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62" i="1"/>
  <c r="N56"/>
  <c r="N50"/>
  <c r="N44"/>
  <c r="N38"/>
  <c r="H63"/>
  <c r="I63"/>
  <c r="J63"/>
  <c r="K63"/>
  <c r="L63"/>
  <c r="L51"/>
  <c r="M63"/>
  <c r="N94"/>
  <c r="M76"/>
  <c r="M101" s="1"/>
  <c r="H76"/>
  <c r="I76"/>
  <c r="I72" s="1"/>
  <c r="J76"/>
  <c r="K76"/>
  <c r="L76"/>
  <c r="G76"/>
  <c r="K64"/>
  <c r="L64"/>
  <c r="M64"/>
  <c r="K57"/>
  <c r="L57"/>
  <c r="M57"/>
  <c r="M51"/>
  <c r="H51"/>
  <c r="I51"/>
  <c r="J51"/>
  <c r="K51"/>
  <c r="M45"/>
  <c r="H45"/>
  <c r="I45"/>
  <c r="J45"/>
  <c r="K45"/>
  <c r="L45"/>
  <c r="G45"/>
  <c r="G63"/>
  <c r="N61"/>
  <c r="N60"/>
  <c r="J57"/>
  <c r="I57"/>
  <c r="H57"/>
  <c r="G57"/>
  <c r="N55"/>
  <c r="N54"/>
  <c r="M39"/>
  <c r="L39"/>
  <c r="L67" s="1"/>
  <c r="I39"/>
  <c r="J39"/>
  <c r="K39"/>
  <c r="G39"/>
  <c r="G51"/>
  <c r="N49"/>
  <c r="N48"/>
  <c r="H23"/>
  <c r="I23"/>
  <c r="J23"/>
  <c r="K23"/>
  <c r="L23"/>
  <c r="N28"/>
  <c r="G23"/>
  <c r="N21"/>
  <c r="N37"/>
  <c r="N17"/>
  <c r="N18"/>
  <c r="N19"/>
  <c r="N20"/>
  <c r="N16"/>
  <c r="N25"/>
  <c r="N26"/>
  <c r="N27"/>
  <c r="N24"/>
  <c r="G31"/>
  <c r="H31"/>
  <c r="I31"/>
  <c r="J31"/>
  <c r="K31"/>
  <c r="L31"/>
  <c r="K15"/>
  <c r="K14" s="1"/>
  <c r="K101" s="1"/>
  <c r="L15"/>
  <c r="L14" s="1"/>
  <c r="L101" s="1"/>
  <c r="N29"/>
  <c r="N22"/>
  <c r="G15"/>
  <c r="H15"/>
  <c r="I15"/>
  <c r="J15"/>
  <c r="J14" s="1"/>
  <c r="G64"/>
  <c r="H64"/>
  <c r="I64"/>
  <c r="J64"/>
  <c r="N42"/>
  <c r="N43"/>
  <c r="N97"/>
  <c r="N89"/>
  <c r="G69"/>
  <c r="H69"/>
  <c r="I69"/>
  <c r="J69"/>
  <c r="N65"/>
  <c r="N66"/>
  <c r="N85"/>
  <c r="N82"/>
  <c r="N81"/>
  <c r="N75"/>
  <c r="N74"/>
  <c r="J73"/>
  <c r="J72" s="1"/>
  <c r="I73"/>
  <c r="H73"/>
  <c r="G73"/>
  <c r="N71"/>
  <c r="N70"/>
  <c r="G72"/>
  <c r="N90"/>
  <c r="N91"/>
  <c r="N92"/>
  <c r="N95"/>
  <c r="N8"/>
  <c r="N9"/>
  <c r="N10"/>
  <c r="N11"/>
  <c r="N12"/>
  <c r="N7"/>
  <c r="G12" i="2"/>
  <c r="G11" s="1"/>
  <c r="G18"/>
  <c r="G24"/>
  <c r="G37"/>
  <c r="G43"/>
  <c r="G47"/>
  <c r="G51"/>
  <c r="G50" s="1"/>
  <c r="G36" s="1"/>
  <c r="H4"/>
  <c r="H71"/>
  <c r="I4"/>
  <c r="I71" s="1"/>
  <c r="J4"/>
  <c r="J71" s="1"/>
  <c r="K4"/>
  <c r="K71"/>
  <c r="L4"/>
  <c r="L71" s="1"/>
  <c r="M70"/>
  <c r="M69"/>
  <c r="M68"/>
  <c r="M67"/>
  <c r="M66"/>
  <c r="M65"/>
  <c r="M64"/>
  <c r="M63"/>
  <c r="M62"/>
  <c r="M61"/>
  <c r="M60"/>
  <c r="L58"/>
  <c r="K58"/>
  <c r="J58"/>
  <c r="I58"/>
  <c r="H58"/>
  <c r="M57"/>
  <c r="M56"/>
  <c r="F55"/>
  <c r="M55" s="1"/>
  <c r="G55"/>
  <c r="M54"/>
  <c r="M53"/>
  <c r="M52"/>
  <c r="F51"/>
  <c r="F50" s="1"/>
  <c r="M49"/>
  <c r="M48"/>
  <c r="F47"/>
  <c r="M47"/>
  <c r="M46"/>
  <c r="M45"/>
  <c r="M44"/>
  <c r="F43"/>
  <c r="M43" s="1"/>
  <c r="M42"/>
  <c r="M41"/>
  <c r="M40"/>
  <c r="M39"/>
  <c r="M38"/>
  <c r="F37"/>
  <c r="M37"/>
  <c r="M35"/>
  <c r="M34"/>
  <c r="M33"/>
  <c r="M32"/>
  <c r="M31"/>
  <c r="M30"/>
  <c r="F29"/>
  <c r="M29"/>
  <c r="G29"/>
  <c r="E29"/>
  <c r="M28"/>
  <c r="M27"/>
  <c r="M26"/>
  <c r="M25"/>
  <c r="F24"/>
  <c r="M24" s="1"/>
  <c r="M23"/>
  <c r="M22"/>
  <c r="M21"/>
  <c r="M20"/>
  <c r="M19"/>
  <c r="F18"/>
  <c r="M18"/>
  <c r="M17"/>
  <c r="M16"/>
  <c r="M15"/>
  <c r="M14"/>
  <c r="M13"/>
  <c r="F12"/>
  <c r="M12" s="1"/>
  <c r="M10"/>
  <c r="M9"/>
  <c r="M8"/>
  <c r="M7"/>
  <c r="M6"/>
  <c r="M5"/>
  <c r="N6" i="1"/>
  <c r="N96"/>
  <c r="N84"/>
  <c r="N77"/>
  <c r="N78"/>
  <c r="N79"/>
  <c r="N83"/>
  <c r="N86"/>
  <c r="N87"/>
  <c r="N93"/>
  <c r="N36"/>
  <c r="H39"/>
  <c r="H67" l="1"/>
  <c r="I14"/>
  <c r="N69"/>
  <c r="G67"/>
  <c r="J67"/>
  <c r="M67"/>
  <c r="H72"/>
  <c r="N72" s="1"/>
  <c r="N76"/>
  <c r="I101"/>
  <c r="N31"/>
  <c r="J101"/>
  <c r="N73"/>
  <c r="N23"/>
  <c r="K67"/>
  <c r="N64"/>
  <c r="N15"/>
  <c r="I67"/>
  <c r="F36" i="2"/>
  <c r="M36" s="1"/>
  <c r="M50"/>
  <c r="G4"/>
  <c r="F11"/>
  <c r="M51"/>
  <c r="H14" i="1"/>
  <c r="H101" s="1"/>
  <c r="G14"/>
  <c r="G101" s="1"/>
  <c r="G71" i="2" l="1"/>
  <c r="F71"/>
  <c r="M71" s="1"/>
  <c r="M11"/>
  <c r="F4"/>
  <c r="M4" s="1"/>
  <c r="N14" i="1"/>
  <c r="N101" s="1"/>
  <c r="M59" i="2"/>
  <c r="F59"/>
  <c r="F58"/>
  <c r="M58"/>
  <c r="G58"/>
  <c r="G59"/>
</calcChain>
</file>

<file path=xl/sharedStrings.xml><?xml version="1.0" encoding="utf-8"?>
<sst xmlns="http://schemas.openxmlformats.org/spreadsheetml/2006/main" count="233" uniqueCount="119">
  <si>
    <t>Начисленно по выработке</t>
  </si>
  <si>
    <t>Итого по складам</t>
  </si>
  <si>
    <t>Касса Пиломатериалы</t>
  </si>
  <si>
    <t>Дебиторы</t>
  </si>
  <si>
    <t>НДФЛ</t>
  </si>
  <si>
    <t>Удержанно за запчасти</t>
  </si>
  <si>
    <t>Окладники</t>
  </si>
  <si>
    <t>Касса</t>
  </si>
  <si>
    <t>Остаток на начало месяца</t>
  </si>
  <si>
    <t>Выданно Лично</t>
  </si>
  <si>
    <t>Зарплата остаток на конец месяца</t>
  </si>
  <si>
    <t>Удержанно Возврат клиенту</t>
  </si>
  <si>
    <t>Отклонение при комплектации</t>
  </si>
  <si>
    <t>Прочие доходы</t>
  </si>
  <si>
    <t>Прочие расходы</t>
  </si>
  <si>
    <t>Хоз-нужды</t>
  </si>
  <si>
    <t xml:space="preserve">Май  </t>
  </si>
  <si>
    <t xml:space="preserve">Июнь </t>
  </si>
  <si>
    <t xml:space="preserve">Июль </t>
  </si>
  <si>
    <t xml:space="preserve">Август </t>
  </si>
  <si>
    <t xml:space="preserve">Сентябрь </t>
  </si>
  <si>
    <t xml:space="preserve">Октябрь </t>
  </si>
  <si>
    <t xml:space="preserve">Ноябрь </t>
  </si>
  <si>
    <t xml:space="preserve">Декабрь </t>
  </si>
  <si>
    <t>Автоработы</t>
  </si>
  <si>
    <t>Клиенты</t>
  </si>
  <si>
    <t>Базовские</t>
  </si>
  <si>
    <t>Сотрудники</t>
  </si>
  <si>
    <t>Поставщики</t>
  </si>
  <si>
    <t>Продажа Запчастей</t>
  </si>
  <si>
    <t>По Заказ нарядам</t>
  </si>
  <si>
    <t>По Магазину</t>
  </si>
  <si>
    <t>Отработанное масло</t>
  </si>
  <si>
    <t>Стоянка</t>
  </si>
  <si>
    <t>Доставка</t>
  </si>
  <si>
    <t>Расходы по основной деятельности</t>
  </si>
  <si>
    <t>Покупка запчастей</t>
  </si>
  <si>
    <t>Покупка расходных материалов</t>
  </si>
  <si>
    <t>Представительские</t>
  </si>
  <si>
    <t>Интерес оценщика</t>
  </si>
  <si>
    <t>Сторонние услуги (Николай Ильич)</t>
  </si>
  <si>
    <t>Прочие</t>
  </si>
  <si>
    <t>Разрешения</t>
  </si>
  <si>
    <t>Телефон</t>
  </si>
  <si>
    <t>ИП Слукин</t>
  </si>
  <si>
    <t>ООО Торговый Дом Профессионал</t>
  </si>
  <si>
    <t>Иной поставщик</t>
  </si>
  <si>
    <t>ИП Субботин</t>
  </si>
  <si>
    <t>Иномарка 48</t>
  </si>
  <si>
    <t>ООО Детали иномарок</t>
  </si>
  <si>
    <t>ИП Спивак</t>
  </si>
  <si>
    <t>Выработка</t>
  </si>
  <si>
    <t>Удержанно за материалы</t>
  </si>
  <si>
    <t>Удержанно за столовую</t>
  </si>
  <si>
    <t>Доходы и расходы
2013 г.</t>
  </si>
  <si>
    <t>Подразделение / Статья / Документ движения</t>
  </si>
  <si>
    <t>Итог</t>
  </si>
  <si>
    <t>Автосервис</t>
  </si>
  <si>
    <t>Касса Сервис</t>
  </si>
  <si>
    <t>Касса Тимофей Т.В.</t>
  </si>
  <si>
    <t>Основные средства</t>
  </si>
  <si>
    <t>Покупка</t>
  </si>
  <si>
    <t>Материалы на складе</t>
  </si>
  <si>
    <t>Запчасти</t>
  </si>
  <si>
    <t>Расходные материалы</t>
  </si>
  <si>
    <t>Оборудование</t>
  </si>
  <si>
    <t>Краска</t>
  </si>
  <si>
    <t>Прибыль</t>
  </si>
  <si>
    <t>Хоз Операции</t>
  </si>
  <si>
    <t>Инструмент</t>
  </si>
  <si>
    <t>РГС</t>
  </si>
  <si>
    <t>Анализ работы сервиса
2013 г.</t>
  </si>
  <si>
    <t>Остаток на конец месяца</t>
  </si>
  <si>
    <t>Начисленно окладникам</t>
  </si>
  <si>
    <t>Удержанно за Материалы и запчасти</t>
  </si>
  <si>
    <t>Оплата запчастей сервисом</t>
  </si>
  <si>
    <t>Оплата запчастей базой</t>
  </si>
  <si>
    <t>Касса Оплаты за материалы</t>
  </si>
  <si>
    <t>Приход</t>
  </si>
  <si>
    <t>Расход</t>
  </si>
  <si>
    <t>Прибыль по автоработам</t>
  </si>
  <si>
    <t>Касса Остаток на начало</t>
  </si>
  <si>
    <t>Касса Остаток на конец</t>
  </si>
  <si>
    <t>Нам должны на конец месяца</t>
  </si>
  <si>
    <t>Мы должны конец месяца</t>
  </si>
  <si>
    <t>Касса для Оплаты Базовских услуг</t>
  </si>
  <si>
    <t>Материаллы по перечислению</t>
  </si>
  <si>
    <t>Оплата Нам через Банк</t>
  </si>
  <si>
    <t>Касса Сервис за месяц</t>
  </si>
  <si>
    <t>Касса Тимофей Т.В. Сдано</t>
  </si>
  <si>
    <t>Запчасти и материалы на складах</t>
  </si>
  <si>
    <t>Автоуслуги и продажа</t>
  </si>
  <si>
    <t>Торговая наценка продажам</t>
  </si>
  <si>
    <t>Итого по услугам и продаже</t>
  </si>
  <si>
    <t>Хоз</t>
  </si>
  <si>
    <t>Основные</t>
  </si>
  <si>
    <t>Отчёты Источники</t>
  </si>
  <si>
    <t>Выработка исполнителей 1</t>
  </si>
  <si>
    <t>Динамика автосервиса 1 (Сумма со скидкой)</t>
  </si>
  <si>
    <t>Динамика автосервиса 1 (Доход)</t>
  </si>
  <si>
    <t>Формула    L12+L22+L29</t>
  </si>
  <si>
    <t>Товарный отчёт (Запчасти_Месяц) Себестоимость</t>
  </si>
  <si>
    <t>Товарный отчёт (Расходные материалы_Месяц) Себестоимость</t>
  </si>
  <si>
    <t>Товарный отчёт (Краска_Месяц) Себестоимость</t>
  </si>
  <si>
    <t>Товарный отчёт (Инструмент_Месяц) Себестоимость</t>
  </si>
  <si>
    <t>Товарный отчёт (Основные_Месяц) Себестоимость</t>
  </si>
  <si>
    <t>Остатки и Обороты ДС 1</t>
  </si>
  <si>
    <t>Остатки и Обороты ДС 2</t>
  </si>
  <si>
    <t>Сумма остатков по складам (Запчасти, расходные, краска)</t>
  </si>
  <si>
    <t>Доходы и Расходы 1</t>
  </si>
  <si>
    <t>Доходы и Расходы 2</t>
  </si>
  <si>
    <t>Сумма</t>
  </si>
  <si>
    <t>Остатки и Обороты ДС 3</t>
  </si>
  <si>
    <t>Остатки и Обороты ДС 4</t>
  </si>
  <si>
    <t>Остатки и Обороты ДС 5</t>
  </si>
  <si>
    <t>Остатки и Обороты ДС 6</t>
  </si>
  <si>
    <t>Остатки и Обороты ДС 7</t>
  </si>
  <si>
    <t>Выработка исполнителей 2</t>
  </si>
  <si>
    <t>Доход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</si>
</sst>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2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8"/>
      <color indexed="16"/>
      <name val="Arial"/>
      <family val="2"/>
      <charset val="1"/>
    </font>
    <font>
      <sz val="8"/>
      <color indexed="18"/>
      <name val="Arial"/>
      <family val="2"/>
      <charset val="1"/>
    </font>
    <font>
      <b/>
      <sz val="10"/>
      <color indexed="16"/>
      <name val="Arial Narrow"/>
      <family val="2"/>
      <charset val="1"/>
    </font>
    <font>
      <b/>
      <sz val="8"/>
      <color indexed="18"/>
      <name val="Arial"/>
      <family val="2"/>
      <charset val="204"/>
    </font>
    <font>
      <sz val="8"/>
      <color indexed="18"/>
      <name val="Arial"/>
      <family val="2"/>
      <charset val="204"/>
    </font>
    <font>
      <sz val="8"/>
      <name val="Arial Cyr"/>
      <charset val="204"/>
    </font>
    <font>
      <sz val="8"/>
      <color indexed="12"/>
      <name val="Arial"/>
      <family val="2"/>
      <charset val="1"/>
    </font>
    <font>
      <sz val="8"/>
      <color indexed="18"/>
      <name val="Arial Cyr"/>
      <charset val="204"/>
    </font>
    <font>
      <b/>
      <sz val="8"/>
      <color indexed="18"/>
      <name val="Arial"/>
      <family val="2"/>
      <charset val="1"/>
    </font>
    <font>
      <b/>
      <sz val="8"/>
      <color indexed="18"/>
      <name val="Arial Cyr"/>
      <charset val="204"/>
    </font>
    <font>
      <b/>
      <sz val="8"/>
      <color indexed="16"/>
      <name val="Arial"/>
      <family val="2"/>
      <charset val="204"/>
    </font>
    <font>
      <b/>
      <sz val="10"/>
      <color indexed="16"/>
      <name val="Arial"/>
      <family val="2"/>
      <charset val="1"/>
    </font>
    <font>
      <b/>
      <sz val="10"/>
      <color indexed="18"/>
      <name val="Arial"/>
      <family val="2"/>
      <charset val="204"/>
    </font>
    <font>
      <b/>
      <sz val="9"/>
      <color indexed="18"/>
      <name val="Arial"/>
      <family val="2"/>
      <charset val="204"/>
    </font>
    <font>
      <sz val="8"/>
      <color indexed="8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NumberFormat="1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4" fillId="5" borderId="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" fontId="6" fillId="6" borderId="2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right" vertical="center" wrapText="1"/>
    </xf>
    <xf numFmtId="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2" fontId="0" fillId="0" borderId="0" xfId="0" applyNumberFormat="1" applyAlignment="1">
      <alignment horizontal="left"/>
    </xf>
    <xf numFmtId="4" fontId="5" fillId="0" borderId="2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/>
    <xf numFmtId="4" fontId="5" fillId="8" borderId="1" xfId="0" applyNumberFormat="1" applyFont="1" applyFill="1" applyBorder="1" applyAlignment="1">
      <alignment horizontal="right" vertical="center" wrapText="1"/>
    </xf>
    <xf numFmtId="2" fontId="5" fillId="8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3" fillId="0" borderId="2" xfId="0" applyNumberFormat="1" applyFont="1" applyBorder="1"/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8" borderId="1" xfId="0" applyNumberFormat="1" applyFont="1" applyFill="1" applyBorder="1" applyAlignment="1">
      <alignment horizontal="right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4" fontId="14" fillId="7" borderId="1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4" fontId="5" fillId="9" borderId="5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7" fillId="10" borderId="1" xfId="0" applyNumberFormat="1" applyFont="1" applyFill="1" applyBorder="1" applyAlignment="1">
      <alignment horizontal="right" vertical="center" wrapText="1"/>
    </xf>
    <xf numFmtId="4" fontId="7" fillId="9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4" fillId="11" borderId="8" xfId="0" applyNumberFormat="1" applyFont="1" applyFill="1" applyBorder="1" applyAlignment="1">
      <alignment horizontal="left"/>
    </xf>
    <xf numFmtId="0" fontId="12" fillId="11" borderId="6" xfId="0" applyNumberFormat="1" applyFont="1" applyFill="1" applyBorder="1" applyAlignment="1">
      <alignment horizontal="left" vertical="center" wrapText="1"/>
    </xf>
    <xf numFmtId="0" fontId="12" fillId="11" borderId="4" xfId="0" applyNumberFormat="1" applyFont="1" applyFill="1" applyBorder="1" applyAlignment="1">
      <alignment horizontal="left" vertical="center" wrapText="1"/>
    </xf>
    <xf numFmtId="4" fontId="12" fillId="11" borderId="4" xfId="0" applyNumberFormat="1" applyFont="1" applyFill="1" applyBorder="1" applyAlignment="1">
      <alignment horizontal="right" vertical="center" wrapText="1"/>
    </xf>
    <xf numFmtId="4" fontId="12" fillId="11" borderId="7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4" fontId="15" fillId="5" borderId="1" xfId="0" applyNumberFormat="1" applyFont="1" applyFill="1" applyBorder="1" applyAlignment="1">
      <alignment horizontal="right" vertical="center" wrapText="1"/>
    </xf>
    <xf numFmtId="4" fontId="18" fillId="2" borderId="9" xfId="0" applyNumberFormat="1" applyFont="1" applyFill="1" applyBorder="1" applyAlignment="1">
      <alignment horizontal="right" vertical="top" wrapText="1"/>
    </xf>
    <xf numFmtId="4" fontId="12" fillId="12" borderId="4" xfId="0" applyNumberFormat="1" applyFont="1" applyFill="1" applyBorder="1" applyAlignment="1">
      <alignment horizontal="right" vertical="center" wrapText="1"/>
    </xf>
    <xf numFmtId="4" fontId="12" fillId="12" borderId="7" xfId="0" applyNumberFormat="1" applyFont="1" applyFill="1" applyBorder="1" applyAlignment="1">
      <alignment horizontal="right" vertical="center" wrapText="1"/>
    </xf>
    <xf numFmtId="4" fontId="7" fillId="7" borderId="5" xfId="0" applyNumberFormat="1" applyFont="1" applyFill="1" applyBorder="1" applyAlignment="1">
      <alignment horizontal="right" vertical="center" wrapText="1"/>
    </xf>
    <xf numFmtId="0" fontId="0" fillId="0" borderId="8" xfId="0" applyBorder="1"/>
    <xf numFmtId="0" fontId="0" fillId="0" borderId="5" xfId="0" applyBorder="1"/>
    <xf numFmtId="0" fontId="0" fillId="0" borderId="12" xfId="0" applyBorder="1"/>
    <xf numFmtId="4" fontId="0" fillId="0" borderId="1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7" borderId="8" xfId="0" applyNumberFormat="1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17" fillId="7" borderId="8" xfId="0" applyNumberFormat="1" applyFont="1" applyFill="1" applyBorder="1" applyAlignment="1">
      <alignment horizontal="center" vertical="center" wrapText="1"/>
    </xf>
    <xf numFmtId="0" fontId="17" fillId="7" borderId="10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5" fillId="5" borderId="8" xfId="0" applyNumberFormat="1" applyFont="1" applyFill="1" applyBorder="1" applyAlignment="1">
      <alignment horizontal="center" vertical="center" wrapText="1"/>
    </xf>
    <xf numFmtId="0" fontId="15" fillId="5" borderId="6" xfId="0" applyNumberFormat="1" applyFont="1" applyFill="1" applyBorder="1" applyAlignment="1">
      <alignment horizontal="center" vertical="center" wrapText="1"/>
    </xf>
    <xf numFmtId="0" fontId="15" fillId="5" borderId="10" xfId="0" applyNumberFormat="1" applyFont="1" applyFill="1" applyBorder="1" applyAlignment="1">
      <alignment horizontal="center" vertical="center" wrapText="1"/>
    </xf>
    <xf numFmtId="0" fontId="15" fillId="5" borderId="5" xfId="0" applyNumberFormat="1" applyFont="1" applyFill="1" applyBorder="1" applyAlignment="1">
      <alignment horizontal="left" vertical="center" wrapText="1"/>
    </xf>
    <xf numFmtId="0" fontId="4" fillId="5" borderId="5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wrapText="1"/>
    </xf>
    <xf numFmtId="0" fontId="3" fillId="4" borderId="5" xfId="0" applyNumberFormat="1" applyFont="1" applyFill="1" applyBorder="1" applyAlignment="1">
      <alignment horizontal="left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left" vertical="center" wrapText="1"/>
    </xf>
    <xf numFmtId="0" fontId="4" fillId="5" borderId="7" xfId="0" applyNumberFormat="1" applyFont="1" applyFill="1" applyBorder="1" applyAlignment="1">
      <alignment horizontal="left" vertical="center" wrapText="1"/>
    </xf>
    <xf numFmtId="0" fontId="6" fillId="6" borderId="2" xfId="0" applyNumberFormat="1" applyFont="1" applyFill="1" applyBorder="1" applyAlignment="1">
      <alignment horizontal="right" vertical="center"/>
    </xf>
    <xf numFmtId="0" fontId="16" fillId="7" borderId="8" xfId="0" applyNumberFormat="1" applyFont="1" applyFill="1" applyBorder="1" applyAlignment="1">
      <alignment horizontal="center" vertical="center" wrapText="1"/>
    </xf>
    <xf numFmtId="0" fontId="16" fillId="7" borderId="6" xfId="0" applyNumberFormat="1" applyFont="1" applyFill="1" applyBorder="1" applyAlignment="1">
      <alignment horizontal="center" vertical="center" wrapText="1"/>
    </xf>
    <xf numFmtId="0" fontId="16" fillId="7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7" fillId="7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6CAF0"/>
      <rgbColor rgb="00993366"/>
      <rgbColor rgb="00FFFFCC"/>
      <rgbColor rgb="00CCFFFF"/>
      <rgbColor rgb="00C0DCC0"/>
      <rgbColor rgb="00FFFFC0"/>
      <rgbColor rgb="00E0FFE0"/>
      <rgbColor rgb="00FFFB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0E0E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2"/>
  <sheetViews>
    <sheetView tabSelected="1" topLeftCell="C1" zoomScale="115" zoomScaleNormal="115" workbookViewId="0">
      <selection activeCell="P35" sqref="P35:P39"/>
    </sheetView>
  </sheetViews>
  <sheetFormatPr defaultRowHeight="12.75"/>
  <cols>
    <col min="1" max="1" width="1" style="9" hidden="1" customWidth="1"/>
    <col min="2" max="4" width="2" style="9" customWidth="1"/>
    <col min="5" max="5" width="32.28515625" style="9" customWidth="1"/>
    <col min="6" max="14" width="11.7109375" style="9" customWidth="1"/>
    <col min="16" max="16" width="55.28515625" customWidth="1"/>
    <col min="18" max="18" width="10.140625" bestFit="1" customWidth="1"/>
  </cols>
  <sheetData>
    <row r="1" spans="1:16" ht="45.75" customHeight="1">
      <c r="A1"/>
      <c r="B1" s="83" t="s">
        <v>71</v>
      </c>
      <c r="C1" s="83"/>
      <c r="D1" s="83"/>
      <c r="E1" s="83"/>
      <c r="F1" s="83"/>
      <c r="G1" s="83"/>
      <c r="H1"/>
      <c r="I1"/>
      <c r="J1"/>
      <c r="K1"/>
      <c r="L1"/>
      <c r="M1"/>
      <c r="N1"/>
      <c r="P1" s="62" t="s">
        <v>96</v>
      </c>
    </row>
    <row r="2" spans="1:16" ht="13.35" customHeight="1">
      <c r="A2"/>
      <c r="B2" s="85" t="s">
        <v>55</v>
      </c>
      <c r="C2" s="85"/>
      <c r="D2" s="85"/>
      <c r="E2" s="85"/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  <c r="N2" s="12" t="s">
        <v>56</v>
      </c>
    </row>
    <row r="3" spans="1:16" ht="13.35" customHeight="1">
      <c r="A3"/>
      <c r="B3" s="85"/>
      <c r="C3" s="85"/>
      <c r="D3" s="85"/>
      <c r="E3" s="85"/>
      <c r="F3" s="2" t="s">
        <v>56</v>
      </c>
      <c r="G3" s="2" t="s">
        <v>56</v>
      </c>
      <c r="H3" s="2" t="s">
        <v>56</v>
      </c>
      <c r="I3" s="2" t="s">
        <v>56</v>
      </c>
      <c r="J3" s="2" t="s">
        <v>56</v>
      </c>
      <c r="K3" s="2" t="s">
        <v>56</v>
      </c>
      <c r="L3" s="2" t="s">
        <v>56</v>
      </c>
      <c r="M3" s="2" t="s">
        <v>56</v>
      </c>
      <c r="N3" s="2" t="s">
        <v>56</v>
      </c>
    </row>
    <row r="4" spans="1:16" ht="12.6" customHeight="1">
      <c r="A4"/>
      <c r="B4" s="84" t="s">
        <v>57</v>
      </c>
      <c r="C4" s="84"/>
      <c r="D4" s="84"/>
      <c r="E4" s="84"/>
      <c r="F4" s="3"/>
      <c r="G4" s="3"/>
      <c r="H4" s="3"/>
      <c r="I4" s="3"/>
      <c r="J4" s="3"/>
      <c r="K4" s="3"/>
      <c r="L4" s="3"/>
      <c r="M4" s="3"/>
      <c r="N4" s="3"/>
      <c r="P4" s="36"/>
    </row>
    <row r="5" spans="1:16" ht="12.6" customHeight="1">
      <c r="A5"/>
      <c r="B5" s="4"/>
      <c r="C5" s="78" t="s">
        <v>91</v>
      </c>
      <c r="D5" s="79"/>
      <c r="E5" s="80"/>
      <c r="F5" s="5"/>
      <c r="G5" s="5"/>
      <c r="H5" s="5"/>
      <c r="I5" s="5"/>
      <c r="J5" s="5"/>
      <c r="K5" s="5"/>
      <c r="L5" s="5"/>
      <c r="M5" s="5"/>
      <c r="N5" s="5"/>
    </row>
    <row r="6" spans="1:16" ht="12.6" customHeight="1">
      <c r="A6"/>
      <c r="B6" s="4"/>
      <c r="C6" s="82" t="s">
        <v>24</v>
      </c>
      <c r="D6" s="82"/>
      <c r="E6" s="82"/>
      <c r="F6" s="5"/>
      <c r="G6" s="5">
        <v>654533</v>
      </c>
      <c r="H6" s="34">
        <v>710293</v>
      </c>
      <c r="I6" s="5">
        <v>791071</v>
      </c>
      <c r="J6" s="5">
        <v>609327</v>
      </c>
      <c r="K6" s="5">
        <v>649934.80000000005</v>
      </c>
      <c r="L6" s="5">
        <v>902809</v>
      </c>
      <c r="M6" s="5"/>
      <c r="N6" s="5">
        <f>SUM(F6:M6)</f>
        <v>4317967.8</v>
      </c>
      <c r="O6" s="55"/>
      <c r="P6" s="66" t="s">
        <v>98</v>
      </c>
    </row>
    <row r="7" spans="1:16" ht="12.6" customHeight="1">
      <c r="A7"/>
      <c r="B7" s="4"/>
      <c r="C7" s="8"/>
      <c r="D7" s="72" t="s">
        <v>25</v>
      </c>
      <c r="E7" s="72"/>
      <c r="F7" s="17"/>
      <c r="G7" s="26">
        <v>629973</v>
      </c>
      <c r="H7" s="26">
        <v>687023</v>
      </c>
      <c r="I7" s="26">
        <v>767581.16</v>
      </c>
      <c r="J7" s="26">
        <v>549952</v>
      </c>
      <c r="K7" s="26">
        <v>623319.80000000005</v>
      </c>
      <c r="L7" s="26">
        <v>862409</v>
      </c>
      <c r="M7" s="19"/>
      <c r="N7" s="19">
        <f t="shared" ref="N7:N12" si="0">SUM(G7:M7)</f>
        <v>4120257.96</v>
      </c>
      <c r="P7" s="67"/>
    </row>
    <row r="8" spans="1:16" ht="12.6" customHeight="1">
      <c r="A8"/>
      <c r="B8" s="4"/>
      <c r="C8" s="8"/>
      <c r="D8" s="73" t="s">
        <v>26</v>
      </c>
      <c r="E8" s="74"/>
      <c r="F8" s="17"/>
      <c r="G8" s="26">
        <v>21960</v>
      </c>
      <c r="H8" s="26">
        <v>22095</v>
      </c>
      <c r="I8" s="26">
        <v>21990</v>
      </c>
      <c r="J8" s="26">
        <v>59375</v>
      </c>
      <c r="K8" s="26">
        <v>27515</v>
      </c>
      <c r="L8" s="26">
        <v>40400</v>
      </c>
      <c r="M8" s="19"/>
      <c r="N8" s="19">
        <f t="shared" si="0"/>
        <v>193335</v>
      </c>
      <c r="P8" s="67"/>
    </row>
    <row r="9" spans="1:16" ht="12.6" customHeight="1">
      <c r="A9"/>
      <c r="B9" s="4"/>
      <c r="C9" s="8"/>
      <c r="D9" s="73" t="s">
        <v>27</v>
      </c>
      <c r="E9" s="74"/>
      <c r="F9" s="17"/>
      <c r="G9" s="26"/>
      <c r="H9" s="26"/>
      <c r="I9" s="26"/>
      <c r="J9" s="26"/>
      <c r="K9" s="26"/>
      <c r="L9" s="26"/>
      <c r="M9" s="19"/>
      <c r="N9" s="19">
        <f t="shared" si="0"/>
        <v>0</v>
      </c>
      <c r="P9" s="67"/>
    </row>
    <row r="10" spans="1:16" ht="12.6" customHeight="1">
      <c r="A10"/>
      <c r="B10" s="4"/>
      <c r="C10" s="8"/>
      <c r="D10" s="73" t="s">
        <v>38</v>
      </c>
      <c r="E10" s="74"/>
      <c r="F10" s="17"/>
      <c r="G10" s="26">
        <v>2600</v>
      </c>
      <c r="H10" s="26">
        <v>1175</v>
      </c>
      <c r="I10" s="26">
        <v>1500</v>
      </c>
      <c r="J10" s="26"/>
      <c r="K10" s="26"/>
      <c r="L10" s="26"/>
      <c r="M10" s="19"/>
      <c r="N10" s="19">
        <f t="shared" si="0"/>
        <v>5275</v>
      </c>
      <c r="P10" s="67"/>
    </row>
    <row r="11" spans="1:16" ht="12" customHeight="1">
      <c r="A11"/>
      <c r="B11" s="4"/>
      <c r="C11" s="8"/>
      <c r="D11" s="72" t="s">
        <v>28</v>
      </c>
      <c r="E11" s="72"/>
      <c r="F11" s="19"/>
      <c r="G11" s="26"/>
      <c r="H11" s="26"/>
      <c r="I11" s="26"/>
      <c r="J11" s="26"/>
      <c r="K11" s="26"/>
      <c r="L11" s="26"/>
      <c r="M11" s="19"/>
      <c r="N11" s="19">
        <f t="shared" si="0"/>
        <v>0</v>
      </c>
      <c r="O11" s="56"/>
      <c r="P11" s="68"/>
    </row>
    <row r="12" spans="1:16" ht="12" customHeight="1">
      <c r="A12"/>
      <c r="B12" s="4"/>
      <c r="C12" s="8"/>
      <c r="D12" s="69" t="s">
        <v>80</v>
      </c>
      <c r="E12" s="69"/>
      <c r="F12" s="29"/>
      <c r="G12" s="29">
        <v>319898.5</v>
      </c>
      <c r="H12" s="29">
        <v>345868</v>
      </c>
      <c r="I12" s="29">
        <v>384296</v>
      </c>
      <c r="J12" s="29">
        <v>273751</v>
      </c>
      <c r="K12" s="29">
        <v>322712</v>
      </c>
      <c r="L12" s="29">
        <v>448703.78</v>
      </c>
      <c r="M12" s="19"/>
      <c r="N12" s="19">
        <f t="shared" si="0"/>
        <v>2095229.28</v>
      </c>
      <c r="O12" s="54"/>
      <c r="P12" s="57" t="s">
        <v>97</v>
      </c>
    </row>
    <row r="13" spans="1:16" ht="5.25" customHeight="1">
      <c r="A13"/>
      <c r="B13" s="4"/>
      <c r="C13" s="8"/>
      <c r="D13" s="48"/>
      <c r="E13" s="48"/>
      <c r="F13" s="29"/>
      <c r="G13" s="29"/>
      <c r="H13" s="29"/>
      <c r="I13" s="29"/>
      <c r="J13" s="29"/>
      <c r="K13" s="29"/>
      <c r="L13" s="29"/>
      <c r="M13" s="19"/>
      <c r="N13" s="19"/>
      <c r="P13" s="58"/>
    </row>
    <row r="14" spans="1:16" ht="12.6" customHeight="1">
      <c r="A14"/>
      <c r="B14" s="4"/>
      <c r="C14" s="82" t="s">
        <v>29</v>
      </c>
      <c r="D14" s="86"/>
      <c r="E14" s="87"/>
      <c r="F14" s="5"/>
      <c r="G14" s="5">
        <f t="shared" ref="G14:L14" si="1">SUM(G15+G23)</f>
        <v>238254</v>
      </c>
      <c r="H14" s="5">
        <f t="shared" si="1"/>
        <v>273439.92</v>
      </c>
      <c r="I14" s="5">
        <f t="shared" si="1"/>
        <v>301529.58</v>
      </c>
      <c r="J14" s="5">
        <f t="shared" si="1"/>
        <v>240296.08</v>
      </c>
      <c r="K14" s="5">
        <f t="shared" si="1"/>
        <v>302729.58</v>
      </c>
      <c r="L14" s="5">
        <f t="shared" si="1"/>
        <v>318942.79000000004</v>
      </c>
      <c r="M14" s="5"/>
      <c r="N14" s="5">
        <f t="shared" ref="N14:N29" si="2">SUM(G14:M14)</f>
        <v>1675191.9500000002</v>
      </c>
      <c r="P14" s="59"/>
    </row>
    <row r="15" spans="1:16" ht="12.6" customHeight="1">
      <c r="A15"/>
      <c r="B15" s="4"/>
      <c r="C15" s="8"/>
      <c r="D15" s="70" t="s">
        <v>30</v>
      </c>
      <c r="E15" s="71"/>
      <c r="F15" s="13"/>
      <c r="G15" s="33">
        <f t="shared" ref="G15:L15" si="3">SUM(G16+G17+G18+G19+G20)</f>
        <v>171314.38</v>
      </c>
      <c r="H15" s="33">
        <f t="shared" si="3"/>
        <v>204443.66999999998</v>
      </c>
      <c r="I15" s="33">
        <f t="shared" si="3"/>
        <v>245054.5</v>
      </c>
      <c r="J15" s="33">
        <f t="shared" si="3"/>
        <v>190836.4</v>
      </c>
      <c r="K15" s="33">
        <f t="shared" si="3"/>
        <v>234589.79</v>
      </c>
      <c r="L15" s="33">
        <f t="shared" si="3"/>
        <v>275809.54000000004</v>
      </c>
      <c r="M15" s="14"/>
      <c r="N15" s="53">
        <f t="shared" si="2"/>
        <v>1322048.2800000003</v>
      </c>
      <c r="O15" s="55"/>
      <c r="P15" s="66" t="s">
        <v>98</v>
      </c>
    </row>
    <row r="16" spans="1:16" ht="12.6" customHeight="1">
      <c r="A16"/>
      <c r="B16" s="4"/>
      <c r="C16" s="8"/>
      <c r="D16" s="73" t="s">
        <v>25</v>
      </c>
      <c r="E16" s="74"/>
      <c r="F16" s="19"/>
      <c r="G16" s="26">
        <v>169437.38</v>
      </c>
      <c r="H16" s="26">
        <v>177906.5</v>
      </c>
      <c r="I16" s="26">
        <v>211432.5</v>
      </c>
      <c r="J16" s="26">
        <v>141787</v>
      </c>
      <c r="K16" s="26">
        <v>203350</v>
      </c>
      <c r="L16" s="26">
        <v>192560.45</v>
      </c>
      <c r="M16" s="19"/>
      <c r="N16" s="19">
        <f t="shared" si="2"/>
        <v>1096473.83</v>
      </c>
      <c r="P16" s="67"/>
    </row>
    <row r="17" spans="1:16" ht="12.6" customHeight="1">
      <c r="A17"/>
      <c r="B17" s="4"/>
      <c r="C17" s="8"/>
      <c r="D17" s="73" t="s">
        <v>26</v>
      </c>
      <c r="E17" s="74"/>
      <c r="F17" s="19"/>
      <c r="G17" s="26">
        <v>1877</v>
      </c>
      <c r="H17" s="26">
        <v>26537.17</v>
      </c>
      <c r="I17" s="26">
        <v>33622</v>
      </c>
      <c r="J17" s="26">
        <v>49049.4</v>
      </c>
      <c r="K17" s="26">
        <v>31239.79</v>
      </c>
      <c r="L17" s="26">
        <v>83249.09</v>
      </c>
      <c r="M17" s="19"/>
      <c r="N17" s="19">
        <f t="shared" si="2"/>
        <v>225574.45</v>
      </c>
      <c r="P17" s="67"/>
    </row>
    <row r="18" spans="1:16" ht="12.6" customHeight="1">
      <c r="A18"/>
      <c r="B18" s="4"/>
      <c r="C18" s="8"/>
      <c r="D18" s="73" t="s">
        <v>27</v>
      </c>
      <c r="E18" s="74"/>
      <c r="F18" s="19"/>
      <c r="G18" s="26"/>
      <c r="H18" s="26"/>
      <c r="I18" s="26"/>
      <c r="J18" s="26"/>
      <c r="K18" s="26"/>
      <c r="L18" s="26"/>
      <c r="M18" s="19"/>
      <c r="N18" s="19">
        <f t="shared" si="2"/>
        <v>0</v>
      </c>
      <c r="P18" s="67"/>
    </row>
    <row r="19" spans="1:16" ht="12.6" customHeight="1">
      <c r="A19"/>
      <c r="B19" s="4"/>
      <c r="C19" s="8"/>
      <c r="D19" s="73" t="s">
        <v>70</v>
      </c>
      <c r="E19" s="74"/>
      <c r="F19" s="17"/>
      <c r="G19" s="26"/>
      <c r="H19" s="26"/>
      <c r="I19" s="26"/>
      <c r="J19" s="26"/>
      <c r="K19" s="26"/>
      <c r="L19" s="26"/>
      <c r="M19" s="19"/>
      <c r="N19" s="19">
        <f t="shared" si="2"/>
        <v>0</v>
      </c>
      <c r="P19" s="67"/>
    </row>
    <row r="20" spans="1:16" ht="12.6" customHeight="1">
      <c r="A20"/>
      <c r="B20" s="4"/>
      <c r="C20" s="8"/>
      <c r="D20" s="73" t="s">
        <v>28</v>
      </c>
      <c r="E20" s="74"/>
      <c r="F20" s="19"/>
      <c r="G20" s="26"/>
      <c r="H20" s="26"/>
      <c r="I20" s="26"/>
      <c r="J20" s="26"/>
      <c r="K20" s="26"/>
      <c r="L20" s="26"/>
      <c r="M20" s="19"/>
      <c r="N20" s="19">
        <f t="shared" si="2"/>
        <v>0</v>
      </c>
      <c r="P20" s="67"/>
    </row>
    <row r="21" spans="1:16" ht="12.6" customHeight="1">
      <c r="A21"/>
      <c r="B21" s="4"/>
      <c r="C21" s="8"/>
      <c r="D21" s="73" t="s">
        <v>38</v>
      </c>
      <c r="E21" s="74"/>
      <c r="F21" s="17"/>
      <c r="G21" s="26">
        <v>1342</v>
      </c>
      <c r="H21" s="26">
        <v>147</v>
      </c>
      <c r="I21" s="26">
        <v>765</v>
      </c>
      <c r="J21" s="26"/>
      <c r="K21" s="26"/>
      <c r="L21" s="26"/>
      <c r="M21" s="19"/>
      <c r="N21" s="39">
        <f t="shared" si="2"/>
        <v>2254</v>
      </c>
      <c r="O21" s="56"/>
      <c r="P21" s="68"/>
    </row>
    <row r="22" spans="1:16" ht="12.6" customHeight="1">
      <c r="A22"/>
      <c r="B22" s="4"/>
      <c r="C22" s="8"/>
      <c r="D22" s="77" t="s">
        <v>92</v>
      </c>
      <c r="E22" s="77"/>
      <c r="F22" s="27"/>
      <c r="G22" s="32">
        <v>83824.649999999994</v>
      </c>
      <c r="H22" s="32">
        <v>51919.53</v>
      </c>
      <c r="I22" s="32">
        <v>52330.79</v>
      </c>
      <c r="J22" s="32">
        <v>39035.93</v>
      </c>
      <c r="K22" s="32">
        <v>50636.31</v>
      </c>
      <c r="L22" s="32">
        <v>45469.599999999999</v>
      </c>
      <c r="M22" s="27"/>
      <c r="N22" s="27">
        <f t="shared" si="2"/>
        <v>323216.80999999994</v>
      </c>
      <c r="O22" s="54"/>
      <c r="P22" s="60" t="s">
        <v>99</v>
      </c>
    </row>
    <row r="23" spans="1:16" ht="12.6" customHeight="1">
      <c r="A23"/>
      <c r="B23" s="4"/>
      <c r="C23" s="8"/>
      <c r="D23" s="70" t="s">
        <v>31</v>
      </c>
      <c r="E23" s="71"/>
      <c r="F23" s="13"/>
      <c r="G23" s="33">
        <f t="shared" ref="G23:L23" si="4">SUM(G24:G27)</f>
        <v>66939.62</v>
      </c>
      <c r="H23" s="33">
        <f t="shared" si="4"/>
        <v>68996.25</v>
      </c>
      <c r="I23" s="33">
        <f t="shared" si="4"/>
        <v>56475.08</v>
      </c>
      <c r="J23" s="33">
        <f t="shared" si="4"/>
        <v>49459.68</v>
      </c>
      <c r="K23" s="33">
        <f t="shared" si="4"/>
        <v>68139.790000000008</v>
      </c>
      <c r="L23" s="33">
        <f t="shared" si="4"/>
        <v>43133.25</v>
      </c>
      <c r="M23" s="14"/>
      <c r="N23" s="14">
        <f t="shared" si="2"/>
        <v>353143.67000000004</v>
      </c>
      <c r="O23" s="55"/>
      <c r="P23" s="66" t="s">
        <v>98</v>
      </c>
    </row>
    <row r="24" spans="1:16" ht="12.6" customHeight="1">
      <c r="A24"/>
      <c r="B24" s="4"/>
      <c r="C24" s="8"/>
      <c r="D24" s="72" t="s">
        <v>25</v>
      </c>
      <c r="E24" s="72"/>
      <c r="F24" s="19"/>
      <c r="G24" s="26">
        <v>14161</v>
      </c>
      <c r="H24" s="26">
        <v>17431</v>
      </c>
      <c r="I24" s="26">
        <v>11608</v>
      </c>
      <c r="J24" s="26">
        <v>5056</v>
      </c>
      <c r="K24" s="26">
        <v>5705</v>
      </c>
      <c r="L24" s="26">
        <v>3236</v>
      </c>
      <c r="M24" s="19"/>
      <c r="N24" s="19">
        <f t="shared" si="2"/>
        <v>57197</v>
      </c>
      <c r="P24" s="67"/>
    </row>
    <row r="25" spans="1:16" ht="12.6" customHeight="1">
      <c r="A25"/>
      <c r="B25" s="4"/>
      <c r="C25" s="8"/>
      <c r="D25" s="73" t="s">
        <v>26</v>
      </c>
      <c r="E25" s="74"/>
      <c r="F25" s="19"/>
      <c r="G25" s="26">
        <v>11675.64</v>
      </c>
      <c r="H25" s="26">
        <v>19293.25</v>
      </c>
      <c r="I25" s="26">
        <v>9479.8700000000008</v>
      </c>
      <c r="J25" s="26">
        <v>17579.61</v>
      </c>
      <c r="K25" s="26">
        <v>33702.959999999999</v>
      </c>
      <c r="L25" s="26">
        <v>11530.96</v>
      </c>
      <c r="M25" s="19"/>
      <c r="N25" s="19">
        <f t="shared" si="2"/>
        <v>103262.29000000001</v>
      </c>
      <c r="P25" s="67"/>
    </row>
    <row r="26" spans="1:16" ht="12.6" customHeight="1">
      <c r="A26"/>
      <c r="B26" s="4"/>
      <c r="C26" s="8"/>
      <c r="D26" s="73" t="s">
        <v>27</v>
      </c>
      <c r="E26" s="74"/>
      <c r="F26" s="19"/>
      <c r="G26" s="26">
        <v>41102.980000000003</v>
      </c>
      <c r="H26" s="26">
        <v>32272</v>
      </c>
      <c r="I26" s="26">
        <v>35387.21</v>
      </c>
      <c r="J26" s="26">
        <v>26824.07</v>
      </c>
      <c r="K26" s="26">
        <v>28731.83</v>
      </c>
      <c r="L26" s="26">
        <v>28366.29</v>
      </c>
      <c r="M26" s="19"/>
      <c r="N26" s="19">
        <f t="shared" si="2"/>
        <v>192684.38000000003</v>
      </c>
      <c r="P26" s="67"/>
    </row>
    <row r="27" spans="1:16" ht="12.6" customHeight="1">
      <c r="A27"/>
      <c r="B27" s="4"/>
      <c r="C27" s="8"/>
      <c r="D27" s="72" t="s">
        <v>28</v>
      </c>
      <c r="E27" s="72"/>
      <c r="F27" s="19"/>
      <c r="G27" s="26"/>
      <c r="H27" s="26"/>
      <c r="I27" s="26"/>
      <c r="J27" s="26"/>
      <c r="K27" s="26"/>
      <c r="L27" s="26"/>
      <c r="M27" s="19"/>
      <c r="N27" s="19">
        <f t="shared" si="2"/>
        <v>0</v>
      </c>
      <c r="P27" s="67"/>
    </row>
    <row r="28" spans="1:16" ht="12.6" customHeight="1">
      <c r="A28"/>
      <c r="B28" s="4"/>
      <c r="C28" s="8"/>
      <c r="D28" s="72" t="s">
        <v>94</v>
      </c>
      <c r="E28" s="72"/>
      <c r="F28" s="19"/>
      <c r="G28" s="26"/>
      <c r="H28" s="26">
        <v>522</v>
      </c>
      <c r="I28" s="26"/>
      <c r="J28" s="26"/>
      <c r="K28" s="26"/>
      <c r="L28" s="26"/>
      <c r="M28" s="19"/>
      <c r="N28" s="19">
        <f t="shared" si="2"/>
        <v>522</v>
      </c>
      <c r="O28" s="56"/>
      <c r="P28" s="68"/>
    </row>
    <row r="29" spans="1:16" ht="12.6" customHeight="1">
      <c r="A29"/>
      <c r="B29" s="4"/>
      <c r="C29" s="8"/>
      <c r="D29" s="77" t="s">
        <v>92</v>
      </c>
      <c r="E29" s="77"/>
      <c r="F29" s="27"/>
      <c r="G29" s="32">
        <v>-10045.969999999999</v>
      </c>
      <c r="H29" s="32">
        <v>-11095.52</v>
      </c>
      <c r="I29" s="32">
        <v>-5260.68</v>
      </c>
      <c r="J29" s="32">
        <v>-5843.37</v>
      </c>
      <c r="K29" s="32">
        <v>-8689.11</v>
      </c>
      <c r="L29" s="32">
        <v>-1154.78</v>
      </c>
      <c r="M29" s="32"/>
      <c r="N29" s="32">
        <f t="shared" si="2"/>
        <v>-42089.429999999993</v>
      </c>
      <c r="O29" s="54"/>
      <c r="P29" s="60" t="s">
        <v>99</v>
      </c>
    </row>
    <row r="30" spans="1:16" ht="12.6" customHeight="1">
      <c r="A30"/>
      <c r="B30" s="4"/>
      <c r="C30" s="8"/>
      <c r="D30" s="40"/>
      <c r="E30" s="41"/>
      <c r="F30" s="42"/>
      <c r="G30" s="51"/>
      <c r="H30" s="51"/>
      <c r="I30" s="51"/>
      <c r="J30" s="51"/>
      <c r="K30" s="51"/>
      <c r="L30" s="51"/>
      <c r="M30" s="51"/>
      <c r="N30" s="52"/>
    </row>
    <row r="31" spans="1:16" ht="12.6" customHeight="1">
      <c r="A31"/>
      <c r="B31" s="4"/>
      <c r="C31" s="78" t="s">
        <v>93</v>
      </c>
      <c r="D31" s="79"/>
      <c r="E31" s="80"/>
      <c r="F31" s="5"/>
      <c r="G31" s="49">
        <f t="shared" ref="G31:L31" si="5">SUM(G12+G22+G29)</f>
        <v>393677.18000000005</v>
      </c>
      <c r="H31" s="49">
        <f t="shared" si="5"/>
        <v>386692.01</v>
      </c>
      <c r="I31" s="49">
        <f t="shared" si="5"/>
        <v>431366.11</v>
      </c>
      <c r="J31" s="49">
        <f t="shared" si="5"/>
        <v>306943.56</v>
      </c>
      <c r="K31" s="49">
        <f t="shared" si="5"/>
        <v>364659.20000000001</v>
      </c>
      <c r="L31" s="49">
        <f t="shared" si="5"/>
        <v>493018.6</v>
      </c>
      <c r="M31" s="49"/>
      <c r="N31" s="49">
        <f>SUM(G31:M31)</f>
        <v>2376356.66</v>
      </c>
      <c r="P31" s="59" t="s">
        <v>100</v>
      </c>
    </row>
    <row r="32" spans="1:16" ht="12.6" customHeight="1">
      <c r="A32"/>
      <c r="B32" s="4"/>
      <c r="C32" s="43"/>
      <c r="D32" s="44"/>
      <c r="E32" s="45"/>
      <c r="F32" s="46"/>
      <c r="G32" s="46"/>
      <c r="H32" s="46"/>
      <c r="I32" s="46"/>
      <c r="J32" s="46"/>
      <c r="K32" s="46"/>
      <c r="L32" s="46"/>
      <c r="M32" s="46"/>
      <c r="N32" s="47"/>
    </row>
    <row r="33" spans="1:16" ht="12.6" customHeight="1">
      <c r="A33"/>
      <c r="B33" s="4"/>
      <c r="C33" s="81" t="s">
        <v>90</v>
      </c>
      <c r="D33" s="81"/>
      <c r="E33" s="81"/>
      <c r="F33" s="5"/>
      <c r="G33" s="5"/>
      <c r="H33" s="5"/>
      <c r="I33" s="5"/>
      <c r="J33" s="5"/>
      <c r="K33" s="5"/>
      <c r="L33" s="5"/>
      <c r="M33" s="5"/>
      <c r="N33" s="5"/>
    </row>
    <row r="34" spans="1:16" ht="12.6" customHeight="1">
      <c r="A34"/>
      <c r="B34" s="4"/>
      <c r="C34" s="8"/>
      <c r="D34" s="75" t="s">
        <v>63</v>
      </c>
      <c r="E34" s="76"/>
      <c r="F34" s="13"/>
      <c r="G34" s="33"/>
      <c r="H34" s="33"/>
      <c r="I34" s="33"/>
      <c r="J34" s="33"/>
      <c r="K34" s="14"/>
      <c r="L34" s="14"/>
      <c r="M34" s="14"/>
      <c r="N34" s="14"/>
    </row>
    <row r="35" spans="1:16" ht="12.6" customHeight="1">
      <c r="A35"/>
      <c r="B35" s="4"/>
      <c r="C35" s="8"/>
      <c r="D35" s="69" t="s">
        <v>8</v>
      </c>
      <c r="E35" s="69"/>
      <c r="F35" s="29"/>
      <c r="G35" s="38">
        <v>241201.2</v>
      </c>
      <c r="H35" s="38">
        <v>515877.2</v>
      </c>
      <c r="I35" s="38">
        <v>591533.67000000004</v>
      </c>
      <c r="J35" s="38">
        <v>570933.85</v>
      </c>
      <c r="K35" s="29">
        <v>626574.01</v>
      </c>
      <c r="L35" s="29">
        <v>746388.98</v>
      </c>
      <c r="M35" s="29">
        <v>823468.29</v>
      </c>
      <c r="N35" s="19"/>
      <c r="O35" s="55"/>
      <c r="P35" s="63" t="s">
        <v>101</v>
      </c>
    </row>
    <row r="36" spans="1:16" ht="12.6" customHeight="1">
      <c r="A36"/>
      <c r="B36" s="4"/>
      <c r="C36" s="8"/>
      <c r="D36" s="72" t="s">
        <v>78</v>
      </c>
      <c r="E36" s="72"/>
      <c r="F36" s="19"/>
      <c r="G36" s="35">
        <v>457973.56</v>
      </c>
      <c r="H36" s="35">
        <v>231794.89</v>
      </c>
      <c r="I36" s="35">
        <v>245504.35</v>
      </c>
      <c r="J36" s="35">
        <v>217026.18</v>
      </c>
      <c r="K36" s="35">
        <v>351841.48</v>
      </c>
      <c r="L36" s="35">
        <v>252300.81</v>
      </c>
      <c r="M36" s="19"/>
      <c r="N36" s="19">
        <f>SUM(G36:M36)</f>
        <v>1756441.27</v>
      </c>
      <c r="P36" s="64"/>
    </row>
    <row r="37" spans="1:16" ht="12.6" customHeight="1">
      <c r="A37"/>
      <c r="B37" s="4"/>
      <c r="C37" s="8"/>
      <c r="D37" s="73" t="s">
        <v>79</v>
      </c>
      <c r="E37" s="74"/>
      <c r="F37" s="19"/>
      <c r="G37" s="35">
        <v>183297.56</v>
      </c>
      <c r="H37" s="35">
        <v>156138.42000000001</v>
      </c>
      <c r="I37" s="35">
        <v>266104.17</v>
      </c>
      <c r="J37" s="35">
        <v>161386.01999999999</v>
      </c>
      <c r="K37" s="35">
        <v>232026.51</v>
      </c>
      <c r="L37" s="35">
        <v>175221.5</v>
      </c>
      <c r="M37" s="19"/>
      <c r="N37" s="19">
        <f>SUM(G37:M37)</f>
        <v>1174174.18</v>
      </c>
      <c r="P37" s="64"/>
    </row>
    <row r="38" spans="1:16" ht="12.6" customHeight="1">
      <c r="A38"/>
      <c r="B38" s="4"/>
      <c r="C38" s="8"/>
      <c r="D38" s="73" t="s">
        <v>118</v>
      </c>
      <c r="E38" s="74"/>
      <c r="F38" s="19"/>
      <c r="G38" s="35"/>
      <c r="H38" s="35"/>
      <c r="I38" s="35"/>
      <c r="J38" s="35"/>
      <c r="K38" s="35"/>
      <c r="L38" s="35"/>
      <c r="M38" s="19"/>
      <c r="N38" s="19">
        <f>SUM(G38:M38)</f>
        <v>0</v>
      </c>
      <c r="P38" s="64"/>
    </row>
    <row r="39" spans="1:16" ht="12.6" customHeight="1">
      <c r="A39"/>
      <c r="B39" s="4"/>
      <c r="C39" s="8"/>
      <c r="D39" s="69" t="s">
        <v>72</v>
      </c>
      <c r="E39" s="69"/>
      <c r="F39" s="38">
        <v>241201.2</v>
      </c>
      <c r="G39" s="38">
        <f t="shared" ref="G39:M39" si="6">SUM(G35+G36-G37)</f>
        <v>515877.2</v>
      </c>
      <c r="H39" s="38">
        <f t="shared" si="6"/>
        <v>591533.67000000004</v>
      </c>
      <c r="I39" s="38">
        <f t="shared" si="6"/>
        <v>570933.85000000009</v>
      </c>
      <c r="J39" s="38">
        <f t="shared" si="6"/>
        <v>626574.01</v>
      </c>
      <c r="K39" s="38">
        <f t="shared" si="6"/>
        <v>746388.98</v>
      </c>
      <c r="L39" s="38">
        <f t="shared" si="6"/>
        <v>823468.29</v>
      </c>
      <c r="M39" s="38">
        <f t="shared" si="6"/>
        <v>823468.29</v>
      </c>
      <c r="N39" s="19"/>
      <c r="O39" s="56"/>
      <c r="P39" s="65"/>
    </row>
    <row r="40" spans="1:16" ht="12.6" customHeight="1">
      <c r="A40"/>
      <c r="B40" s="4"/>
      <c r="C40" s="8"/>
      <c r="D40" s="75" t="s">
        <v>64</v>
      </c>
      <c r="E40" s="76"/>
      <c r="F40" s="33"/>
      <c r="G40" s="33"/>
      <c r="H40" s="33"/>
      <c r="I40" s="33"/>
      <c r="J40" s="33"/>
      <c r="K40" s="33"/>
      <c r="L40" s="33"/>
      <c r="M40" s="33"/>
      <c r="N40" s="33"/>
      <c r="P40" s="61"/>
    </row>
    <row r="41" spans="1:16" ht="12.6" customHeight="1">
      <c r="A41"/>
      <c r="B41" s="4"/>
      <c r="C41" s="8"/>
      <c r="D41" s="69" t="s">
        <v>8</v>
      </c>
      <c r="E41" s="69"/>
      <c r="F41" s="19"/>
      <c r="G41" s="38">
        <v>525296.81000000006</v>
      </c>
      <c r="H41" s="38">
        <v>338828.48</v>
      </c>
      <c r="I41" s="38">
        <v>335089.99</v>
      </c>
      <c r="J41" s="38">
        <v>331051.14</v>
      </c>
      <c r="K41" s="29">
        <v>341549.79</v>
      </c>
      <c r="L41" s="29">
        <v>359024.77</v>
      </c>
      <c r="M41" s="29">
        <v>367902.8</v>
      </c>
      <c r="N41" s="19"/>
      <c r="O41" s="55"/>
      <c r="P41" s="63" t="s">
        <v>102</v>
      </c>
    </row>
    <row r="42" spans="1:16" ht="12.6" customHeight="1">
      <c r="A42"/>
      <c r="B42" s="4"/>
      <c r="C42" s="8"/>
      <c r="D42" s="72" t="s">
        <v>78</v>
      </c>
      <c r="E42" s="72"/>
      <c r="F42" s="19"/>
      <c r="G42" s="35">
        <v>32799.26</v>
      </c>
      <c r="H42" s="35">
        <v>45360.21</v>
      </c>
      <c r="I42" s="35">
        <v>30752.21</v>
      </c>
      <c r="J42" s="35">
        <v>38362.42</v>
      </c>
      <c r="K42" s="35">
        <v>35478.839999999997</v>
      </c>
      <c r="L42" s="35">
        <v>48420.3</v>
      </c>
      <c r="M42" s="19"/>
      <c r="N42" s="19">
        <f>SUM(G42:M42)</f>
        <v>231173.24</v>
      </c>
      <c r="P42" s="64"/>
    </row>
    <row r="43" spans="1:16" ht="12.6" customHeight="1">
      <c r="A43"/>
      <c r="B43" s="4"/>
      <c r="C43" s="8"/>
      <c r="D43" s="73" t="s">
        <v>79</v>
      </c>
      <c r="E43" s="74"/>
      <c r="F43" s="19"/>
      <c r="G43" s="35">
        <v>37360.769999999997</v>
      </c>
      <c r="H43" s="35">
        <v>46126.79</v>
      </c>
      <c r="I43" s="35">
        <v>33333.21</v>
      </c>
      <c r="J43" s="35">
        <v>26343.200000000001</v>
      </c>
      <c r="K43" s="35">
        <v>27374.26</v>
      </c>
      <c r="L43" s="35">
        <v>29444.95</v>
      </c>
      <c r="M43" s="19"/>
      <c r="N43" s="19">
        <f>SUM(G43:M43)</f>
        <v>199983.18000000002</v>
      </c>
      <c r="P43" s="64"/>
    </row>
    <row r="44" spans="1:16" ht="12.6" customHeight="1">
      <c r="A44"/>
      <c r="B44" s="4"/>
      <c r="C44" s="8"/>
      <c r="D44" s="73" t="s">
        <v>118</v>
      </c>
      <c r="E44" s="74"/>
      <c r="F44" s="19"/>
      <c r="G44" s="35"/>
      <c r="H44" s="35"/>
      <c r="I44" s="35"/>
      <c r="J44" s="35"/>
      <c r="K44" s="35"/>
      <c r="L44" s="35"/>
      <c r="M44" s="19"/>
      <c r="N44" s="19">
        <f>SUM(G44:M44)</f>
        <v>0</v>
      </c>
      <c r="P44" s="64"/>
    </row>
    <row r="45" spans="1:16" ht="12.6" customHeight="1">
      <c r="A45"/>
      <c r="B45" s="4"/>
      <c r="C45" s="8"/>
      <c r="D45" s="69" t="s">
        <v>72</v>
      </c>
      <c r="E45" s="69"/>
      <c r="F45" s="29">
        <v>525296.81000000006</v>
      </c>
      <c r="G45" s="29">
        <f>SUM(G41+G42-G43)</f>
        <v>520735.30000000005</v>
      </c>
      <c r="H45" s="29">
        <f t="shared" ref="H45:M45" si="7">SUM(H41+H42-H43)</f>
        <v>338061.9</v>
      </c>
      <c r="I45" s="29">
        <f t="shared" si="7"/>
        <v>332508.99</v>
      </c>
      <c r="J45" s="29">
        <f t="shared" si="7"/>
        <v>343070.36</v>
      </c>
      <c r="K45" s="29">
        <f t="shared" si="7"/>
        <v>349654.37</v>
      </c>
      <c r="L45" s="29">
        <f t="shared" si="7"/>
        <v>378000.12</v>
      </c>
      <c r="M45" s="29">
        <f t="shared" si="7"/>
        <v>367902.8</v>
      </c>
      <c r="N45" s="19"/>
      <c r="O45" s="56"/>
      <c r="P45" s="65"/>
    </row>
    <row r="46" spans="1:16" ht="12.6" customHeight="1">
      <c r="A46"/>
      <c r="B46" s="4"/>
      <c r="C46" s="8"/>
      <c r="D46" s="75" t="s">
        <v>66</v>
      </c>
      <c r="E46" s="76"/>
      <c r="F46" s="33"/>
      <c r="G46" s="33"/>
      <c r="H46" s="33"/>
      <c r="I46" s="33"/>
      <c r="J46" s="33"/>
      <c r="K46" s="33"/>
      <c r="L46" s="33"/>
      <c r="M46" s="33"/>
      <c r="N46" s="33"/>
      <c r="P46" s="36"/>
    </row>
    <row r="47" spans="1:16" ht="12.6" customHeight="1">
      <c r="A47"/>
      <c r="B47" s="4"/>
      <c r="C47" s="8"/>
      <c r="D47" s="69" t="s">
        <v>8</v>
      </c>
      <c r="E47" s="69"/>
      <c r="F47" s="19"/>
      <c r="G47" s="38">
        <v>221167.17</v>
      </c>
      <c r="H47" s="38">
        <v>232438.52</v>
      </c>
      <c r="I47" s="38">
        <v>242607.88</v>
      </c>
      <c r="J47" s="38">
        <v>253369.81</v>
      </c>
      <c r="K47" s="29">
        <v>258409.72</v>
      </c>
      <c r="L47" s="29">
        <v>259137.4</v>
      </c>
      <c r="M47" s="29">
        <v>258979.94</v>
      </c>
      <c r="N47" s="19"/>
      <c r="O47" s="55"/>
      <c r="P47" s="63" t="s">
        <v>103</v>
      </c>
    </row>
    <row r="48" spans="1:16" ht="12.6" customHeight="1">
      <c r="A48"/>
      <c r="B48" s="4"/>
      <c r="C48" s="8"/>
      <c r="D48" s="72" t="s">
        <v>78</v>
      </c>
      <c r="E48" s="72"/>
      <c r="F48" s="19"/>
      <c r="G48" s="35">
        <v>29507.4</v>
      </c>
      <c r="H48" s="35">
        <v>24966.67</v>
      </c>
      <c r="I48" s="35">
        <v>19886.150000000001</v>
      </c>
      <c r="J48" s="35">
        <v>17593.830000000002</v>
      </c>
      <c r="K48" s="35">
        <v>11721.56</v>
      </c>
      <c r="L48" s="35">
        <v>10842.67</v>
      </c>
      <c r="M48" s="50"/>
      <c r="N48" s="19">
        <f>SUM(G48:M48)</f>
        <v>114518.28</v>
      </c>
      <c r="P48" s="64"/>
    </row>
    <row r="49" spans="1:16" ht="12.6" customHeight="1">
      <c r="A49"/>
      <c r="B49" s="4"/>
      <c r="C49" s="8"/>
      <c r="D49" s="73" t="s">
        <v>79</v>
      </c>
      <c r="E49" s="74"/>
      <c r="F49" s="19"/>
      <c r="G49" s="35">
        <v>18236.05</v>
      </c>
      <c r="H49" s="35">
        <v>14797.31</v>
      </c>
      <c r="I49" s="35">
        <v>9124.2199999999993</v>
      </c>
      <c r="J49" s="35">
        <v>12553.92</v>
      </c>
      <c r="K49" s="35">
        <v>10993.88</v>
      </c>
      <c r="L49" s="35">
        <v>11879.02</v>
      </c>
      <c r="M49" s="50"/>
      <c r="N49" s="19">
        <f>SUM(G49:M49)</f>
        <v>77584.400000000009</v>
      </c>
      <c r="P49" s="64"/>
    </row>
    <row r="50" spans="1:16" ht="12.6" customHeight="1">
      <c r="A50"/>
      <c r="B50" s="4"/>
      <c r="C50" s="8"/>
      <c r="D50" s="73" t="s">
        <v>118</v>
      </c>
      <c r="E50" s="74"/>
      <c r="F50" s="19"/>
      <c r="G50" s="35"/>
      <c r="H50" s="35"/>
      <c r="I50" s="35"/>
      <c r="J50" s="35"/>
      <c r="K50" s="35"/>
      <c r="L50" s="35"/>
      <c r="M50" s="19"/>
      <c r="N50" s="19">
        <f>SUM(G50:M50)</f>
        <v>0</v>
      </c>
      <c r="P50" s="64"/>
    </row>
    <row r="51" spans="1:16" ht="12.6" customHeight="1">
      <c r="A51"/>
      <c r="B51" s="4"/>
      <c r="C51" s="8"/>
      <c r="D51" s="69" t="s">
        <v>72</v>
      </c>
      <c r="E51" s="69"/>
      <c r="F51" s="29">
        <v>221167.17</v>
      </c>
      <c r="G51" s="29">
        <f>SUM(G47+G48-G49)</f>
        <v>232438.52000000002</v>
      </c>
      <c r="H51" s="29">
        <f t="shared" ref="H51:M51" si="8">SUM(H47+H48-H49)</f>
        <v>242607.88</v>
      </c>
      <c r="I51" s="29">
        <f t="shared" si="8"/>
        <v>253369.81000000003</v>
      </c>
      <c r="J51" s="29">
        <f t="shared" si="8"/>
        <v>258409.72</v>
      </c>
      <c r="K51" s="29">
        <f t="shared" si="8"/>
        <v>259137.40000000002</v>
      </c>
      <c r="L51" s="29">
        <f t="shared" si="8"/>
        <v>258101.05000000002</v>
      </c>
      <c r="M51" s="29">
        <f t="shared" si="8"/>
        <v>258979.94</v>
      </c>
      <c r="N51" s="19"/>
      <c r="O51" s="56"/>
      <c r="P51" s="65"/>
    </row>
    <row r="52" spans="1:16" ht="12.6" customHeight="1">
      <c r="A52"/>
      <c r="B52" s="4"/>
      <c r="C52" s="8"/>
      <c r="D52" s="75" t="s">
        <v>69</v>
      </c>
      <c r="E52" s="76"/>
      <c r="F52" s="33"/>
      <c r="G52" s="33"/>
      <c r="H52" s="33"/>
      <c r="I52" s="33"/>
      <c r="J52" s="33"/>
      <c r="K52" s="33"/>
      <c r="L52" s="33"/>
      <c r="M52" s="33"/>
      <c r="N52" s="33"/>
      <c r="P52" s="36"/>
    </row>
    <row r="53" spans="1:16" ht="12.6" customHeight="1">
      <c r="A53"/>
      <c r="B53" s="4"/>
      <c r="C53" s="8"/>
      <c r="D53" s="69" t="s">
        <v>8</v>
      </c>
      <c r="E53" s="69"/>
      <c r="F53" s="19"/>
      <c r="G53" s="38">
        <v>1274927.8600000001</v>
      </c>
      <c r="H53" s="38">
        <v>1294964.1100000001</v>
      </c>
      <c r="I53" s="38">
        <v>1328105.81</v>
      </c>
      <c r="J53" s="38">
        <v>1331954.81</v>
      </c>
      <c r="K53" s="29">
        <v>1352124.81</v>
      </c>
      <c r="L53" s="29">
        <v>1361962.81</v>
      </c>
      <c r="M53" s="29">
        <v>1361962.81</v>
      </c>
      <c r="N53" s="19"/>
      <c r="O53" s="55"/>
      <c r="P53" s="63" t="s">
        <v>104</v>
      </c>
    </row>
    <row r="54" spans="1:16" ht="12.6" customHeight="1">
      <c r="A54"/>
      <c r="B54" s="4"/>
      <c r="C54" s="8"/>
      <c r="D54" s="72" t="s">
        <v>78</v>
      </c>
      <c r="E54" s="72"/>
      <c r="F54" s="19"/>
      <c r="G54" s="35">
        <v>24097.33</v>
      </c>
      <c r="H54" s="35">
        <v>33141.699999999997</v>
      </c>
      <c r="I54" s="35">
        <v>3849</v>
      </c>
      <c r="J54" s="35">
        <v>21229</v>
      </c>
      <c r="K54" s="35">
        <v>11878</v>
      </c>
      <c r="L54" s="35"/>
      <c r="M54" s="35"/>
      <c r="N54" s="19">
        <f>SUM(G54:M54)</f>
        <v>94195.03</v>
      </c>
      <c r="P54" s="64"/>
    </row>
    <row r="55" spans="1:16" ht="12.6" customHeight="1">
      <c r="A55"/>
      <c r="B55" s="4"/>
      <c r="C55" s="8"/>
      <c r="D55" s="73" t="s">
        <v>79</v>
      </c>
      <c r="E55" s="74"/>
      <c r="F55" s="19"/>
      <c r="G55" s="35">
        <v>4061.08</v>
      </c>
      <c r="H55" s="35"/>
      <c r="I55" s="35"/>
      <c r="J55" s="35"/>
      <c r="K55" s="35">
        <v>40</v>
      </c>
      <c r="L55" s="35"/>
      <c r="M55" s="35"/>
      <c r="N55" s="19">
        <f>SUM(G55:M55)</f>
        <v>4101.08</v>
      </c>
      <c r="P55" s="64"/>
    </row>
    <row r="56" spans="1:16" ht="12.6" customHeight="1">
      <c r="A56"/>
      <c r="B56" s="4"/>
      <c r="C56" s="8"/>
      <c r="D56" s="73" t="s">
        <v>118</v>
      </c>
      <c r="E56" s="74"/>
      <c r="F56" s="19"/>
      <c r="G56" s="35"/>
      <c r="H56" s="35"/>
      <c r="I56" s="35"/>
      <c r="J56" s="35"/>
      <c r="K56" s="35"/>
      <c r="L56" s="35"/>
      <c r="M56" s="19"/>
      <c r="N56" s="19">
        <f>SUM(G56:M56)</f>
        <v>0</v>
      </c>
      <c r="P56" s="64"/>
    </row>
    <row r="57" spans="1:16" ht="12.6" customHeight="1">
      <c r="A57"/>
      <c r="B57" s="4"/>
      <c r="C57" s="8"/>
      <c r="D57" s="69" t="s">
        <v>72</v>
      </c>
      <c r="E57" s="69"/>
      <c r="F57" s="29">
        <v>1274927.8600000001</v>
      </c>
      <c r="G57" s="29">
        <f t="shared" ref="G57:M57" si="9">SUM(G53+G54-G55)</f>
        <v>1294964.1100000001</v>
      </c>
      <c r="H57" s="29">
        <f t="shared" si="9"/>
        <v>1328105.81</v>
      </c>
      <c r="I57" s="29">
        <f t="shared" si="9"/>
        <v>1331954.81</v>
      </c>
      <c r="J57" s="29">
        <f t="shared" si="9"/>
        <v>1353183.81</v>
      </c>
      <c r="K57" s="29">
        <f t="shared" si="9"/>
        <v>1363962.81</v>
      </c>
      <c r="L57" s="29">
        <f t="shared" si="9"/>
        <v>1361962.81</v>
      </c>
      <c r="M57" s="29">
        <f t="shared" si="9"/>
        <v>1361962.81</v>
      </c>
      <c r="N57" s="19"/>
      <c r="O57" s="56"/>
      <c r="P57" s="65"/>
    </row>
    <row r="58" spans="1:16" ht="12.6" customHeight="1">
      <c r="A58"/>
      <c r="B58" s="4"/>
      <c r="C58" s="8"/>
      <c r="D58" s="75" t="s">
        <v>95</v>
      </c>
      <c r="E58" s="76"/>
      <c r="F58" s="33"/>
      <c r="G58" s="33"/>
      <c r="H58" s="33"/>
      <c r="I58" s="33"/>
      <c r="J58" s="33"/>
      <c r="K58" s="33"/>
      <c r="L58" s="33"/>
      <c r="M58" s="33"/>
      <c r="N58" s="33"/>
      <c r="P58" s="36"/>
    </row>
    <row r="59" spans="1:16" ht="12.6" customHeight="1">
      <c r="A59"/>
      <c r="B59" s="4"/>
      <c r="C59" s="8"/>
      <c r="D59" s="69" t="s">
        <v>8</v>
      </c>
      <c r="E59" s="69"/>
      <c r="F59" s="19"/>
      <c r="G59" s="38">
        <v>3316230.49</v>
      </c>
      <c r="H59" s="38">
        <v>3343378.49</v>
      </c>
      <c r="I59" s="38">
        <v>3397518.49</v>
      </c>
      <c r="J59" s="38">
        <v>3397518.49</v>
      </c>
      <c r="K59" s="29">
        <v>3397518.49</v>
      </c>
      <c r="L59" s="29">
        <v>3420368.49</v>
      </c>
      <c r="M59" s="29">
        <v>3420513.49</v>
      </c>
      <c r="N59" s="19"/>
      <c r="O59" s="55"/>
      <c r="P59" s="63" t="s">
        <v>105</v>
      </c>
    </row>
    <row r="60" spans="1:16" ht="12.6" customHeight="1">
      <c r="A60"/>
      <c r="B60" s="4"/>
      <c r="C60" s="8"/>
      <c r="D60" s="72" t="s">
        <v>78</v>
      </c>
      <c r="E60" s="72"/>
      <c r="F60" s="19"/>
      <c r="G60" s="35">
        <v>27148</v>
      </c>
      <c r="H60" s="35">
        <v>54140</v>
      </c>
      <c r="I60" s="35"/>
      <c r="J60" s="35"/>
      <c r="K60" s="35">
        <v>22850</v>
      </c>
      <c r="L60" s="35">
        <v>145</v>
      </c>
      <c r="M60" s="35"/>
      <c r="N60" s="19">
        <f>SUM(G60:M60)</f>
        <v>104283</v>
      </c>
      <c r="P60" s="64"/>
    </row>
    <row r="61" spans="1:16" ht="12.6" customHeight="1">
      <c r="A61"/>
      <c r="B61" s="4"/>
      <c r="C61" s="8"/>
      <c r="D61" s="73" t="s">
        <v>79</v>
      </c>
      <c r="E61" s="74"/>
      <c r="F61" s="19"/>
      <c r="G61" s="19"/>
      <c r="H61" s="19"/>
      <c r="I61" s="19"/>
      <c r="J61" s="19"/>
      <c r="K61" s="19"/>
      <c r="L61" s="19"/>
      <c r="M61" s="19"/>
      <c r="N61" s="19">
        <f>SUM(G61:M61)</f>
        <v>0</v>
      </c>
      <c r="P61" s="64"/>
    </row>
    <row r="62" spans="1:16" ht="12.6" customHeight="1">
      <c r="A62"/>
      <c r="B62" s="4"/>
      <c r="C62" s="8"/>
      <c r="D62" s="73" t="s">
        <v>118</v>
      </c>
      <c r="E62" s="74"/>
      <c r="F62" s="19"/>
      <c r="G62" s="35"/>
      <c r="H62" s="35"/>
      <c r="I62" s="35"/>
      <c r="J62" s="35"/>
      <c r="K62" s="35"/>
      <c r="L62" s="35"/>
      <c r="M62" s="19"/>
      <c r="N62" s="19">
        <f>SUM(G62:M62)</f>
        <v>0</v>
      </c>
      <c r="P62" s="64"/>
    </row>
    <row r="63" spans="1:16" ht="12.6" customHeight="1">
      <c r="A63"/>
      <c r="B63" s="4"/>
      <c r="C63" s="8"/>
      <c r="D63" s="69" t="s">
        <v>72</v>
      </c>
      <c r="E63" s="69"/>
      <c r="F63" s="29">
        <v>3316230.49</v>
      </c>
      <c r="G63" s="29">
        <f t="shared" ref="G63:M63" si="10">SUM(G59+G60-G61)</f>
        <v>3343378.49</v>
      </c>
      <c r="H63" s="29">
        <f t="shared" si="10"/>
        <v>3397518.49</v>
      </c>
      <c r="I63" s="29">
        <f t="shared" si="10"/>
        <v>3397518.49</v>
      </c>
      <c r="J63" s="29">
        <f t="shared" si="10"/>
        <v>3397518.49</v>
      </c>
      <c r="K63" s="29">
        <f t="shared" si="10"/>
        <v>3420368.49</v>
      </c>
      <c r="L63" s="29">
        <f t="shared" si="10"/>
        <v>3420513.49</v>
      </c>
      <c r="M63" s="29">
        <f t="shared" si="10"/>
        <v>3420513.49</v>
      </c>
      <c r="N63" s="19"/>
      <c r="O63" s="56"/>
      <c r="P63" s="65"/>
    </row>
    <row r="64" spans="1:16" ht="12.6" customHeight="1">
      <c r="A64"/>
      <c r="B64" s="4"/>
      <c r="C64" s="8"/>
      <c r="D64" s="70" t="s">
        <v>77</v>
      </c>
      <c r="E64" s="71"/>
      <c r="F64" s="33"/>
      <c r="G64" s="33">
        <f t="shared" ref="G64:M64" si="11">SUM(G66+G65)</f>
        <v>393724.39</v>
      </c>
      <c r="H64" s="33">
        <f t="shared" si="11"/>
        <v>243995.27999999997</v>
      </c>
      <c r="I64" s="33">
        <f t="shared" si="11"/>
        <v>237000.16999999998</v>
      </c>
      <c r="J64" s="33">
        <f t="shared" si="11"/>
        <v>417204.36</v>
      </c>
      <c r="K64" s="33">
        <f t="shared" si="11"/>
        <v>403871.46</v>
      </c>
      <c r="L64" s="33">
        <f t="shared" si="11"/>
        <v>308414.14</v>
      </c>
      <c r="M64" s="33">
        <f t="shared" si="11"/>
        <v>0</v>
      </c>
      <c r="N64" s="37">
        <f t="shared" ref="N64:N71" si="12">SUM(G64:M64)</f>
        <v>2004209.7999999998</v>
      </c>
      <c r="P64" s="59" t="s">
        <v>111</v>
      </c>
    </row>
    <row r="65" spans="1:16" ht="12.6" customHeight="1">
      <c r="A65"/>
      <c r="B65" s="4"/>
      <c r="C65" s="8"/>
      <c r="D65" s="72" t="s">
        <v>75</v>
      </c>
      <c r="E65" s="72"/>
      <c r="F65" s="17"/>
      <c r="G65" s="19">
        <v>28372.639999999999</v>
      </c>
      <c r="H65" s="19">
        <v>67925.42</v>
      </c>
      <c r="I65" s="19">
        <v>65326.37</v>
      </c>
      <c r="J65" s="18">
        <v>118104.01</v>
      </c>
      <c r="K65" s="18">
        <v>75912.75</v>
      </c>
      <c r="L65" s="18">
        <v>0</v>
      </c>
      <c r="M65" s="18"/>
      <c r="N65" s="19">
        <f t="shared" si="12"/>
        <v>355641.19</v>
      </c>
      <c r="O65" s="54"/>
      <c r="P65" s="60" t="s">
        <v>106</v>
      </c>
    </row>
    <row r="66" spans="1:16" ht="12.6" customHeight="1">
      <c r="A66"/>
      <c r="B66" s="4"/>
      <c r="C66" s="8"/>
      <c r="D66" s="72" t="s">
        <v>76</v>
      </c>
      <c r="E66" s="72"/>
      <c r="F66" s="17"/>
      <c r="G66" s="19">
        <v>365351.75</v>
      </c>
      <c r="H66" s="19">
        <v>176069.86</v>
      </c>
      <c r="I66" s="19">
        <v>171673.8</v>
      </c>
      <c r="J66" s="18">
        <v>299100.34999999998</v>
      </c>
      <c r="K66" s="18">
        <v>327958.71000000002</v>
      </c>
      <c r="L66" s="18">
        <v>308414.14</v>
      </c>
      <c r="M66" s="18"/>
      <c r="N66" s="19">
        <f t="shared" si="12"/>
        <v>1648568.6099999999</v>
      </c>
      <c r="O66" s="56"/>
      <c r="P66" s="60" t="s">
        <v>107</v>
      </c>
    </row>
    <row r="67" spans="1:16" ht="12.6" customHeight="1">
      <c r="A67"/>
      <c r="B67" s="4"/>
      <c r="C67" s="8"/>
      <c r="D67" s="75" t="s">
        <v>1</v>
      </c>
      <c r="E67" s="76"/>
      <c r="F67" s="33"/>
      <c r="G67" s="5">
        <f>SUM(G39+G45+G51+G57+G63)</f>
        <v>5907393.6200000001</v>
      </c>
      <c r="H67" s="5">
        <f t="shared" ref="H67:M67" si="13">SUM(H39+H45+H51+H57+H63)</f>
        <v>5897827.75</v>
      </c>
      <c r="I67" s="5">
        <f t="shared" si="13"/>
        <v>5886285.9500000002</v>
      </c>
      <c r="J67" s="5">
        <f t="shared" si="13"/>
        <v>5978756.3900000006</v>
      </c>
      <c r="K67" s="5">
        <f t="shared" si="13"/>
        <v>6139512.0500000007</v>
      </c>
      <c r="L67" s="5">
        <f t="shared" si="13"/>
        <v>6242045.7600000007</v>
      </c>
      <c r="M67" s="5">
        <f t="shared" si="13"/>
        <v>6232827.3300000001</v>
      </c>
      <c r="N67" s="33"/>
      <c r="P67" s="58" t="s">
        <v>108</v>
      </c>
    </row>
    <row r="68" spans="1:16" ht="12.6" customHeight="1">
      <c r="A68"/>
      <c r="B68" s="4"/>
      <c r="C68" s="43"/>
      <c r="D68" s="44"/>
      <c r="E68" s="45"/>
      <c r="F68" s="46"/>
      <c r="G68" s="46"/>
      <c r="H68" s="46"/>
      <c r="I68" s="46"/>
      <c r="J68" s="46"/>
      <c r="K68" s="46"/>
      <c r="L68" s="46"/>
      <c r="M68" s="46"/>
      <c r="N68" s="47"/>
    </row>
    <row r="69" spans="1:16" ht="12.6" customHeight="1">
      <c r="A69"/>
      <c r="B69" s="4"/>
      <c r="C69" s="8"/>
      <c r="D69" s="89" t="s">
        <v>13</v>
      </c>
      <c r="E69" s="91"/>
      <c r="F69" s="33"/>
      <c r="G69" s="33">
        <f>SUM(G70:G71)</f>
        <v>2269.11</v>
      </c>
      <c r="H69" s="33">
        <f>SUM(H70:H71)</f>
        <v>1942.62</v>
      </c>
      <c r="I69" s="33">
        <f>SUM(I70:I71)</f>
        <v>-3960</v>
      </c>
      <c r="J69" s="33">
        <f>SUM(J70:J71)</f>
        <v>-1388</v>
      </c>
      <c r="K69" s="33"/>
      <c r="L69" s="33"/>
      <c r="M69" s="33"/>
      <c r="N69" s="37">
        <f t="shared" si="12"/>
        <v>-1136.2700000000004</v>
      </c>
      <c r="P69" s="59" t="s">
        <v>111</v>
      </c>
    </row>
    <row r="70" spans="1:16" ht="12.6" customHeight="1">
      <c r="A70"/>
      <c r="B70" s="4"/>
      <c r="C70" s="8"/>
      <c r="D70" s="72" t="s">
        <v>12</v>
      </c>
      <c r="E70" s="72"/>
      <c r="F70" s="19"/>
      <c r="G70" s="17">
        <v>2269.11</v>
      </c>
      <c r="H70" s="19">
        <v>-57.38</v>
      </c>
      <c r="I70" s="17">
        <v>-3960</v>
      </c>
      <c r="J70" s="17">
        <v>-1388</v>
      </c>
      <c r="K70" s="17"/>
      <c r="L70" s="17"/>
      <c r="M70" s="17"/>
      <c r="N70" s="19">
        <f t="shared" si="12"/>
        <v>-3136.27</v>
      </c>
      <c r="O70" s="54"/>
      <c r="P70" s="60" t="s">
        <v>109</v>
      </c>
    </row>
    <row r="71" spans="1:16" ht="12.6" customHeight="1">
      <c r="A71"/>
      <c r="B71" s="4"/>
      <c r="C71" s="8"/>
      <c r="D71" s="72" t="s">
        <v>13</v>
      </c>
      <c r="E71" s="72"/>
      <c r="F71" s="19"/>
      <c r="G71" s="17"/>
      <c r="H71" s="19">
        <v>2000</v>
      </c>
      <c r="I71" s="17"/>
      <c r="J71" s="17"/>
      <c r="K71" s="17"/>
      <c r="L71" s="17"/>
      <c r="M71" s="17"/>
      <c r="N71" s="19">
        <f t="shared" si="12"/>
        <v>2000</v>
      </c>
      <c r="O71" s="54"/>
      <c r="P71" s="60" t="s">
        <v>110</v>
      </c>
    </row>
    <row r="72" spans="1:16" ht="12.6" customHeight="1">
      <c r="A72"/>
      <c r="B72" s="4"/>
      <c r="C72" s="89" t="s">
        <v>14</v>
      </c>
      <c r="D72" s="90"/>
      <c r="E72" s="91"/>
      <c r="F72" s="6"/>
      <c r="G72" s="5">
        <f>SUM(G76+G73)</f>
        <v>59807</v>
      </c>
      <c r="H72" s="5">
        <f>SUM(H76+H73)</f>
        <v>58077</v>
      </c>
      <c r="I72" s="5">
        <f>SUM(I76+I73)</f>
        <v>38054.5</v>
      </c>
      <c r="J72" s="5">
        <f>SUM(J76+J73)</f>
        <v>37924</v>
      </c>
      <c r="K72" s="6"/>
      <c r="L72" s="6"/>
      <c r="M72" s="6"/>
      <c r="N72" s="5">
        <f t="shared" ref="N72:N87" si="14">SUM(G72:M72)</f>
        <v>193862.5</v>
      </c>
      <c r="P72" s="59" t="s">
        <v>111</v>
      </c>
    </row>
    <row r="73" spans="1:16" ht="12.6" customHeight="1">
      <c r="A73"/>
      <c r="B73" s="4"/>
      <c r="C73" s="8"/>
      <c r="D73" s="70" t="s">
        <v>38</v>
      </c>
      <c r="E73" s="71"/>
      <c r="F73" s="14"/>
      <c r="G73" s="14">
        <f>SUM(G74:G75)</f>
        <v>26082</v>
      </c>
      <c r="H73" s="14">
        <f>SUM(H74:H75)</f>
        <v>7108</v>
      </c>
      <c r="I73" s="14">
        <f>SUM(I74:I75)</f>
        <v>11762.5</v>
      </c>
      <c r="J73" s="14">
        <f>SUM(J74:J75)</f>
        <v>1000</v>
      </c>
      <c r="K73" s="14"/>
      <c r="L73" s="14"/>
      <c r="M73" s="14"/>
      <c r="N73" s="14">
        <f>SUM(G73:M73)</f>
        <v>45952.5</v>
      </c>
    </row>
    <row r="74" spans="1:16" ht="12.6" customHeight="1">
      <c r="A74"/>
      <c r="B74" s="4"/>
      <c r="C74" s="8"/>
      <c r="D74" s="72" t="s">
        <v>39</v>
      </c>
      <c r="E74" s="72"/>
      <c r="F74" s="19"/>
      <c r="G74" s="19"/>
      <c r="H74" s="19"/>
      <c r="I74" s="19">
        <v>250</v>
      </c>
      <c r="J74" s="19">
        <v>1000</v>
      </c>
      <c r="K74" s="19"/>
      <c r="L74" s="19"/>
      <c r="M74" s="19"/>
      <c r="N74" s="19">
        <f>SUM(G74:M74)</f>
        <v>1250</v>
      </c>
    </row>
    <row r="75" spans="1:16" ht="12.6" customHeight="1">
      <c r="A75"/>
      <c r="B75" s="4"/>
      <c r="C75" s="8"/>
      <c r="D75" s="72" t="s">
        <v>40</v>
      </c>
      <c r="E75" s="72"/>
      <c r="F75" s="19"/>
      <c r="G75" s="19">
        <v>26082</v>
      </c>
      <c r="H75" s="19">
        <v>7108</v>
      </c>
      <c r="I75" s="19">
        <v>11512.5</v>
      </c>
      <c r="J75" s="19">
        <v>0</v>
      </c>
      <c r="K75" s="19">
        <v>7545</v>
      </c>
      <c r="L75" s="19">
        <v>11649</v>
      </c>
      <c r="M75" s="19"/>
      <c r="N75" s="19">
        <f>SUM(G75:M75)</f>
        <v>63896.5</v>
      </c>
      <c r="O75" s="54"/>
      <c r="P75" s="60" t="s">
        <v>112</v>
      </c>
    </row>
    <row r="76" spans="1:16" ht="12.6" customHeight="1">
      <c r="A76"/>
      <c r="B76" s="4"/>
      <c r="C76" s="8"/>
      <c r="D76" s="70" t="s">
        <v>15</v>
      </c>
      <c r="E76" s="71"/>
      <c r="F76" s="15"/>
      <c r="G76" s="16">
        <f t="shared" ref="G76:M76" si="15">SUM(G77:G79)</f>
        <v>33725</v>
      </c>
      <c r="H76" s="16">
        <f t="shared" si="15"/>
        <v>50969</v>
      </c>
      <c r="I76" s="16">
        <f t="shared" si="15"/>
        <v>26292</v>
      </c>
      <c r="J76" s="16">
        <f t="shared" si="15"/>
        <v>36924</v>
      </c>
      <c r="K76" s="16">
        <f t="shared" si="15"/>
        <v>32307</v>
      </c>
      <c r="L76" s="16">
        <f t="shared" si="15"/>
        <v>28445</v>
      </c>
      <c r="M76" s="16">
        <f t="shared" si="15"/>
        <v>0</v>
      </c>
      <c r="N76" s="14">
        <f t="shared" si="14"/>
        <v>208662</v>
      </c>
      <c r="P76" s="59" t="s">
        <v>111</v>
      </c>
    </row>
    <row r="77" spans="1:16" ht="12.6" customHeight="1">
      <c r="A77"/>
      <c r="B77" s="4"/>
      <c r="C77" s="8"/>
      <c r="D77" s="72" t="s">
        <v>42</v>
      </c>
      <c r="E77" s="72"/>
      <c r="F77" s="17"/>
      <c r="G77" s="18">
        <v>14139</v>
      </c>
      <c r="H77" s="19">
        <v>15793</v>
      </c>
      <c r="I77" s="19">
        <v>0</v>
      </c>
      <c r="J77" s="19">
        <v>0</v>
      </c>
      <c r="K77" s="19">
        <v>45</v>
      </c>
      <c r="L77" s="19">
        <v>0</v>
      </c>
      <c r="M77" s="17"/>
      <c r="N77" s="19">
        <f t="shared" si="14"/>
        <v>29977</v>
      </c>
      <c r="O77" s="54"/>
      <c r="P77" s="60" t="s">
        <v>113</v>
      </c>
    </row>
    <row r="78" spans="1:16" ht="12.6" customHeight="1">
      <c r="A78"/>
      <c r="B78" s="4"/>
      <c r="C78" s="8"/>
      <c r="D78" s="72" t="s">
        <v>43</v>
      </c>
      <c r="E78" s="72"/>
      <c r="F78" s="17"/>
      <c r="G78" s="18">
        <v>6295</v>
      </c>
      <c r="H78" s="18">
        <v>0</v>
      </c>
      <c r="I78" s="18">
        <v>5606</v>
      </c>
      <c r="J78" s="18">
        <v>2143</v>
      </c>
      <c r="K78" s="18">
        <v>4429</v>
      </c>
      <c r="L78" s="18">
        <v>0</v>
      </c>
      <c r="M78" s="17"/>
      <c r="N78" s="19">
        <f t="shared" si="14"/>
        <v>18473</v>
      </c>
      <c r="O78" s="54"/>
      <c r="P78" s="60" t="s">
        <v>113</v>
      </c>
    </row>
    <row r="79" spans="1:16" ht="12.6" customHeight="1">
      <c r="A79"/>
      <c r="B79" s="4"/>
      <c r="C79" s="8"/>
      <c r="D79" s="72" t="s">
        <v>41</v>
      </c>
      <c r="E79" s="72"/>
      <c r="F79" s="17"/>
      <c r="G79" s="18">
        <v>13291</v>
      </c>
      <c r="H79" s="19">
        <v>35176</v>
      </c>
      <c r="I79" s="19">
        <v>20686</v>
      </c>
      <c r="J79" s="19">
        <v>34781</v>
      </c>
      <c r="K79" s="19">
        <v>27833</v>
      </c>
      <c r="L79" s="19">
        <v>28445</v>
      </c>
      <c r="M79" s="17"/>
      <c r="N79" s="19">
        <f t="shared" si="14"/>
        <v>160212</v>
      </c>
      <c r="O79" s="54"/>
      <c r="P79" s="60" t="s">
        <v>113</v>
      </c>
    </row>
    <row r="80" spans="1:16" ht="12.6" customHeight="1">
      <c r="A80"/>
      <c r="B80" s="4"/>
      <c r="C80" s="82" t="s">
        <v>10</v>
      </c>
      <c r="D80" s="82"/>
      <c r="E80" s="82"/>
      <c r="F80" s="5">
        <v>-152744.43</v>
      </c>
      <c r="G80" s="5">
        <v>75138.05</v>
      </c>
      <c r="H80" s="5">
        <v>-11770.8</v>
      </c>
      <c r="I80" s="5">
        <v>72633.41</v>
      </c>
      <c r="J80" s="5">
        <v>24672.48</v>
      </c>
      <c r="K80" s="7">
        <v>-31481.89</v>
      </c>
      <c r="L80" s="7"/>
      <c r="M80" s="7"/>
      <c r="N80" s="5"/>
      <c r="P80" s="59" t="s">
        <v>111</v>
      </c>
    </row>
    <row r="81" spans="1:16" ht="12.6" customHeight="1">
      <c r="A81"/>
      <c r="B81" s="4"/>
      <c r="C81" s="8"/>
      <c r="D81" s="69" t="s">
        <v>0</v>
      </c>
      <c r="E81" s="92"/>
      <c r="F81" s="17"/>
      <c r="G81" s="18">
        <v>334634.5</v>
      </c>
      <c r="H81" s="19">
        <v>364425</v>
      </c>
      <c r="I81" s="18">
        <v>406775.16</v>
      </c>
      <c r="J81" s="18">
        <v>335576</v>
      </c>
      <c r="K81" s="18">
        <v>334541.90000000002</v>
      </c>
      <c r="L81" s="18">
        <v>465067</v>
      </c>
      <c r="M81" s="18"/>
      <c r="N81" s="19">
        <f>SUM(G81:M81)</f>
        <v>2241019.56</v>
      </c>
      <c r="O81" s="54"/>
      <c r="P81" s="57" t="s">
        <v>117</v>
      </c>
    </row>
    <row r="82" spans="1:16" ht="12.6" customHeight="1">
      <c r="A82"/>
      <c r="B82" s="4"/>
      <c r="C82" s="8"/>
      <c r="D82" s="72" t="s">
        <v>73</v>
      </c>
      <c r="E82" s="74"/>
      <c r="F82" s="17"/>
      <c r="G82" s="18">
        <v>102000</v>
      </c>
      <c r="H82" s="18">
        <v>64033</v>
      </c>
      <c r="I82" s="18">
        <v>82700</v>
      </c>
      <c r="J82" s="18">
        <v>69000</v>
      </c>
      <c r="K82" s="18">
        <v>57000</v>
      </c>
      <c r="L82" s="18">
        <v>72000</v>
      </c>
      <c r="M82" s="18"/>
      <c r="N82" s="19">
        <f>SUM(G82:M82)</f>
        <v>446733</v>
      </c>
      <c r="P82" s="20"/>
    </row>
    <row r="83" spans="1:16" ht="12.6" customHeight="1">
      <c r="A83"/>
      <c r="B83" s="4"/>
      <c r="C83" s="8"/>
      <c r="D83" s="72" t="s">
        <v>74</v>
      </c>
      <c r="E83" s="74"/>
      <c r="F83" s="17"/>
      <c r="G83" s="39">
        <v>49802.98</v>
      </c>
      <c r="H83" s="39">
        <v>31578.15</v>
      </c>
      <c r="I83" s="39">
        <v>35387.21</v>
      </c>
      <c r="J83" s="39">
        <v>26824.07</v>
      </c>
      <c r="K83" s="39">
        <v>28731.83</v>
      </c>
      <c r="L83" s="39">
        <v>28366.29</v>
      </c>
      <c r="M83" s="39"/>
      <c r="N83" s="19">
        <f t="shared" si="14"/>
        <v>200690.53</v>
      </c>
      <c r="P83" s="20"/>
    </row>
    <row r="84" spans="1:16" ht="12.6" customHeight="1">
      <c r="A84"/>
      <c r="B84" s="4"/>
      <c r="C84" s="8"/>
      <c r="D84" s="72" t="s">
        <v>11</v>
      </c>
      <c r="E84" s="72"/>
      <c r="F84" s="17"/>
      <c r="G84" s="18">
        <v>3000</v>
      </c>
      <c r="H84" s="19"/>
      <c r="I84" s="18"/>
      <c r="J84" s="18"/>
      <c r="K84" s="18"/>
      <c r="L84" s="18"/>
      <c r="M84" s="18"/>
      <c r="N84" s="19">
        <f>SUM(G84:M84)</f>
        <v>3000</v>
      </c>
    </row>
    <row r="85" spans="1:16" ht="12.6" customHeight="1">
      <c r="A85"/>
      <c r="B85" s="4"/>
      <c r="C85" s="8"/>
      <c r="D85" s="72" t="s">
        <v>53</v>
      </c>
      <c r="E85" s="72"/>
      <c r="F85" s="17"/>
      <c r="G85" s="18">
        <v>40070</v>
      </c>
      <c r="H85" s="19">
        <v>39875</v>
      </c>
      <c r="I85" s="18">
        <v>29110</v>
      </c>
      <c r="J85" s="18">
        <v>15410</v>
      </c>
      <c r="K85" s="18">
        <v>28385</v>
      </c>
      <c r="L85" s="18">
        <v>31725</v>
      </c>
      <c r="M85" s="18"/>
      <c r="N85" s="19">
        <f>SUM(G85:M85)</f>
        <v>184575</v>
      </c>
      <c r="O85" s="54"/>
      <c r="P85" s="60" t="s">
        <v>116</v>
      </c>
    </row>
    <row r="86" spans="1:16" ht="12.6" customHeight="1">
      <c r="A86"/>
      <c r="B86" s="4"/>
      <c r="C86" s="8"/>
      <c r="D86" s="72" t="s">
        <v>4</v>
      </c>
      <c r="E86" s="72"/>
      <c r="F86" s="17"/>
      <c r="G86" s="18">
        <v>7142</v>
      </c>
      <c r="H86" s="19">
        <v>7696</v>
      </c>
      <c r="I86" s="18">
        <v>7549</v>
      </c>
      <c r="J86" s="18">
        <v>6785</v>
      </c>
      <c r="K86" s="18">
        <v>6803</v>
      </c>
      <c r="L86" s="18">
        <v>10315</v>
      </c>
      <c r="M86" s="18"/>
      <c r="N86" s="19">
        <f t="shared" si="14"/>
        <v>46290</v>
      </c>
      <c r="O86" s="54"/>
      <c r="P86" s="60" t="s">
        <v>114</v>
      </c>
    </row>
    <row r="87" spans="1:16" ht="12.6" customHeight="1">
      <c r="A87"/>
      <c r="B87" s="4"/>
      <c r="C87" s="8"/>
      <c r="D87" s="69" t="s">
        <v>9</v>
      </c>
      <c r="E87" s="69"/>
      <c r="F87" s="17"/>
      <c r="G87" s="18">
        <v>555206</v>
      </c>
      <c r="H87" s="19">
        <v>321405</v>
      </c>
      <c r="I87" s="18">
        <v>487137</v>
      </c>
      <c r="J87" s="18">
        <v>307600</v>
      </c>
      <c r="K87" s="18">
        <v>287629</v>
      </c>
      <c r="L87" s="18">
        <v>438289</v>
      </c>
      <c r="M87" s="18"/>
      <c r="N87" s="19">
        <f t="shared" si="14"/>
        <v>2397266</v>
      </c>
      <c r="O87" s="54"/>
      <c r="P87" s="60" t="s">
        <v>115</v>
      </c>
    </row>
    <row r="88" spans="1:16" ht="12.6" customHeight="1">
      <c r="A88"/>
      <c r="B88" s="4"/>
      <c r="C88" s="82" t="s">
        <v>7</v>
      </c>
      <c r="D88" s="82"/>
      <c r="E88" s="82"/>
      <c r="F88" s="6"/>
      <c r="G88" s="7"/>
      <c r="H88" s="5"/>
      <c r="I88" s="7"/>
      <c r="J88" s="7"/>
      <c r="K88" s="6"/>
      <c r="L88" s="6"/>
      <c r="M88" s="6"/>
      <c r="N88" s="5"/>
    </row>
    <row r="89" spans="1:16" ht="12.6" customHeight="1">
      <c r="A89"/>
      <c r="B89" s="4"/>
      <c r="C89" s="8"/>
      <c r="D89" s="72" t="s">
        <v>81</v>
      </c>
      <c r="E89" s="72"/>
      <c r="F89" s="17"/>
      <c r="G89" s="18"/>
      <c r="H89" s="19"/>
      <c r="I89" s="18"/>
      <c r="J89" s="18"/>
      <c r="K89" s="17"/>
      <c r="L89" s="17"/>
      <c r="M89" s="17"/>
      <c r="N89" s="19">
        <f>SUM(G89:M89)</f>
        <v>0</v>
      </c>
    </row>
    <row r="90" spans="1:16" ht="12.6" customHeight="1">
      <c r="A90"/>
      <c r="B90" s="4"/>
      <c r="C90" s="8"/>
      <c r="D90" s="72" t="s">
        <v>88</v>
      </c>
      <c r="E90" s="72"/>
      <c r="F90" s="17"/>
      <c r="G90" s="18">
        <v>785456.15</v>
      </c>
      <c r="H90" s="19">
        <v>818191</v>
      </c>
      <c r="I90" s="19">
        <v>819086.74</v>
      </c>
      <c r="J90" s="19">
        <v>658384</v>
      </c>
      <c r="K90" s="19">
        <v>702678</v>
      </c>
      <c r="L90" s="19">
        <v>808390</v>
      </c>
      <c r="M90" s="19"/>
      <c r="N90" s="19">
        <f t="shared" ref="N90:N97" si="16">SUM(G90:M90)</f>
        <v>4592185.8899999997</v>
      </c>
    </row>
    <row r="91" spans="1:16" ht="12.6" customHeight="1">
      <c r="A91"/>
      <c r="B91" s="4"/>
      <c r="C91" s="8"/>
      <c r="D91" s="72" t="s">
        <v>87</v>
      </c>
      <c r="E91" s="72"/>
      <c r="F91" s="17"/>
      <c r="G91" s="18">
        <v>58559.8</v>
      </c>
      <c r="H91" s="19">
        <v>52725.5</v>
      </c>
      <c r="I91" s="19">
        <v>45672</v>
      </c>
      <c r="J91" s="19">
        <v>25212</v>
      </c>
      <c r="K91" s="19">
        <v>112836</v>
      </c>
      <c r="L91" s="19">
        <v>104289.28</v>
      </c>
      <c r="M91" s="19"/>
      <c r="N91" s="19">
        <f t="shared" si="16"/>
        <v>399294.57999999996</v>
      </c>
    </row>
    <row r="92" spans="1:16" ht="12.6" customHeight="1">
      <c r="A92"/>
      <c r="B92" s="4"/>
      <c r="C92" s="8"/>
      <c r="D92" s="72" t="s">
        <v>85</v>
      </c>
      <c r="E92" s="72"/>
      <c r="F92" s="17"/>
      <c r="G92" s="18">
        <v>28372.639999999999</v>
      </c>
      <c r="H92" s="19">
        <v>67925.42</v>
      </c>
      <c r="I92" s="19">
        <v>65326.37</v>
      </c>
      <c r="J92" s="19">
        <v>118104.01</v>
      </c>
      <c r="K92" s="19">
        <v>75912.75</v>
      </c>
      <c r="L92" s="19"/>
      <c r="M92" s="19"/>
      <c r="N92" s="19">
        <f>SUM(G92:M92)</f>
        <v>355641.19</v>
      </c>
    </row>
    <row r="93" spans="1:16" ht="12.6" customHeight="1">
      <c r="A93"/>
      <c r="B93" s="4"/>
      <c r="C93" s="8"/>
      <c r="D93" s="72" t="s">
        <v>86</v>
      </c>
      <c r="E93" s="72"/>
      <c r="F93" s="17"/>
      <c r="G93" s="18">
        <v>365351.75</v>
      </c>
      <c r="H93" s="19">
        <v>176069.86</v>
      </c>
      <c r="I93" s="19">
        <v>171673.8</v>
      </c>
      <c r="J93" s="19">
        <v>299100.34999999998</v>
      </c>
      <c r="K93" s="19">
        <v>327958.71000000002</v>
      </c>
      <c r="L93" s="19">
        <v>308414.14</v>
      </c>
      <c r="M93" s="19"/>
      <c r="N93" s="19">
        <f t="shared" si="16"/>
        <v>1648568.6099999999</v>
      </c>
    </row>
    <row r="94" spans="1:16" ht="12.6" customHeight="1">
      <c r="A94"/>
      <c r="B94" s="4"/>
      <c r="C94" s="8"/>
      <c r="D94" s="73" t="s">
        <v>60</v>
      </c>
      <c r="E94" s="74"/>
      <c r="F94" s="17"/>
      <c r="G94" s="18">
        <v>27148</v>
      </c>
      <c r="H94" s="19">
        <v>54140</v>
      </c>
      <c r="I94" s="19"/>
      <c r="J94" s="19"/>
      <c r="K94" s="19">
        <v>22850</v>
      </c>
      <c r="L94" s="19"/>
      <c r="M94" s="19"/>
      <c r="N94" s="19">
        <f>SUM(G94:M94)</f>
        <v>104138</v>
      </c>
    </row>
    <row r="95" spans="1:16" ht="12.6" customHeight="1">
      <c r="A95"/>
      <c r="B95" s="4"/>
      <c r="C95" s="8"/>
      <c r="D95" s="73" t="s">
        <v>2</v>
      </c>
      <c r="E95" s="74"/>
      <c r="F95" s="17"/>
      <c r="G95" s="18"/>
      <c r="H95" s="19">
        <v>42000</v>
      </c>
      <c r="I95" s="19"/>
      <c r="J95" s="19"/>
      <c r="K95" s="19"/>
      <c r="L95" s="19"/>
      <c r="M95" s="19"/>
      <c r="N95" s="19">
        <f t="shared" si="16"/>
        <v>42000</v>
      </c>
    </row>
    <row r="96" spans="1:16" ht="12.6" customHeight="1">
      <c r="A96"/>
      <c r="B96" s="4"/>
      <c r="C96" s="8"/>
      <c r="D96" s="72" t="s">
        <v>89</v>
      </c>
      <c r="E96" s="72"/>
      <c r="F96" s="17"/>
      <c r="G96" s="18">
        <v>614724</v>
      </c>
      <c r="H96" s="19">
        <v>624350</v>
      </c>
      <c r="I96" s="19">
        <v>728169</v>
      </c>
      <c r="J96" s="19">
        <v>630170</v>
      </c>
      <c r="K96" s="19">
        <v>619226</v>
      </c>
      <c r="L96" s="19">
        <v>808120</v>
      </c>
      <c r="M96" s="19"/>
      <c r="N96" s="19">
        <f t="shared" si="16"/>
        <v>4024759</v>
      </c>
    </row>
    <row r="97" spans="1:14" ht="12.6" customHeight="1">
      <c r="A97"/>
      <c r="B97" s="4"/>
      <c r="C97" s="8"/>
      <c r="D97" s="72" t="s">
        <v>82</v>
      </c>
      <c r="E97" s="72"/>
      <c r="F97" s="17"/>
      <c r="G97" s="18"/>
      <c r="H97" s="19"/>
      <c r="I97" s="18"/>
      <c r="J97" s="18"/>
      <c r="K97" s="17"/>
      <c r="L97" s="17"/>
      <c r="M97" s="17"/>
      <c r="N97" s="19">
        <f t="shared" si="16"/>
        <v>0</v>
      </c>
    </row>
    <row r="98" spans="1:14" ht="12.6" customHeight="1">
      <c r="A98"/>
      <c r="B98" s="4"/>
      <c r="C98" s="82" t="s">
        <v>3</v>
      </c>
      <c r="D98" s="82"/>
      <c r="E98" s="82"/>
      <c r="F98" s="6"/>
      <c r="G98" s="7"/>
      <c r="H98" s="5"/>
      <c r="I98" s="7"/>
      <c r="J98" s="7"/>
      <c r="K98" s="6"/>
      <c r="L98" s="6"/>
      <c r="M98" s="6"/>
      <c r="N98" s="5"/>
    </row>
    <row r="99" spans="1:14" ht="12.6" customHeight="1">
      <c r="A99"/>
      <c r="B99" s="4"/>
      <c r="C99" s="8"/>
      <c r="D99" s="72" t="s">
        <v>83</v>
      </c>
      <c r="E99" s="72"/>
      <c r="F99" s="17"/>
      <c r="G99" s="18"/>
      <c r="H99" s="19"/>
      <c r="I99" s="18"/>
      <c r="J99" s="18"/>
      <c r="K99" s="17"/>
      <c r="L99" s="17"/>
      <c r="M99" s="17"/>
      <c r="N99" s="18"/>
    </row>
    <row r="100" spans="1:14" ht="12.6" customHeight="1">
      <c r="A100"/>
      <c r="B100" s="4"/>
      <c r="C100" s="8"/>
      <c r="D100" s="72" t="s">
        <v>84</v>
      </c>
      <c r="E100" s="72"/>
      <c r="F100" s="17"/>
      <c r="G100" s="18"/>
      <c r="H100" s="19"/>
      <c r="I100" s="18"/>
      <c r="J100" s="18"/>
      <c r="K100" s="17"/>
      <c r="L100" s="17"/>
      <c r="M100" s="17"/>
      <c r="N100" s="19"/>
    </row>
    <row r="101" spans="1:14" ht="13.35" customHeight="1">
      <c r="A101"/>
      <c r="B101" s="88" t="s">
        <v>56</v>
      </c>
      <c r="C101" s="88"/>
      <c r="D101" s="88"/>
      <c r="E101" s="88"/>
      <c r="F101" s="10"/>
      <c r="G101" s="10">
        <f t="shared" ref="G101:N101" si="17">SUM(G6+G14+G23+G69-G36-G42-G48-G54-G60-G73-G76-G87)</f>
        <v>-224542.82000000007</v>
      </c>
      <c r="H101" s="10">
        <f t="shared" si="17"/>
        <v>285786.32000000007</v>
      </c>
      <c r="I101" s="10">
        <f t="shared" si="17"/>
        <v>319932.45000000019</v>
      </c>
      <c r="J101" s="10">
        <f t="shared" si="17"/>
        <v>257959.33000000007</v>
      </c>
      <c r="K101" s="10">
        <f t="shared" si="17"/>
        <v>267098.29000000015</v>
      </c>
      <c r="L101" s="10">
        <f t="shared" si="17"/>
        <v>486442.25999999989</v>
      </c>
      <c r="M101" s="10">
        <f t="shared" si="17"/>
        <v>0</v>
      </c>
      <c r="N101" s="10">
        <f t="shared" si="17"/>
        <v>1392675.8300000005</v>
      </c>
    </row>
    <row r="102" spans="1:14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</sheetData>
  <dataConsolidate>
    <dataRefs count="1">
      <dataRef ref="J18" sheet="Лист1"/>
    </dataRefs>
  </dataConsolidate>
  <mergeCells count="104">
    <mergeCell ref="D56:E56"/>
    <mergeCell ref="D62:E62"/>
    <mergeCell ref="D82:E82"/>
    <mergeCell ref="D75:E75"/>
    <mergeCell ref="D67:E67"/>
    <mergeCell ref="D61:E61"/>
    <mergeCell ref="D83:E83"/>
    <mergeCell ref="D86:E86"/>
    <mergeCell ref="D96:E96"/>
    <mergeCell ref="D90:E90"/>
    <mergeCell ref="D100:E100"/>
    <mergeCell ref="D95:E95"/>
    <mergeCell ref="C98:E98"/>
    <mergeCell ref="D91:E91"/>
    <mergeCell ref="D93:E93"/>
    <mergeCell ref="D92:E92"/>
    <mergeCell ref="D65:E65"/>
    <mergeCell ref="D37:E37"/>
    <mergeCell ref="D71:E71"/>
    <mergeCell ref="D70:E70"/>
    <mergeCell ref="D59:E59"/>
    <mergeCell ref="D57:E57"/>
    <mergeCell ref="D54:E54"/>
    <mergeCell ref="D55:E55"/>
    <mergeCell ref="D69:E69"/>
    <mergeCell ref="D58:E58"/>
    <mergeCell ref="D63:E63"/>
    <mergeCell ref="D64:E64"/>
    <mergeCell ref="D66:E66"/>
    <mergeCell ref="D40:E40"/>
    <mergeCell ref="D39:E39"/>
    <mergeCell ref="D60:E60"/>
    <mergeCell ref="B101:E101"/>
    <mergeCell ref="C72:E72"/>
    <mergeCell ref="D78:E78"/>
    <mergeCell ref="D99:E99"/>
    <mergeCell ref="D77:E77"/>
    <mergeCell ref="D73:E73"/>
    <mergeCell ref="D84:E84"/>
    <mergeCell ref="D89:E89"/>
    <mergeCell ref="D97:E97"/>
    <mergeCell ref="D87:E87"/>
    <mergeCell ref="D94:E94"/>
    <mergeCell ref="D74:E74"/>
    <mergeCell ref="D79:E79"/>
    <mergeCell ref="C80:E80"/>
    <mergeCell ref="D81:E81"/>
    <mergeCell ref="D76:E76"/>
    <mergeCell ref="C88:E88"/>
    <mergeCell ref="B1:G1"/>
    <mergeCell ref="B4:E4"/>
    <mergeCell ref="C6:E6"/>
    <mergeCell ref="D7:E7"/>
    <mergeCell ref="B2:E3"/>
    <mergeCell ref="D25:E25"/>
    <mergeCell ref="D9:E9"/>
    <mergeCell ref="D11:E11"/>
    <mergeCell ref="D12:E12"/>
    <mergeCell ref="D10:E10"/>
    <mergeCell ref="D8:E8"/>
    <mergeCell ref="C5:E5"/>
    <mergeCell ref="D22:E22"/>
    <mergeCell ref="D85:E85"/>
    <mergeCell ref="C14:E14"/>
    <mergeCell ref="D15:E15"/>
    <mergeCell ref="D16:E16"/>
    <mergeCell ref="D17:E17"/>
    <mergeCell ref="D18:E18"/>
    <mergeCell ref="D19:E19"/>
    <mergeCell ref="D20:E20"/>
    <mergeCell ref="D21:E21"/>
    <mergeCell ref="D45:E45"/>
    <mergeCell ref="D52:E52"/>
    <mergeCell ref="D29:E29"/>
    <mergeCell ref="C31:E31"/>
    <mergeCell ref="D28:E28"/>
    <mergeCell ref="D46:E46"/>
    <mergeCell ref="D47:E47"/>
    <mergeCell ref="C33:E33"/>
    <mergeCell ref="D41:E41"/>
    <mergeCell ref="D34:E34"/>
    <mergeCell ref="D36:E36"/>
    <mergeCell ref="D35:E35"/>
    <mergeCell ref="D38:E38"/>
    <mergeCell ref="D44:E44"/>
    <mergeCell ref="D53:E53"/>
    <mergeCell ref="D23:E23"/>
    <mergeCell ref="D24:E24"/>
    <mergeCell ref="D42:E42"/>
    <mergeCell ref="D48:E48"/>
    <mergeCell ref="D49:E49"/>
    <mergeCell ref="D51:E51"/>
    <mergeCell ref="D43:E43"/>
    <mergeCell ref="D26:E26"/>
    <mergeCell ref="D27:E27"/>
    <mergeCell ref="D50:E50"/>
    <mergeCell ref="P47:P51"/>
    <mergeCell ref="P53:P57"/>
    <mergeCell ref="P59:P63"/>
    <mergeCell ref="P6:P11"/>
    <mergeCell ref="P15:P21"/>
    <mergeCell ref="P23:P28"/>
    <mergeCell ref="P35:P39"/>
    <mergeCell ref="P41:P45"/>
  </mergeCells>
  <phoneticPr fontId="9" type="noConversion"/>
  <pageMargins left="0.15748031496062992" right="0.15" top="0.19" bottom="0.24" header="0.11" footer="0.16"/>
  <pageSetup paperSize="9" fitToHeight="3" orientation="landscape" r:id="rId1"/>
  <headerFooter alignWithMargins="0"/>
  <rowBreaks count="1" manualBreakCount="1">
    <brk id="39" max="16383" man="1"/>
  </rowBreaks>
  <ignoredErrors>
    <ignoredError sqref="H23 G76:M76" formulaRange="1"/>
    <ignoredError sqref="N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80"/>
  <sheetViews>
    <sheetView workbookViewId="0">
      <selection sqref="A1:N80"/>
    </sheetView>
  </sheetViews>
  <sheetFormatPr defaultRowHeight="12.75"/>
  <cols>
    <col min="1" max="1" width="9.5703125" bestFit="1" customWidth="1"/>
  </cols>
  <sheetData>
    <row r="1" spans="1:13" ht="15.75">
      <c r="A1" s="83" t="s">
        <v>54</v>
      </c>
      <c r="B1" s="83"/>
      <c r="C1" s="83"/>
      <c r="D1" s="83"/>
      <c r="E1" s="83"/>
      <c r="F1" s="83"/>
    </row>
    <row r="2" spans="1:13" ht="25.5">
      <c r="A2" s="85" t="s">
        <v>55</v>
      </c>
      <c r="B2" s="85"/>
      <c r="C2" s="85"/>
      <c r="D2" s="85"/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2" t="s">
        <v>56</v>
      </c>
    </row>
    <row r="3" spans="1:13">
      <c r="A3" s="85"/>
      <c r="B3" s="85"/>
      <c r="C3" s="85"/>
      <c r="D3" s="85"/>
      <c r="E3" s="2" t="s">
        <v>56</v>
      </c>
      <c r="F3" s="2" t="s">
        <v>56</v>
      </c>
      <c r="G3" s="2" t="s">
        <v>56</v>
      </c>
      <c r="H3" s="2" t="s">
        <v>56</v>
      </c>
      <c r="I3" s="2" t="s">
        <v>56</v>
      </c>
      <c r="J3" s="2" t="s">
        <v>56</v>
      </c>
      <c r="K3" s="2" t="s">
        <v>56</v>
      </c>
      <c r="L3" s="2" t="s">
        <v>56</v>
      </c>
      <c r="M3" s="2" t="s">
        <v>56</v>
      </c>
    </row>
    <row r="4" spans="1:13">
      <c r="A4" s="84" t="s">
        <v>57</v>
      </c>
      <c r="B4" s="84"/>
      <c r="C4" s="84"/>
      <c r="D4" s="84"/>
      <c r="E4" s="3"/>
      <c r="F4" s="3">
        <f>(SUM(F5,F11,F24))-(SUM(F36,F50,F55,F67))</f>
        <v>-283531.20000000007</v>
      </c>
      <c r="G4" s="3">
        <f t="shared" ref="G4:L4" si="0">(SUM(G5,G11,G24))-(SUM(G36,G50,G67))</f>
        <v>254881.78999999992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0</v>
      </c>
      <c r="M4" s="3">
        <f t="shared" ref="M4:M9" si="1">SUM(E4:L4)</f>
        <v>-28649.410000000149</v>
      </c>
    </row>
    <row r="5" spans="1:13">
      <c r="A5" s="4"/>
      <c r="B5" s="82" t="s">
        <v>24</v>
      </c>
      <c r="C5" s="82"/>
      <c r="D5" s="82"/>
      <c r="E5" s="5"/>
      <c r="F5" s="5">
        <v>654533</v>
      </c>
      <c r="G5" s="5">
        <v>710293</v>
      </c>
      <c r="H5" s="5"/>
      <c r="I5" s="5"/>
      <c r="J5" s="5"/>
      <c r="K5" s="5"/>
      <c r="L5" s="5"/>
      <c r="M5" s="5">
        <f t="shared" si="1"/>
        <v>1364826</v>
      </c>
    </row>
    <row r="6" spans="1:13">
      <c r="A6" s="4"/>
      <c r="B6" s="8"/>
      <c r="C6" s="72" t="s">
        <v>25</v>
      </c>
      <c r="D6" s="72"/>
      <c r="E6" s="17"/>
      <c r="F6" s="19">
        <v>599353</v>
      </c>
      <c r="G6" s="25">
        <v>680948</v>
      </c>
      <c r="H6" s="19"/>
      <c r="I6" s="19"/>
      <c r="J6" s="19"/>
      <c r="K6" s="19"/>
      <c r="L6" s="19"/>
      <c r="M6" s="19">
        <f t="shared" si="1"/>
        <v>1280301</v>
      </c>
    </row>
    <row r="7" spans="1:13">
      <c r="A7" s="4"/>
      <c r="B7" s="8"/>
      <c r="C7" s="73" t="s">
        <v>26</v>
      </c>
      <c r="D7" s="74"/>
      <c r="E7" s="17"/>
      <c r="F7" s="19">
        <v>18910</v>
      </c>
      <c r="G7" s="25">
        <v>23395</v>
      </c>
      <c r="H7" s="19"/>
      <c r="I7" s="19"/>
      <c r="J7" s="19"/>
      <c r="K7" s="19"/>
      <c r="L7" s="19"/>
      <c r="M7" s="19">
        <f t="shared" si="1"/>
        <v>42305</v>
      </c>
    </row>
    <row r="8" spans="1:13">
      <c r="A8" s="4"/>
      <c r="B8" s="8"/>
      <c r="C8" s="73" t="s">
        <v>27</v>
      </c>
      <c r="D8" s="74"/>
      <c r="E8" s="17"/>
      <c r="F8" s="19"/>
      <c r="G8" s="26">
        <v>600</v>
      </c>
      <c r="H8" s="19"/>
      <c r="I8" s="19"/>
      <c r="J8" s="19"/>
      <c r="K8" s="19"/>
      <c r="L8" s="19"/>
      <c r="M8" s="19">
        <f t="shared" si="1"/>
        <v>600</v>
      </c>
    </row>
    <row r="9" spans="1:13">
      <c r="A9" s="4"/>
      <c r="B9" s="8"/>
      <c r="C9" s="72" t="s">
        <v>28</v>
      </c>
      <c r="D9" s="72"/>
      <c r="E9" s="19"/>
      <c r="F9" s="19">
        <v>36270</v>
      </c>
      <c r="G9" s="25">
        <v>4050</v>
      </c>
      <c r="H9" s="19"/>
      <c r="I9" s="19"/>
      <c r="J9" s="19"/>
      <c r="K9" s="19"/>
      <c r="L9" s="19"/>
      <c r="M9" s="19">
        <f t="shared" si="1"/>
        <v>40320</v>
      </c>
    </row>
    <row r="10" spans="1:13">
      <c r="A10" s="4"/>
      <c r="B10" s="8"/>
      <c r="C10" s="69" t="s">
        <v>67</v>
      </c>
      <c r="D10" s="69"/>
      <c r="E10" s="29"/>
      <c r="F10" s="29">
        <v>319898.5</v>
      </c>
      <c r="G10" s="31">
        <v>345868</v>
      </c>
      <c r="H10" s="19"/>
      <c r="I10" s="19"/>
      <c r="J10" s="19"/>
      <c r="K10" s="19"/>
      <c r="L10" s="19"/>
      <c r="M10" s="19">
        <f>SUM(E10:L10)</f>
        <v>665766.5</v>
      </c>
    </row>
    <row r="11" spans="1:13">
      <c r="A11" s="4"/>
      <c r="B11" s="82" t="s">
        <v>29</v>
      </c>
      <c r="C11" s="82"/>
      <c r="D11" s="82"/>
      <c r="E11" s="5"/>
      <c r="F11" s="5">
        <f>SUM(F12+F18)</f>
        <v>248296</v>
      </c>
      <c r="G11" s="5">
        <f>SUM(G12+G18)</f>
        <v>274046.92</v>
      </c>
      <c r="H11" s="5"/>
      <c r="I11" s="5"/>
      <c r="J11" s="5"/>
      <c r="K11" s="5"/>
      <c r="L11" s="5"/>
      <c r="M11" s="5">
        <f t="shared" ref="M11:M68" si="2">SUM(F11:L11)</f>
        <v>522342.92</v>
      </c>
    </row>
    <row r="12" spans="1:13">
      <c r="A12" s="4"/>
      <c r="B12" s="8"/>
      <c r="C12" s="70" t="s">
        <v>30</v>
      </c>
      <c r="D12" s="71"/>
      <c r="E12" s="13"/>
      <c r="F12" s="14">
        <f>SUM(F13:F16)</f>
        <v>172656.38</v>
      </c>
      <c r="G12" s="14">
        <f>SUM(G13:G16)</f>
        <v>204590.66999999998</v>
      </c>
      <c r="H12" s="14"/>
      <c r="I12" s="14"/>
      <c r="J12" s="14"/>
      <c r="K12" s="14"/>
      <c r="L12" s="14"/>
      <c r="M12" s="14">
        <f t="shared" si="2"/>
        <v>377247.05</v>
      </c>
    </row>
    <row r="13" spans="1:13">
      <c r="A13" s="4"/>
      <c r="B13" s="8"/>
      <c r="C13" s="72" t="s">
        <v>25</v>
      </c>
      <c r="D13" s="72"/>
      <c r="E13" s="19"/>
      <c r="F13" s="24">
        <v>168692.28</v>
      </c>
      <c r="G13" s="24">
        <v>173454.5</v>
      </c>
      <c r="H13" s="19"/>
      <c r="I13" s="19"/>
      <c r="J13" s="19"/>
      <c r="K13" s="19"/>
      <c r="L13" s="19"/>
      <c r="M13" s="19">
        <f t="shared" si="2"/>
        <v>342146.78</v>
      </c>
    </row>
    <row r="14" spans="1:13">
      <c r="A14" s="4"/>
      <c r="B14" s="8"/>
      <c r="C14" s="73" t="s">
        <v>26</v>
      </c>
      <c r="D14" s="74"/>
      <c r="E14" s="19"/>
      <c r="F14" s="24">
        <v>1877</v>
      </c>
      <c r="G14" s="24">
        <v>26345.17</v>
      </c>
      <c r="H14" s="19"/>
      <c r="I14" s="19"/>
      <c r="J14" s="19"/>
      <c r="K14" s="19"/>
      <c r="L14" s="19"/>
      <c r="M14" s="19">
        <f t="shared" si="2"/>
        <v>28222.17</v>
      </c>
    </row>
    <row r="15" spans="1:13">
      <c r="A15" s="4"/>
      <c r="B15" s="8"/>
      <c r="C15" s="73" t="s">
        <v>27</v>
      </c>
      <c r="D15" s="74"/>
      <c r="E15" s="19"/>
      <c r="F15" s="23"/>
      <c r="G15" s="24">
        <v>1155</v>
      </c>
      <c r="H15" s="19"/>
      <c r="I15" s="19"/>
      <c r="J15" s="19"/>
      <c r="K15" s="19"/>
      <c r="L15" s="19"/>
      <c r="M15" s="19">
        <f t="shared" si="2"/>
        <v>1155</v>
      </c>
    </row>
    <row r="16" spans="1:13">
      <c r="A16" s="4"/>
      <c r="B16" s="8"/>
      <c r="C16" s="72" t="s">
        <v>28</v>
      </c>
      <c r="D16" s="72"/>
      <c r="E16" s="19"/>
      <c r="F16" s="24">
        <v>2087.1</v>
      </c>
      <c r="G16" s="24">
        <v>3636</v>
      </c>
      <c r="H16" s="19"/>
      <c r="I16" s="19"/>
      <c r="J16" s="19"/>
      <c r="K16" s="19"/>
      <c r="L16" s="19"/>
      <c r="M16" s="19">
        <f t="shared" si="2"/>
        <v>5723.1</v>
      </c>
    </row>
    <row r="17" spans="1:13">
      <c r="A17" s="4"/>
      <c r="B17" s="8"/>
      <c r="C17" s="77" t="s">
        <v>67</v>
      </c>
      <c r="D17" s="77"/>
      <c r="E17" s="27"/>
      <c r="F17" s="28">
        <v>36221.5</v>
      </c>
      <c r="G17" s="28">
        <v>51736.26</v>
      </c>
      <c r="H17" s="19"/>
      <c r="I17" s="19"/>
      <c r="J17" s="19"/>
      <c r="K17" s="19"/>
      <c r="L17" s="19"/>
      <c r="M17" s="19">
        <f>SUM(F17:L17)</f>
        <v>87957.760000000009</v>
      </c>
    </row>
    <row r="18" spans="1:13">
      <c r="A18" s="4"/>
      <c r="B18" s="8"/>
      <c r="C18" s="70" t="s">
        <v>31</v>
      </c>
      <c r="D18" s="71"/>
      <c r="E18" s="13"/>
      <c r="F18" s="14">
        <f>SUM(F19:F22)</f>
        <v>75639.62</v>
      </c>
      <c r="G18" s="14">
        <f>SUM(G19:G22)</f>
        <v>69456.25</v>
      </c>
      <c r="H18" s="14"/>
      <c r="I18" s="14"/>
      <c r="J18" s="14"/>
      <c r="K18" s="14"/>
      <c r="L18" s="14"/>
      <c r="M18" s="14">
        <f t="shared" si="2"/>
        <v>145095.87</v>
      </c>
    </row>
    <row r="19" spans="1:13">
      <c r="A19" s="4"/>
      <c r="B19" s="8"/>
      <c r="C19" s="72" t="s">
        <v>25</v>
      </c>
      <c r="D19" s="72"/>
      <c r="E19" s="19"/>
      <c r="F19" s="24">
        <v>12997</v>
      </c>
      <c r="G19" s="24">
        <v>22497</v>
      </c>
      <c r="H19" s="19"/>
      <c r="I19" s="19"/>
      <c r="J19" s="19"/>
      <c r="K19" s="19"/>
      <c r="L19" s="19"/>
      <c r="M19" s="19">
        <f t="shared" si="2"/>
        <v>35494</v>
      </c>
    </row>
    <row r="20" spans="1:13">
      <c r="A20" s="4"/>
      <c r="B20" s="8"/>
      <c r="C20" s="73" t="s">
        <v>26</v>
      </c>
      <c r="D20" s="74"/>
      <c r="E20" s="19"/>
      <c r="F20" s="24">
        <v>12839.64</v>
      </c>
      <c r="G20" s="24">
        <v>14227.25</v>
      </c>
      <c r="H20" s="19"/>
      <c r="I20" s="19"/>
      <c r="J20" s="19"/>
      <c r="K20" s="19"/>
      <c r="L20" s="19"/>
      <c r="M20" s="19">
        <f t="shared" si="2"/>
        <v>27066.89</v>
      </c>
    </row>
    <row r="21" spans="1:13">
      <c r="A21" s="4"/>
      <c r="B21" s="8"/>
      <c r="C21" s="73" t="s">
        <v>27</v>
      </c>
      <c r="D21" s="74"/>
      <c r="E21" s="19"/>
      <c r="F21" s="24">
        <v>49802.98</v>
      </c>
      <c r="G21" s="24">
        <v>32732</v>
      </c>
      <c r="H21" s="19"/>
      <c r="I21" s="19"/>
      <c r="J21" s="19"/>
      <c r="K21" s="19"/>
      <c r="L21" s="19"/>
      <c r="M21" s="19">
        <f t="shared" si="2"/>
        <v>82534.98000000001</v>
      </c>
    </row>
    <row r="22" spans="1:13">
      <c r="A22" s="4"/>
      <c r="B22" s="8"/>
      <c r="C22" s="72" t="s">
        <v>28</v>
      </c>
      <c r="D22" s="72"/>
      <c r="E22" s="19"/>
      <c r="F22" s="22"/>
      <c r="G22" s="22"/>
      <c r="H22" s="19"/>
      <c r="I22" s="19"/>
      <c r="J22" s="19"/>
      <c r="K22" s="19"/>
      <c r="L22" s="19"/>
      <c r="M22" s="19">
        <f t="shared" si="2"/>
        <v>0</v>
      </c>
    </row>
    <row r="23" spans="1:13">
      <c r="A23" s="4"/>
      <c r="B23" s="8"/>
      <c r="C23" s="69" t="s">
        <v>67</v>
      </c>
      <c r="D23" s="69"/>
      <c r="E23" s="29"/>
      <c r="F23" s="30">
        <v>-9522.73</v>
      </c>
      <c r="G23" s="30">
        <v>-11799.08</v>
      </c>
      <c r="H23" s="19"/>
      <c r="I23" s="19"/>
      <c r="J23" s="19"/>
      <c r="K23" s="19"/>
      <c r="L23" s="19"/>
      <c r="M23" s="19">
        <f>SUM(F23:L23)</f>
        <v>-21321.809999999998</v>
      </c>
    </row>
    <row r="24" spans="1:13">
      <c r="A24" s="4"/>
      <c r="B24" s="82" t="s">
        <v>13</v>
      </c>
      <c r="C24" s="82"/>
      <c r="D24" s="82"/>
      <c r="E24" s="5"/>
      <c r="F24" s="5">
        <f>SUM(F25:F28)</f>
        <v>2269.11</v>
      </c>
      <c r="G24" s="5">
        <f>SUM(G25:G28)</f>
        <v>1942.62</v>
      </c>
      <c r="H24" s="7"/>
      <c r="I24" s="7"/>
      <c r="J24" s="7"/>
      <c r="K24" s="7"/>
      <c r="L24" s="7"/>
      <c r="M24" s="5">
        <f t="shared" si="2"/>
        <v>4211.7299999999996</v>
      </c>
    </row>
    <row r="25" spans="1:13">
      <c r="A25" s="4"/>
      <c r="B25" s="8"/>
      <c r="C25" s="72" t="s">
        <v>12</v>
      </c>
      <c r="D25" s="72"/>
      <c r="E25" s="19"/>
      <c r="F25" s="17">
        <v>2269.11</v>
      </c>
      <c r="G25" s="19">
        <v>-57.38</v>
      </c>
      <c r="H25" s="17"/>
      <c r="I25" s="17"/>
      <c r="J25" s="17"/>
      <c r="K25" s="17"/>
      <c r="L25" s="17"/>
      <c r="M25" s="19">
        <f>SUM(F25:L25)</f>
        <v>2211.73</v>
      </c>
    </row>
    <row r="26" spans="1:13">
      <c r="A26" s="4"/>
      <c r="B26" s="8"/>
      <c r="C26" s="72" t="s">
        <v>32</v>
      </c>
      <c r="D26" s="72"/>
      <c r="E26" s="19"/>
      <c r="F26" s="17"/>
      <c r="G26" s="19">
        <v>2000</v>
      </c>
      <c r="H26" s="17"/>
      <c r="I26" s="17"/>
      <c r="J26" s="17"/>
      <c r="K26" s="17"/>
      <c r="L26" s="17"/>
      <c r="M26" s="19">
        <f t="shared" si="2"/>
        <v>2000</v>
      </c>
    </row>
    <row r="27" spans="1:13">
      <c r="A27" s="4"/>
      <c r="B27" s="8"/>
      <c r="C27" s="72" t="s">
        <v>33</v>
      </c>
      <c r="D27" s="72"/>
      <c r="E27" s="17"/>
      <c r="F27" s="19"/>
      <c r="G27" s="18"/>
      <c r="H27" s="18"/>
      <c r="I27" s="18"/>
      <c r="J27" s="18"/>
      <c r="K27" s="18"/>
      <c r="L27" s="18"/>
      <c r="M27" s="19">
        <f t="shared" si="2"/>
        <v>0</v>
      </c>
    </row>
    <row r="28" spans="1:13">
      <c r="A28" s="4"/>
      <c r="B28" s="8"/>
      <c r="C28" s="72" t="s">
        <v>34</v>
      </c>
      <c r="D28" s="72"/>
      <c r="E28" s="17"/>
      <c r="F28" s="19"/>
      <c r="G28" s="18"/>
      <c r="H28" s="18"/>
      <c r="I28" s="18"/>
      <c r="J28" s="18"/>
      <c r="K28" s="18"/>
      <c r="L28" s="18"/>
      <c r="M28" s="19">
        <f t="shared" si="2"/>
        <v>0</v>
      </c>
    </row>
    <row r="29" spans="1:13">
      <c r="A29" s="4"/>
      <c r="B29" s="82" t="s">
        <v>62</v>
      </c>
      <c r="C29" s="82"/>
      <c r="D29" s="82"/>
      <c r="E29" s="5">
        <f>SUM(E30:E33)</f>
        <v>927278.18</v>
      </c>
      <c r="F29" s="5">
        <f>SUM(F30:F33)</f>
        <v>1218709.77</v>
      </c>
      <c r="G29" s="5">
        <f>SUM(G30:G33)</f>
        <v>1327888.7799999998</v>
      </c>
      <c r="H29" s="7"/>
      <c r="I29" s="7"/>
      <c r="J29" s="7"/>
      <c r="K29" s="7"/>
      <c r="L29" s="7"/>
      <c r="M29" s="5">
        <f>SUM(F29:L29)</f>
        <v>2546598.5499999998</v>
      </c>
    </row>
    <row r="30" spans="1:13">
      <c r="A30" s="4"/>
      <c r="B30" s="8"/>
      <c r="C30" s="72" t="s">
        <v>63</v>
      </c>
      <c r="D30" s="72"/>
      <c r="E30" s="19">
        <v>184077.66</v>
      </c>
      <c r="F30" s="17">
        <v>458267.09</v>
      </c>
      <c r="G30" s="19">
        <v>533958.19999999995</v>
      </c>
      <c r="H30" s="17"/>
      <c r="I30" s="17"/>
      <c r="J30" s="17"/>
      <c r="K30" s="17"/>
      <c r="L30" s="17"/>
      <c r="M30" s="19">
        <f t="shared" ref="M30:M35" si="3">SUM(E30:L30)</f>
        <v>1176302.95</v>
      </c>
    </row>
    <row r="31" spans="1:13">
      <c r="A31" s="4"/>
      <c r="B31" s="8"/>
      <c r="C31" s="72" t="s">
        <v>64</v>
      </c>
      <c r="D31" s="72"/>
      <c r="E31" s="19">
        <v>522033.39</v>
      </c>
      <c r="F31" s="17">
        <v>522623.67</v>
      </c>
      <c r="G31" s="19">
        <v>520400.69</v>
      </c>
      <c r="H31" s="17"/>
      <c r="I31" s="17"/>
      <c r="J31" s="17"/>
      <c r="K31" s="17"/>
      <c r="L31" s="17"/>
      <c r="M31" s="19">
        <f t="shared" si="3"/>
        <v>1565057.75</v>
      </c>
    </row>
    <row r="32" spans="1:13">
      <c r="A32" s="4"/>
      <c r="B32" s="8"/>
      <c r="C32" s="72" t="s">
        <v>65</v>
      </c>
      <c r="D32" s="72"/>
      <c r="E32" s="17"/>
      <c r="F32" s="19">
        <v>12759.71</v>
      </c>
      <c r="G32" s="18">
        <v>38074.949999999997</v>
      </c>
      <c r="H32" s="18"/>
      <c r="I32" s="18"/>
      <c r="J32" s="18"/>
      <c r="K32" s="18"/>
      <c r="L32" s="18"/>
      <c r="M32" s="19">
        <f t="shared" si="3"/>
        <v>50834.659999999996</v>
      </c>
    </row>
    <row r="33" spans="1:13">
      <c r="A33" s="4"/>
      <c r="B33" s="8"/>
      <c r="C33" s="72" t="s">
        <v>66</v>
      </c>
      <c r="D33" s="72"/>
      <c r="E33" s="17">
        <v>221167.13</v>
      </c>
      <c r="F33" s="19">
        <v>225059.3</v>
      </c>
      <c r="G33" s="18">
        <v>235454.94</v>
      </c>
      <c r="H33" s="18"/>
      <c r="I33" s="18"/>
      <c r="J33" s="18"/>
      <c r="K33" s="18"/>
      <c r="L33" s="18"/>
      <c r="M33" s="19">
        <f t="shared" si="3"/>
        <v>681681.37</v>
      </c>
    </row>
    <row r="34" spans="1:13">
      <c r="A34" s="4"/>
      <c r="B34" s="8"/>
      <c r="C34" s="72" t="s">
        <v>69</v>
      </c>
      <c r="D34" s="72"/>
      <c r="E34" s="17"/>
      <c r="F34" s="19"/>
      <c r="G34" s="18">
        <v>10013</v>
      </c>
      <c r="H34" s="18"/>
      <c r="I34" s="18"/>
      <c r="J34" s="18"/>
      <c r="K34" s="18"/>
      <c r="L34" s="18"/>
      <c r="M34" s="19">
        <f t="shared" si="3"/>
        <v>10013</v>
      </c>
    </row>
    <row r="35" spans="1:13">
      <c r="A35" s="4"/>
      <c r="B35" s="8"/>
      <c r="C35" s="72" t="s">
        <v>68</v>
      </c>
      <c r="D35" s="72"/>
      <c r="E35" s="17"/>
      <c r="F35" s="19">
        <v>53275.02</v>
      </c>
      <c r="G35" s="18">
        <v>17974.650000000001</v>
      </c>
      <c r="H35" s="18"/>
      <c r="I35" s="18"/>
      <c r="J35" s="18"/>
      <c r="K35" s="18"/>
      <c r="L35" s="18"/>
      <c r="M35" s="19">
        <f t="shared" si="3"/>
        <v>71249.67</v>
      </c>
    </row>
    <row r="36" spans="1:13">
      <c r="A36" s="4"/>
      <c r="B36" s="82" t="s">
        <v>35</v>
      </c>
      <c r="C36" s="82"/>
      <c r="D36" s="82"/>
      <c r="E36" s="5"/>
      <c r="F36" s="5">
        <f>SUM(F37,F43,F47,F50)</f>
        <v>572550.31000000006</v>
      </c>
      <c r="G36" s="5">
        <f>SUM(G37,G43,G47,G50)</f>
        <v>401026.75</v>
      </c>
      <c r="H36" s="5"/>
      <c r="I36" s="5"/>
      <c r="J36" s="5"/>
      <c r="K36" s="5"/>
      <c r="L36" s="5"/>
      <c r="M36" s="5">
        <f t="shared" si="2"/>
        <v>973577.06</v>
      </c>
    </row>
    <row r="37" spans="1:13">
      <c r="A37" s="4"/>
      <c r="B37" s="8"/>
      <c r="C37" s="95" t="s">
        <v>36</v>
      </c>
      <c r="D37" s="95"/>
      <c r="E37" s="14"/>
      <c r="F37" s="14">
        <f>SUM(F38:F42)</f>
        <v>455197.87</v>
      </c>
      <c r="G37" s="14">
        <f>SUM(G38:G42)</f>
        <v>303882.89999999997</v>
      </c>
      <c r="H37" s="14"/>
      <c r="I37" s="14"/>
      <c r="J37" s="14"/>
      <c r="K37" s="14"/>
      <c r="L37" s="14"/>
      <c r="M37" s="14">
        <f t="shared" si="2"/>
        <v>759080.77</v>
      </c>
    </row>
    <row r="38" spans="1:13">
      <c r="A38" s="4"/>
      <c r="B38" s="8"/>
      <c r="C38" s="72" t="s">
        <v>47</v>
      </c>
      <c r="D38" s="72"/>
      <c r="E38" s="19"/>
      <c r="F38" s="19">
        <v>295119.71999999997</v>
      </c>
      <c r="G38" s="19">
        <v>79500.73</v>
      </c>
      <c r="H38" s="19"/>
      <c r="I38" s="19"/>
      <c r="J38" s="19"/>
      <c r="K38" s="19"/>
      <c r="L38" s="19"/>
      <c r="M38" s="19">
        <f t="shared" si="2"/>
        <v>374620.44999999995</v>
      </c>
    </row>
    <row r="39" spans="1:13">
      <c r="A39" s="4"/>
      <c r="B39" s="8"/>
      <c r="C39" s="73" t="s">
        <v>48</v>
      </c>
      <c r="D39" s="74"/>
      <c r="E39" s="19"/>
      <c r="F39" s="19">
        <v>95882</v>
      </c>
      <c r="G39" s="19">
        <v>77198</v>
      </c>
      <c r="H39" s="19"/>
      <c r="I39" s="19"/>
      <c r="J39" s="19"/>
      <c r="K39" s="19"/>
      <c r="L39" s="19"/>
      <c r="M39" s="19">
        <f t="shared" si="2"/>
        <v>173080</v>
      </c>
    </row>
    <row r="40" spans="1:13">
      <c r="A40" s="4"/>
      <c r="B40" s="8"/>
      <c r="C40" s="72" t="s">
        <v>49</v>
      </c>
      <c r="D40" s="72"/>
      <c r="E40" s="19"/>
      <c r="F40" s="19"/>
      <c r="G40" s="19"/>
      <c r="H40" s="19"/>
      <c r="I40" s="19"/>
      <c r="J40" s="19"/>
      <c r="K40" s="19"/>
      <c r="L40" s="19"/>
      <c r="M40" s="19">
        <f t="shared" si="2"/>
        <v>0</v>
      </c>
    </row>
    <row r="41" spans="1:13">
      <c r="A41" s="4"/>
      <c r="B41" s="8"/>
      <c r="C41" s="72" t="s">
        <v>50</v>
      </c>
      <c r="D41" s="72"/>
      <c r="E41" s="19"/>
      <c r="F41" s="19"/>
      <c r="G41" s="19">
        <v>30541.17</v>
      </c>
      <c r="H41" s="19"/>
      <c r="I41" s="19"/>
      <c r="J41" s="19"/>
      <c r="K41" s="19"/>
      <c r="L41" s="19"/>
      <c r="M41" s="19">
        <f t="shared" si="2"/>
        <v>30541.17</v>
      </c>
    </row>
    <row r="42" spans="1:13">
      <c r="A42" s="4"/>
      <c r="B42" s="8"/>
      <c r="C42" s="72" t="s">
        <v>46</v>
      </c>
      <c r="D42" s="72"/>
      <c r="E42" s="19"/>
      <c r="F42" s="19">
        <v>64196.15</v>
      </c>
      <c r="G42" s="19">
        <v>116643</v>
      </c>
      <c r="H42" s="19"/>
      <c r="I42" s="19"/>
      <c r="J42" s="19"/>
      <c r="K42" s="19"/>
      <c r="L42" s="19"/>
      <c r="M42" s="19">
        <f t="shared" si="2"/>
        <v>180839.15</v>
      </c>
    </row>
    <row r="43" spans="1:13">
      <c r="A43" s="4"/>
      <c r="B43" s="8"/>
      <c r="C43" s="95" t="s">
        <v>37</v>
      </c>
      <c r="D43" s="95"/>
      <c r="E43" s="14"/>
      <c r="F43" s="14">
        <f>SUM(F44:F46)</f>
        <v>57545.440000000002</v>
      </c>
      <c r="G43" s="14">
        <f>SUM(G44:G46)</f>
        <v>39066.850000000006</v>
      </c>
      <c r="H43" s="14"/>
      <c r="I43" s="14"/>
      <c r="J43" s="14"/>
      <c r="K43" s="14"/>
      <c r="L43" s="14"/>
      <c r="M43" s="14">
        <f t="shared" si="2"/>
        <v>96612.290000000008</v>
      </c>
    </row>
    <row r="44" spans="1:13">
      <c r="A44" s="4"/>
      <c r="B44" s="8"/>
      <c r="C44" s="72" t="s">
        <v>44</v>
      </c>
      <c r="D44" s="72"/>
      <c r="E44" s="19"/>
      <c r="F44" s="19">
        <v>57545.440000000002</v>
      </c>
      <c r="G44" s="19">
        <v>23579.15</v>
      </c>
      <c r="H44" s="19"/>
      <c r="I44" s="19"/>
      <c r="J44" s="19"/>
      <c r="K44" s="19"/>
      <c r="L44" s="19"/>
      <c r="M44" s="19">
        <f t="shared" si="2"/>
        <v>81124.59</v>
      </c>
    </row>
    <row r="45" spans="1:13">
      <c r="A45" s="4"/>
      <c r="B45" s="8"/>
      <c r="C45" s="72" t="s">
        <v>45</v>
      </c>
      <c r="D45" s="72"/>
      <c r="E45" s="19"/>
      <c r="F45" s="19"/>
      <c r="G45" s="19">
        <v>15487.7</v>
      </c>
      <c r="H45" s="19"/>
      <c r="I45" s="19"/>
      <c r="J45" s="19"/>
      <c r="K45" s="19"/>
      <c r="L45" s="19"/>
      <c r="M45" s="19">
        <f t="shared" si="2"/>
        <v>15487.7</v>
      </c>
    </row>
    <row r="46" spans="1:13">
      <c r="A46" s="4"/>
      <c r="B46" s="8"/>
      <c r="C46" s="72" t="s">
        <v>46</v>
      </c>
      <c r="D46" s="72"/>
      <c r="E46" s="19"/>
      <c r="F46" s="19"/>
      <c r="G46" s="19"/>
      <c r="H46" s="19"/>
      <c r="I46" s="19"/>
      <c r="J46" s="19"/>
      <c r="K46" s="19"/>
      <c r="L46" s="19"/>
      <c r="M46" s="19">
        <f t="shared" si="2"/>
        <v>0</v>
      </c>
    </row>
    <row r="47" spans="1:13">
      <c r="A47" s="4"/>
      <c r="B47" s="8"/>
      <c r="C47" s="70" t="s">
        <v>38</v>
      </c>
      <c r="D47" s="71"/>
      <c r="E47" s="14"/>
      <c r="F47" s="14">
        <f>SUM(F48:F49)</f>
        <v>26082</v>
      </c>
      <c r="G47" s="14">
        <f>SUM(G48:G49)</f>
        <v>7108</v>
      </c>
      <c r="H47" s="14"/>
      <c r="I47" s="14"/>
      <c r="J47" s="14"/>
      <c r="K47" s="14"/>
      <c r="L47" s="14"/>
      <c r="M47" s="14">
        <f t="shared" si="2"/>
        <v>33190</v>
      </c>
    </row>
    <row r="48" spans="1:13">
      <c r="A48" s="4"/>
      <c r="B48" s="8"/>
      <c r="C48" s="72" t="s">
        <v>39</v>
      </c>
      <c r="D48" s="72"/>
      <c r="E48" s="19"/>
      <c r="F48" s="19"/>
      <c r="G48" s="19"/>
      <c r="H48" s="19"/>
      <c r="I48" s="19"/>
      <c r="J48" s="19"/>
      <c r="K48" s="19"/>
      <c r="L48" s="19"/>
      <c r="M48" s="19">
        <f t="shared" si="2"/>
        <v>0</v>
      </c>
    </row>
    <row r="49" spans="1:13">
      <c r="A49" s="4"/>
      <c r="B49" s="8"/>
      <c r="C49" s="72" t="s">
        <v>40</v>
      </c>
      <c r="D49" s="72"/>
      <c r="E49" s="19"/>
      <c r="F49" s="19">
        <v>26082</v>
      </c>
      <c r="G49" s="19">
        <v>7108</v>
      </c>
      <c r="H49" s="19"/>
      <c r="I49" s="19"/>
      <c r="J49" s="19"/>
      <c r="K49" s="19"/>
      <c r="L49" s="19"/>
      <c r="M49" s="19">
        <f t="shared" si="2"/>
        <v>33190</v>
      </c>
    </row>
    <row r="50" spans="1:13">
      <c r="A50" s="4"/>
      <c r="B50" s="82" t="s">
        <v>14</v>
      </c>
      <c r="C50" s="82"/>
      <c r="D50" s="82"/>
      <c r="E50" s="6"/>
      <c r="F50" s="5">
        <f>SUM(F51)</f>
        <v>33725</v>
      </c>
      <c r="G50" s="5">
        <f>SUM(G51)</f>
        <v>50969</v>
      </c>
      <c r="H50" s="6"/>
      <c r="I50" s="6"/>
      <c r="J50" s="6"/>
      <c r="K50" s="6"/>
      <c r="L50" s="6"/>
      <c r="M50" s="5">
        <f t="shared" si="2"/>
        <v>84694</v>
      </c>
    </row>
    <row r="51" spans="1:13">
      <c r="A51" s="4"/>
      <c r="B51" s="8"/>
      <c r="C51" s="70" t="s">
        <v>15</v>
      </c>
      <c r="D51" s="71"/>
      <c r="E51" s="15"/>
      <c r="F51" s="16">
        <f>SUM(F52:F54)</f>
        <v>33725</v>
      </c>
      <c r="G51" s="16">
        <f>SUM(G52:G54)</f>
        <v>50969</v>
      </c>
      <c r="H51" s="15"/>
      <c r="I51" s="15"/>
      <c r="J51" s="15"/>
      <c r="K51" s="15"/>
      <c r="L51" s="15"/>
      <c r="M51" s="14">
        <f t="shared" si="2"/>
        <v>84694</v>
      </c>
    </row>
    <row r="52" spans="1:13">
      <c r="A52" s="4"/>
      <c r="B52" s="8"/>
      <c r="C52" s="72" t="s">
        <v>42</v>
      </c>
      <c r="D52" s="72"/>
      <c r="E52" s="17"/>
      <c r="F52" s="18">
        <v>14139</v>
      </c>
      <c r="G52" s="19">
        <v>15793</v>
      </c>
      <c r="H52" s="17"/>
      <c r="I52" s="17"/>
      <c r="J52" s="17"/>
      <c r="K52" s="17"/>
      <c r="L52" s="17"/>
      <c r="M52" s="19">
        <f t="shared" si="2"/>
        <v>29932</v>
      </c>
    </row>
    <row r="53" spans="1:13">
      <c r="A53" s="4"/>
      <c r="B53" s="8"/>
      <c r="C53" s="72" t="s">
        <v>43</v>
      </c>
      <c r="D53" s="72"/>
      <c r="E53" s="17"/>
      <c r="F53" s="18">
        <v>6295</v>
      </c>
      <c r="G53" s="19"/>
      <c r="H53" s="17"/>
      <c r="I53" s="17"/>
      <c r="J53" s="17"/>
      <c r="K53" s="17"/>
      <c r="L53" s="17"/>
      <c r="M53" s="19">
        <f t="shared" si="2"/>
        <v>6295</v>
      </c>
    </row>
    <row r="54" spans="1:13">
      <c r="A54" s="4"/>
      <c r="B54" s="8"/>
      <c r="C54" s="72" t="s">
        <v>41</v>
      </c>
      <c r="D54" s="72"/>
      <c r="E54" s="17"/>
      <c r="F54" s="18">
        <v>13291</v>
      </c>
      <c r="G54" s="19">
        <v>35176</v>
      </c>
      <c r="H54" s="17"/>
      <c r="I54" s="17"/>
      <c r="J54" s="17"/>
      <c r="K54" s="17"/>
      <c r="L54" s="17"/>
      <c r="M54" s="19">
        <f t="shared" si="2"/>
        <v>48467</v>
      </c>
    </row>
    <row r="55" spans="1:13">
      <c r="A55" s="4"/>
      <c r="B55" s="82" t="s">
        <v>60</v>
      </c>
      <c r="C55" s="82"/>
      <c r="D55" s="82"/>
      <c r="E55" s="6"/>
      <c r="F55" s="5">
        <f>SUM(F56:F57)</f>
        <v>27148</v>
      </c>
      <c r="G55" s="5">
        <f>SUM(G56:G57)</f>
        <v>54140</v>
      </c>
      <c r="H55" s="6"/>
      <c r="I55" s="6"/>
      <c r="J55" s="6"/>
      <c r="K55" s="6"/>
      <c r="L55" s="6"/>
      <c r="M55" s="5">
        <f>SUM(F55:L55)</f>
        <v>81288</v>
      </c>
    </row>
    <row r="56" spans="1:13">
      <c r="A56" s="4"/>
      <c r="B56" s="8"/>
      <c r="C56" s="72" t="s">
        <v>61</v>
      </c>
      <c r="D56" s="72"/>
      <c r="E56" s="17"/>
      <c r="F56" s="18">
        <v>27148</v>
      </c>
      <c r="G56" s="19">
        <v>54140</v>
      </c>
      <c r="H56" s="17"/>
      <c r="I56" s="17"/>
      <c r="J56" s="17"/>
      <c r="K56" s="17"/>
      <c r="L56" s="17"/>
      <c r="M56" s="19">
        <f>SUM(F56:L56)</f>
        <v>81288</v>
      </c>
    </row>
    <row r="57" spans="1:13">
      <c r="A57" s="4"/>
      <c r="B57" s="8"/>
      <c r="C57" s="72" t="s">
        <v>41</v>
      </c>
      <c r="D57" s="72"/>
      <c r="E57" s="17"/>
      <c r="F57" s="18"/>
      <c r="G57" s="19"/>
      <c r="H57" s="17"/>
      <c r="I57" s="17"/>
      <c r="J57" s="17"/>
      <c r="K57" s="17"/>
      <c r="L57" s="17"/>
      <c r="M57" s="19">
        <f>SUM(F57:L57)</f>
        <v>0</v>
      </c>
    </row>
    <row r="58" spans="1:13">
      <c r="A58" s="4"/>
      <c r="B58" s="82" t="s">
        <v>10</v>
      </c>
      <c r="C58" s="86"/>
      <c r="D58" s="87"/>
      <c r="E58" s="6">
        <v>155304.43</v>
      </c>
      <c r="F58" s="7">
        <f ca="1">(SUM(F59:F61)-SUM(F62:F66))-F67</f>
        <v>-73282.050000000047</v>
      </c>
      <c r="G58" s="7">
        <f t="shared" ref="G58:L58" ca="1" si="4">(SUM(G59:G61)-SUM(G62:G66))-G67</f>
        <v>-7037.0800000000745</v>
      </c>
      <c r="H58" s="7">
        <f t="shared" si="4"/>
        <v>0</v>
      </c>
      <c r="I58" s="7">
        <f t="shared" si="4"/>
        <v>0</v>
      </c>
      <c r="J58" s="7">
        <f t="shared" si="4"/>
        <v>0</v>
      </c>
      <c r="K58" s="7">
        <f t="shared" si="4"/>
        <v>0</v>
      </c>
      <c r="L58" s="7">
        <f t="shared" si="4"/>
        <v>0</v>
      </c>
      <c r="M58" s="5">
        <f t="shared" ca="1" si="2"/>
        <v>-80319.130000000121</v>
      </c>
    </row>
    <row r="59" spans="1:13">
      <c r="A59" s="4"/>
      <c r="B59" s="8"/>
      <c r="C59" s="93" t="s">
        <v>8</v>
      </c>
      <c r="D59" s="94"/>
      <c r="E59" s="17"/>
      <c r="F59" s="18">
        <f ca="1">$F$58</f>
        <v>155304.43</v>
      </c>
      <c r="G59" s="19">
        <f ca="1">$G$58</f>
        <v>-73282.050000000047</v>
      </c>
      <c r="H59" s="19"/>
      <c r="I59" s="19"/>
      <c r="J59" s="19"/>
      <c r="K59" s="19"/>
      <c r="L59" s="19"/>
      <c r="M59" s="19">
        <f t="shared" ca="1" si="2"/>
        <v>82022.379999999946</v>
      </c>
    </row>
    <row r="60" spans="1:13">
      <c r="A60" s="4"/>
      <c r="B60" s="8"/>
      <c r="C60" s="93" t="s">
        <v>51</v>
      </c>
      <c r="D60" s="94"/>
      <c r="E60" s="17"/>
      <c r="F60" s="18">
        <v>334634.5</v>
      </c>
      <c r="G60" s="19">
        <v>364425</v>
      </c>
      <c r="H60" s="17"/>
      <c r="I60" s="17"/>
      <c r="J60" s="17"/>
      <c r="K60" s="17"/>
      <c r="L60" s="17"/>
      <c r="M60" s="19">
        <f t="shared" si="2"/>
        <v>699059.5</v>
      </c>
    </row>
    <row r="61" spans="1:13">
      <c r="A61" s="4"/>
      <c r="B61" s="8"/>
      <c r="C61" s="73" t="s">
        <v>6</v>
      </c>
      <c r="D61" s="74"/>
      <c r="E61" s="17"/>
      <c r="F61" s="18">
        <v>92000</v>
      </c>
      <c r="G61" s="19">
        <v>92000</v>
      </c>
      <c r="H61" s="17"/>
      <c r="I61" s="17"/>
      <c r="J61" s="17"/>
      <c r="K61" s="17"/>
      <c r="L61" s="17"/>
      <c r="M61" s="19">
        <f t="shared" si="2"/>
        <v>184000</v>
      </c>
    </row>
    <row r="62" spans="1:13">
      <c r="A62" s="4"/>
      <c r="B62" s="8"/>
      <c r="C62" s="73" t="s">
        <v>52</v>
      </c>
      <c r="D62" s="74"/>
      <c r="E62" s="17"/>
      <c r="F62" s="18">
        <v>36060.400000000001</v>
      </c>
      <c r="G62" s="19">
        <v>49527.51</v>
      </c>
      <c r="H62" s="17"/>
      <c r="I62" s="17"/>
      <c r="J62" s="17"/>
      <c r="K62" s="17"/>
      <c r="L62" s="17"/>
      <c r="M62" s="19">
        <f t="shared" si="2"/>
        <v>85587.91</v>
      </c>
    </row>
    <row r="63" spans="1:13">
      <c r="A63" s="4"/>
      <c r="B63" s="8"/>
      <c r="C63" s="72" t="s">
        <v>5</v>
      </c>
      <c r="D63" s="74"/>
      <c r="E63" s="17"/>
      <c r="F63" s="18">
        <v>13742.58</v>
      </c>
      <c r="G63" s="19">
        <v>13676.52</v>
      </c>
      <c r="H63" s="17"/>
      <c r="I63" s="17"/>
      <c r="J63" s="17"/>
      <c r="K63" s="17"/>
      <c r="L63" s="17"/>
      <c r="M63" s="19">
        <f t="shared" si="2"/>
        <v>27419.1</v>
      </c>
    </row>
    <row r="64" spans="1:13">
      <c r="A64" s="4"/>
      <c r="B64" s="8"/>
      <c r="C64" s="72" t="s">
        <v>53</v>
      </c>
      <c r="D64" s="72"/>
      <c r="E64" s="17"/>
      <c r="F64" s="18">
        <v>40070</v>
      </c>
      <c r="G64" s="19">
        <v>39875</v>
      </c>
      <c r="H64" s="17"/>
      <c r="I64" s="17"/>
      <c r="J64" s="17"/>
      <c r="K64" s="17"/>
      <c r="L64" s="17"/>
      <c r="M64" s="19">
        <f t="shared" si="2"/>
        <v>79945</v>
      </c>
    </row>
    <row r="65" spans="1:13">
      <c r="A65" s="4"/>
      <c r="B65" s="8"/>
      <c r="C65" s="72" t="s">
        <v>11</v>
      </c>
      <c r="D65" s="72"/>
      <c r="E65" s="17"/>
      <c r="F65" s="18">
        <v>3000</v>
      </c>
      <c r="G65" s="19"/>
      <c r="H65" s="17"/>
      <c r="I65" s="17"/>
      <c r="J65" s="17"/>
      <c r="K65" s="17"/>
      <c r="L65" s="17"/>
      <c r="M65" s="19">
        <f>SUM(F65:L65)</f>
        <v>3000</v>
      </c>
    </row>
    <row r="66" spans="1:13">
      <c r="A66" s="4"/>
      <c r="B66" s="8"/>
      <c r="C66" s="72" t="s">
        <v>4</v>
      </c>
      <c r="D66" s="72"/>
      <c r="E66" s="17"/>
      <c r="F66" s="18">
        <v>7142</v>
      </c>
      <c r="G66" s="19">
        <v>7696</v>
      </c>
      <c r="H66" s="17"/>
      <c r="I66" s="17"/>
      <c r="J66" s="17"/>
      <c r="K66" s="17"/>
      <c r="L66" s="17"/>
      <c r="M66" s="19">
        <f t="shared" si="2"/>
        <v>14838</v>
      </c>
    </row>
    <row r="67" spans="1:13">
      <c r="A67" s="4"/>
      <c r="B67" s="8"/>
      <c r="C67" s="72" t="s">
        <v>9</v>
      </c>
      <c r="D67" s="72"/>
      <c r="E67" s="17"/>
      <c r="F67" s="18">
        <v>555206</v>
      </c>
      <c r="G67" s="19">
        <v>279405</v>
      </c>
      <c r="H67" s="17"/>
      <c r="I67" s="17"/>
      <c r="J67" s="17"/>
      <c r="K67" s="17"/>
      <c r="L67" s="17"/>
      <c r="M67" s="19">
        <f t="shared" si="2"/>
        <v>834611</v>
      </c>
    </row>
    <row r="68" spans="1:13">
      <c r="A68" s="4"/>
      <c r="B68" s="82" t="s">
        <v>7</v>
      </c>
      <c r="C68" s="82"/>
      <c r="D68" s="82"/>
      <c r="E68" s="6"/>
      <c r="F68" s="7"/>
      <c r="G68" s="5"/>
      <c r="H68" s="6"/>
      <c r="I68" s="6"/>
      <c r="J68" s="6"/>
      <c r="K68" s="6"/>
      <c r="L68" s="6"/>
      <c r="M68" s="5">
        <f t="shared" si="2"/>
        <v>0</v>
      </c>
    </row>
    <row r="69" spans="1:13">
      <c r="A69" s="4"/>
      <c r="B69" s="8"/>
      <c r="C69" s="72" t="s">
        <v>58</v>
      </c>
      <c r="D69" s="72"/>
      <c r="E69" s="17"/>
      <c r="F69" s="18"/>
      <c r="G69" s="19"/>
      <c r="H69" s="17"/>
      <c r="I69" s="17"/>
      <c r="J69" s="17"/>
      <c r="K69" s="17"/>
      <c r="L69" s="17"/>
      <c r="M69" s="19">
        <f>SUM(F69:L69)</f>
        <v>0</v>
      </c>
    </row>
    <row r="70" spans="1:13">
      <c r="A70" s="4"/>
      <c r="B70" s="8"/>
      <c r="C70" s="72" t="s">
        <v>59</v>
      </c>
      <c r="D70" s="72"/>
      <c r="E70" s="17"/>
      <c r="F70" s="18"/>
      <c r="G70" s="19"/>
      <c r="H70" s="17"/>
      <c r="I70" s="17"/>
      <c r="J70" s="17"/>
      <c r="K70" s="17"/>
      <c r="L70" s="17"/>
      <c r="M70" s="19">
        <f>SUM(F70:L70)</f>
        <v>0</v>
      </c>
    </row>
    <row r="71" spans="1:13">
      <c r="A71" s="88" t="s">
        <v>56</v>
      </c>
      <c r="B71" s="88"/>
      <c r="C71" s="88"/>
      <c r="D71" s="88"/>
      <c r="E71" s="10"/>
      <c r="F71" s="10">
        <f>$G$4</f>
        <v>254881.78999999992</v>
      </c>
      <c r="G71" s="10">
        <f t="shared" ref="G71:L71" si="5">G4</f>
        <v>254881.78999999992</v>
      </c>
      <c r="H71" s="10">
        <f t="shared" si="5"/>
        <v>0</v>
      </c>
      <c r="I71" s="10">
        <f t="shared" si="5"/>
        <v>0</v>
      </c>
      <c r="J71" s="10">
        <f t="shared" si="5"/>
        <v>0</v>
      </c>
      <c r="K71" s="10">
        <f t="shared" si="5"/>
        <v>0</v>
      </c>
      <c r="L71" s="10">
        <f t="shared" si="5"/>
        <v>0</v>
      </c>
      <c r="M71" s="10">
        <f>SUM(E71:L71)</f>
        <v>509763.57999999984</v>
      </c>
    </row>
    <row r="72" spans="1:1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21"/>
      <c r="F75" s="9"/>
      <c r="G75" s="21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70">
    <mergeCell ref="C6:D6"/>
    <mergeCell ref="C7:D7"/>
    <mergeCell ref="A1:F1"/>
    <mergeCell ref="A2:D3"/>
    <mergeCell ref="A4:D4"/>
    <mergeCell ref="B5:D5"/>
    <mergeCell ref="C21:D21"/>
    <mergeCell ref="C18:D18"/>
    <mergeCell ref="C19:D19"/>
    <mergeCell ref="C22:D22"/>
    <mergeCell ref="C8:D8"/>
    <mergeCell ref="C9:D9"/>
    <mergeCell ref="C10:D10"/>
    <mergeCell ref="C15:D15"/>
    <mergeCell ref="C16:D16"/>
    <mergeCell ref="C17:D17"/>
    <mergeCell ref="C20:D20"/>
    <mergeCell ref="B11:D11"/>
    <mergeCell ref="C12:D12"/>
    <mergeCell ref="C13:D13"/>
    <mergeCell ref="C14:D14"/>
    <mergeCell ref="C40:D40"/>
    <mergeCell ref="C41:D41"/>
    <mergeCell ref="C23:D23"/>
    <mergeCell ref="B24:D24"/>
    <mergeCell ref="B29:D29"/>
    <mergeCell ref="C30:D30"/>
    <mergeCell ref="B36:D36"/>
    <mergeCell ref="C42:D42"/>
    <mergeCell ref="C43:D43"/>
    <mergeCell ref="C31:D31"/>
    <mergeCell ref="C25:D25"/>
    <mergeCell ref="C49:D49"/>
    <mergeCell ref="C48:D48"/>
    <mergeCell ref="C33:D33"/>
    <mergeCell ref="C32:D32"/>
    <mergeCell ref="C38:D38"/>
    <mergeCell ref="C39:D39"/>
    <mergeCell ref="C37:D37"/>
    <mergeCell ref="C26:D26"/>
    <mergeCell ref="C27:D27"/>
    <mergeCell ref="C28:D28"/>
    <mergeCell ref="C34:D34"/>
    <mergeCell ref="C35:D35"/>
    <mergeCell ref="C65:D65"/>
    <mergeCell ref="C70:D70"/>
    <mergeCell ref="B58:D58"/>
    <mergeCell ref="C59:D59"/>
    <mergeCell ref="C63:D63"/>
    <mergeCell ref="C64:D64"/>
    <mergeCell ref="C61:D61"/>
    <mergeCell ref="C62:D62"/>
    <mergeCell ref="C44:D44"/>
    <mergeCell ref="C47:D47"/>
    <mergeCell ref="C45:D45"/>
    <mergeCell ref="C46:D46"/>
    <mergeCell ref="C60:D60"/>
    <mergeCell ref="C52:D52"/>
    <mergeCell ref="C51:D51"/>
    <mergeCell ref="B50:D50"/>
    <mergeCell ref="C53:D53"/>
    <mergeCell ref="C56:D56"/>
    <mergeCell ref="C57:D57"/>
    <mergeCell ref="C54:D54"/>
    <mergeCell ref="B55:D55"/>
    <mergeCell ref="A71:D71"/>
    <mergeCell ref="C66:D66"/>
    <mergeCell ref="C67:D67"/>
    <mergeCell ref="B68:D68"/>
    <mergeCell ref="C69:D69"/>
  </mergeCells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 Мазанова</dc:creator>
  <cp:lastModifiedBy>SuperUser</cp:lastModifiedBy>
  <cp:lastPrinted>2013-12-10T09:19:33Z</cp:lastPrinted>
  <dcterms:created xsi:type="dcterms:W3CDTF">2013-08-21T06:54:05Z</dcterms:created>
  <dcterms:modified xsi:type="dcterms:W3CDTF">2013-12-17T06:20:22Z</dcterms:modified>
</cp:coreProperties>
</file>