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печать_Счет ГК" sheetId="2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/>
  <c r="G27" s="1"/>
  <c r="E27"/>
  <c r="D27"/>
  <c r="K27" s="1"/>
  <c r="B27"/>
  <c r="M25"/>
  <c r="M24"/>
  <c r="M23"/>
  <c r="M22"/>
  <c r="M21"/>
  <c r="A17"/>
  <c r="M17" s="1"/>
  <c r="A16"/>
  <c r="M16" s="1"/>
  <c r="A15"/>
  <c r="M15" s="1"/>
  <c r="A14"/>
  <c r="M14" s="1"/>
  <c r="A11"/>
  <c r="H27" l="1"/>
  <c r="H28" s="1"/>
  <c r="J27"/>
  <c r="J28" s="1"/>
  <c r="I28" l="1"/>
  <c r="K28" s="1"/>
  <c r="I27"/>
</calcChain>
</file>

<file path=xl/sharedStrings.xml><?xml version="1.0" encoding="utf-8"?>
<sst xmlns="http://schemas.openxmlformats.org/spreadsheetml/2006/main" count="66" uniqueCount="58">
  <si>
    <t xml:space="preserve">Сумма в рублях, указанная в счете действительна только в день выставления! В последующие дни оплата производится на сумму, указанную в долларах США по курсу ЦБ РФ + 3% </t>
  </si>
  <si>
    <t>Срок оплаты счета 3 банковских дня</t>
  </si>
  <si>
    <t>Полное наименование из карточки выбранного в запросе контрагента</t>
  </si>
  <si>
    <t>закладка "Основные" карточки контрагента - оттуда ИНН, КПП - нет сейчас, поэтому добавить рядом с полем ИНН, Соответственно КПП оттуда</t>
  </si>
  <si>
    <t>с закладки "Адреса, телефоны" - поле "адрес"</t>
  </si>
  <si>
    <t>с закладки "Адреса, телефоны" - поле "домашний телефон"</t>
  </si>
  <si>
    <t>№
п/п</t>
  </si>
  <si>
    <t>Наименование</t>
  </si>
  <si>
    <t>Ед.
изм.</t>
  </si>
  <si>
    <t>Кол-
во</t>
  </si>
  <si>
    <t>Цена c НДС,$</t>
  </si>
  <si>
    <t>Цена, руб.</t>
  </si>
  <si>
    <t>Сумма без
НДС, руб.</t>
  </si>
  <si>
    <t>НДС 18%,
руб.</t>
  </si>
  <si>
    <t>Сумма с НДС, $</t>
  </si>
  <si>
    <t>Сумма с
НДС, руб.</t>
  </si>
  <si>
    <t>без НДС</t>
  </si>
  <si>
    <t>с НДС</t>
  </si>
  <si>
    <t>STM32F103ZET6   Микросхема</t>
  </si>
  <si>
    <t>шт</t>
  </si>
  <si>
    <t>&lt;тип номенклатуры&gt;+&lt;пробел&gt;+&lt;партномер&gt;+&lt;пробел&gt;+&lt;допинформация&gt;</t>
  </si>
  <si>
    <t>CM453232-331KL Индуктивность</t>
  </si>
  <si>
    <t>По умолчанию всегда шт</t>
  </si>
  <si>
    <t>LQM21NNR27K Индуктивность</t>
  </si>
  <si>
    <t>Столбец кол-во поставки</t>
  </si>
  <si>
    <t>LQH66SN4R7M Индуктивность</t>
  </si>
  <si>
    <t>Если в столбце "Валюта"стоит USD, то сюда проставляется цена из столбца "Таргет". Если "рубль", то указанная цена, делится на курс доллара на дату Запроса покупателя
Если в документе стоит "Без НДС", то накидывается процент НДС, если стоит НДС, то ничего не накидывается</t>
  </si>
  <si>
    <t>Р-87 ОДО 339 630 ТУ   Разрядник</t>
  </si>
  <si>
    <t>= Цена С НДС в USD умножить на курс доллара на дату запроса покупателя</t>
  </si>
  <si>
    <t>=G26/1,18</t>
  </si>
  <si>
    <t>=D26*F26</t>
  </si>
  <si>
    <t>=K26-H26</t>
  </si>
  <si>
    <t>=D26*E26</t>
  </si>
  <si>
    <t>=D26*G26</t>
  </si>
  <si>
    <t>Итого:</t>
  </si>
  <si>
    <r>
      <t xml:space="preserve">Итого к оплате:  </t>
    </r>
    <r>
      <rPr>
        <b/>
        <sz val="10"/>
        <color rgb="FFFF0000"/>
        <rFont val="Arial"/>
        <family val="2"/>
        <charset val="204"/>
      </rPr>
      <t>&lt;СуммаПрописью(K28)&gt;</t>
    </r>
  </si>
  <si>
    <r>
      <t>в т. ч. НДС 18%:</t>
    </r>
    <r>
      <rPr>
        <sz val="9"/>
        <color rgb="FFFF0000"/>
        <rFont val="Arial"/>
        <family val="2"/>
        <charset val="204"/>
      </rPr>
      <t xml:space="preserve"> &lt;СуммаПрописью(I28)&gt;</t>
    </r>
  </si>
  <si>
    <r>
      <t xml:space="preserve">Стоимость поставки в долларах США: </t>
    </r>
    <r>
      <rPr>
        <b/>
        <sz val="10"/>
        <color rgb="FFFF0000"/>
        <rFont val="Arial"/>
        <family val="2"/>
        <charset val="204"/>
      </rPr>
      <t>&lt;СуммаПрописью(J28)&gt;</t>
    </r>
  </si>
  <si>
    <t xml:space="preserve">!!! </t>
  </si>
  <si>
    <t>Порядок оплаты и получения продукции:</t>
  </si>
  <si>
    <t>При наличии кредиторской задолженности перед нашим предприятием, оплата данного счёта направляется на ее погашение.</t>
  </si>
  <si>
    <t>Датой платежа считается дата поступления денежных средств на расчётный счёт Поставщика.</t>
  </si>
  <si>
    <t>Данный счёт является конкретным предложением (офертой на условиях ст. 435, 436, 438 ГК РФ) и распространяется только на Покупателя данного счёта.</t>
  </si>
  <si>
    <t>Осуществление Покупателем платежа по данному счёту является акцептом оферты и согласием со всеми условиями поставки.</t>
  </si>
  <si>
    <t>В случае изменения законов, таможенных платежей и налогов, а так же при изменении курса доллара по ЦБ РФ более чем на 2%, цена товара может быть изменена</t>
  </si>
  <si>
    <t>Приёмка товара покупателем осуществляется в соответствии с Инструкциями Госарбитража от 25.04.66 г. № П-7 (за исключением п. 8) и от 15.06.65 г. № П-6 (с изменениями) в части, не противоречащей действующему законодательству.</t>
  </si>
  <si>
    <t>При наличии у Поставщика товаросопроводительного документа (накладной), подписанной Покупателем, приёмка по качеству, количеству, ассортименту, комплектности считается завершённой.</t>
  </si>
  <si>
    <t xml:space="preserve">Право собственности на товар, а так же риск случайной его гибели и повреждения переходит от Поставщика к Покупателю с момента фактической передачи Поставщиком уполномоченному представителю Покупателя или курьеру по транспортной накладной (квитанции) </t>
  </si>
  <si>
    <t>Документы, вложенные в почтовое отправление (экземпляр ООО"ГК"СНАБЖЕНИЕ") просим надлежащим образом оформить и переслать по адресу: 197342, г. Санкт-Петербург, а/я 85.</t>
  </si>
  <si>
    <t>Гарантия не распространяется на товар, дефект которого был вызван нарушением Покупателем условий транспортировки, хранения и эксплуатации.</t>
  </si>
  <si>
    <t>Претензии по качеству и количеству поставленного товара принимаются Поставщиком в сроки не позднее 30 дней с момента передачи его Покупателю в соответствии с п. 8 настоящих условий.</t>
  </si>
  <si>
    <t>Основание: заявка ОАО "Завод Радиоаппаратуры"  от 15.07.2014 г. Исходящий номер: ПТК 170/271/1</t>
  </si>
  <si>
    <t>Гаврилов В. А.</t>
  </si>
  <si>
    <t>Номер счета и дата из шапки документа</t>
  </si>
  <si>
    <t>* Важный момент - при изменении даты счета, соответственно должен изменяться и пересчет из долларов в рубли и в печатной форме.</t>
  </si>
  <si>
    <t>Т.е. если в документе указано "С НДС" - значит подразумевается что все цены по каждой строчке тоже как бы уже с НДС</t>
  </si>
  <si>
    <t>Если в документе указано "Без НДС", то и цены в каждой строчке как бы без НДС.</t>
  </si>
  <si>
    <t>* Учет НДС выведен в целом на документ и он всегда по умолчанию 18%.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</si>
</sst>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0"/>
      <color theme="1"/>
      <name val="Arial Narrow"/>
      <family val="2"/>
      <charset val="204"/>
    </font>
    <font>
      <sz val="6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1" fillId="0" borderId="0" xfId="1" applyFont="1"/>
    <xf numFmtId="0" fontId="1" fillId="0" borderId="0" xfId="1" applyFont="1" applyBorder="1"/>
    <xf numFmtId="0" fontId="1" fillId="0" borderId="0" xfId="1" applyFont="1" applyBorder="1" applyAlignment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4" fillId="0" borderId="0" xfId="1" applyFont="1" applyBorder="1"/>
    <xf numFmtId="0" fontId="1" fillId="0" borderId="0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3" fillId="0" borderId="0" xfId="1" applyFont="1"/>
    <xf numFmtId="0" fontId="7" fillId="2" borderId="1" xfId="1" applyFont="1" applyFill="1" applyBorder="1"/>
    <xf numFmtId="0" fontId="8" fillId="2" borderId="1" xfId="1" applyFont="1" applyFill="1" applyBorder="1"/>
    <xf numFmtId="0" fontId="8" fillId="2" borderId="1" xfId="1" applyFont="1" applyFill="1" applyBorder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left" vertical="center" wrapText="1"/>
    </xf>
    <xf numFmtId="2" fontId="7" fillId="0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right" vertical="center"/>
    </xf>
    <xf numFmtId="2" fontId="7" fillId="0" borderId="1" xfId="1" applyNumberFormat="1" applyFont="1" applyFill="1" applyBorder="1" applyAlignment="1">
      <alignment horizontal="right" vertical="center"/>
    </xf>
    <xf numFmtId="2" fontId="11" fillId="0" borderId="1" xfId="1" applyNumberFormat="1" applyFont="1" applyFill="1" applyBorder="1" applyAlignment="1">
      <alignment horizontal="right" vertical="center"/>
    </xf>
    <xf numFmtId="1" fontId="1" fillId="0" borderId="1" xfId="1" applyNumberFormat="1" applyFont="1" applyBorder="1" applyAlignment="1">
      <alignment horizontal="center"/>
    </xf>
    <xf numFmtId="49" fontId="8" fillId="2" borderId="1" xfId="1" applyNumberFormat="1" applyFont="1" applyFill="1" applyBorder="1"/>
    <xf numFmtId="1" fontId="8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left" vertical="center" wrapText="1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2" fontId="9" fillId="0" borderId="1" xfId="1" applyNumberFormat="1" applyFont="1" applyBorder="1" applyAlignment="1">
      <alignment horizontal="right" vertical="center"/>
    </xf>
    <xf numFmtId="2" fontId="4" fillId="0" borderId="1" xfId="1" applyNumberFormat="1" applyFont="1" applyBorder="1" applyAlignment="1">
      <alignment horizontal="right"/>
    </xf>
    <xf numFmtId="0" fontId="4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4" fillId="0" borderId="11" xfId="1" applyFont="1" applyBorder="1"/>
    <xf numFmtId="0" fontId="16" fillId="0" borderId="12" xfId="1" applyFont="1" applyBorder="1" applyAlignment="1">
      <alignment wrapText="1"/>
    </xf>
    <xf numFmtId="0" fontId="16" fillId="0" borderId="13" xfId="1" applyFont="1" applyBorder="1" applyAlignment="1">
      <alignment wrapText="1"/>
    </xf>
    <xf numFmtId="0" fontId="14" fillId="0" borderId="0" xfId="1" applyFont="1"/>
    <xf numFmtId="0" fontId="14" fillId="0" borderId="14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left" vertical="top" wrapText="1"/>
    </xf>
    <xf numFmtId="0" fontId="4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8" fillId="2" borderId="0" xfId="1" applyFont="1" applyFill="1"/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6" fillId="2" borderId="11" xfId="1" applyFont="1" applyFill="1" applyBorder="1"/>
    <xf numFmtId="0" fontId="6" fillId="2" borderId="12" xfId="1" applyFont="1" applyFill="1" applyBorder="1"/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8" fillId="2" borderId="14" xfId="1" applyFont="1" applyFill="1" applyBorder="1"/>
    <xf numFmtId="0" fontId="8" fillId="2" borderId="0" xfId="1" applyFont="1" applyFill="1" applyBorder="1"/>
    <xf numFmtId="0" fontId="8" fillId="2" borderId="14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16" xfId="1" applyFont="1" applyFill="1" applyBorder="1"/>
    <xf numFmtId="0" fontId="8" fillId="2" borderId="17" xfId="1" applyFont="1" applyFill="1" applyBorder="1"/>
    <xf numFmtId="0" fontId="14" fillId="0" borderId="0" xfId="1" applyFont="1" applyBorder="1" applyAlignment="1">
      <alignment horizontal="left" vertical="top" wrapText="1"/>
    </xf>
    <xf numFmtId="0" fontId="14" fillId="0" borderId="15" xfId="1" applyFont="1" applyBorder="1" applyAlignment="1">
      <alignment horizontal="left" vertical="top" wrapText="1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left"/>
    </xf>
    <xf numFmtId="2" fontId="4" fillId="0" borderId="9" xfId="1" applyNumberFormat="1" applyFont="1" applyBorder="1" applyAlignment="1">
      <alignment horizontal="left"/>
    </xf>
    <xf numFmtId="2" fontId="4" fillId="0" borderId="10" xfId="1" applyNumberFormat="1" applyFont="1" applyBorder="1" applyAlignment="1">
      <alignment horizontal="left"/>
    </xf>
    <xf numFmtId="0" fontId="4" fillId="2" borderId="11" xfId="1" applyNumberFormat="1" applyFont="1" applyFill="1" applyBorder="1" applyAlignment="1">
      <alignment horizontal="left" vertical="center" wrapText="1"/>
    </xf>
    <xf numFmtId="0" fontId="4" fillId="2" borderId="12" xfId="1" applyNumberFormat="1" applyFont="1" applyFill="1" applyBorder="1" applyAlignment="1">
      <alignment horizontal="left" vertical="center" wrapText="1"/>
    </xf>
    <xf numFmtId="0" fontId="4" fillId="2" borderId="13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4" xfId="1" applyNumberFormat="1" applyFont="1" applyFill="1" applyBorder="1" applyAlignment="1">
      <alignment horizontal="left" vertical="center" wrapText="1"/>
    </xf>
    <xf numFmtId="0" fontId="9" fillId="2" borderId="0" xfId="1" applyNumberFormat="1" applyFont="1" applyFill="1" applyBorder="1" applyAlignment="1">
      <alignment horizontal="left" vertical="center" wrapText="1"/>
    </xf>
    <xf numFmtId="0" fontId="9" fillId="2" borderId="15" xfId="1" applyNumberFormat="1" applyFont="1" applyFill="1" applyBorder="1" applyAlignment="1">
      <alignment horizontal="left" vertical="center" wrapText="1"/>
    </xf>
    <xf numFmtId="0" fontId="4" fillId="2" borderId="16" xfId="1" applyNumberFormat="1" applyFont="1" applyFill="1" applyBorder="1" applyAlignment="1">
      <alignment horizontal="left" wrapText="1"/>
    </xf>
    <xf numFmtId="0" fontId="4" fillId="2" borderId="17" xfId="1" applyNumberFormat="1" applyFont="1" applyFill="1" applyBorder="1" applyAlignment="1">
      <alignment horizontal="left" wrapText="1"/>
    </xf>
    <xf numFmtId="0" fontId="4" fillId="2" borderId="18" xfId="1" applyNumberFormat="1" applyFont="1" applyFill="1" applyBorder="1" applyAlignment="1">
      <alignment horizontal="left" wrapText="1"/>
    </xf>
    <xf numFmtId="0" fontId="15" fillId="0" borderId="12" xfId="1" applyFont="1" applyBorder="1" applyAlignment="1">
      <alignment horizontal="left" wrapText="1"/>
    </xf>
    <xf numFmtId="0" fontId="14" fillId="0" borderId="14" xfId="1" applyFont="1" applyBorder="1" applyAlignment="1">
      <alignment vertical="top"/>
    </xf>
    <xf numFmtId="0" fontId="1" fillId="0" borderId="0" xfId="1" applyFont="1" applyAlignment="1">
      <alignment horizontal="left"/>
    </xf>
    <xf numFmtId="0" fontId="14" fillId="0" borderId="16" xfId="1" applyFont="1" applyBorder="1" applyAlignment="1">
      <alignment vertical="top"/>
    </xf>
    <xf numFmtId="0" fontId="14" fillId="0" borderId="17" xfId="1" applyFont="1" applyBorder="1" applyAlignment="1">
      <alignment horizontal="left" vertical="top" wrapText="1"/>
    </xf>
    <xf numFmtId="0" fontId="14" fillId="0" borderId="18" xfId="1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/>
    <xf numFmtId="0" fontId="1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2036226</xdr:colOff>
      <xdr:row>53</xdr:row>
      <xdr:rowOff>19301</xdr:rowOff>
    </xdr:from>
    <xdr:to>
      <xdr:col>5</xdr:col>
      <xdr:colOff>382242</xdr:colOff>
      <xdr:row>61</xdr:row>
      <xdr:rowOff>87742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301" y="8401301"/>
          <a:ext cx="2346516" cy="14495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4555</xdr:rowOff>
    </xdr:from>
    <xdr:to>
      <xdr:col>11</xdr:col>
      <xdr:colOff>47625</xdr:colOff>
      <xdr:row>9</xdr:row>
      <xdr:rowOff>112228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6030"/>
          <a:ext cx="7943850" cy="1574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-wks-020\Downloads\&#1073;&#1083;&#1072;&#1085;&#1082;%20&#1089;&#1095;&#1077;&#1090;&#1072;%20&#1043;&#1050;_&#1090;&#1077;&#1089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печать_Счет ГК"/>
    </sheetNames>
    <sheetDataSet>
      <sheetData sheetId="0">
        <row r="1">
          <cell r="B1" t="str">
            <v>ОАО «Завод радиоаппаратуры»</v>
          </cell>
          <cell r="F1" t="str">
            <v>1433/ГК-67</v>
          </cell>
        </row>
        <row r="2">
          <cell r="B2">
            <v>6608000301</v>
          </cell>
          <cell r="F2" t="str">
            <v>07.10.2014</v>
          </cell>
        </row>
        <row r="3">
          <cell r="B3">
            <v>667201001</v>
          </cell>
        </row>
        <row r="4">
          <cell r="B4" t="str">
            <v xml:space="preserve">620142 Россия, г. Екатеринбург, ул. Щорса 7  </v>
          </cell>
        </row>
        <row r="5">
          <cell r="B5" t="str">
            <v>(343) 251-93-51</v>
          </cell>
        </row>
        <row r="18">
          <cell r="F1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topLeftCell="A13" zoomScaleNormal="100" zoomScalePageLayoutView="115" workbookViewId="0">
      <selection activeCell="M29" sqref="M29"/>
    </sheetView>
  </sheetViews>
  <sheetFormatPr defaultColWidth="9.140625" defaultRowHeight="12.75"/>
  <cols>
    <col min="1" max="1" width="3.28515625" style="1" customWidth="1"/>
    <col min="2" max="2" width="30.85546875" style="10" customWidth="1"/>
    <col min="3" max="3" width="5.140625" style="11" customWidth="1"/>
    <col min="4" max="4" width="5.5703125" style="1" customWidth="1"/>
    <col min="5" max="5" width="18.42578125" style="1" customWidth="1"/>
    <col min="6" max="8" width="9.5703125" style="1" customWidth="1"/>
    <col min="9" max="9" width="9" style="1" customWidth="1"/>
    <col min="10" max="10" width="7.7109375" style="1" customWidth="1"/>
    <col min="11" max="11" width="9.7109375" style="1" customWidth="1"/>
    <col min="12" max="12" width="9.140625" style="1"/>
    <col min="13" max="13" width="41.28515625" style="1" customWidth="1"/>
    <col min="14" max="14" width="79.5703125" style="1" customWidth="1"/>
    <col min="15" max="16384" width="9.140625" style="1"/>
  </cols>
  <sheetData>
    <row r="1" spans="1:14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4" s="2" customFormat="1" ht="16.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4" s="2" customFormat="1" ht="16.5" customHeight="1">
      <c r="A3" s="3"/>
      <c r="B3" s="3"/>
      <c r="C3" s="3"/>
      <c r="D3" s="4"/>
      <c r="E3" s="4"/>
      <c r="F3" s="5"/>
      <c r="G3" s="6"/>
      <c r="J3" s="58"/>
      <c r="K3" s="58"/>
    </row>
    <row r="4" spans="1:14" s="2" customFormat="1" ht="16.5" customHeight="1">
      <c r="A4" s="3"/>
      <c r="B4" s="3"/>
      <c r="C4" s="3"/>
      <c r="D4" s="7"/>
      <c r="E4" s="7"/>
      <c r="F4" s="7"/>
      <c r="G4" s="7"/>
      <c r="H4" s="7"/>
      <c r="I4" s="7"/>
      <c r="J4" s="58"/>
      <c r="K4" s="58"/>
    </row>
    <row r="5" spans="1:14" s="2" customFormat="1" ht="16.5" customHeight="1">
      <c r="A5" s="8"/>
      <c r="D5" s="7"/>
      <c r="E5" s="7"/>
      <c r="F5" s="7"/>
      <c r="G5" s="7"/>
      <c r="H5" s="7"/>
      <c r="I5" s="7"/>
      <c r="J5" s="58"/>
      <c r="K5" s="58"/>
    </row>
    <row r="6" spans="1:14" s="2" customFormat="1" ht="16.5" customHeight="1">
      <c r="A6" s="9"/>
      <c r="B6" s="9"/>
      <c r="C6" s="9"/>
      <c r="D6" s="4"/>
      <c r="E6" s="4"/>
      <c r="F6" s="5"/>
      <c r="G6" s="6"/>
      <c r="J6" s="58"/>
      <c r="K6" s="58"/>
    </row>
    <row r="7" spans="1:14" s="2" customFormat="1" ht="16.5" customHeight="1">
      <c r="A7" s="8"/>
      <c r="D7" s="4"/>
      <c r="E7" s="4"/>
      <c r="F7" s="5"/>
      <c r="G7" s="6"/>
      <c r="J7" s="58"/>
      <c r="K7" s="58"/>
    </row>
    <row r="8" spans="1:14" s="2" customFormat="1" ht="16.5" customHeight="1">
      <c r="A8" s="3"/>
      <c r="B8" s="3"/>
      <c r="C8" s="3"/>
      <c r="D8" s="4"/>
      <c r="E8" s="4"/>
      <c r="F8" s="5"/>
      <c r="G8" s="6"/>
      <c r="J8" s="58"/>
      <c r="K8" s="58"/>
    </row>
    <row r="9" spans="1:14" s="2" customFormat="1" ht="16.5" customHeight="1">
      <c r="D9" s="4"/>
      <c r="E9" s="4"/>
      <c r="F9" s="5"/>
      <c r="G9" s="6"/>
    </row>
    <row r="10" spans="1:14" ht="9.75" customHeight="1"/>
    <row r="11" spans="1:14" ht="16.5" customHeight="1">
      <c r="A11" s="59" t="str">
        <f>"Счет № "&amp;[1]Данные!F1&amp;" от "&amp;[1]Данные!F2&amp;" г."</f>
        <v>Счет № 1433/ГК-67 от 07.10.2014 г.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M11" s="51" t="s">
        <v>53</v>
      </c>
    </row>
    <row r="12" spans="1:14" s="12" customFormat="1" ht="12" hidden="1" customHeight="1">
      <c r="A12" s="62" t="s">
        <v>1</v>
      </c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4" ht="7.5" customHeight="1"/>
    <row r="14" spans="1:14" ht="13.5" customHeight="1">
      <c r="A14" s="65" t="str">
        <f>"Покупатель: "&amp;[1]Данные!B1</f>
        <v>Покупатель: ОАО «Завод радиоаппаратуры»</v>
      </c>
      <c r="B14" s="66"/>
      <c r="C14" s="66"/>
      <c r="D14" s="66"/>
      <c r="E14" s="66"/>
      <c r="F14" s="67" t="s">
        <v>0</v>
      </c>
      <c r="G14" s="68"/>
      <c r="H14" s="68"/>
      <c r="I14" s="68"/>
      <c r="J14" s="68"/>
      <c r="K14" s="69"/>
      <c r="M14" s="13" t="str">
        <f>A14</f>
        <v>Покупатель: ОАО «Завод радиоаппаратуры»</v>
      </c>
      <c r="N14" s="14" t="s">
        <v>2</v>
      </c>
    </row>
    <row r="15" spans="1:14" ht="24.75" customHeight="1">
      <c r="A15" s="75" t="str">
        <f>"ИНН: "&amp;[1]Данные!B2&amp;"  КПП: "&amp;[1]Данные!B3</f>
        <v>ИНН: 6608000301  КПП: 667201001</v>
      </c>
      <c r="B15" s="76"/>
      <c r="C15" s="76"/>
      <c r="D15" s="76"/>
      <c r="E15" s="76"/>
      <c r="F15" s="70"/>
      <c r="G15" s="58"/>
      <c r="H15" s="58"/>
      <c r="I15" s="58"/>
      <c r="J15" s="58"/>
      <c r="K15" s="71"/>
      <c r="M15" s="13" t="str">
        <f>A15</f>
        <v>ИНН: 6608000301  КПП: 667201001</v>
      </c>
      <c r="N15" s="15" t="s">
        <v>3</v>
      </c>
    </row>
    <row r="16" spans="1:14" ht="13.5" customHeight="1">
      <c r="A16" s="77" t="str">
        <f>"Адрес: "&amp;[1]Данные!B4</f>
        <v xml:space="preserve">Адрес: 620142 Россия, г. Екатеринбург, ул. Щорса 7  </v>
      </c>
      <c r="B16" s="78"/>
      <c r="C16" s="78"/>
      <c r="D16" s="78"/>
      <c r="E16" s="78"/>
      <c r="F16" s="70"/>
      <c r="G16" s="58"/>
      <c r="H16" s="58"/>
      <c r="I16" s="58"/>
      <c r="J16" s="58"/>
      <c r="K16" s="71"/>
      <c r="M16" s="13" t="str">
        <f>A16</f>
        <v xml:space="preserve">Адрес: 620142 Россия, г. Екатеринбург, ул. Щорса 7  </v>
      </c>
      <c r="N16" s="14" t="s">
        <v>4</v>
      </c>
    </row>
    <row r="17" spans="1:14" ht="13.5" customHeight="1">
      <c r="A17" s="79" t="str">
        <f>"Тел./факс: "&amp;[1]Данные!B5</f>
        <v>Тел./факс: (343) 251-93-51</v>
      </c>
      <c r="B17" s="80"/>
      <c r="C17" s="80"/>
      <c r="D17" s="80"/>
      <c r="E17" s="80"/>
      <c r="F17" s="72"/>
      <c r="G17" s="73"/>
      <c r="H17" s="73"/>
      <c r="I17" s="73"/>
      <c r="J17" s="73"/>
      <c r="K17" s="74"/>
      <c r="M17" s="13" t="str">
        <f>A17</f>
        <v>Тел./факс: (343) 251-93-51</v>
      </c>
      <c r="N17" s="14" t="s">
        <v>5</v>
      </c>
    </row>
    <row r="18" spans="1:14" ht="7.5" customHeight="1"/>
    <row r="19" spans="1:14" s="16" customFormat="1" ht="12.75" customHeight="1">
      <c r="A19" s="91" t="s">
        <v>6</v>
      </c>
      <c r="B19" s="93" t="s">
        <v>7</v>
      </c>
      <c r="C19" s="95" t="s">
        <v>8</v>
      </c>
      <c r="D19" s="97" t="s">
        <v>9</v>
      </c>
      <c r="E19" s="97" t="s">
        <v>10</v>
      </c>
      <c r="F19" s="92" t="s">
        <v>11</v>
      </c>
      <c r="G19" s="92"/>
      <c r="H19" s="83" t="s">
        <v>12</v>
      </c>
      <c r="I19" s="83" t="s">
        <v>13</v>
      </c>
      <c r="J19" s="83" t="s">
        <v>14</v>
      </c>
      <c r="K19" s="83" t="s">
        <v>15</v>
      </c>
    </row>
    <row r="20" spans="1:14" s="16" customFormat="1" ht="19.5" customHeight="1">
      <c r="A20" s="92"/>
      <c r="B20" s="94"/>
      <c r="C20" s="96"/>
      <c r="D20" s="98"/>
      <c r="E20" s="98"/>
      <c r="F20" s="17" t="s">
        <v>16</v>
      </c>
      <c r="G20" s="18" t="s">
        <v>17</v>
      </c>
      <c r="H20" s="84"/>
      <c r="I20" s="84"/>
      <c r="J20" s="84"/>
      <c r="K20" s="84"/>
    </row>
    <row r="21" spans="1:14" ht="13.5" customHeight="1">
      <c r="A21" s="19">
        <v>1</v>
      </c>
      <c r="B21" s="20" t="s">
        <v>18</v>
      </c>
      <c r="C21" s="21" t="s">
        <v>19</v>
      </c>
      <c r="D21" s="22">
        <v>4</v>
      </c>
      <c r="E21" s="23">
        <v>1</v>
      </c>
      <c r="F21" s="23">
        <v>41.79</v>
      </c>
      <c r="G21" s="24">
        <v>49.312199999999997</v>
      </c>
      <c r="H21" s="23">
        <v>167.16</v>
      </c>
      <c r="I21" s="23">
        <v>30.088799999999992</v>
      </c>
      <c r="J21" s="23">
        <v>4</v>
      </c>
      <c r="K21" s="23">
        <v>197.24879999999999</v>
      </c>
      <c r="M21" s="13" t="str">
        <f>B19</f>
        <v>Наименование</v>
      </c>
      <c r="N21" s="14" t="s">
        <v>20</v>
      </c>
    </row>
    <row r="22" spans="1:14">
      <c r="A22" s="25">
        <v>2</v>
      </c>
      <c r="B22" s="20" t="s">
        <v>21</v>
      </c>
      <c r="C22" s="21" t="s">
        <v>19</v>
      </c>
      <c r="D22" s="22">
        <v>10</v>
      </c>
      <c r="E22" s="23">
        <v>2</v>
      </c>
      <c r="F22" s="23">
        <v>83.58</v>
      </c>
      <c r="G22" s="24">
        <v>98.624399999999994</v>
      </c>
      <c r="H22" s="23">
        <v>835.8</v>
      </c>
      <c r="I22" s="23">
        <v>150.44399999999996</v>
      </c>
      <c r="J22" s="23">
        <v>20</v>
      </c>
      <c r="K22" s="23">
        <v>986.24399999999991</v>
      </c>
      <c r="M22" s="13" t="str">
        <f>C19</f>
        <v>Ед.
изм.</v>
      </c>
      <c r="N22" s="14" t="s">
        <v>22</v>
      </c>
    </row>
    <row r="23" spans="1:14" ht="12.75" customHeight="1">
      <c r="A23" s="25">
        <v>3</v>
      </c>
      <c r="B23" s="20" t="s">
        <v>23</v>
      </c>
      <c r="C23" s="21" t="s">
        <v>19</v>
      </c>
      <c r="D23" s="22">
        <v>10</v>
      </c>
      <c r="E23" s="23">
        <v>3</v>
      </c>
      <c r="F23" s="23">
        <v>125.37</v>
      </c>
      <c r="G23" s="24">
        <v>147.9366</v>
      </c>
      <c r="H23" s="23">
        <v>1253.7</v>
      </c>
      <c r="I23" s="23">
        <v>225.66599999999994</v>
      </c>
      <c r="J23" s="23">
        <v>30</v>
      </c>
      <c r="K23" s="23">
        <v>1479.366</v>
      </c>
      <c r="M23" s="13" t="str">
        <f>D19</f>
        <v>Кол-
во</v>
      </c>
      <c r="N23" s="14" t="s">
        <v>24</v>
      </c>
    </row>
    <row r="24" spans="1:14" ht="60.75" customHeight="1">
      <c r="A24" s="25">
        <v>4</v>
      </c>
      <c r="B24" s="20" t="s">
        <v>25</v>
      </c>
      <c r="C24" s="21" t="s">
        <v>19</v>
      </c>
      <c r="D24" s="22">
        <v>10</v>
      </c>
      <c r="E24" s="23">
        <v>4</v>
      </c>
      <c r="F24" s="23">
        <v>167.17</v>
      </c>
      <c r="G24" s="24">
        <v>197.26059999999998</v>
      </c>
      <c r="H24" s="23">
        <v>1671.7</v>
      </c>
      <c r="I24" s="23">
        <v>300.90599999999972</v>
      </c>
      <c r="J24" s="23">
        <v>40</v>
      </c>
      <c r="K24" s="23">
        <v>1972.6059999999998</v>
      </c>
      <c r="M24" s="13" t="str">
        <f>E19</f>
        <v>Цена c НДС,$</v>
      </c>
      <c r="N24" s="15" t="s">
        <v>26</v>
      </c>
    </row>
    <row r="25" spans="1:14" ht="12.75" customHeight="1">
      <c r="A25" s="25">
        <v>5</v>
      </c>
      <c r="B25" s="20" t="s">
        <v>27</v>
      </c>
      <c r="C25" s="21" t="s">
        <v>19</v>
      </c>
      <c r="D25" s="22">
        <v>5</v>
      </c>
      <c r="E25" s="23">
        <v>5</v>
      </c>
      <c r="F25" s="23">
        <v>208.96</v>
      </c>
      <c r="G25" s="24">
        <v>246.5728</v>
      </c>
      <c r="H25" s="23">
        <v>1044.8</v>
      </c>
      <c r="I25" s="23">
        <v>188.06400000000008</v>
      </c>
      <c r="J25" s="23">
        <v>25</v>
      </c>
      <c r="K25" s="23">
        <v>1232.864</v>
      </c>
      <c r="M25" s="13" t="str">
        <f>F19&amp;" "&amp;G20</f>
        <v>Цена, руб. с НДС</v>
      </c>
      <c r="N25" s="26" t="s">
        <v>28</v>
      </c>
    </row>
    <row r="26" spans="1:14" ht="25.5">
      <c r="A26" s="25">
        <v>6</v>
      </c>
      <c r="B26" s="27"/>
      <c r="C26" s="28"/>
      <c r="D26" s="27"/>
      <c r="E26" s="28"/>
      <c r="F26" s="29" t="s">
        <v>29</v>
      </c>
      <c r="G26" s="30"/>
      <c r="H26" s="29" t="s">
        <v>30</v>
      </c>
      <c r="I26" s="29" t="s">
        <v>31</v>
      </c>
      <c r="J26" s="29" t="s">
        <v>32</v>
      </c>
      <c r="K26" s="29" t="s">
        <v>33</v>
      </c>
    </row>
    <row r="27" spans="1:14" ht="12.75" customHeight="1">
      <c r="A27" s="25">
        <v>7</v>
      </c>
      <c r="B27" s="31" t="str">
        <f>[1]Данные!C18&amp;" "&amp;[1]Данные!B18</f>
        <v xml:space="preserve"> </v>
      </c>
      <c r="C27" s="32" t="s">
        <v>19</v>
      </c>
      <c r="D27" s="33">
        <f>[1]Данные!G18</f>
        <v>0</v>
      </c>
      <c r="E27" s="34">
        <f>ROUND([1]Данные!E18,2)</f>
        <v>0</v>
      </c>
      <c r="F27" s="34">
        <f>ROUND([1]Данные!F18/1.18,2)</f>
        <v>0</v>
      </c>
      <c r="G27" s="35">
        <f t="shared" ref="G27" si="0">F27*1.18</f>
        <v>0</v>
      </c>
      <c r="H27" s="34">
        <f t="shared" ref="H27" si="1">ROUND(D27*F27,2)</f>
        <v>0</v>
      </c>
      <c r="I27" s="34">
        <f t="shared" ref="I27" si="2">K27-H27</f>
        <v>0</v>
      </c>
      <c r="J27" s="34">
        <f t="shared" ref="J27" si="3">D27*E27</f>
        <v>0</v>
      </c>
      <c r="K27" s="34">
        <f t="shared" ref="K27" si="4">D27*G27</f>
        <v>0</v>
      </c>
      <c r="M27" s="1" t="s">
        <v>54</v>
      </c>
    </row>
    <row r="28" spans="1:14" ht="13.5" customHeight="1">
      <c r="A28" s="85" t="s">
        <v>34</v>
      </c>
      <c r="B28" s="86"/>
      <c r="C28" s="86"/>
      <c r="D28" s="86"/>
      <c r="E28" s="86"/>
      <c r="F28" s="86"/>
      <c r="G28" s="87"/>
      <c r="H28" s="36">
        <f>SUM(H21:H27)</f>
        <v>4973.16</v>
      </c>
      <c r="I28" s="36">
        <f>ROUND(H28*0.18,2)</f>
        <v>895.17</v>
      </c>
      <c r="J28" s="36">
        <f>SUM(J21:J27)</f>
        <v>119</v>
      </c>
      <c r="K28" s="36">
        <f>H28+I28</f>
        <v>5868.33</v>
      </c>
    </row>
    <row r="29" spans="1:14" ht="14.25" customHeight="1">
      <c r="A29" s="88" t="s">
        <v>35</v>
      </c>
      <c r="B29" s="89"/>
      <c r="C29" s="89"/>
      <c r="D29" s="89"/>
      <c r="E29" s="89"/>
      <c r="F29" s="89"/>
      <c r="G29" s="89"/>
      <c r="H29" s="89"/>
      <c r="I29" s="89"/>
      <c r="J29" s="89"/>
      <c r="K29" s="90"/>
      <c r="M29" s="113" t="s">
        <v>57</v>
      </c>
    </row>
    <row r="30" spans="1:14" ht="13.5" customHeight="1">
      <c r="A30" s="99" t="s">
        <v>36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M30" s="113" t="s">
        <v>55</v>
      </c>
    </row>
    <row r="31" spans="1:14" ht="13.5" customHeight="1">
      <c r="A31" s="102" t="s">
        <v>37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4"/>
      <c r="M31" s="114" t="s">
        <v>56</v>
      </c>
    </row>
    <row r="32" spans="1:14" ht="7.5" customHeight="1"/>
    <row r="33" spans="1:13" ht="14.25" hidden="1" customHeight="1">
      <c r="A33" s="37" t="s">
        <v>38</v>
      </c>
      <c r="B33" s="38" t="s">
        <v>0</v>
      </c>
      <c r="M33"/>
    </row>
    <row r="34" spans="1:13" ht="7.5" hidden="1" customHeight="1">
      <c r="M34" s="111" t="s">
        <v>56</v>
      </c>
    </row>
    <row r="35" spans="1:13" s="42" customFormat="1" ht="11.25" customHeight="1">
      <c r="A35" s="39"/>
      <c r="B35" s="105" t="s">
        <v>39</v>
      </c>
      <c r="C35" s="105"/>
      <c r="D35" s="105"/>
      <c r="E35" s="105"/>
      <c r="F35" s="105"/>
      <c r="G35" s="105"/>
      <c r="H35" s="40"/>
      <c r="I35" s="40"/>
      <c r="J35" s="40"/>
      <c r="K35" s="41"/>
      <c r="M35" s="112"/>
    </row>
    <row r="36" spans="1:13" s="42" customFormat="1" ht="9" customHeight="1">
      <c r="A36" s="43">
        <v>1</v>
      </c>
      <c r="B36" s="81" t="s">
        <v>40</v>
      </c>
      <c r="C36" s="81"/>
      <c r="D36" s="81"/>
      <c r="E36" s="81"/>
      <c r="F36" s="81"/>
      <c r="G36" s="81"/>
      <c r="H36" s="81"/>
      <c r="I36" s="81"/>
      <c r="J36" s="81"/>
      <c r="K36" s="82"/>
    </row>
    <row r="37" spans="1:13" s="42" customFormat="1" ht="9" customHeight="1">
      <c r="A37" s="43">
        <v>2</v>
      </c>
      <c r="B37" s="81" t="s">
        <v>41</v>
      </c>
      <c r="C37" s="81"/>
      <c r="D37" s="81"/>
      <c r="E37" s="81"/>
      <c r="F37" s="81"/>
      <c r="G37" s="81"/>
      <c r="H37" s="81"/>
      <c r="I37" s="81"/>
      <c r="J37" s="81"/>
      <c r="K37" s="82"/>
    </row>
    <row r="38" spans="1:13" s="42" customFormat="1" ht="9" customHeight="1">
      <c r="A38" s="43">
        <v>3</v>
      </c>
      <c r="B38" s="81" t="s">
        <v>42</v>
      </c>
      <c r="C38" s="81"/>
      <c r="D38" s="81"/>
      <c r="E38" s="81"/>
      <c r="F38" s="81"/>
      <c r="G38" s="81"/>
      <c r="H38" s="81"/>
      <c r="I38" s="81"/>
      <c r="J38" s="81"/>
      <c r="K38" s="82"/>
    </row>
    <row r="39" spans="1:13" s="42" customFormat="1" ht="9" customHeight="1">
      <c r="A39" s="43">
        <v>4</v>
      </c>
      <c r="B39" s="81" t="s">
        <v>43</v>
      </c>
      <c r="C39" s="81"/>
      <c r="D39" s="81"/>
      <c r="E39" s="81"/>
      <c r="F39" s="81"/>
      <c r="G39" s="81"/>
      <c r="H39" s="81"/>
      <c r="I39" s="81"/>
      <c r="J39" s="81"/>
      <c r="K39" s="82"/>
    </row>
    <row r="40" spans="1:13" s="42" customFormat="1" ht="9" customHeight="1">
      <c r="A40" s="43">
        <v>5</v>
      </c>
      <c r="B40" s="81" t="s">
        <v>44</v>
      </c>
      <c r="C40" s="81"/>
      <c r="D40" s="81"/>
      <c r="E40" s="81"/>
      <c r="F40" s="81"/>
      <c r="G40" s="81"/>
      <c r="H40" s="81"/>
      <c r="I40" s="81"/>
      <c r="J40" s="81"/>
      <c r="K40" s="82"/>
    </row>
    <row r="41" spans="1:13" s="42" customFormat="1" ht="18" customHeight="1">
      <c r="A41" s="106">
        <v>6</v>
      </c>
      <c r="B41" s="81" t="s">
        <v>45</v>
      </c>
      <c r="C41" s="81"/>
      <c r="D41" s="81"/>
      <c r="E41" s="81"/>
      <c r="F41" s="81"/>
      <c r="G41" s="81"/>
      <c r="H41" s="81"/>
      <c r="I41" s="81"/>
      <c r="J41" s="81"/>
      <c r="K41" s="82"/>
    </row>
    <row r="42" spans="1:13" s="42" customFormat="1" ht="9" hidden="1" customHeight="1">
      <c r="A42" s="106"/>
      <c r="B42" s="81"/>
      <c r="C42" s="81"/>
      <c r="D42" s="81"/>
      <c r="E42" s="81"/>
      <c r="F42" s="81"/>
      <c r="G42" s="81"/>
      <c r="H42" s="81"/>
      <c r="I42" s="81"/>
      <c r="J42" s="81"/>
      <c r="K42" s="82"/>
    </row>
    <row r="43" spans="1:13" s="42" customFormat="1" ht="18" customHeight="1">
      <c r="A43" s="106">
        <v>7</v>
      </c>
      <c r="B43" s="81" t="s">
        <v>46</v>
      </c>
      <c r="C43" s="81"/>
      <c r="D43" s="81"/>
      <c r="E43" s="81"/>
      <c r="F43" s="81"/>
      <c r="G43" s="81"/>
      <c r="H43" s="81"/>
      <c r="I43" s="81"/>
      <c r="J43" s="81"/>
      <c r="K43" s="82"/>
    </row>
    <row r="44" spans="1:13" s="42" customFormat="1" ht="9" hidden="1" customHeight="1">
      <c r="A44" s="106"/>
      <c r="B44" s="81"/>
      <c r="C44" s="81"/>
      <c r="D44" s="81"/>
      <c r="E44" s="81"/>
      <c r="F44" s="81"/>
      <c r="G44" s="81"/>
      <c r="H44" s="81"/>
      <c r="I44" s="81"/>
      <c r="J44" s="81"/>
      <c r="K44" s="82"/>
    </row>
    <row r="45" spans="1:13" s="42" customFormat="1" ht="9" customHeight="1">
      <c r="A45" s="106">
        <v>8</v>
      </c>
      <c r="B45" s="81" t="s">
        <v>47</v>
      </c>
      <c r="C45" s="81"/>
      <c r="D45" s="81"/>
      <c r="E45" s="81"/>
      <c r="F45" s="81"/>
      <c r="G45" s="81"/>
      <c r="H45" s="81"/>
      <c r="I45" s="81"/>
      <c r="J45" s="81"/>
      <c r="K45" s="82"/>
    </row>
    <row r="46" spans="1:13" s="42" customFormat="1" ht="9" customHeight="1">
      <c r="A46" s="106"/>
      <c r="B46" s="81"/>
      <c r="C46" s="81"/>
      <c r="D46" s="81"/>
      <c r="E46" s="81"/>
      <c r="F46" s="81"/>
      <c r="G46" s="81"/>
      <c r="H46" s="81"/>
      <c r="I46" s="81"/>
      <c r="J46" s="81"/>
      <c r="K46" s="82"/>
    </row>
    <row r="47" spans="1:13" s="42" customFormat="1" ht="9" customHeight="1">
      <c r="A47" s="43">
        <v>9</v>
      </c>
      <c r="B47" s="81" t="s">
        <v>48</v>
      </c>
      <c r="C47" s="81"/>
      <c r="D47" s="81"/>
      <c r="E47" s="81"/>
      <c r="F47" s="81"/>
      <c r="G47" s="81"/>
      <c r="H47" s="81"/>
      <c r="I47" s="81"/>
      <c r="J47" s="81"/>
      <c r="K47" s="82"/>
    </row>
    <row r="48" spans="1:13" s="42" customFormat="1" ht="9" customHeight="1">
      <c r="A48" s="43">
        <v>10</v>
      </c>
      <c r="B48" s="81" t="s">
        <v>49</v>
      </c>
      <c r="C48" s="81"/>
      <c r="D48" s="81"/>
      <c r="E48" s="81"/>
      <c r="F48" s="81"/>
      <c r="G48" s="81"/>
      <c r="H48" s="81"/>
      <c r="I48" s="81"/>
      <c r="J48" s="81"/>
      <c r="K48" s="82"/>
    </row>
    <row r="49" spans="1:11" s="42" customFormat="1" ht="17.25" customHeight="1">
      <c r="A49" s="106">
        <v>11</v>
      </c>
      <c r="B49" s="81" t="s">
        <v>50</v>
      </c>
      <c r="C49" s="81"/>
      <c r="D49" s="81"/>
      <c r="E49" s="81"/>
      <c r="F49" s="81"/>
      <c r="G49" s="81"/>
      <c r="H49" s="81"/>
      <c r="I49" s="81"/>
      <c r="J49" s="81"/>
      <c r="K49" s="82"/>
    </row>
    <row r="50" spans="1:11" s="42" customFormat="1" ht="2.25" customHeight="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10"/>
    </row>
    <row r="51" spans="1:11" ht="3" customHeight="1">
      <c r="A51" s="44"/>
      <c r="B51" s="45"/>
      <c r="C51" s="46"/>
      <c r="D51" s="47"/>
      <c r="E51" s="47"/>
      <c r="F51" s="47"/>
      <c r="G51" s="47"/>
      <c r="H51" s="47"/>
      <c r="I51" s="47"/>
      <c r="J51" s="47"/>
      <c r="K51" s="47"/>
    </row>
    <row r="52" spans="1:11">
      <c r="A52" s="107"/>
      <c r="B52" s="107"/>
      <c r="C52" s="107"/>
    </row>
    <row r="53" spans="1:11" hidden="1">
      <c r="A53" s="1" t="s">
        <v>51</v>
      </c>
    </row>
    <row r="54" spans="1:11" ht="15">
      <c r="A54"/>
      <c r="B54"/>
      <c r="C54"/>
      <c r="D54"/>
      <c r="E54"/>
      <c r="F54"/>
      <c r="G54"/>
      <c r="H54"/>
      <c r="I54"/>
      <c r="J54"/>
      <c r="K54"/>
    </row>
    <row r="55" spans="1:11" ht="15">
      <c r="A55"/>
      <c r="B55"/>
      <c r="C55"/>
      <c r="D55"/>
      <c r="E55"/>
      <c r="F55"/>
      <c r="G55"/>
      <c r="H55"/>
      <c r="I55"/>
      <c r="J55"/>
      <c r="K55"/>
    </row>
    <row r="58" spans="1:11" ht="15">
      <c r="A58"/>
      <c r="I58" s="48" t="s">
        <v>52</v>
      </c>
      <c r="J58" s="48"/>
    </row>
    <row r="62" spans="1:11" s="12" customFormat="1" ht="14.25">
      <c r="B62" s="49"/>
      <c r="C62" s="50"/>
    </row>
    <row r="63" spans="1:11" s="12" customFormat="1" ht="14.25">
      <c r="B63" s="49"/>
      <c r="C63" s="50"/>
    </row>
  </sheetData>
  <mergeCells count="40">
    <mergeCell ref="A43:A44"/>
    <mergeCell ref="B43:K44"/>
    <mergeCell ref="A52:C52"/>
    <mergeCell ref="A45:A46"/>
    <mergeCell ref="B45:K46"/>
    <mergeCell ref="B47:K47"/>
    <mergeCell ref="B48:K48"/>
    <mergeCell ref="A49:A50"/>
    <mergeCell ref="B49:K50"/>
    <mergeCell ref="B36:K36"/>
    <mergeCell ref="B37:K37"/>
    <mergeCell ref="B39:K39"/>
    <mergeCell ref="B40:K40"/>
    <mergeCell ref="A41:A42"/>
    <mergeCell ref="B41:K42"/>
    <mergeCell ref="B38:K38"/>
    <mergeCell ref="H19:H20"/>
    <mergeCell ref="I19:I20"/>
    <mergeCell ref="J19:J20"/>
    <mergeCell ref="K19:K20"/>
    <mergeCell ref="A28:G28"/>
    <mergeCell ref="A29:K29"/>
    <mergeCell ref="A19:A20"/>
    <mergeCell ref="B19:B20"/>
    <mergeCell ref="C19:C20"/>
    <mergeCell ref="D19:D20"/>
    <mergeCell ref="E19:E20"/>
    <mergeCell ref="F19:G19"/>
    <mergeCell ref="A30:K30"/>
    <mergeCell ref="A31:K31"/>
    <mergeCell ref="B35:G35"/>
    <mergeCell ref="A1:K2"/>
    <mergeCell ref="J3:K8"/>
    <mergeCell ref="A11:K11"/>
    <mergeCell ref="A12:K12"/>
    <mergeCell ref="A14:E14"/>
    <mergeCell ref="F14:K17"/>
    <mergeCell ref="A15:E15"/>
    <mergeCell ref="A16:E16"/>
    <mergeCell ref="A17:E17"/>
  </mergeCells>
  <pageMargins left="0.23622047244094491" right="0.23622047244094491" top="0.35433070866141736" bottom="0.47244094488188981" header="0.19685039370078741" footer="0.19685039370078741"/>
  <pageSetup paperSize="9" orientation="portrait" r:id="rId1"/>
  <headerFooter>
    <oddFooter>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печать_Счет ГК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hor-wks-020</cp:lastModifiedBy>
  <dcterms:created xsi:type="dcterms:W3CDTF">2015-01-25T07:48:12Z</dcterms:created>
  <dcterms:modified xsi:type="dcterms:W3CDTF">2015-01-28T07:40:37Z</dcterms:modified>
</cp:coreProperties>
</file>