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us\Desktop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63" i="1" l="1"/>
  <c r="U57" i="1"/>
  <c r="T57" i="1"/>
  <c r="S57" i="1"/>
  <c r="R57" i="1"/>
  <c r="Q57" i="1"/>
  <c r="P57" i="1"/>
  <c r="I57" i="1"/>
  <c r="H57" i="1"/>
  <c r="G57" i="1"/>
  <c r="F57" i="1"/>
  <c r="E57" i="1"/>
  <c r="Y55" i="1"/>
  <c r="Y53" i="1"/>
  <c r="Y52" i="1"/>
  <c r="Y50" i="1"/>
  <c r="Y49" i="1"/>
  <c r="U44" i="1"/>
  <c r="T44" i="1"/>
  <c r="S44" i="1"/>
  <c r="R44" i="1"/>
  <c r="Q44" i="1"/>
  <c r="P44" i="1"/>
  <c r="I44" i="1"/>
  <c r="H44" i="1"/>
  <c r="G44" i="1"/>
  <c r="F44" i="1"/>
  <c r="E44" i="1"/>
  <c r="Y42" i="1"/>
  <c r="Y41" i="1"/>
  <c r="Y40" i="1"/>
  <c r="Y39" i="1"/>
  <c r="Y38" i="1"/>
  <c r="Y37" i="1"/>
  <c r="Y36" i="1"/>
  <c r="Y35" i="1"/>
  <c r="Y34" i="1"/>
  <c r="Y33" i="1"/>
  <c r="U16" i="1"/>
  <c r="I16" i="1"/>
  <c r="H16" i="1"/>
  <c r="G16" i="1"/>
  <c r="F16" i="1"/>
  <c r="E16" i="1"/>
  <c r="Y14" i="1"/>
  <c r="X14" i="1"/>
  <c r="X13" i="1"/>
  <c r="Y12" i="1"/>
  <c r="Y13" i="1" s="1"/>
  <c r="X12" i="1"/>
  <c r="Y11" i="1"/>
  <c r="X11" i="1"/>
  <c r="Y10" i="1"/>
  <c r="X10" i="1"/>
  <c r="Y9" i="1"/>
  <c r="X9" i="1"/>
  <c r="Y8" i="1"/>
  <c r="X8" i="1"/>
  <c r="Y7" i="1"/>
  <c r="X7" i="1"/>
  <c r="Y6" i="1"/>
  <c r="X6" i="1"/>
  <c r="Y5" i="1"/>
  <c r="X5" i="1"/>
  <c r="Y44" i="1" l="1"/>
  <c r="Y56" i="1"/>
  <c r="Y16" i="1"/>
  <c r="Y57" i="1" l="1"/>
  <c r="E60" i="1" s="1"/>
  <c r="E64" i="1" s="1"/>
</calcChain>
</file>

<file path=xl/sharedStrings.xml><?xml version="1.0" encoding="utf-8"?>
<sst xmlns="http://schemas.openxmlformats.org/spreadsheetml/2006/main" count="219" uniqueCount="117">
  <si>
    <t>Оплаты за отгрузки прошлого месяца</t>
  </si>
  <si>
    <t>Дата</t>
  </si>
  <si>
    <t>Номер РН</t>
  </si>
  <si>
    <t>Покупатель</t>
  </si>
  <si>
    <t>СУММА</t>
  </si>
  <si>
    <t>с/ст по мат</t>
  </si>
  <si>
    <t>курс на</t>
  </si>
  <si>
    <t>коэф.</t>
  </si>
  <si>
    <t>вилка цен</t>
  </si>
  <si>
    <t>с/ст дол</t>
  </si>
  <si>
    <t>коэф</t>
  </si>
  <si>
    <t>Менеджер</t>
  </si>
  <si>
    <t>Фирма</t>
  </si>
  <si>
    <t>Реквизиты (номер и дата в 1С.банковской выписки (БВ) с оплатой отгрузки)</t>
  </si>
  <si>
    <t>Зачет</t>
  </si>
  <si>
    <t>курс  на</t>
  </si>
  <si>
    <t>поправ.</t>
  </si>
  <si>
    <t xml:space="preserve">вилка цен </t>
  </si>
  <si>
    <t>стоим. Накл. Грн</t>
  </si>
  <si>
    <t>в грн.</t>
  </si>
  <si>
    <t>дол</t>
  </si>
  <si>
    <t>дату отгр.</t>
  </si>
  <si>
    <t>грн</t>
  </si>
  <si>
    <t>накл</t>
  </si>
  <si>
    <t>курс на дату отгр</t>
  </si>
  <si>
    <t>дату опл.</t>
  </si>
  <si>
    <t>грн.</t>
  </si>
  <si>
    <t>дол.</t>
  </si>
  <si>
    <t>Щепка</t>
  </si>
  <si>
    <t>РН-0000017</t>
  </si>
  <si>
    <t>Укрекопродукт</t>
  </si>
  <si>
    <t>Марухненко</t>
  </si>
  <si>
    <t>Союз-Стандарт</t>
  </si>
  <si>
    <t>БВ-0000020 от 02.02.16</t>
  </si>
  <si>
    <t>Гиз Сервис</t>
  </si>
  <si>
    <t>стропи</t>
  </si>
  <si>
    <t>РН-0000001</t>
  </si>
  <si>
    <t>Ломір,  ТОВ</t>
  </si>
  <si>
    <t>БВ-0000025 от 02.01.16</t>
  </si>
  <si>
    <t>РАХ. 382 ВIД 06.10.2015</t>
  </si>
  <si>
    <t>ДНІПРОСПЕЦСТАЛЬ, ПАТ</t>
  </si>
  <si>
    <t>Трейдопт Маркет</t>
  </si>
  <si>
    <t>БВ-0000038 от 05.02.16</t>
  </si>
  <si>
    <t>БВ-0000039 от 08.02.16</t>
  </si>
  <si>
    <t>ОДЕСМІСЬКЕЛЕКТРОТРАНС</t>
  </si>
  <si>
    <t xml:space="preserve"> РАХ. 400 ВIД 12.10.2015</t>
  </si>
  <si>
    <t>БВ-0000045 от 12.02.16</t>
  </si>
  <si>
    <t>РН-0000035</t>
  </si>
  <si>
    <t>БВ-0000037 от 12.02.16</t>
  </si>
  <si>
    <t>БВ-0000040 от 16.02.16</t>
  </si>
  <si>
    <t>електроди</t>
  </si>
  <si>
    <t>БВ-0000050 от 16.02.16</t>
  </si>
  <si>
    <t>БВ-0000054 от 18.02.16</t>
  </si>
  <si>
    <t>БВ-0000057 от 23.02.16</t>
  </si>
  <si>
    <t>Всего</t>
  </si>
  <si>
    <t>ТЕКУЩИЙ МЕСЯЦ (Февраль 2016)</t>
  </si>
  <si>
    <t xml:space="preserve">ОТГРУЗКА ЗА БЕЗНАЛИЧНЫЙ РАСЧЕТ </t>
  </si>
  <si>
    <t xml:space="preserve">ОПЛАТА ОТГРУЗКИ ЗА БЕЗНАЛИЧНЫЙ РАСЧЕТ </t>
  </si>
  <si>
    <t>курс на дату опл.</t>
  </si>
  <si>
    <t>поправ. Коэф.</t>
  </si>
  <si>
    <t>вилка цен грн.</t>
  </si>
  <si>
    <t>вилка цен дол.</t>
  </si>
  <si>
    <t>Валюта</t>
  </si>
  <si>
    <t>Сумма</t>
  </si>
  <si>
    <t>с/ст по мат. Дол.</t>
  </si>
  <si>
    <t>курс на дату отгр.</t>
  </si>
  <si>
    <t>с/ст,грн</t>
  </si>
  <si>
    <t>с/ст,дол</t>
  </si>
  <si>
    <t>Ответственный (менеджер)</t>
  </si>
  <si>
    <t>Поставщик</t>
  </si>
  <si>
    <t>Сумма, грн.</t>
  </si>
  <si>
    <t>ЗАЧЕТ</t>
  </si>
  <si>
    <t>Примечание</t>
  </si>
  <si>
    <t>РН-0000028</t>
  </si>
  <si>
    <t>Укртранснафта, ПАТ</t>
  </si>
  <si>
    <t>Союз Стандарт</t>
  </si>
  <si>
    <t xml:space="preserve"> № БВ-0000019 от 01.02.16          
          </t>
  </si>
  <si>
    <t>РН-0000029</t>
  </si>
  <si>
    <t>ФЕРРОС, ТОВ</t>
  </si>
  <si>
    <t xml:space="preserve"> № БВ-0000020 от 02.02.16        
          </t>
  </si>
  <si>
    <t>РН-0000040</t>
  </si>
  <si>
    <t>Лоад Тех ТОВ</t>
  </si>
  <si>
    <t xml:space="preserve">№ БВ-0000026 от 03.02.16           
          </t>
  </si>
  <si>
    <t>РН-0000030</t>
  </si>
  <si>
    <t>ИНТЕРПРОМКАНАТ, ТОВ</t>
  </si>
  <si>
    <t xml:space="preserve"> № БВ-0000020 от 02.02.16       
          </t>
  </si>
  <si>
    <t>РН-0000031</t>
  </si>
  <si>
    <t xml:space="preserve"> № БВ-0000028 от 12.02.16       
          </t>
  </si>
  <si>
    <t>РН-0000041</t>
  </si>
  <si>
    <t>РН-0000032</t>
  </si>
  <si>
    <t xml:space="preserve"> № БВ-0000023 от 04.02.16          
          </t>
  </si>
  <si>
    <t>РН-0000033</t>
  </si>
  <si>
    <t xml:space="preserve"> № БВ-0000023 от 04.02.16       
          </t>
  </si>
  <si>
    <t>РН-0000034</t>
  </si>
  <si>
    <t xml:space="preserve"> № БВ-0000025 от 10.02.16          
          </t>
  </si>
  <si>
    <t>КОМПЛЕКТ,ДП ОМУ ВАТ</t>
  </si>
  <si>
    <t xml:space="preserve"> № БВ-0000025 от 10.02.16       
          </t>
  </si>
  <si>
    <t xml:space="preserve">ОТГРУЗКА ЗА НАЛИЧНЫЙ РАСЧЕТ </t>
  </si>
  <si>
    <t xml:space="preserve">ОПЛАТА ОТГРУЗКИ ЗА НАЛИЧНЫЙ РАСЧЕТ </t>
  </si>
  <si>
    <t>Реквизиты (номер и дата в 1С кассы с оплатой отгрузки)</t>
  </si>
  <si>
    <t>Щеголь А.М._м. Харків</t>
  </si>
  <si>
    <t>Карточка А.В.</t>
  </si>
  <si>
    <t>Іваньков Е.В._м. Димитров</t>
  </si>
  <si>
    <t>Вадим_як Покупець</t>
  </si>
  <si>
    <t>Вадим</t>
  </si>
  <si>
    <t>Оплата почтовыми марками</t>
  </si>
  <si>
    <t>Анджела_7-й км</t>
  </si>
  <si>
    <t>usd</t>
  </si>
  <si>
    <t>Наличка</t>
  </si>
  <si>
    <t>Кущинський М. М._як Покупець</t>
  </si>
  <si>
    <t>Отчет по кассе Грибовского</t>
  </si>
  <si>
    <t>Денiс_Онiщенко_як Покупець</t>
  </si>
  <si>
    <t xml:space="preserve">Грязная вилка цен </t>
  </si>
  <si>
    <t>расходы</t>
  </si>
  <si>
    <t>мои аренды и проч.</t>
  </si>
  <si>
    <t>Итого расходы</t>
  </si>
  <si>
    <t>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</si>
</sst>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#,##0.00_р_."/>
    <numFmt numFmtId="166" formatCode="#,##0.00\ _г_р_н_.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10"/>
      <name val="Arial"/>
      <family val="2"/>
      <charset val="204"/>
    </font>
    <font>
      <sz val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18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>
      <alignment horizontal="left"/>
    </xf>
  </cellStyleXfs>
  <cellXfs count="97">
    <xf numFmtId="0" fontId="0" fillId="0" borderId="0" xfId="0"/>
    <xf numFmtId="164" fontId="1" fillId="2" borderId="0" xfId="1" applyNumberFormat="1" applyFill="1" applyAlignment="1"/>
    <xf numFmtId="0" fontId="1" fillId="2" borderId="0" xfId="1" applyNumberFormat="1" applyFill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1" fillId="2" borderId="0" xfId="1" applyFill="1" applyAlignment="1">
      <alignment wrapText="1"/>
    </xf>
    <xf numFmtId="0" fontId="1" fillId="2" borderId="0" xfId="1" applyFill="1"/>
    <xf numFmtId="165" fontId="1" fillId="2" borderId="0" xfId="1" applyNumberFormat="1" applyFill="1" applyAlignment="1"/>
    <xf numFmtId="0" fontId="0" fillId="2" borderId="0" xfId="0" applyFill="1" applyAlignment="1">
      <alignment wrapText="1"/>
    </xf>
    <xf numFmtId="0" fontId="0" fillId="2" borderId="0" xfId="0" applyFill="1"/>
    <xf numFmtId="0" fontId="2" fillId="2" borderId="0" xfId="1" applyFont="1" applyFill="1" applyAlignment="1">
      <alignment horizontal="center"/>
    </xf>
    <xf numFmtId="165" fontId="2" fillId="2" borderId="0" xfId="1" applyNumberFormat="1" applyFont="1" applyFill="1" applyAlignment="1"/>
    <xf numFmtId="0" fontId="2" fillId="2" borderId="0" xfId="1" applyFont="1" applyFill="1" applyAlignment="1"/>
    <xf numFmtId="165" fontId="0" fillId="2" borderId="0" xfId="0" applyNumberFormat="1" applyFill="1" applyAlignment="1"/>
    <xf numFmtId="0" fontId="0" fillId="2" borderId="0" xfId="0" applyFill="1" applyAlignment="1"/>
    <xf numFmtId="164" fontId="0" fillId="2" borderId="0" xfId="0" applyNumberFormat="1" applyFill="1" applyAlignment="1"/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164" fontId="4" fillId="4" borderId="0" xfId="0" applyNumberFormat="1" applyFont="1" applyFill="1"/>
    <xf numFmtId="0" fontId="4" fillId="4" borderId="0" xfId="0" applyFont="1" applyFill="1"/>
    <xf numFmtId="165" fontId="4" fillId="4" borderId="0" xfId="0" applyNumberFormat="1" applyFont="1" applyFill="1"/>
    <xf numFmtId="165" fontId="5" fillId="4" borderId="0" xfId="0" applyNumberFormat="1" applyFont="1" applyFill="1"/>
    <xf numFmtId="164" fontId="0" fillId="0" borderId="0" xfId="0" applyNumberFormat="1" applyAlignment="1"/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/>
    <xf numFmtId="0" fontId="0" fillId="0" borderId="0" xfId="0" applyAlignment="1">
      <alignment wrapText="1"/>
    </xf>
    <xf numFmtId="164" fontId="1" fillId="0" borderId="0" xfId="1" applyNumberFormat="1" applyAlignment="1"/>
    <xf numFmtId="0" fontId="1" fillId="0" borderId="0" xfId="1" applyNumberFormat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0" xfId="1"/>
    <xf numFmtId="165" fontId="1" fillId="0" borderId="0" xfId="1" applyNumberFormat="1" applyAlignment="1"/>
    <xf numFmtId="0" fontId="1" fillId="0" borderId="0" xfId="1" applyAlignment="1">
      <alignment wrapText="1"/>
    </xf>
    <xf numFmtId="0" fontId="0" fillId="0" borderId="0" xfId="0" applyAlignment="1"/>
    <xf numFmtId="0" fontId="8" fillId="5" borderId="0" xfId="1" applyFont="1" applyFill="1" applyAlignment="1"/>
    <xf numFmtId="0" fontId="0" fillId="0" borderId="0" xfId="0" applyAlignment="1">
      <alignment horizontal="center" vertical="center" wrapText="1"/>
    </xf>
    <xf numFmtId="164" fontId="10" fillId="5" borderId="2" xfId="2" applyNumberFormat="1" applyFont="1" applyFill="1" applyBorder="1" applyAlignment="1">
      <alignment horizontal="center" vertical="center" wrapText="1"/>
    </xf>
    <xf numFmtId="0" fontId="10" fillId="5" borderId="2" xfId="2" applyNumberFormat="1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165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0" fillId="5" borderId="0" xfId="1" applyFont="1" applyFill="1" applyAlignment="1">
      <alignment horizontal="center" vertical="center" wrapText="1"/>
    </xf>
    <xf numFmtId="165" fontId="10" fillId="5" borderId="0" xfId="1" applyNumberFormat="1" applyFont="1" applyFill="1" applyAlignment="1">
      <alignment horizontal="center" vertical="center"/>
    </xf>
    <xf numFmtId="165" fontId="8" fillId="5" borderId="0" xfId="1" applyNumberFormat="1" applyFont="1" applyFill="1" applyAlignment="1">
      <alignment horizontal="center" vertical="center"/>
    </xf>
    <xf numFmtId="0" fontId="11" fillId="5" borderId="0" xfId="1" applyFont="1" applyFill="1" applyAlignment="1">
      <alignment horizontal="center" vertical="center" wrapText="1"/>
    </xf>
    <xf numFmtId="164" fontId="0" fillId="6" borderId="0" xfId="0" applyNumberFormat="1" applyFill="1"/>
    <xf numFmtId="14" fontId="0" fillId="6" borderId="0" xfId="0" applyNumberFormat="1" applyFill="1"/>
    <xf numFmtId="0" fontId="0" fillId="6" borderId="0" xfId="0" applyFill="1"/>
    <xf numFmtId="165" fontId="0" fillId="6" borderId="0" xfId="0" applyNumberFormat="1" applyFill="1"/>
    <xf numFmtId="0" fontId="0" fillId="6" borderId="0" xfId="0" applyFill="1" applyAlignment="1">
      <alignment wrapText="1"/>
    </xf>
    <xf numFmtId="0" fontId="0" fillId="0" borderId="0" xfId="0" applyFill="1"/>
    <xf numFmtId="14" fontId="0" fillId="0" borderId="0" xfId="0" applyNumberFormat="1"/>
    <xf numFmtId="164" fontId="12" fillId="4" borderId="0" xfId="0" applyNumberFormat="1" applyFont="1" applyFill="1"/>
    <xf numFmtId="0" fontId="12" fillId="4" borderId="0" xfId="0" applyFont="1" applyFill="1"/>
    <xf numFmtId="165" fontId="12" fillId="4" borderId="0" xfId="0" applyNumberFormat="1" applyFont="1" applyFill="1"/>
    <xf numFmtId="0" fontId="8" fillId="5" borderId="0" xfId="0" applyFont="1" applyFill="1" applyAlignment="1"/>
    <xf numFmtId="0" fontId="0" fillId="0" borderId="0" xfId="0" applyAlignment="1">
      <alignment vertical="center" wrapText="1"/>
    </xf>
    <xf numFmtId="14" fontId="10" fillId="5" borderId="2" xfId="2" applyNumberFormat="1" applyFont="1" applyFill="1" applyBorder="1" applyAlignment="1">
      <alignment wrapText="1"/>
    </xf>
    <xf numFmtId="0" fontId="10" fillId="5" borderId="2" xfId="2" applyFont="1" applyFill="1" applyBorder="1" applyAlignment="1">
      <alignment vertical="center" wrapText="1"/>
    </xf>
    <xf numFmtId="165" fontId="10" fillId="5" borderId="2" xfId="2" applyNumberFormat="1" applyFont="1" applyFill="1" applyBorder="1" applyAlignment="1">
      <alignment wrapText="1"/>
    </xf>
    <xf numFmtId="0" fontId="10" fillId="5" borderId="2" xfId="2" applyFont="1" applyFill="1" applyBorder="1" applyAlignment="1">
      <alignment wrapText="1"/>
    </xf>
    <xf numFmtId="0" fontId="10" fillId="5" borderId="0" xfId="1" applyFont="1" applyFill="1" applyAlignment="1">
      <alignment wrapText="1"/>
    </xf>
    <xf numFmtId="0" fontId="10" fillId="5" borderId="0" xfId="1" applyFont="1" applyFill="1" applyAlignment="1">
      <alignment vertical="center" wrapText="1"/>
    </xf>
    <xf numFmtId="165" fontId="10" fillId="5" borderId="0" xfId="1" applyNumberFormat="1" applyFont="1" applyFill="1" applyAlignment="1"/>
    <xf numFmtId="166" fontId="8" fillId="5" borderId="0" xfId="1" applyNumberFormat="1" applyFont="1" applyFill="1" applyAlignment="1"/>
    <xf numFmtId="164" fontId="0" fillId="7" borderId="0" xfId="0" applyNumberFormat="1" applyFill="1"/>
    <xf numFmtId="0" fontId="0" fillId="7" borderId="0" xfId="0" applyFill="1"/>
    <xf numFmtId="165" fontId="0" fillId="7" borderId="0" xfId="0" applyNumberFormat="1" applyFill="1"/>
    <xf numFmtId="0" fontId="0" fillId="7" borderId="0" xfId="0" applyFill="1" applyBorder="1"/>
    <xf numFmtId="164" fontId="0" fillId="8" borderId="0" xfId="0" applyNumberFormat="1" applyFill="1"/>
    <xf numFmtId="0" fontId="0" fillId="8" borderId="0" xfId="0" applyFill="1"/>
    <xf numFmtId="165" fontId="0" fillId="8" borderId="0" xfId="0" applyNumberFormat="1" applyFill="1"/>
    <xf numFmtId="0" fontId="0" fillId="8" borderId="0" xfId="0" applyFill="1" applyBorder="1"/>
    <xf numFmtId="0" fontId="0" fillId="7" borderId="4" xfId="0" applyFill="1" applyBorder="1"/>
    <xf numFmtId="164" fontId="13" fillId="4" borderId="0" xfId="0" applyNumberFormat="1" applyFont="1" applyFill="1"/>
    <xf numFmtId="0" fontId="13" fillId="4" borderId="0" xfId="0" applyFont="1" applyFill="1"/>
    <xf numFmtId="165" fontId="13" fillId="4" borderId="0" xfId="0" applyNumberFormat="1" applyFont="1" applyFill="1"/>
    <xf numFmtId="165" fontId="14" fillId="0" borderId="0" xfId="0" applyNumberFormat="1" applyFont="1"/>
    <xf numFmtId="165" fontId="15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3">
    <cellStyle name="Обычный" xfId="0" builtinId="0"/>
    <cellStyle name="Обычный 3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abSelected="1" workbookViewId="0">
      <selection activeCell="N7" sqref="N7"/>
    </sheetView>
  </sheetViews>
  <sheetFormatPr defaultRowHeight="15" x14ac:dyDescent="0.25"/>
  <cols>
    <col min="1" max="1" width="9.140625" style="20"/>
    <col min="2" max="2" width="20" customWidth="1"/>
    <col min="3" max="3" width="33.5703125" customWidth="1"/>
    <col min="5" max="5" width="22.85546875" style="21" bestFit="1" customWidth="1"/>
    <col min="6" max="6" width="16.85546875" hidden="1" customWidth="1"/>
    <col min="7" max="9" width="0" hidden="1" customWidth="1"/>
    <col min="13" max="13" width="13.85546875" customWidth="1"/>
    <col min="14" max="14" width="16.42578125" customWidth="1"/>
    <col min="15" max="15" width="34.28515625" customWidth="1"/>
    <col min="16" max="19" width="0" hidden="1" customWidth="1"/>
    <col min="20" max="20" width="12.85546875" style="21" customWidth="1"/>
    <col min="21" max="21" width="15" style="21" customWidth="1"/>
    <col min="22" max="22" width="11.5703125" customWidth="1"/>
    <col min="25" max="25" width="13.7109375" bestFit="1" customWidth="1"/>
  </cols>
  <sheetData>
    <row r="1" spans="1:27" x14ac:dyDescent="0.25">
      <c r="A1" s="1"/>
      <c r="B1" s="2"/>
      <c r="C1" s="3"/>
      <c r="D1" s="93" t="s">
        <v>0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4"/>
      <c r="P1" s="5"/>
      <c r="Q1" s="5"/>
      <c r="R1" s="5"/>
      <c r="S1" s="5"/>
      <c r="T1" s="6"/>
      <c r="U1" s="6"/>
      <c r="V1" s="7"/>
      <c r="W1" s="8"/>
      <c r="X1" s="8"/>
      <c r="Y1" s="8"/>
      <c r="Z1" s="8"/>
    </row>
    <row r="2" spans="1:27" x14ac:dyDescent="0.25">
      <c r="A2" s="1"/>
      <c r="B2" s="2"/>
      <c r="C2" s="3"/>
      <c r="D2" s="9"/>
      <c r="E2" s="10"/>
      <c r="F2" s="9"/>
      <c r="G2" s="9"/>
      <c r="H2" s="9"/>
      <c r="I2" s="9"/>
      <c r="J2" s="9"/>
      <c r="K2" s="9"/>
      <c r="L2" s="9"/>
      <c r="M2" s="11"/>
      <c r="N2" s="11"/>
      <c r="O2" s="4"/>
      <c r="P2" s="5"/>
      <c r="Q2" s="5"/>
      <c r="R2" s="5"/>
      <c r="S2" s="5"/>
      <c r="T2" s="6"/>
      <c r="U2" s="6"/>
      <c r="V2" s="7"/>
      <c r="W2" s="8"/>
      <c r="X2" s="8"/>
      <c r="Y2" s="8"/>
      <c r="Z2" s="8"/>
    </row>
    <row r="3" spans="1:27" ht="45" x14ac:dyDescent="0.25">
      <c r="A3" s="1" t="s">
        <v>1</v>
      </c>
      <c r="B3" s="2" t="s">
        <v>2</v>
      </c>
      <c r="C3" s="3" t="s">
        <v>3</v>
      </c>
      <c r="D3" s="9"/>
      <c r="E3" s="12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/>
      <c r="L3" s="9" t="s">
        <v>10</v>
      </c>
      <c r="M3" s="11" t="s">
        <v>11</v>
      </c>
      <c r="N3" s="13" t="s">
        <v>12</v>
      </c>
      <c r="O3" s="7" t="s">
        <v>13</v>
      </c>
      <c r="P3" s="5"/>
      <c r="Q3" s="5" t="s">
        <v>14</v>
      </c>
      <c r="R3" s="5"/>
      <c r="S3" s="5"/>
      <c r="T3" s="6"/>
      <c r="U3" s="6" t="s">
        <v>14</v>
      </c>
      <c r="V3" s="7"/>
      <c r="W3" s="8" t="s">
        <v>15</v>
      </c>
      <c r="X3" s="8" t="s">
        <v>16</v>
      </c>
      <c r="Y3" s="8" t="s">
        <v>8</v>
      </c>
      <c r="Z3" s="8" t="s">
        <v>17</v>
      </c>
    </row>
    <row r="4" spans="1:27" x14ac:dyDescent="0.25">
      <c r="A4" s="14"/>
      <c r="B4" s="15"/>
      <c r="C4" s="16"/>
      <c r="D4" s="17" t="s">
        <v>18</v>
      </c>
      <c r="E4" s="12" t="s">
        <v>19</v>
      </c>
      <c r="F4" s="17" t="s">
        <v>20</v>
      </c>
      <c r="G4" s="17" t="s">
        <v>21</v>
      </c>
      <c r="H4" s="17"/>
      <c r="I4" s="17" t="s">
        <v>22</v>
      </c>
      <c r="J4" s="17" t="s">
        <v>23</v>
      </c>
      <c r="K4" s="17" t="s">
        <v>24</v>
      </c>
      <c r="L4" s="17"/>
      <c r="M4" s="13"/>
      <c r="N4" s="8"/>
      <c r="O4" s="8"/>
      <c r="P4" s="17"/>
      <c r="Q4" s="17"/>
      <c r="R4" s="17"/>
      <c r="S4" s="17"/>
      <c r="T4" s="12"/>
      <c r="U4" s="12"/>
      <c r="V4" s="18"/>
      <c r="W4" s="17" t="s">
        <v>25</v>
      </c>
      <c r="X4" s="17" t="s">
        <v>7</v>
      </c>
      <c r="Y4" s="17" t="s">
        <v>26</v>
      </c>
      <c r="Z4" s="17" t="s">
        <v>27</v>
      </c>
      <c r="AA4" s="19"/>
    </row>
    <row r="5" spans="1:27" x14ac:dyDescent="0.25">
      <c r="A5" s="22">
        <v>42402</v>
      </c>
      <c r="B5" s="26" t="s">
        <v>29</v>
      </c>
      <c r="C5" s="23" t="s">
        <v>30</v>
      </c>
      <c r="D5" s="23"/>
      <c r="E5" s="24">
        <v>637.20000000000005</v>
      </c>
      <c r="F5" s="23"/>
      <c r="G5" s="23"/>
      <c r="H5" s="23"/>
      <c r="I5" s="23"/>
      <c r="J5" s="23">
        <v>16.57</v>
      </c>
      <c r="K5" s="23"/>
      <c r="L5" s="23">
        <v>0.317904739485248</v>
      </c>
      <c r="M5" s="23" t="s">
        <v>31</v>
      </c>
      <c r="N5" s="23" t="s">
        <v>32</v>
      </c>
      <c r="O5" s="23" t="s">
        <v>33</v>
      </c>
      <c r="P5" s="23"/>
      <c r="Q5" s="23"/>
      <c r="R5" s="23"/>
      <c r="S5" s="23"/>
      <c r="T5" s="24"/>
      <c r="U5" s="24">
        <v>637.20000000000005</v>
      </c>
      <c r="V5" s="23"/>
      <c r="W5" s="23">
        <v>26.68</v>
      </c>
      <c r="X5" s="23">
        <f t="shared" ref="X5:X14" si="0">K5/W5</f>
        <v>0</v>
      </c>
      <c r="Y5" s="23">
        <f>U5-(J5*W5)</f>
        <v>195.11240000000004</v>
      </c>
      <c r="Z5" s="25"/>
    </row>
    <row r="6" spans="1:27" x14ac:dyDescent="0.25">
      <c r="A6" s="22">
        <v>42402</v>
      </c>
      <c r="B6" s="26" t="s">
        <v>36</v>
      </c>
      <c r="C6" s="23" t="s">
        <v>37</v>
      </c>
      <c r="D6" s="23"/>
      <c r="E6" s="24">
        <v>990</v>
      </c>
      <c r="F6" s="23"/>
      <c r="G6" s="23"/>
      <c r="H6" s="23"/>
      <c r="I6" s="23"/>
      <c r="J6" s="23">
        <v>27.75</v>
      </c>
      <c r="K6" s="23"/>
      <c r="L6" s="23">
        <v>0.26476515151515145</v>
      </c>
      <c r="M6" s="23" t="s">
        <v>31</v>
      </c>
      <c r="N6" s="23" t="s">
        <v>34</v>
      </c>
      <c r="O6" s="23" t="s">
        <v>38</v>
      </c>
      <c r="P6" s="23"/>
      <c r="Q6" s="23"/>
      <c r="R6" s="23"/>
      <c r="S6" s="23"/>
      <c r="T6" s="24"/>
      <c r="U6" s="24">
        <v>990</v>
      </c>
      <c r="V6" s="23"/>
      <c r="W6" s="23">
        <v>26.68</v>
      </c>
      <c r="X6" s="23">
        <f t="shared" si="0"/>
        <v>0</v>
      </c>
      <c r="Y6" s="23">
        <f>U6-(J6*W6)</f>
        <v>249.63</v>
      </c>
      <c r="Z6" s="25"/>
    </row>
    <row r="7" spans="1:27" ht="30" x14ac:dyDescent="0.25">
      <c r="A7" s="22">
        <v>42405</v>
      </c>
      <c r="B7" s="27" t="s">
        <v>39</v>
      </c>
      <c r="C7" s="23" t="s">
        <v>40</v>
      </c>
      <c r="D7" s="23">
        <v>92496</v>
      </c>
      <c r="E7" s="24">
        <v>40000</v>
      </c>
      <c r="F7" s="23"/>
      <c r="G7" s="23"/>
      <c r="H7" s="23"/>
      <c r="I7" s="23"/>
      <c r="J7" s="23">
        <v>2367.0100000000002</v>
      </c>
      <c r="K7" s="23"/>
      <c r="L7" s="23"/>
      <c r="M7" s="23"/>
      <c r="N7" s="23" t="s">
        <v>41</v>
      </c>
      <c r="O7" s="23" t="s">
        <v>42</v>
      </c>
      <c r="P7" s="23"/>
      <c r="Q7" s="23"/>
      <c r="R7" s="23"/>
      <c r="S7" s="23"/>
      <c r="T7" s="24"/>
      <c r="U7" s="24">
        <v>40000</v>
      </c>
      <c r="V7" s="23"/>
      <c r="W7" s="23">
        <v>26.68</v>
      </c>
      <c r="X7" s="23">
        <f t="shared" si="0"/>
        <v>0</v>
      </c>
      <c r="Y7" s="23">
        <f>U7-E7/D7*J7*W7</f>
        <v>12689.920947932882</v>
      </c>
      <c r="Z7" s="25"/>
    </row>
    <row r="8" spans="1:27" ht="30" x14ac:dyDescent="0.25">
      <c r="A8" s="22">
        <v>42408</v>
      </c>
      <c r="B8" s="27" t="s">
        <v>39</v>
      </c>
      <c r="C8" s="23" t="s">
        <v>40</v>
      </c>
      <c r="D8" s="23"/>
      <c r="E8" s="24">
        <v>52046</v>
      </c>
      <c r="F8" s="23"/>
      <c r="G8" s="23"/>
      <c r="H8" s="23"/>
      <c r="I8" s="23"/>
      <c r="J8" s="23"/>
      <c r="K8" s="23"/>
      <c r="L8" s="23"/>
      <c r="M8" s="23"/>
      <c r="N8" s="23" t="s">
        <v>41</v>
      </c>
      <c r="O8" s="23" t="s">
        <v>43</v>
      </c>
      <c r="P8" s="23"/>
      <c r="Q8" s="23"/>
      <c r="R8" s="23"/>
      <c r="S8" s="23"/>
      <c r="T8" s="24"/>
      <c r="U8" s="24">
        <v>52046</v>
      </c>
      <c r="V8" s="23"/>
      <c r="W8" s="23">
        <v>26.68</v>
      </c>
      <c r="X8" s="23">
        <f t="shared" si="0"/>
        <v>0</v>
      </c>
      <c r="Y8" s="23">
        <f>U8-E8/D7*J7*W8</f>
        <v>16511.490641402866</v>
      </c>
      <c r="Z8" s="25"/>
    </row>
    <row r="9" spans="1:27" ht="30" x14ac:dyDescent="0.25">
      <c r="A9" s="22">
        <v>42412</v>
      </c>
      <c r="B9" s="27" t="s">
        <v>45</v>
      </c>
      <c r="C9" s="23" t="s">
        <v>40</v>
      </c>
      <c r="D9" s="23">
        <v>251324.64</v>
      </c>
      <c r="E9" s="24">
        <v>51324.639999999999</v>
      </c>
      <c r="F9" s="23"/>
      <c r="G9" s="23"/>
      <c r="H9" s="23"/>
      <c r="I9" s="23"/>
      <c r="J9" s="23">
        <v>5832.1360000000004</v>
      </c>
      <c r="K9" s="23"/>
      <c r="L9" s="23"/>
      <c r="M9" s="23"/>
      <c r="N9" s="23" t="s">
        <v>41</v>
      </c>
      <c r="O9" s="23" t="s">
        <v>46</v>
      </c>
      <c r="P9" s="23"/>
      <c r="Q9" s="23"/>
      <c r="R9" s="23"/>
      <c r="S9" s="23"/>
      <c r="T9" s="24"/>
      <c r="U9" s="24">
        <v>51324.639999999999</v>
      </c>
      <c r="V9" s="23"/>
      <c r="W9" s="23">
        <v>26.68</v>
      </c>
      <c r="X9" s="23">
        <f t="shared" si="0"/>
        <v>0</v>
      </c>
      <c r="Y9" s="23">
        <f>U9-E9/D9*J9*W9</f>
        <v>19548.268024549656</v>
      </c>
      <c r="Z9" s="25"/>
    </row>
    <row r="10" spans="1:27" x14ac:dyDescent="0.25">
      <c r="A10" s="22">
        <v>42412</v>
      </c>
      <c r="B10" s="26" t="s">
        <v>47</v>
      </c>
      <c r="C10" s="23" t="s">
        <v>44</v>
      </c>
      <c r="D10" s="23"/>
      <c r="E10" s="24">
        <v>13706</v>
      </c>
      <c r="F10" s="23"/>
      <c r="G10" s="23"/>
      <c r="H10" s="23"/>
      <c r="I10" s="23"/>
      <c r="J10" s="23"/>
      <c r="K10" s="23"/>
      <c r="L10" s="28">
        <v>0.39533110089580387</v>
      </c>
      <c r="M10" s="23" t="s">
        <v>31</v>
      </c>
      <c r="N10" s="23" t="s">
        <v>34</v>
      </c>
      <c r="O10" s="23" t="s">
        <v>48</v>
      </c>
      <c r="P10" s="23"/>
      <c r="Q10" s="23"/>
      <c r="R10" s="23"/>
      <c r="S10" s="23"/>
      <c r="T10" s="24"/>
      <c r="U10" s="24">
        <v>13706</v>
      </c>
      <c r="V10" s="23"/>
      <c r="W10" s="23">
        <v>26.68</v>
      </c>
      <c r="X10" s="23">
        <f t="shared" si="0"/>
        <v>0</v>
      </c>
      <c r="Y10" s="23">
        <f>E10*L10</f>
        <v>5418.4080688778877</v>
      </c>
      <c r="Z10" s="25"/>
    </row>
    <row r="11" spans="1:27" x14ac:dyDescent="0.25">
      <c r="A11" s="22">
        <v>42416</v>
      </c>
      <c r="B11" s="27" t="s">
        <v>47</v>
      </c>
      <c r="C11" s="23" t="s">
        <v>44</v>
      </c>
      <c r="D11" s="23"/>
      <c r="E11" s="24">
        <v>2000</v>
      </c>
      <c r="F11" s="23"/>
      <c r="G11" s="23"/>
      <c r="H11" s="23"/>
      <c r="I11" s="23"/>
      <c r="J11" s="23"/>
      <c r="K11" s="23"/>
      <c r="L11" s="23">
        <v>0.39533110089580387</v>
      </c>
      <c r="M11" s="23" t="s">
        <v>31</v>
      </c>
      <c r="N11" s="23" t="s">
        <v>34</v>
      </c>
      <c r="O11" s="23" t="s">
        <v>49</v>
      </c>
      <c r="P11" s="23"/>
      <c r="Q11" s="23"/>
      <c r="R11" s="23"/>
      <c r="S11" s="23"/>
      <c r="T11" s="24"/>
      <c r="U11" s="24">
        <v>2000</v>
      </c>
      <c r="V11" s="23" t="s">
        <v>50</v>
      </c>
      <c r="W11" s="23">
        <v>26.68</v>
      </c>
      <c r="X11" s="23">
        <f t="shared" si="0"/>
        <v>0</v>
      </c>
      <c r="Y11" s="23">
        <f>E11*L11</f>
        <v>790.66220179160769</v>
      </c>
      <c r="Z11" s="29"/>
    </row>
    <row r="12" spans="1:27" ht="30" x14ac:dyDescent="0.25">
      <c r="A12" s="22">
        <v>42416</v>
      </c>
      <c r="B12" s="27" t="s">
        <v>45</v>
      </c>
      <c r="C12" s="23" t="s">
        <v>40</v>
      </c>
      <c r="D12" s="23"/>
      <c r="E12" s="24">
        <v>50000</v>
      </c>
      <c r="F12" s="23"/>
      <c r="G12" s="23"/>
      <c r="H12" s="23"/>
      <c r="I12" s="23"/>
      <c r="J12" s="23"/>
      <c r="K12" s="23"/>
      <c r="L12" s="23"/>
      <c r="M12" s="23"/>
      <c r="N12" s="23" t="s">
        <v>41</v>
      </c>
      <c r="O12" s="23" t="s">
        <v>51</v>
      </c>
      <c r="P12" s="23"/>
      <c r="Q12" s="23"/>
      <c r="R12" s="23"/>
      <c r="S12" s="23"/>
      <c r="T12" s="24"/>
      <c r="U12" s="24">
        <v>50000</v>
      </c>
      <c r="V12" s="23" t="s">
        <v>35</v>
      </c>
      <c r="W12" s="23">
        <v>26.68</v>
      </c>
      <c r="X12" s="23">
        <f t="shared" si="0"/>
        <v>0</v>
      </c>
      <c r="Y12" s="23">
        <f>U12-E12/D9*W12*J9</f>
        <v>19043.74587386259</v>
      </c>
      <c r="Z12" s="29"/>
    </row>
    <row r="13" spans="1:27" ht="30" x14ac:dyDescent="0.25">
      <c r="A13" s="22">
        <v>42418</v>
      </c>
      <c r="B13" s="27" t="s">
        <v>45</v>
      </c>
      <c r="C13" s="23" t="s">
        <v>40</v>
      </c>
      <c r="D13" s="23"/>
      <c r="E13" s="24">
        <v>50000</v>
      </c>
      <c r="F13" s="23"/>
      <c r="G13" s="23"/>
      <c r="H13" s="23"/>
      <c r="I13" s="23"/>
      <c r="J13" s="23"/>
      <c r="K13" s="23"/>
      <c r="L13" s="23"/>
      <c r="M13" s="23"/>
      <c r="N13" s="23" t="s">
        <v>41</v>
      </c>
      <c r="O13" s="23" t="s">
        <v>52</v>
      </c>
      <c r="P13" s="23"/>
      <c r="Q13" s="23"/>
      <c r="R13" s="23"/>
      <c r="S13" s="23"/>
      <c r="T13" s="24"/>
      <c r="U13" s="24">
        <v>50000</v>
      </c>
      <c r="V13" s="23" t="s">
        <v>35</v>
      </c>
      <c r="W13" s="23">
        <v>26.68</v>
      </c>
      <c r="X13" s="23">
        <f t="shared" si="0"/>
        <v>0</v>
      </c>
      <c r="Y13" s="23">
        <f>Y12</f>
        <v>19043.74587386259</v>
      </c>
      <c r="Z13" s="29"/>
    </row>
    <row r="14" spans="1:27" ht="30" x14ac:dyDescent="0.25">
      <c r="A14" s="22">
        <v>42423</v>
      </c>
      <c r="B14" s="27" t="s">
        <v>45</v>
      </c>
      <c r="C14" s="23" t="s">
        <v>40</v>
      </c>
      <c r="D14" s="23"/>
      <c r="E14" s="24">
        <v>40000</v>
      </c>
      <c r="F14" s="23"/>
      <c r="G14" s="23"/>
      <c r="H14" s="23"/>
      <c r="I14" s="23"/>
      <c r="J14" s="23"/>
      <c r="K14" s="23"/>
      <c r="L14" s="23"/>
      <c r="M14" s="23"/>
      <c r="N14" s="23" t="s">
        <v>41</v>
      </c>
      <c r="O14" s="23" t="s">
        <v>53</v>
      </c>
      <c r="P14" s="23"/>
      <c r="Q14" s="23"/>
      <c r="R14" s="23"/>
      <c r="S14" s="23"/>
      <c r="T14" s="24"/>
      <c r="U14" s="24">
        <v>40000</v>
      </c>
      <c r="V14" s="23" t="s">
        <v>35</v>
      </c>
      <c r="W14" s="23">
        <v>26.68</v>
      </c>
      <c r="X14" s="23">
        <f t="shared" si="0"/>
        <v>0</v>
      </c>
      <c r="Y14" s="23">
        <f>U14-E14/D9*J9*W14</f>
        <v>15234.996699090072</v>
      </c>
      <c r="Z14" s="29"/>
    </row>
    <row r="16" spans="1:27" ht="26.25" x14ac:dyDescent="0.4">
      <c r="A16" s="30"/>
      <c r="B16" s="31" t="s">
        <v>54</v>
      </c>
      <c r="C16" s="31"/>
      <c r="D16" s="31"/>
      <c r="E16" s="32">
        <f>SUM(E5:E14)</f>
        <v>300703.83999999997</v>
      </c>
      <c r="F16" s="32">
        <f>SUM(F5:F14)</f>
        <v>0</v>
      </c>
      <c r="G16" s="32">
        <f>SUM(G5:G14)</f>
        <v>0</v>
      </c>
      <c r="H16" s="32">
        <f>SUM(H5:H14)</f>
        <v>0</v>
      </c>
      <c r="I16" s="32">
        <f>SUM(I5:I14)</f>
        <v>0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>
        <f>SUM(U5:U14)</f>
        <v>300703.83999999997</v>
      </c>
      <c r="V16" s="31"/>
      <c r="W16" s="31"/>
      <c r="X16" s="31"/>
      <c r="Y16" s="31">
        <f>SUM(Y5:Y15)</f>
        <v>108725.98073137015</v>
      </c>
      <c r="Z16" s="31"/>
    </row>
    <row r="27" spans="1:26" x14ac:dyDescent="0.25">
      <c r="A27" s="34"/>
      <c r="B27" s="35"/>
      <c r="C27" s="36"/>
      <c r="D27" s="94" t="s">
        <v>55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T27" s="37"/>
      <c r="U27" s="37"/>
      <c r="V27" s="38"/>
    </row>
    <row r="28" spans="1:26" x14ac:dyDescent="0.25">
      <c r="A28" s="39"/>
      <c r="B28" s="40"/>
      <c r="C28" s="41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42"/>
      <c r="Q28" s="42"/>
      <c r="R28" s="42"/>
      <c r="S28" s="42"/>
      <c r="T28" s="43"/>
      <c r="U28" s="43"/>
      <c r="V28" s="44"/>
    </row>
    <row r="29" spans="1:26" x14ac:dyDescent="0.25">
      <c r="A29" s="34"/>
      <c r="B29" s="35"/>
      <c r="C29" s="36"/>
      <c r="E29" s="37"/>
      <c r="M29" s="45"/>
      <c r="N29" s="45"/>
      <c r="O29" s="38"/>
      <c r="T29" s="37"/>
      <c r="U29" s="37"/>
      <c r="V29" s="38"/>
    </row>
    <row r="30" spans="1:26" x14ac:dyDescent="0.25">
      <c r="A30" s="34"/>
      <c r="B30" s="35"/>
      <c r="C30" s="36"/>
      <c r="E30" s="37"/>
      <c r="M30" s="45"/>
      <c r="N30" s="45"/>
      <c r="O30" s="38"/>
      <c r="T30" s="37"/>
      <c r="U30" s="37"/>
      <c r="V30" s="38"/>
    </row>
    <row r="31" spans="1:26" ht="45" x14ac:dyDescent="0.25">
      <c r="A31" s="95" t="s">
        <v>56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46"/>
      <c r="O31" s="96" t="s">
        <v>57</v>
      </c>
      <c r="P31" s="96"/>
      <c r="Q31" s="96"/>
      <c r="R31" s="96"/>
      <c r="S31" s="96"/>
      <c r="T31" s="96"/>
      <c r="U31" s="96"/>
      <c r="V31" s="96"/>
      <c r="W31" s="47" t="s">
        <v>58</v>
      </c>
      <c r="X31" s="47" t="s">
        <v>59</v>
      </c>
      <c r="Y31" s="47" t="s">
        <v>60</v>
      </c>
      <c r="Z31" s="47" t="s">
        <v>61</v>
      </c>
    </row>
    <row r="32" spans="1:26" ht="36" x14ac:dyDescent="0.25">
      <c r="A32" s="48" t="s">
        <v>1</v>
      </c>
      <c r="B32" s="49" t="s">
        <v>2</v>
      </c>
      <c r="C32" s="50" t="s">
        <v>3</v>
      </c>
      <c r="D32" s="50" t="s">
        <v>62</v>
      </c>
      <c r="E32" s="51" t="s">
        <v>63</v>
      </c>
      <c r="F32" s="50" t="s">
        <v>64</v>
      </c>
      <c r="G32" s="50" t="s">
        <v>65</v>
      </c>
      <c r="H32" s="52" t="s">
        <v>7</v>
      </c>
      <c r="I32" s="52" t="s">
        <v>60</v>
      </c>
      <c r="J32" s="52"/>
      <c r="K32" s="50" t="s">
        <v>66</v>
      </c>
      <c r="L32" s="50" t="s">
        <v>67</v>
      </c>
      <c r="M32" s="50" t="s">
        <v>68</v>
      </c>
      <c r="N32" s="50" t="s">
        <v>69</v>
      </c>
      <c r="O32" s="53" t="s">
        <v>13</v>
      </c>
      <c r="P32" s="53"/>
      <c r="Q32" s="53"/>
      <c r="R32" s="53"/>
      <c r="S32" s="53"/>
      <c r="T32" s="54" t="s">
        <v>70</v>
      </c>
      <c r="U32" s="55" t="s">
        <v>71</v>
      </c>
      <c r="V32" s="56" t="s">
        <v>72</v>
      </c>
    </row>
    <row r="33" spans="1:26" s="62" customFormat="1" ht="30" x14ac:dyDescent="0.25">
      <c r="A33" s="57">
        <v>42402</v>
      </c>
      <c r="B33" s="58" t="s">
        <v>73</v>
      </c>
      <c r="C33" s="59" t="s">
        <v>74</v>
      </c>
      <c r="D33" s="59" t="s">
        <v>22</v>
      </c>
      <c r="E33" s="60">
        <v>1080</v>
      </c>
      <c r="F33" s="59"/>
      <c r="G33" s="59"/>
      <c r="H33" s="59"/>
      <c r="I33" s="59"/>
      <c r="J33" s="59"/>
      <c r="K33" s="59"/>
      <c r="L33" s="59">
        <v>21.93</v>
      </c>
      <c r="M33" s="59" t="s">
        <v>31</v>
      </c>
      <c r="N33" s="59" t="s">
        <v>75</v>
      </c>
      <c r="O33" s="61" t="s">
        <v>76</v>
      </c>
      <c r="P33" s="59"/>
      <c r="Q33" s="59"/>
      <c r="R33" s="59"/>
      <c r="S33" s="59"/>
      <c r="T33" s="60">
        <v>1080</v>
      </c>
      <c r="U33" s="60">
        <v>1080</v>
      </c>
      <c r="V33"/>
      <c r="W33" s="23">
        <v>26.68</v>
      </c>
      <c r="X33"/>
      <c r="Y33">
        <f>U33-L33*W33</f>
        <v>494.9076</v>
      </c>
      <c r="Z33"/>
    </row>
    <row r="34" spans="1:26" ht="30" x14ac:dyDescent="0.25">
      <c r="A34" s="57">
        <v>42402</v>
      </c>
      <c r="B34" s="58" t="s">
        <v>77</v>
      </c>
      <c r="C34" s="59" t="s">
        <v>78</v>
      </c>
      <c r="D34" s="59" t="s">
        <v>22</v>
      </c>
      <c r="E34" s="60">
        <v>890.6</v>
      </c>
      <c r="F34" s="59"/>
      <c r="G34" s="59"/>
      <c r="H34" s="59"/>
      <c r="I34" s="59"/>
      <c r="J34" s="59"/>
      <c r="K34" s="59"/>
      <c r="L34" s="59">
        <v>21.26</v>
      </c>
      <c r="M34" s="59" t="s">
        <v>28</v>
      </c>
      <c r="N34" s="59" t="s">
        <v>75</v>
      </c>
      <c r="O34" s="61" t="s">
        <v>79</v>
      </c>
      <c r="P34" s="59"/>
      <c r="Q34" s="59"/>
      <c r="R34" s="59"/>
      <c r="S34" s="59"/>
      <c r="T34" s="60">
        <v>890.6</v>
      </c>
      <c r="U34" s="60">
        <v>890.6</v>
      </c>
      <c r="W34" s="23">
        <v>26.68</v>
      </c>
      <c r="X34" s="62"/>
      <c r="Y34">
        <f t="shared" ref="Y34:Y42" si="1">U34-L34*W34</f>
        <v>323.38319999999999</v>
      </c>
      <c r="Z34" s="62"/>
    </row>
    <row r="35" spans="1:26" ht="30" x14ac:dyDescent="0.25">
      <c r="A35" s="57">
        <v>42402</v>
      </c>
      <c r="B35" s="58" t="s">
        <v>80</v>
      </c>
      <c r="C35" s="59" t="s">
        <v>81</v>
      </c>
      <c r="D35" s="59" t="s">
        <v>22</v>
      </c>
      <c r="E35" s="60">
        <v>3868</v>
      </c>
      <c r="F35" s="59"/>
      <c r="G35" s="59"/>
      <c r="H35" s="59"/>
      <c r="I35" s="59"/>
      <c r="J35" s="59"/>
      <c r="K35" s="59"/>
      <c r="L35" s="59">
        <v>108.93</v>
      </c>
      <c r="M35" s="59" t="s">
        <v>31</v>
      </c>
      <c r="N35" s="59" t="s">
        <v>34</v>
      </c>
      <c r="O35" s="61" t="s">
        <v>82</v>
      </c>
      <c r="P35" s="59"/>
      <c r="Q35" s="59"/>
      <c r="R35" s="59"/>
      <c r="S35" s="59"/>
      <c r="T35" s="60">
        <v>3868</v>
      </c>
      <c r="U35" s="60">
        <v>3868</v>
      </c>
      <c r="V35" s="62"/>
      <c r="W35" s="23">
        <v>26.68</v>
      </c>
      <c r="Y35">
        <f t="shared" si="1"/>
        <v>961.74759999999969</v>
      </c>
    </row>
    <row r="36" spans="1:26" ht="30" x14ac:dyDescent="0.25">
      <c r="A36" s="57">
        <v>42402</v>
      </c>
      <c r="B36" s="58" t="s">
        <v>83</v>
      </c>
      <c r="C36" s="59" t="s">
        <v>84</v>
      </c>
      <c r="D36" s="59" t="s">
        <v>22</v>
      </c>
      <c r="E36" s="60">
        <v>267</v>
      </c>
      <c r="F36" s="59"/>
      <c r="G36" s="59"/>
      <c r="H36" s="59"/>
      <c r="I36" s="59"/>
      <c r="J36" s="59"/>
      <c r="K36" s="59"/>
      <c r="L36" s="59">
        <v>6.62</v>
      </c>
      <c r="M36" s="59" t="s">
        <v>31</v>
      </c>
      <c r="N36" s="59" t="s">
        <v>75</v>
      </c>
      <c r="O36" s="61" t="s">
        <v>85</v>
      </c>
      <c r="P36" s="59"/>
      <c r="Q36" s="59"/>
      <c r="R36" s="59"/>
      <c r="S36" s="59"/>
      <c r="T36" s="60">
        <v>267</v>
      </c>
      <c r="U36" s="60">
        <v>267</v>
      </c>
      <c r="W36" s="23">
        <v>26.68</v>
      </c>
      <c r="Y36">
        <f t="shared" si="1"/>
        <v>90.378399999999999</v>
      </c>
    </row>
    <row r="37" spans="1:26" ht="30" x14ac:dyDescent="0.25">
      <c r="A37" s="57">
        <v>42402</v>
      </c>
      <c r="B37" s="58" t="s">
        <v>86</v>
      </c>
      <c r="C37" s="59" t="s">
        <v>30</v>
      </c>
      <c r="D37" s="59" t="s">
        <v>22</v>
      </c>
      <c r="E37" s="60">
        <v>296.39999999999998</v>
      </c>
      <c r="F37" s="59"/>
      <c r="G37" s="59"/>
      <c r="H37" s="59"/>
      <c r="I37" s="59"/>
      <c r="J37" s="59"/>
      <c r="K37" s="59"/>
      <c r="L37" s="59">
        <v>8.25</v>
      </c>
      <c r="M37" s="59" t="s">
        <v>31</v>
      </c>
      <c r="N37" s="59" t="s">
        <v>75</v>
      </c>
      <c r="O37" s="61" t="s">
        <v>87</v>
      </c>
      <c r="P37" s="59"/>
      <c r="Q37" s="59"/>
      <c r="R37" s="59"/>
      <c r="S37" s="59"/>
      <c r="T37" s="60">
        <v>296.39999999999998</v>
      </c>
      <c r="U37" s="60">
        <v>296.39999999999998</v>
      </c>
      <c r="W37" s="23">
        <v>26.68</v>
      </c>
      <c r="Y37">
        <f t="shared" si="1"/>
        <v>76.289999999999992</v>
      </c>
    </row>
    <row r="38" spans="1:26" x14ac:dyDescent="0.25">
      <c r="A38" s="20">
        <v>42402</v>
      </c>
      <c r="B38" s="63" t="s">
        <v>88</v>
      </c>
      <c r="C38" t="s">
        <v>44</v>
      </c>
      <c r="D38" t="s">
        <v>22</v>
      </c>
      <c r="E38" s="21">
        <v>16800</v>
      </c>
      <c r="K38">
        <v>9840</v>
      </c>
      <c r="M38" t="s">
        <v>31</v>
      </c>
      <c r="N38" s="62" t="s">
        <v>34</v>
      </c>
      <c r="W38" s="23">
        <v>26.68</v>
      </c>
      <c r="Y38">
        <f t="shared" si="1"/>
        <v>0</v>
      </c>
    </row>
    <row r="39" spans="1:26" ht="30" x14ac:dyDescent="0.25">
      <c r="A39" s="57">
        <v>42403</v>
      </c>
      <c r="B39" s="58" t="s">
        <v>89</v>
      </c>
      <c r="C39" s="59" t="s">
        <v>84</v>
      </c>
      <c r="D39" s="59" t="s">
        <v>22</v>
      </c>
      <c r="E39" s="60">
        <v>840</v>
      </c>
      <c r="F39" s="59"/>
      <c r="G39" s="59"/>
      <c r="H39" s="59"/>
      <c r="I39" s="59"/>
      <c r="J39" s="59"/>
      <c r="K39" s="59"/>
      <c r="L39" s="59">
        <v>21.52</v>
      </c>
      <c r="M39" s="59" t="s">
        <v>31</v>
      </c>
      <c r="N39" s="59" t="s">
        <v>75</v>
      </c>
      <c r="O39" s="61" t="s">
        <v>90</v>
      </c>
      <c r="P39" s="59"/>
      <c r="Q39" s="59"/>
      <c r="R39" s="59"/>
      <c r="S39" s="59"/>
      <c r="T39" s="60">
        <v>840</v>
      </c>
      <c r="U39" s="60">
        <v>840</v>
      </c>
      <c r="W39" s="23">
        <v>26.68</v>
      </c>
      <c r="Y39">
        <f t="shared" si="1"/>
        <v>265.84640000000002</v>
      </c>
    </row>
    <row r="40" spans="1:26" ht="30" x14ac:dyDescent="0.25">
      <c r="A40" s="57">
        <v>42403</v>
      </c>
      <c r="B40" s="58" t="s">
        <v>91</v>
      </c>
      <c r="C40" s="59" t="s">
        <v>84</v>
      </c>
      <c r="D40" s="59" t="s">
        <v>22</v>
      </c>
      <c r="E40" s="60">
        <v>1572</v>
      </c>
      <c r="F40" s="59"/>
      <c r="G40" s="59"/>
      <c r="H40" s="59"/>
      <c r="I40" s="59"/>
      <c r="J40" s="59"/>
      <c r="K40" s="59"/>
      <c r="L40" s="59">
        <v>40.700000000000003</v>
      </c>
      <c r="M40" s="59" t="s">
        <v>31</v>
      </c>
      <c r="N40" s="59" t="s">
        <v>75</v>
      </c>
      <c r="O40" s="61" t="s">
        <v>92</v>
      </c>
      <c r="P40" s="59"/>
      <c r="Q40" s="59"/>
      <c r="R40" s="59"/>
      <c r="S40" s="59"/>
      <c r="T40" s="60">
        <v>1572</v>
      </c>
      <c r="U40" s="60">
        <v>1572</v>
      </c>
      <c r="W40" s="23">
        <v>26.68</v>
      </c>
      <c r="Y40">
        <f t="shared" si="1"/>
        <v>486.12400000000002</v>
      </c>
    </row>
    <row r="41" spans="1:26" ht="30" x14ac:dyDescent="0.25">
      <c r="A41" s="57">
        <v>42404</v>
      </c>
      <c r="B41" s="58" t="s">
        <v>93</v>
      </c>
      <c r="C41" s="59" t="s">
        <v>84</v>
      </c>
      <c r="D41" s="59" t="s">
        <v>22</v>
      </c>
      <c r="E41" s="60">
        <v>954</v>
      </c>
      <c r="F41" s="59"/>
      <c r="G41" s="59"/>
      <c r="H41" s="59"/>
      <c r="I41" s="59"/>
      <c r="J41" s="59"/>
      <c r="K41" s="59"/>
      <c r="L41" s="59">
        <v>24.01</v>
      </c>
      <c r="M41" s="59" t="s">
        <v>31</v>
      </c>
      <c r="N41" s="59" t="s">
        <v>75</v>
      </c>
      <c r="O41" s="61" t="s">
        <v>94</v>
      </c>
      <c r="P41" s="59"/>
      <c r="Q41" s="59"/>
      <c r="R41" s="59"/>
      <c r="S41" s="59"/>
      <c r="T41" s="60">
        <v>954</v>
      </c>
      <c r="U41" s="60">
        <v>954</v>
      </c>
      <c r="W41" s="23">
        <v>26.68</v>
      </c>
      <c r="Y41">
        <f t="shared" si="1"/>
        <v>313.41319999999996</v>
      </c>
    </row>
    <row r="42" spans="1:26" ht="30" x14ac:dyDescent="0.25">
      <c r="A42" s="57">
        <v>42405</v>
      </c>
      <c r="B42" s="58" t="s">
        <v>47</v>
      </c>
      <c r="C42" s="59" t="s">
        <v>95</v>
      </c>
      <c r="D42" s="59" t="s">
        <v>22</v>
      </c>
      <c r="E42" s="60">
        <v>264</v>
      </c>
      <c r="F42" s="59"/>
      <c r="G42" s="59"/>
      <c r="H42" s="59"/>
      <c r="I42" s="59"/>
      <c r="J42" s="59"/>
      <c r="K42" s="59"/>
      <c r="L42" s="59">
        <v>5.81</v>
      </c>
      <c r="M42" s="59" t="s">
        <v>31</v>
      </c>
      <c r="N42" s="59" t="s">
        <v>75</v>
      </c>
      <c r="O42" s="61" t="s">
        <v>96</v>
      </c>
      <c r="P42" s="59"/>
      <c r="Q42" s="59"/>
      <c r="R42" s="59"/>
      <c r="S42" s="59"/>
      <c r="T42" s="60">
        <v>264</v>
      </c>
      <c r="U42" s="60">
        <v>264</v>
      </c>
      <c r="W42" s="23">
        <v>26.68</v>
      </c>
      <c r="Y42">
        <f t="shared" si="1"/>
        <v>108.98920000000001</v>
      </c>
    </row>
    <row r="44" spans="1:26" ht="23.25" x14ac:dyDescent="0.35">
      <c r="A44" s="64" t="s">
        <v>54</v>
      </c>
      <c r="B44" s="65"/>
      <c r="C44" s="65"/>
      <c r="D44" s="65"/>
      <c r="E44" s="66">
        <f>SUM(E33:E42)</f>
        <v>26832</v>
      </c>
      <c r="F44" s="66">
        <f>SUM(F33:F42)</f>
        <v>0</v>
      </c>
      <c r="G44" s="66">
        <f>SUM(G33:G42)</f>
        <v>0</v>
      </c>
      <c r="H44" s="66">
        <f>SUM(H33:H42)</f>
        <v>0</v>
      </c>
      <c r="I44" s="66">
        <f>SUM(I33:I42)</f>
        <v>0</v>
      </c>
      <c r="J44" s="66"/>
      <c r="K44" s="66"/>
      <c r="L44" s="66"/>
      <c r="M44" s="66"/>
      <c r="N44" s="66"/>
      <c r="O44" s="66"/>
      <c r="P44" s="66">
        <f t="shared" ref="P44:U44" si="2">SUM(P33:P42)</f>
        <v>0</v>
      </c>
      <c r="Q44" s="66">
        <f t="shared" si="2"/>
        <v>0</v>
      </c>
      <c r="R44" s="66">
        <f t="shared" si="2"/>
        <v>0</v>
      </c>
      <c r="S44" s="66">
        <f t="shared" si="2"/>
        <v>0</v>
      </c>
      <c r="T44" s="33">
        <f t="shared" si="2"/>
        <v>10032</v>
      </c>
      <c r="U44" s="33">
        <f t="shared" si="2"/>
        <v>10032</v>
      </c>
      <c r="Y44">
        <f>SUM(Y33:Y42)</f>
        <v>3121.0796</v>
      </c>
    </row>
    <row r="47" spans="1:26" ht="45" x14ac:dyDescent="0.25">
      <c r="A47" s="91" t="s">
        <v>97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67"/>
      <c r="O47" s="92" t="s">
        <v>98</v>
      </c>
      <c r="P47" s="92"/>
      <c r="Q47" s="92"/>
      <c r="R47" s="92"/>
      <c r="S47" s="92"/>
      <c r="T47" s="92"/>
      <c r="U47" s="92"/>
      <c r="V47" s="92"/>
      <c r="W47" s="47" t="s">
        <v>58</v>
      </c>
      <c r="X47" s="68" t="s">
        <v>59</v>
      </c>
      <c r="Y47" s="68" t="s">
        <v>60</v>
      </c>
      <c r="Z47" s="68" t="s">
        <v>61</v>
      </c>
    </row>
    <row r="48" spans="1:26" ht="24.75" x14ac:dyDescent="0.25">
      <c r="A48" s="69" t="s">
        <v>1</v>
      </c>
      <c r="B48" s="49" t="s">
        <v>2</v>
      </c>
      <c r="C48" s="70" t="s">
        <v>3</v>
      </c>
      <c r="D48" s="50" t="s">
        <v>62</v>
      </c>
      <c r="E48" s="71" t="s">
        <v>63</v>
      </c>
      <c r="F48" s="50" t="s">
        <v>64</v>
      </c>
      <c r="G48" s="50" t="s">
        <v>65</v>
      </c>
      <c r="H48" s="52" t="s">
        <v>7</v>
      </c>
      <c r="I48" s="52" t="s">
        <v>60</v>
      </c>
      <c r="J48" s="52"/>
      <c r="K48" s="50" t="s">
        <v>66</v>
      </c>
      <c r="L48" s="50" t="s">
        <v>67</v>
      </c>
      <c r="M48" s="72" t="s">
        <v>68</v>
      </c>
      <c r="N48" s="72" t="s">
        <v>69</v>
      </c>
      <c r="O48" s="73" t="s">
        <v>99</v>
      </c>
      <c r="P48" s="74"/>
      <c r="Q48" s="74"/>
      <c r="R48" s="74"/>
      <c r="S48" s="74"/>
      <c r="T48" s="75" t="s">
        <v>70</v>
      </c>
      <c r="U48" s="76" t="s">
        <v>71</v>
      </c>
      <c r="V48" s="56" t="s">
        <v>72</v>
      </c>
    </row>
    <row r="49" spans="1:25" x14ac:dyDescent="0.25">
      <c r="A49" s="77">
        <v>42401.661111111112</v>
      </c>
      <c r="B49" s="78">
        <v>7592</v>
      </c>
      <c r="C49" s="78" t="s">
        <v>100</v>
      </c>
      <c r="D49" s="78" t="s">
        <v>22</v>
      </c>
      <c r="E49" s="79">
        <v>10100</v>
      </c>
      <c r="F49" s="78"/>
      <c r="G49" s="78"/>
      <c r="H49" s="78"/>
      <c r="I49" s="78"/>
      <c r="J49" s="78"/>
      <c r="K49" s="78"/>
      <c r="L49" s="78">
        <v>266.94</v>
      </c>
      <c r="M49" s="78" t="s">
        <v>31</v>
      </c>
      <c r="N49" s="78"/>
      <c r="O49" s="78" t="s">
        <v>101</v>
      </c>
      <c r="P49" s="78"/>
      <c r="Q49" s="78"/>
      <c r="R49" s="78"/>
      <c r="S49" s="78"/>
      <c r="T49" s="79">
        <v>10150</v>
      </c>
      <c r="U49" s="79">
        <v>10150</v>
      </c>
      <c r="V49" s="78"/>
      <c r="W49" s="23">
        <v>26.68</v>
      </c>
      <c r="Y49">
        <f>U49-W49*L49</f>
        <v>3028.0407999999998</v>
      </c>
    </row>
    <row r="50" spans="1:25" x14ac:dyDescent="0.25">
      <c r="A50" s="77">
        <v>42401.661111111112</v>
      </c>
      <c r="B50" s="78">
        <v>7593</v>
      </c>
      <c r="C50" s="78" t="s">
        <v>102</v>
      </c>
      <c r="D50" s="78" t="s">
        <v>22</v>
      </c>
      <c r="E50" s="79">
        <v>510</v>
      </c>
      <c r="F50" s="78"/>
      <c r="G50" s="78"/>
      <c r="H50" s="78"/>
      <c r="I50" s="78"/>
      <c r="J50" s="78"/>
      <c r="K50" s="78"/>
      <c r="L50" s="78">
        <v>13.2</v>
      </c>
      <c r="M50" s="78" t="s">
        <v>31</v>
      </c>
      <c r="N50" s="78"/>
      <c r="O50" s="78" t="s">
        <v>101</v>
      </c>
      <c r="P50" s="78"/>
      <c r="Q50" s="78"/>
      <c r="R50" s="78"/>
      <c r="S50" s="78"/>
      <c r="T50" s="79">
        <v>513</v>
      </c>
      <c r="U50" s="79">
        <v>513</v>
      </c>
      <c r="V50" s="78"/>
      <c r="W50" s="23">
        <v>26.68</v>
      </c>
      <c r="Y50">
        <f t="shared" ref="Y50:Y55" si="3">U50-W50*L50</f>
        <v>160.82400000000001</v>
      </c>
    </row>
    <row r="51" spans="1:25" x14ac:dyDescent="0.25">
      <c r="A51" s="77">
        <v>42403.724722222221</v>
      </c>
      <c r="B51" s="78">
        <v>7602</v>
      </c>
      <c r="C51" s="78" t="s">
        <v>103</v>
      </c>
      <c r="D51" s="78" t="s">
        <v>22</v>
      </c>
      <c r="E51" s="79">
        <v>300</v>
      </c>
      <c r="F51" s="78"/>
      <c r="G51" s="78"/>
      <c r="H51" s="78"/>
      <c r="I51" s="78"/>
      <c r="J51" s="78"/>
      <c r="K51" s="78"/>
      <c r="L51" s="80">
        <v>50.6</v>
      </c>
      <c r="M51" s="80" t="s">
        <v>104</v>
      </c>
      <c r="N51" s="78"/>
      <c r="O51" s="80" t="s">
        <v>105</v>
      </c>
      <c r="P51" s="78"/>
      <c r="Q51" s="78"/>
      <c r="R51" s="78"/>
      <c r="S51" s="78"/>
      <c r="T51" s="79">
        <v>300</v>
      </c>
      <c r="U51" s="79">
        <v>300</v>
      </c>
      <c r="V51" s="78"/>
      <c r="W51" s="23">
        <v>26.68</v>
      </c>
      <c r="Y51">
        <v>0</v>
      </c>
    </row>
    <row r="52" spans="1:25" x14ac:dyDescent="0.25">
      <c r="A52" s="81">
        <v>42404.493252314816</v>
      </c>
      <c r="B52" s="82">
        <v>7604</v>
      </c>
      <c r="C52" s="82" t="s">
        <v>106</v>
      </c>
      <c r="D52" s="82" t="s">
        <v>107</v>
      </c>
      <c r="E52" s="83">
        <v>128</v>
      </c>
      <c r="F52" s="82"/>
      <c r="G52" s="82"/>
      <c r="H52" s="82"/>
      <c r="I52" s="82"/>
      <c r="J52" s="82"/>
      <c r="K52" s="82"/>
      <c r="L52" s="82">
        <v>102.4</v>
      </c>
      <c r="M52" s="82" t="s">
        <v>28</v>
      </c>
      <c r="N52" s="82"/>
      <c r="O52" s="84" t="s">
        <v>108</v>
      </c>
      <c r="P52" s="82"/>
      <c r="Q52" s="82"/>
      <c r="R52" s="82"/>
      <c r="S52" s="82"/>
      <c r="T52" s="83">
        <v>128</v>
      </c>
      <c r="U52" s="83">
        <v>128</v>
      </c>
      <c r="V52" s="82"/>
      <c r="W52" s="23">
        <v>26.68</v>
      </c>
      <c r="Y52">
        <f>E52*W52-L52*W52</f>
        <v>683.00799999999981</v>
      </c>
    </row>
    <row r="53" spans="1:25" x14ac:dyDescent="0.25">
      <c r="A53" s="77">
        <v>42408.72446759259</v>
      </c>
      <c r="B53" s="78">
        <v>7621</v>
      </c>
      <c r="C53" s="78" t="s">
        <v>109</v>
      </c>
      <c r="D53" s="78" t="s">
        <v>22</v>
      </c>
      <c r="E53" s="79">
        <v>17</v>
      </c>
      <c r="F53" s="78"/>
      <c r="G53" s="78"/>
      <c r="H53" s="78"/>
      <c r="I53" s="78"/>
      <c r="J53" s="78"/>
      <c r="K53" s="78"/>
      <c r="L53" s="85">
        <v>0.49</v>
      </c>
      <c r="M53" s="78"/>
      <c r="N53" s="78"/>
      <c r="O53" s="78" t="s">
        <v>110</v>
      </c>
      <c r="P53" s="78"/>
      <c r="Q53" s="78"/>
      <c r="R53" s="78"/>
      <c r="S53" s="78"/>
      <c r="T53" s="79">
        <v>17</v>
      </c>
      <c r="U53" s="79">
        <v>17</v>
      </c>
      <c r="V53" s="78"/>
      <c r="W53" s="23">
        <v>26.68</v>
      </c>
      <c r="Y53">
        <f t="shared" si="3"/>
        <v>3.9268000000000001</v>
      </c>
    </row>
    <row r="54" spans="1:25" x14ac:dyDescent="0.25">
      <c r="A54" s="77">
        <v>42409</v>
      </c>
      <c r="B54" s="78">
        <v>7622</v>
      </c>
      <c r="C54" s="78" t="s">
        <v>111</v>
      </c>
      <c r="D54" s="78" t="s">
        <v>22</v>
      </c>
      <c r="E54" s="79">
        <v>50</v>
      </c>
      <c r="F54" s="78"/>
      <c r="G54" s="78"/>
      <c r="H54" s="78"/>
      <c r="I54" s="78"/>
      <c r="J54" s="78"/>
      <c r="K54" s="78"/>
      <c r="L54" s="80">
        <v>7.6</v>
      </c>
      <c r="M54" s="78"/>
      <c r="N54" s="78"/>
      <c r="O54" s="78" t="s">
        <v>110</v>
      </c>
      <c r="P54" s="78"/>
      <c r="Q54" s="78"/>
      <c r="R54" s="78"/>
      <c r="S54" s="78"/>
      <c r="T54" s="79">
        <v>50</v>
      </c>
      <c r="U54" s="79">
        <v>50</v>
      </c>
      <c r="V54" s="78"/>
      <c r="W54" s="23">
        <v>26.68</v>
      </c>
      <c r="Y54">
        <v>0</v>
      </c>
    </row>
    <row r="55" spans="1:25" x14ac:dyDescent="0.25">
      <c r="A55" s="77">
        <v>42409</v>
      </c>
      <c r="B55" s="78">
        <v>7618</v>
      </c>
      <c r="C55" s="78" t="s">
        <v>100</v>
      </c>
      <c r="D55" s="78" t="s">
        <v>22</v>
      </c>
      <c r="E55" s="79">
        <v>13545</v>
      </c>
      <c r="F55" s="78"/>
      <c r="G55" s="78"/>
      <c r="H55" s="78"/>
      <c r="I55" s="78"/>
      <c r="J55" s="78"/>
      <c r="K55" s="78"/>
      <c r="L55" s="78">
        <v>358</v>
      </c>
      <c r="M55" s="78" t="s">
        <v>31</v>
      </c>
      <c r="N55" s="78"/>
      <c r="O55" s="78" t="s">
        <v>101</v>
      </c>
      <c r="P55" s="78"/>
      <c r="Q55" s="78"/>
      <c r="R55" s="78"/>
      <c r="S55" s="78"/>
      <c r="T55" s="79">
        <v>13545</v>
      </c>
      <c r="U55" s="79">
        <v>13545</v>
      </c>
      <c r="V55" s="78"/>
      <c r="W55" s="23">
        <v>26.68</v>
      </c>
      <c r="Y55">
        <f t="shared" si="3"/>
        <v>3993.5599999999995</v>
      </c>
    </row>
    <row r="56" spans="1:25" x14ac:dyDescent="0.25">
      <c r="Y56">
        <f>SUM(Y49:Y55)</f>
        <v>7869.3595999999998</v>
      </c>
    </row>
    <row r="57" spans="1:25" ht="21" x14ac:dyDescent="0.35">
      <c r="A57" s="86"/>
      <c r="B57" s="87" t="s">
        <v>54</v>
      </c>
      <c r="C57" s="87"/>
      <c r="D57" s="87"/>
      <c r="E57" s="88">
        <f>SUM(E49:E55)</f>
        <v>24650</v>
      </c>
      <c r="F57" s="88">
        <f>SUM(F49:F55)</f>
        <v>0</v>
      </c>
      <c r="G57" s="88">
        <f>SUM(G49:G55)</f>
        <v>0</v>
      </c>
      <c r="H57" s="88">
        <f>SUM(H49:H55)</f>
        <v>0</v>
      </c>
      <c r="I57" s="88">
        <f>SUM(I49:I55)</f>
        <v>0</v>
      </c>
      <c r="J57" s="88"/>
      <c r="K57" s="88"/>
      <c r="L57" s="88"/>
      <c r="M57" s="88"/>
      <c r="N57" s="88"/>
      <c r="O57" s="88"/>
      <c r="P57" s="88">
        <f t="shared" ref="P57:U57" si="4">SUM(P49:P55)</f>
        <v>0</v>
      </c>
      <c r="Q57" s="88">
        <f t="shared" si="4"/>
        <v>0</v>
      </c>
      <c r="R57" s="88">
        <f t="shared" si="4"/>
        <v>0</v>
      </c>
      <c r="S57" s="88">
        <f t="shared" si="4"/>
        <v>0</v>
      </c>
      <c r="T57" s="33">
        <f t="shared" si="4"/>
        <v>24703</v>
      </c>
      <c r="U57" s="33">
        <f t="shared" si="4"/>
        <v>24703</v>
      </c>
      <c r="V57" s="88"/>
      <c r="Y57">
        <f>Y56+Y44+Y16</f>
        <v>119716.41993137015</v>
      </c>
    </row>
    <row r="60" spans="1:25" ht="15.75" x14ac:dyDescent="0.25">
      <c r="A60"/>
      <c r="B60" t="s">
        <v>112</v>
      </c>
      <c r="E60" s="89">
        <f>Y57</f>
        <v>119716.41993137015</v>
      </c>
      <c r="T60"/>
      <c r="U60"/>
    </row>
    <row r="61" spans="1:25" x14ac:dyDescent="0.25">
      <c r="A61"/>
      <c r="B61" t="s">
        <v>113</v>
      </c>
      <c r="E61" s="21">
        <v>218239</v>
      </c>
      <c r="T61"/>
      <c r="U61"/>
    </row>
    <row r="62" spans="1:25" x14ac:dyDescent="0.25">
      <c r="A62"/>
      <c r="B62" t="s">
        <v>114</v>
      </c>
      <c r="E62" s="21">
        <v>23550</v>
      </c>
      <c r="T62"/>
      <c r="U62"/>
    </row>
    <row r="63" spans="1:25" x14ac:dyDescent="0.25">
      <c r="A63"/>
      <c r="B63" t="s">
        <v>115</v>
      </c>
      <c r="E63" s="21">
        <f>SUM(E61:E62)</f>
        <v>241789</v>
      </c>
      <c r="T63"/>
      <c r="U63"/>
    </row>
    <row r="64" spans="1:25" ht="18.75" x14ac:dyDescent="0.3">
      <c r="A64"/>
      <c r="E64" s="90">
        <f>E60-E63</f>
        <v>-122072.58006862985</v>
      </c>
      <c r="T64"/>
      <c r="U64"/>
    </row>
    <row r="65" spans="1:21" x14ac:dyDescent="0.25">
      <c r="A65"/>
      <c r="B65" t="s">
        <v>116</v>
      </c>
      <c r="T65"/>
      <c r="U65"/>
    </row>
  </sheetData>
  <mergeCells count="6">
    <mergeCell ref="A47:M47"/>
    <mergeCell ref="O47:V47"/>
    <mergeCell ref="D1:N1"/>
    <mergeCell ref="D27:O28"/>
    <mergeCell ref="A31:M31"/>
    <mergeCell ref="O31:V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Bobin</dc:creator>
  <cp:lastModifiedBy>Hous</cp:lastModifiedBy>
  <dcterms:created xsi:type="dcterms:W3CDTF">2016-06-30T11:04:38Z</dcterms:created>
  <dcterms:modified xsi:type="dcterms:W3CDTF">2016-07-27T14:06:29Z</dcterms:modified>
</cp:coreProperties>
</file>