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255" windowHeight="1201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T4" i="1"/>
  <c r="U4" s="1"/>
  <c r="V4" s="1"/>
  <c r="W4" s="1"/>
  <c r="X4" s="1"/>
  <c r="B19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S12"/>
  <c r="W12" s="1"/>
  <c r="S10"/>
  <c r="W10" s="1"/>
  <c r="S8"/>
  <c r="W8" s="1"/>
  <c r="S6"/>
  <c r="W6" s="1"/>
  <c r="V12"/>
  <c r="V10"/>
  <c r="V8"/>
  <c r="V6"/>
  <c r="T12"/>
  <c r="T10"/>
  <c r="T8"/>
  <c r="T6"/>
  <c r="Q12"/>
  <c r="U12" s="1"/>
  <c r="Q10"/>
  <c r="U10" s="1"/>
  <c r="Q8"/>
  <c r="U8" s="1"/>
  <c r="Q6"/>
  <c r="U6" s="1"/>
  <c r="J9"/>
  <c r="P11" s="1"/>
  <c r="R11" s="1"/>
  <c r="V11" s="1"/>
  <c r="J5"/>
  <c r="P7" s="1"/>
  <c r="R7" s="1"/>
  <c r="S7" s="1"/>
  <c r="W7" s="1"/>
  <c r="L4"/>
  <c r="M4" s="1"/>
  <c r="N4" s="1"/>
  <c r="O4" s="1"/>
  <c r="P4" s="1"/>
  <c r="Q4" s="1"/>
  <c r="R4" s="1"/>
  <c r="S4" s="1"/>
  <c r="Y4" l="1"/>
  <c r="Z4" s="1"/>
  <c r="AA4" s="1"/>
  <c r="AB4" s="1"/>
  <c r="AC4" s="1"/>
  <c r="AD4" s="1"/>
  <c r="AE4" s="1"/>
  <c r="R9"/>
  <c r="W5"/>
  <c r="V9"/>
  <c r="S5"/>
  <c r="R5"/>
  <c r="P5"/>
  <c r="X5" s="1"/>
  <c r="P9"/>
  <c r="X9" s="1"/>
  <c r="T7"/>
  <c r="T5" s="1"/>
  <c r="Z5" s="1"/>
  <c r="K5"/>
  <c r="T11"/>
  <c r="T9" s="1"/>
  <c r="Z9" s="1"/>
  <c r="Q7"/>
  <c r="V7"/>
  <c r="V5" s="1"/>
  <c r="S11"/>
  <c r="Q11"/>
  <c r="U11" s="1"/>
  <c r="U9" s="1"/>
  <c r="AD9" l="1"/>
  <c r="AE9" s="1"/>
  <c r="AA9"/>
  <c r="AD5"/>
  <c r="AE5" s="1"/>
  <c r="AA5"/>
  <c r="W11"/>
  <c r="W9" s="1"/>
  <c r="S9"/>
  <c r="AB9"/>
  <c r="AC9" s="1"/>
  <c r="Y9"/>
  <c r="AB5"/>
  <c r="AC5" s="1"/>
  <c r="Y5"/>
  <c r="U7"/>
  <c r="U5" s="1"/>
  <c r="Q5"/>
  <c r="Q9"/>
</calcChain>
</file>

<file path=xl/sharedStrings.xml><?xml version="1.0" encoding="utf-8"?>
<sst xmlns="http://schemas.openxmlformats.org/spreadsheetml/2006/main" count="68" uniqueCount="60">
  <si>
    <t>Основная таблица ПТУ.Товары</t>
  </si>
  <si>
    <t>Date</t>
  </si>
  <si>
    <t>Invoice No</t>
  </si>
  <si>
    <t>PO No</t>
  </si>
  <si>
    <t>Supplier Name</t>
  </si>
  <si>
    <t>Product</t>
  </si>
  <si>
    <t>Qty</t>
  </si>
  <si>
    <t>Lot No.</t>
  </si>
  <si>
    <t>Rate in USD</t>
  </si>
  <si>
    <t>Value in USD</t>
  </si>
  <si>
    <t>Total Value in USD</t>
  </si>
  <si>
    <t>Purchase invoice</t>
  </si>
  <si>
    <t>Duty</t>
  </si>
  <si>
    <t>Import expenses</t>
  </si>
  <si>
    <t>Expense</t>
  </si>
  <si>
    <t>Supplier</t>
  </si>
  <si>
    <t>Invoice / declaration</t>
  </si>
  <si>
    <t>VAT (RUR)</t>
  </si>
  <si>
    <t>VAT (USD)</t>
  </si>
  <si>
    <t>Expense (VAT excl., RUR)</t>
  </si>
  <si>
    <t>Expense (VAT excl., USD)</t>
  </si>
  <si>
    <t>Expense rate (VAT excl., RUR)</t>
  </si>
  <si>
    <t>Expense rate (VAT excl., USD)</t>
  </si>
  <si>
    <t>VAT Rate (RUR)</t>
  </si>
  <si>
    <t>VAT Rate (USD)</t>
  </si>
  <si>
    <t>Total import cost (VAT excl, RUR)</t>
  </si>
  <si>
    <t>Total import cost (VAT excl, USD)</t>
  </si>
  <si>
    <t>Import cost rate (VAT excl, RUR)</t>
  </si>
  <si>
    <t>Import cost rate (VAT excl, USD)</t>
  </si>
  <si>
    <t>Total import cost (VAT incl, RUR)</t>
  </si>
  <si>
    <t>Total import cost (VAT incl, USD)</t>
  </si>
  <si>
    <t>Import cost rate (VAT incl, RUR)</t>
  </si>
  <si>
    <t>Import cost rate (VAT incl, USD)</t>
  </si>
  <si>
    <t>Cost</t>
  </si>
  <si>
    <t>SKM India</t>
  </si>
  <si>
    <t>SKMY1115</t>
  </si>
  <si>
    <t>SKMY306</t>
  </si>
  <si>
    <t>Customs</t>
  </si>
  <si>
    <t>Fee</t>
  </si>
  <si>
    <t>Transport Co</t>
  </si>
  <si>
    <t>Delivery</t>
  </si>
  <si>
    <t>Источники данных</t>
  </si>
  <si>
    <t>ПТУ.Дата</t>
  </si>
  <si>
    <t>ПТУ.ВхНомер</t>
  </si>
  <si>
    <t>Доп реквизит документа ПТУ "PO No." - текст</t>
  </si>
  <si>
    <t>ПТУ.Контрагент</t>
  </si>
  <si>
    <t>ПТУ.Товары.Номенклатура.Артикул</t>
  </si>
  <si>
    <t>ПТУ.Товары.Количество</t>
  </si>
  <si>
    <t xml:space="preserve">ПТУ.Товары.Серия.Серийный номер </t>
  </si>
  <si>
    <t>ПТУ.Товары.Цена</t>
  </si>
  <si>
    <t>ПТУ.Товары.Сумма</t>
  </si>
  <si>
    <t>Сумма документа ПТУ</t>
  </si>
  <si>
    <t>Дата документа Поступление доп расходов или ГТД по импорту (Далее ДокументЗатрат)</t>
  </si>
  <si>
    <t>ДокументЗатрат.Контрагент</t>
  </si>
  <si>
    <t xml:space="preserve">Доп реквизит документа ПДР "Затрата", для ГТД - предопределенные значения Customs fee (Для сбора) и Customse duty (для пошлины) </t>
  </si>
  <si>
    <t>ПДР.ВхНомер или ГТД.НомерГТД</t>
  </si>
  <si>
    <t>НДС</t>
  </si>
  <si>
    <t>Сумма затраты в рублях без НДС (считаем, что таможенный сбор - без НДС)</t>
  </si>
  <si>
    <t>Сумма затраты в долл без НДС (считаем, что таможенный сбор - без НДС)</t>
  </si>
  <si>
    <t>Затрата в рублях без НДС на единицу (= 15/6)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</si>
</sst>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wrapText="1"/>
    </xf>
    <xf numFmtId="4" fontId="0" fillId="0" borderId="0" xfId="0" applyNumberFormat="1"/>
    <xf numFmtId="3" fontId="0" fillId="0" borderId="0" xfId="0" applyNumberFormat="1"/>
    <xf numFmtId="14" fontId="0" fillId="0" borderId="1" xfId="0" applyNumberFormat="1" applyBorder="1"/>
    <xf numFmtId="4" fontId="0" fillId="0" borderId="1" xfId="0" applyNumberFormat="1" applyBorder="1"/>
    <xf numFmtId="4" fontId="0" fillId="0" borderId="1" xfId="0" applyNumberFormat="1" applyBorder="1" applyAlignment="1">
      <alignment vertical="top"/>
    </xf>
    <xf numFmtId="14" fontId="0" fillId="0" borderId="3" xfId="0" applyNumberFormat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4" xfId="0" applyBorder="1" applyAlignment="1">
      <alignment vertical="top"/>
    </xf>
    <xf numFmtId="3" fontId="0" fillId="0" borderId="3" xfId="0" applyNumberFormat="1" applyBorder="1" applyAlignment="1">
      <alignment vertical="top"/>
    </xf>
    <xf numFmtId="3" fontId="0" fillId="0" borderId="2" xfId="0" applyNumberFormat="1" applyBorder="1" applyAlignment="1">
      <alignment vertical="top"/>
    </xf>
    <xf numFmtId="3" fontId="0" fillId="0" borderId="4" xfId="0" applyNumberFormat="1" applyBorder="1" applyAlignment="1">
      <alignment vertical="top"/>
    </xf>
    <xf numFmtId="4" fontId="0" fillId="0" borderId="3" xfId="0" applyNumberFormat="1" applyBorder="1" applyAlignment="1">
      <alignment vertical="top"/>
    </xf>
    <xf numFmtId="4" fontId="0" fillId="0" borderId="2" xfId="0" applyNumberFormat="1" applyBorder="1" applyAlignment="1">
      <alignment vertical="top"/>
    </xf>
    <xf numFmtId="4" fontId="0" fillId="0" borderId="4" xfId="0" applyNumberFormat="1" applyBorder="1" applyAlignment="1">
      <alignment vertical="top"/>
    </xf>
    <xf numFmtId="14" fontId="0" fillId="0" borderId="2" xfId="0" applyNumberFormat="1" applyBorder="1" applyAlignment="1">
      <alignment vertical="top"/>
    </xf>
    <xf numFmtId="14" fontId="1" fillId="0" borderId="1" xfId="0" applyNumberFormat="1" applyFont="1" applyBorder="1"/>
    <xf numFmtId="0" fontId="1" fillId="0" borderId="1" xfId="0" applyFont="1" applyBorder="1"/>
    <xf numFmtId="4" fontId="1" fillId="0" borderId="1" xfId="0" applyNumberFormat="1" applyFont="1" applyBorder="1"/>
    <xf numFmtId="4" fontId="1" fillId="0" borderId="3" xfId="0" applyNumberFormat="1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4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E47"/>
  <sheetViews>
    <sheetView tabSelected="1" workbookViewId="0"/>
  </sheetViews>
  <sheetFormatPr defaultRowHeight="15"/>
  <cols>
    <col min="2" max="2" width="10.140625" bestFit="1" customWidth="1"/>
    <col min="3" max="3" width="11" customWidth="1"/>
    <col min="12" max="12" width="10.140625" bestFit="1" customWidth="1"/>
    <col min="16" max="16" width="12.5703125" customWidth="1"/>
    <col min="17" max="18" width="10" bestFit="1" customWidth="1"/>
    <col min="24" max="24" width="11.42578125" bestFit="1" customWidth="1"/>
    <col min="28" max="28" width="11.42578125" bestFit="1" customWidth="1"/>
  </cols>
  <sheetData>
    <row r="2" spans="1:31">
      <c r="B2" s="2" t="s">
        <v>11</v>
      </c>
      <c r="C2" s="2"/>
      <c r="D2" s="2"/>
      <c r="E2" s="2"/>
      <c r="F2" s="2"/>
      <c r="G2" s="2"/>
      <c r="H2" s="2"/>
      <c r="I2" s="2"/>
      <c r="J2" s="2"/>
      <c r="K2" s="2"/>
      <c r="L2" s="2" t="s">
        <v>13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 t="s">
        <v>33</v>
      </c>
      <c r="Y2" s="2"/>
      <c r="Z2" s="2"/>
      <c r="AA2" s="2"/>
      <c r="AB2" s="2"/>
      <c r="AC2" s="2"/>
      <c r="AD2" s="2"/>
      <c r="AE2" s="2"/>
    </row>
    <row r="3" spans="1:31" ht="90">
      <c r="B3" s="3" t="s">
        <v>1</v>
      </c>
      <c r="C3" s="3" t="s">
        <v>2</v>
      </c>
      <c r="D3" s="3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4" t="s">
        <v>1</v>
      </c>
      <c r="M3" s="4" t="s">
        <v>15</v>
      </c>
      <c r="N3" s="4" t="s">
        <v>14</v>
      </c>
      <c r="O3" s="4" t="s">
        <v>16</v>
      </c>
      <c r="P3" s="4" t="s">
        <v>19</v>
      </c>
      <c r="Q3" s="4" t="s">
        <v>21</v>
      </c>
      <c r="R3" s="4" t="s">
        <v>17</v>
      </c>
      <c r="S3" s="4" t="s">
        <v>23</v>
      </c>
      <c r="T3" s="4" t="s">
        <v>20</v>
      </c>
      <c r="U3" s="4" t="s">
        <v>22</v>
      </c>
      <c r="V3" s="4" t="s">
        <v>18</v>
      </c>
      <c r="W3" s="4" t="s">
        <v>24</v>
      </c>
      <c r="X3" s="4" t="s">
        <v>25</v>
      </c>
      <c r="Y3" s="4" t="s">
        <v>27</v>
      </c>
      <c r="Z3" s="4" t="s">
        <v>26</v>
      </c>
      <c r="AA3" s="4" t="s">
        <v>28</v>
      </c>
      <c r="AB3" s="4" t="s">
        <v>29</v>
      </c>
      <c r="AC3" s="4" t="s">
        <v>31</v>
      </c>
      <c r="AD3" s="4" t="s">
        <v>30</v>
      </c>
      <c r="AE3" s="4" t="s">
        <v>32</v>
      </c>
    </row>
    <row r="4" spans="1:31">
      <c r="B4" s="3">
        <v>1</v>
      </c>
      <c r="C4" s="3">
        <v>2</v>
      </c>
      <c r="D4" s="3">
        <v>3</v>
      </c>
      <c r="E4" s="3">
        <v>4</v>
      </c>
      <c r="F4" s="3">
        <v>5</v>
      </c>
      <c r="G4" s="3">
        <v>6</v>
      </c>
      <c r="H4" s="3">
        <v>7</v>
      </c>
      <c r="I4" s="3">
        <v>8</v>
      </c>
      <c r="J4" s="3">
        <v>9</v>
      </c>
      <c r="K4" s="3">
        <v>10</v>
      </c>
      <c r="L4" s="3">
        <f>+K4+1</f>
        <v>11</v>
      </c>
      <c r="M4" s="3">
        <f t="shared" ref="M4:AE4" si="0">+L4+1</f>
        <v>12</v>
      </c>
      <c r="N4" s="3">
        <f t="shared" si="0"/>
        <v>13</v>
      </c>
      <c r="O4" s="3">
        <f t="shared" si="0"/>
        <v>14</v>
      </c>
      <c r="P4" s="3">
        <f t="shared" si="0"/>
        <v>15</v>
      </c>
      <c r="Q4" s="3">
        <f t="shared" si="0"/>
        <v>16</v>
      </c>
      <c r="R4" s="3">
        <f t="shared" si="0"/>
        <v>17</v>
      </c>
      <c r="S4" s="3">
        <f t="shared" si="0"/>
        <v>18</v>
      </c>
      <c r="T4" s="3">
        <f t="shared" si="0"/>
        <v>19</v>
      </c>
      <c r="U4" s="3">
        <f t="shared" si="0"/>
        <v>20</v>
      </c>
      <c r="V4" s="3">
        <f t="shared" si="0"/>
        <v>21</v>
      </c>
      <c r="W4" s="3">
        <f t="shared" si="0"/>
        <v>22</v>
      </c>
      <c r="X4" s="3">
        <f t="shared" si="0"/>
        <v>23</v>
      </c>
      <c r="Y4" s="3">
        <f t="shared" si="0"/>
        <v>24</v>
      </c>
      <c r="Z4" s="3">
        <f t="shared" si="0"/>
        <v>25</v>
      </c>
      <c r="AA4" s="3">
        <f t="shared" si="0"/>
        <v>26</v>
      </c>
      <c r="AB4" s="3">
        <f t="shared" si="0"/>
        <v>27</v>
      </c>
      <c r="AC4" s="3">
        <f t="shared" si="0"/>
        <v>28</v>
      </c>
      <c r="AD4" s="3">
        <f t="shared" si="0"/>
        <v>29</v>
      </c>
      <c r="AE4" s="3">
        <f t="shared" si="0"/>
        <v>30</v>
      </c>
    </row>
    <row r="5" spans="1:31">
      <c r="B5" s="10">
        <v>42614</v>
      </c>
      <c r="C5" s="10"/>
      <c r="D5" s="10"/>
      <c r="E5" s="10" t="s">
        <v>34</v>
      </c>
      <c r="F5" s="9" t="s">
        <v>35</v>
      </c>
      <c r="G5" s="13">
        <v>12000</v>
      </c>
      <c r="H5" s="13">
        <v>1057</v>
      </c>
      <c r="I5" s="16">
        <v>4</v>
      </c>
      <c r="J5" s="16">
        <f>+G5*I5</f>
        <v>48000</v>
      </c>
      <c r="K5" s="16">
        <f>SUM(J5:J9)</f>
        <v>96000</v>
      </c>
      <c r="L5" s="20"/>
      <c r="M5" s="21"/>
      <c r="N5" s="21"/>
      <c r="O5" s="21"/>
      <c r="P5" s="22">
        <f>SUM(P6:P8)</f>
        <v>411000</v>
      </c>
      <c r="Q5" s="22">
        <f t="shared" ref="Q5:W5" si="1">SUM(Q6:Q8)</f>
        <v>34.25</v>
      </c>
      <c r="R5" s="22">
        <f t="shared" si="1"/>
        <v>347100</v>
      </c>
      <c r="S5" s="22">
        <f>SUM(S6:S8)</f>
        <v>28.925000000000001</v>
      </c>
      <c r="T5" s="22">
        <f t="shared" si="1"/>
        <v>6323.0769230769238</v>
      </c>
      <c r="U5" s="22">
        <f>SUM(U6:U8)</f>
        <v>0.52692307692307694</v>
      </c>
      <c r="V5" s="22">
        <f t="shared" si="1"/>
        <v>5340</v>
      </c>
      <c r="W5" s="22">
        <f t="shared" si="1"/>
        <v>0.44500000000000001</v>
      </c>
      <c r="X5" s="23">
        <f>+J5*65+P5</f>
        <v>3531000</v>
      </c>
      <c r="Y5" s="23">
        <f>+X5/G5</f>
        <v>294.25</v>
      </c>
      <c r="Z5" s="23">
        <f>+J5+T5</f>
        <v>54323.076923076922</v>
      </c>
      <c r="AA5" s="23">
        <f>+Z5/G5</f>
        <v>4.5269230769230768</v>
      </c>
      <c r="AB5" s="23">
        <f>+X5+R5</f>
        <v>3878100</v>
      </c>
      <c r="AC5" s="23">
        <f>+AB5/G5</f>
        <v>323.17500000000001</v>
      </c>
      <c r="AD5" s="23">
        <f>+Z5+V5</f>
        <v>59663.076923076922</v>
      </c>
      <c r="AE5" s="23">
        <f>+AD5/G5</f>
        <v>4.9719230769230771</v>
      </c>
    </row>
    <row r="6" spans="1:31">
      <c r="B6" s="19"/>
      <c r="C6" s="19"/>
      <c r="D6" s="19"/>
      <c r="E6" s="19"/>
      <c r="F6" s="9"/>
      <c r="G6" s="14"/>
      <c r="H6" s="14"/>
      <c r="I6" s="17"/>
      <c r="J6" s="17"/>
      <c r="K6" s="17"/>
      <c r="L6" s="7">
        <v>42618</v>
      </c>
      <c r="M6" s="3" t="s">
        <v>37</v>
      </c>
      <c r="N6" s="3" t="s">
        <v>38</v>
      </c>
      <c r="O6" s="3"/>
      <c r="P6" s="8">
        <v>10000</v>
      </c>
      <c r="Q6" s="8">
        <f>+P6/G5</f>
        <v>0.83333333333333337</v>
      </c>
      <c r="R6" s="8">
        <v>0</v>
      </c>
      <c r="S6" s="8">
        <f>+R6/G$5</f>
        <v>0</v>
      </c>
      <c r="T6" s="8">
        <f>+P6/65</f>
        <v>153.84615384615384</v>
      </c>
      <c r="U6" s="8">
        <f>+Q6/65</f>
        <v>1.2820512820512822E-2</v>
      </c>
      <c r="V6" s="8">
        <f>+R6/65</f>
        <v>0</v>
      </c>
      <c r="W6" s="8">
        <f>+S6/65</f>
        <v>0</v>
      </c>
      <c r="X6" s="24"/>
      <c r="Y6" s="24"/>
      <c r="Z6" s="24"/>
      <c r="AA6" s="24"/>
      <c r="AB6" s="24"/>
      <c r="AC6" s="24"/>
      <c r="AD6" s="24"/>
      <c r="AE6" s="24"/>
    </row>
    <row r="7" spans="1:31">
      <c r="B7" s="11"/>
      <c r="C7" s="11"/>
      <c r="D7" s="11"/>
      <c r="E7" s="11"/>
      <c r="F7" s="9"/>
      <c r="G7" s="14"/>
      <c r="H7" s="14"/>
      <c r="I7" s="17"/>
      <c r="J7" s="17"/>
      <c r="K7" s="11"/>
      <c r="L7" s="7">
        <v>42618</v>
      </c>
      <c r="M7" s="3" t="s">
        <v>37</v>
      </c>
      <c r="N7" s="3" t="s">
        <v>12</v>
      </c>
      <c r="O7" s="3"/>
      <c r="P7" s="8">
        <f>+J5*0.1125*65</f>
        <v>351000</v>
      </c>
      <c r="Q7" s="8">
        <f>+P7/G5</f>
        <v>29.25</v>
      </c>
      <c r="R7" s="8">
        <f>+(J5*65+P7)*0.1</f>
        <v>347100</v>
      </c>
      <c r="S7" s="8">
        <f>+R7/G$5</f>
        <v>28.925000000000001</v>
      </c>
      <c r="T7" s="8">
        <f>+P7/65</f>
        <v>5400</v>
      </c>
      <c r="U7" s="8">
        <f>+Q7/65</f>
        <v>0.45</v>
      </c>
      <c r="V7" s="8">
        <f t="shared" ref="V7:V8" si="2">+R7/65</f>
        <v>5340</v>
      </c>
      <c r="W7" s="8">
        <f>+S7/65</f>
        <v>0.44500000000000001</v>
      </c>
      <c r="X7" s="24"/>
      <c r="Y7" s="24"/>
      <c r="Z7" s="24"/>
      <c r="AA7" s="24"/>
      <c r="AB7" s="24"/>
      <c r="AC7" s="24"/>
      <c r="AD7" s="24"/>
      <c r="AE7" s="24"/>
    </row>
    <row r="8" spans="1:31">
      <c r="B8" s="11"/>
      <c r="C8" s="11"/>
      <c r="D8" s="11"/>
      <c r="E8" s="11"/>
      <c r="F8" s="9"/>
      <c r="G8" s="15"/>
      <c r="H8" s="15"/>
      <c r="I8" s="18"/>
      <c r="J8" s="18"/>
      <c r="K8" s="11"/>
      <c r="L8" s="7">
        <v>42619</v>
      </c>
      <c r="M8" s="3" t="s">
        <v>39</v>
      </c>
      <c r="N8" s="3" t="s">
        <v>40</v>
      </c>
      <c r="O8" s="3"/>
      <c r="P8" s="8">
        <v>50000</v>
      </c>
      <c r="Q8" s="8">
        <f>+P8/G5</f>
        <v>4.166666666666667</v>
      </c>
      <c r="R8" s="8">
        <v>0</v>
      </c>
      <c r="S8" s="8">
        <f>+R8/G$5</f>
        <v>0</v>
      </c>
      <c r="T8" s="8">
        <f>+P8/65</f>
        <v>769.23076923076928</v>
      </c>
      <c r="U8" s="8">
        <f>+Q8/65</f>
        <v>6.4102564102564111E-2</v>
      </c>
      <c r="V8" s="8">
        <f t="shared" si="2"/>
        <v>0</v>
      </c>
      <c r="W8" s="8">
        <f>+S8/65</f>
        <v>0</v>
      </c>
      <c r="X8" s="25"/>
      <c r="Y8" s="25"/>
      <c r="Z8" s="25"/>
      <c r="AA8" s="25"/>
      <c r="AB8" s="25"/>
      <c r="AC8" s="25"/>
      <c r="AD8" s="25"/>
      <c r="AE8" s="25"/>
    </row>
    <row r="9" spans="1:31">
      <c r="B9" s="11"/>
      <c r="C9" s="11"/>
      <c r="D9" s="11"/>
      <c r="E9" s="11"/>
      <c r="F9" s="9" t="s">
        <v>36</v>
      </c>
      <c r="G9" s="13">
        <v>12000</v>
      </c>
      <c r="H9" s="13">
        <v>123</v>
      </c>
      <c r="I9" s="16">
        <v>4</v>
      </c>
      <c r="J9" s="16">
        <f>+G9*I9</f>
        <v>48000</v>
      </c>
      <c r="K9" s="11"/>
      <c r="L9" s="20"/>
      <c r="M9" s="21"/>
      <c r="N9" s="21"/>
      <c r="O9" s="21"/>
      <c r="P9" s="22">
        <f>SUM(P10:P12)</f>
        <v>411000</v>
      </c>
      <c r="Q9" s="22">
        <f t="shared" ref="Q9" si="3">SUM(Q10:Q12)</f>
        <v>34.25</v>
      </c>
      <c r="R9" s="22">
        <f t="shared" ref="R9" si="4">SUM(R10:R12)</f>
        <v>347100</v>
      </c>
      <c r="S9" s="22">
        <f t="shared" ref="S9" si="5">SUM(S10:S12)</f>
        <v>28.925000000000001</v>
      </c>
      <c r="T9" s="22">
        <f t="shared" ref="T9" si="6">SUM(T10:T12)</f>
        <v>6323.0769230769238</v>
      </c>
      <c r="U9" s="22">
        <f t="shared" ref="U9" si="7">SUM(U10:U12)</f>
        <v>0.52692307692307694</v>
      </c>
      <c r="V9" s="22">
        <f t="shared" ref="V9" si="8">SUM(V10:V12)</f>
        <v>5340</v>
      </c>
      <c r="W9" s="22">
        <f t="shared" ref="W9" si="9">SUM(W10:W12)</f>
        <v>0.44500000000000001</v>
      </c>
      <c r="X9" s="23">
        <f>+J9*65+P9</f>
        <v>3531000</v>
      </c>
      <c r="Y9" s="23">
        <f>+X9/G9</f>
        <v>294.25</v>
      </c>
      <c r="Z9" s="23">
        <f>+J9+T9</f>
        <v>54323.076923076922</v>
      </c>
      <c r="AA9" s="23">
        <f>+Z9/G9</f>
        <v>4.5269230769230768</v>
      </c>
      <c r="AB9" s="23">
        <f>+X9+R9</f>
        <v>3878100</v>
      </c>
      <c r="AC9" s="23">
        <f>+AB9/G9</f>
        <v>323.17500000000001</v>
      </c>
      <c r="AD9" s="23">
        <f>+Z9+V9</f>
        <v>59663.076923076922</v>
      </c>
      <c r="AE9" s="23">
        <f>+AD9/G9</f>
        <v>4.9719230769230771</v>
      </c>
    </row>
    <row r="10" spans="1:31">
      <c r="B10" s="11"/>
      <c r="C10" s="11"/>
      <c r="D10" s="11"/>
      <c r="E10" s="11"/>
      <c r="F10" s="9"/>
      <c r="G10" s="14"/>
      <c r="H10" s="14"/>
      <c r="I10" s="17"/>
      <c r="J10" s="17"/>
      <c r="K10" s="11"/>
      <c r="L10" s="7">
        <v>42618</v>
      </c>
      <c r="M10" s="3" t="s">
        <v>37</v>
      </c>
      <c r="N10" s="3" t="s">
        <v>38</v>
      </c>
      <c r="O10" s="3"/>
      <c r="P10" s="8">
        <v>10000</v>
      </c>
      <c r="Q10" s="8">
        <f>+P10/G9</f>
        <v>0.83333333333333337</v>
      </c>
      <c r="R10" s="8">
        <v>0</v>
      </c>
      <c r="S10" s="8">
        <f>+R10/G$9</f>
        <v>0</v>
      </c>
      <c r="T10" s="8">
        <f>+P10/65</f>
        <v>153.84615384615384</v>
      </c>
      <c r="U10" s="8">
        <f>+Q10/65</f>
        <v>1.2820512820512822E-2</v>
      </c>
      <c r="V10" s="8">
        <f>+R10/65</f>
        <v>0</v>
      </c>
      <c r="W10" s="8">
        <f>+S10/65</f>
        <v>0</v>
      </c>
      <c r="X10" s="24"/>
      <c r="Y10" s="24"/>
      <c r="Z10" s="24"/>
      <c r="AA10" s="24"/>
      <c r="AB10" s="24"/>
      <c r="AC10" s="24"/>
      <c r="AD10" s="24"/>
      <c r="AE10" s="24"/>
    </row>
    <row r="11" spans="1:31">
      <c r="B11" s="11"/>
      <c r="C11" s="11"/>
      <c r="D11" s="11"/>
      <c r="E11" s="11"/>
      <c r="F11" s="9"/>
      <c r="G11" s="14"/>
      <c r="H11" s="14"/>
      <c r="I11" s="17"/>
      <c r="J11" s="17"/>
      <c r="K11" s="11"/>
      <c r="L11" s="7">
        <v>42618</v>
      </c>
      <c r="M11" s="3" t="s">
        <v>37</v>
      </c>
      <c r="N11" s="3" t="s">
        <v>12</v>
      </c>
      <c r="O11" s="3"/>
      <c r="P11" s="8">
        <f>+J9*0.1125*65</f>
        <v>351000</v>
      </c>
      <c r="Q11" s="8">
        <f>+P11/G9</f>
        <v>29.25</v>
      </c>
      <c r="R11" s="8">
        <f>+(J9*65+P11)*0.1</f>
        <v>347100</v>
      </c>
      <c r="S11" s="8">
        <f>+R11/G$9</f>
        <v>28.925000000000001</v>
      </c>
      <c r="T11" s="8">
        <f t="shared" ref="T9:T12" si="10">+P11/65</f>
        <v>5400</v>
      </c>
      <c r="U11" s="8">
        <f>+Q11/65</f>
        <v>0.45</v>
      </c>
      <c r="V11" s="8">
        <f t="shared" ref="V11:V12" si="11">+R11/65</f>
        <v>5340</v>
      </c>
      <c r="W11" s="8">
        <f>+S11/65</f>
        <v>0.44500000000000001</v>
      </c>
      <c r="X11" s="24"/>
      <c r="Y11" s="24"/>
      <c r="Z11" s="24"/>
      <c r="AA11" s="24"/>
      <c r="AB11" s="24"/>
      <c r="AC11" s="24"/>
      <c r="AD11" s="24"/>
      <c r="AE11" s="24"/>
    </row>
    <row r="12" spans="1:31">
      <c r="B12" s="12"/>
      <c r="C12" s="12"/>
      <c r="D12" s="12"/>
      <c r="E12" s="12"/>
      <c r="F12" s="9"/>
      <c r="G12" s="15"/>
      <c r="H12" s="15"/>
      <c r="I12" s="18"/>
      <c r="J12" s="18"/>
      <c r="K12" s="12"/>
      <c r="L12" s="7">
        <v>42619</v>
      </c>
      <c r="M12" s="3" t="s">
        <v>39</v>
      </c>
      <c r="N12" s="3" t="s">
        <v>40</v>
      </c>
      <c r="O12" s="3"/>
      <c r="P12" s="8">
        <v>50000</v>
      </c>
      <c r="Q12" s="8">
        <f>+P12/G9</f>
        <v>4.166666666666667</v>
      </c>
      <c r="R12" s="8">
        <v>0</v>
      </c>
      <c r="S12" s="8">
        <f>+R12/G$9</f>
        <v>0</v>
      </c>
      <c r="T12" s="8">
        <f t="shared" si="10"/>
        <v>769.23076923076928</v>
      </c>
      <c r="U12" s="8">
        <f>+Q12/65</f>
        <v>6.4102564102564111E-2</v>
      </c>
      <c r="V12" s="8">
        <f t="shared" si="11"/>
        <v>0</v>
      </c>
      <c r="W12" s="8">
        <f>+S12/65</f>
        <v>0</v>
      </c>
      <c r="X12" s="25"/>
      <c r="Y12" s="25"/>
      <c r="Z12" s="25"/>
      <c r="AA12" s="25"/>
      <c r="AB12" s="25"/>
      <c r="AC12" s="25"/>
      <c r="AD12" s="25"/>
      <c r="AE12" s="25"/>
    </row>
    <row r="13" spans="1:31">
      <c r="G13" s="6"/>
      <c r="P13" s="5"/>
      <c r="Q13" s="5"/>
    </row>
    <row r="14" spans="1:31">
      <c r="G14" s="6"/>
      <c r="P14" s="5"/>
      <c r="Q14" s="5"/>
    </row>
    <row r="15" spans="1:31">
      <c r="P15" s="5"/>
    </row>
    <row r="16" spans="1:31">
      <c r="A16" t="s">
        <v>41</v>
      </c>
      <c r="P16" s="5"/>
    </row>
    <row r="17" spans="2:16">
      <c r="B17" t="s">
        <v>0</v>
      </c>
      <c r="P17" s="5"/>
    </row>
    <row r="18" spans="2:16">
      <c r="B18">
        <v>1</v>
      </c>
      <c r="C18" t="s">
        <v>42</v>
      </c>
    </row>
    <row r="19" spans="2:16">
      <c r="B19">
        <f>+B18+1</f>
        <v>2</v>
      </c>
      <c r="C19" t="s">
        <v>43</v>
      </c>
    </row>
    <row r="20" spans="2:16">
      <c r="B20">
        <f t="shared" ref="B20:B47" si="12">+B19+1</f>
        <v>3</v>
      </c>
      <c r="C20" t="s">
        <v>44</v>
      </c>
    </row>
    <row r="21" spans="2:16">
      <c r="B21">
        <f t="shared" si="12"/>
        <v>4</v>
      </c>
      <c r="C21" t="s">
        <v>45</v>
      </c>
    </row>
    <row r="22" spans="2:16">
      <c r="B22">
        <f t="shared" si="12"/>
        <v>5</v>
      </c>
      <c r="C22" t="s">
        <v>46</v>
      </c>
    </row>
    <row r="23" spans="2:16">
      <c r="B23">
        <f t="shared" si="12"/>
        <v>6</v>
      </c>
      <c r="C23" t="s">
        <v>47</v>
      </c>
    </row>
    <row r="24" spans="2:16">
      <c r="B24">
        <f t="shared" si="12"/>
        <v>7</v>
      </c>
      <c r="C24" t="s">
        <v>48</v>
      </c>
    </row>
    <row r="25" spans="2:16">
      <c r="B25">
        <f t="shared" si="12"/>
        <v>8</v>
      </c>
      <c r="C25" t="s">
        <v>49</v>
      </c>
    </row>
    <row r="26" spans="2:16">
      <c r="B26">
        <f t="shared" si="12"/>
        <v>9</v>
      </c>
      <c r="C26" t="s">
        <v>50</v>
      </c>
    </row>
    <row r="27" spans="2:16">
      <c r="B27">
        <f t="shared" si="12"/>
        <v>10</v>
      </c>
      <c r="C27" t="s">
        <v>51</v>
      </c>
    </row>
    <row r="28" spans="2:16">
      <c r="B28">
        <f t="shared" si="12"/>
        <v>11</v>
      </c>
      <c r="C28" t="s">
        <v>52</v>
      </c>
    </row>
    <row r="29" spans="2:16">
      <c r="B29">
        <f t="shared" si="12"/>
        <v>12</v>
      </c>
      <c r="C29" t="s">
        <v>53</v>
      </c>
    </row>
    <row r="30" spans="2:16">
      <c r="B30">
        <f t="shared" si="12"/>
        <v>13</v>
      </c>
      <c r="C30" t="s">
        <v>54</v>
      </c>
    </row>
    <row r="31" spans="2:16">
      <c r="B31">
        <f t="shared" si="12"/>
        <v>14</v>
      </c>
      <c r="C31" t="s">
        <v>55</v>
      </c>
    </row>
    <row r="32" spans="2:16">
      <c r="B32">
        <f t="shared" si="12"/>
        <v>15</v>
      </c>
      <c r="C32" t="s">
        <v>57</v>
      </c>
    </row>
    <row r="33" spans="2:3">
      <c r="B33">
        <f t="shared" si="12"/>
        <v>16</v>
      </c>
      <c r="C33" t="s">
        <v>59</v>
      </c>
    </row>
    <row r="34" spans="2:3">
      <c r="B34">
        <f t="shared" si="12"/>
        <v>17</v>
      </c>
      <c r="C34" t="s">
        <v>56</v>
      </c>
    </row>
    <row r="35" spans="2:3">
      <c r="B35">
        <f t="shared" si="12"/>
        <v>18</v>
      </c>
      <c r="C35" t="s">
        <v>58</v>
      </c>
    </row>
    <row r="36" spans="2:3">
      <c r="B36">
        <f t="shared" si="12"/>
        <v>19</v>
      </c>
    </row>
    <row r="37" spans="2:3">
      <c r="B37">
        <f t="shared" si="12"/>
        <v>20</v>
      </c>
    </row>
    <row r="38" spans="2:3">
      <c r="B38">
        <f t="shared" si="12"/>
        <v>21</v>
      </c>
    </row>
    <row r="39" spans="2:3">
      <c r="B39">
        <f t="shared" si="12"/>
        <v>22</v>
      </c>
    </row>
    <row r="40" spans="2:3">
      <c r="B40">
        <f t="shared" si="12"/>
        <v>23</v>
      </c>
    </row>
    <row r="41" spans="2:3">
      <c r="B41">
        <f t="shared" si="12"/>
        <v>24</v>
      </c>
    </row>
    <row r="42" spans="2:3">
      <c r="B42">
        <f t="shared" si="12"/>
        <v>25</v>
      </c>
    </row>
    <row r="43" spans="2:3">
      <c r="B43">
        <f t="shared" si="12"/>
        <v>26</v>
      </c>
    </row>
    <row r="44" spans="2:3">
      <c r="B44">
        <f t="shared" si="12"/>
        <v>27</v>
      </c>
    </row>
    <row r="45" spans="2:3">
      <c r="B45">
        <f t="shared" si="12"/>
        <v>28</v>
      </c>
    </row>
    <row r="46" spans="2:3">
      <c r="B46">
        <f t="shared" si="12"/>
        <v>29</v>
      </c>
    </row>
    <row r="47" spans="2:3">
      <c r="B47">
        <f t="shared" si="12"/>
        <v>30</v>
      </c>
    </row>
  </sheetData>
  <mergeCells count="34">
    <mergeCell ref="H9:H12"/>
    <mergeCell ref="I5:I8"/>
    <mergeCell ref="I9:I12"/>
    <mergeCell ref="J5:J8"/>
    <mergeCell ref="J9:J12"/>
    <mergeCell ref="K5:K12"/>
    <mergeCell ref="AE9:AE12"/>
    <mergeCell ref="B5:B12"/>
    <mergeCell ref="C5:C12"/>
    <mergeCell ref="D5:D12"/>
    <mergeCell ref="E5:E12"/>
    <mergeCell ref="F5:F8"/>
    <mergeCell ref="F9:F12"/>
    <mergeCell ref="G5:G8"/>
    <mergeCell ref="G9:G12"/>
    <mergeCell ref="H5:H8"/>
    <mergeCell ref="AB5:AB8"/>
    <mergeCell ref="AC5:AC8"/>
    <mergeCell ref="AD5:AD8"/>
    <mergeCell ref="AE5:AE8"/>
    <mergeCell ref="Y9:Y12"/>
    <mergeCell ref="Z9:Z12"/>
    <mergeCell ref="AA9:AA12"/>
    <mergeCell ref="AB9:AB12"/>
    <mergeCell ref="AC9:AC12"/>
    <mergeCell ref="AD9:AD12"/>
    <mergeCell ref="B2:K2"/>
    <mergeCell ref="L2:W2"/>
    <mergeCell ref="X2:AE2"/>
    <mergeCell ref="X5:X8"/>
    <mergeCell ref="X9:X12"/>
    <mergeCell ref="Y5:Y8"/>
    <mergeCell ref="Z5:Z8"/>
    <mergeCell ref="AA5:AA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Home-PC</dc:creator>
  <cp:lastModifiedBy>Home-PC</cp:lastModifiedBy>
  <dcterms:created xsi:type="dcterms:W3CDTF">2016-10-02T13:42:23Z</dcterms:created>
  <dcterms:modified xsi:type="dcterms:W3CDTF">2016-10-03T08:21:14Z</dcterms:modified>
</cp:coreProperties>
</file>