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Sales &amp; Receivables" sheetId="1" r:id="rId1"/>
  </sheets>
  <externalReferences>
    <externalReference r:id="rId2"/>
  </externalReferences>
  <definedNames>
    <definedName name="_xlnm._FilterDatabase" localSheetId="0" hidden="1">'Sales &amp; Receivables'!$B$4:$AR$7</definedName>
    <definedName name="strange1">'[1]Stock in Hand abstract'!$A$3:$B$21</definedName>
    <definedName name="_xlnm.Print_Area" localSheetId="0">'Sales &amp; Receivables'!$B$2:$AE$16</definedName>
  </definedNames>
  <calcPr calcId="125725"/>
</workbook>
</file>

<file path=xl/calcChain.xml><?xml version="1.0" encoding="utf-8"?>
<calcChain xmlns="http://schemas.openxmlformats.org/spreadsheetml/2006/main">
  <c r="AB9" i="1"/>
  <c r="AB8"/>
  <c r="AB7"/>
  <c r="AB6"/>
  <c r="V14"/>
  <c r="G14"/>
  <c r="Q14"/>
  <c r="AR14"/>
  <c r="AQ14"/>
  <c r="AN14"/>
  <c r="AK14"/>
  <c r="AG14"/>
  <c r="AR8"/>
  <c r="AR6"/>
  <c r="AL8"/>
  <c r="AL6"/>
  <c r="G74"/>
  <c r="G73"/>
  <c r="K72"/>
  <c r="G72"/>
  <c r="AQ9"/>
  <c r="AG9"/>
  <c r="W9"/>
  <c r="S9" s="1"/>
  <c r="U9" s="1"/>
  <c r="I9"/>
  <c r="AK9" s="1"/>
  <c r="AQ8"/>
  <c r="AG8"/>
  <c r="W8"/>
  <c r="X8" s="1"/>
  <c r="Z8" s="1"/>
  <c r="I8"/>
  <c r="AK8" s="1"/>
  <c r="AQ7"/>
  <c r="AG7"/>
  <c r="W7"/>
  <c r="S7" s="1"/>
  <c r="U7" s="1"/>
  <c r="I7"/>
  <c r="AQ6"/>
  <c r="AG6"/>
  <c r="W6"/>
  <c r="X6" s="1"/>
  <c r="Z6" s="1"/>
  <c r="I6"/>
  <c r="G5"/>
  <c r="H5" s="1"/>
  <c r="I5" s="1"/>
  <c r="J5" s="1"/>
  <c r="K5" s="1"/>
  <c r="L5" s="1"/>
  <c r="M5" s="1"/>
  <c r="N5" s="1"/>
  <c r="O5" s="1"/>
  <c r="P5" s="1"/>
  <c r="Q5" s="1"/>
  <c r="R5" s="1"/>
  <c r="S5" s="1"/>
  <c r="T5" s="1"/>
  <c r="U5" s="1"/>
  <c r="V5" s="1"/>
  <c r="W5" s="1"/>
  <c r="X5" s="1"/>
  <c r="Y5" s="1"/>
  <c r="Z5" s="1"/>
  <c r="AA5" s="1"/>
  <c r="AC5" s="1"/>
  <c r="AD5" l="1"/>
  <c r="AE5" s="1"/>
  <c r="AF5" s="1"/>
  <c r="AG5" s="1"/>
  <c r="AK5" s="1"/>
  <c r="AL5" s="1"/>
  <c r="AM5" s="1"/>
  <c r="AN5" s="1"/>
  <c r="AO5" s="1"/>
  <c r="AP5" s="1"/>
  <c r="AQ5" s="1"/>
  <c r="AR5" s="1"/>
  <c r="X7"/>
  <c r="Z7" s="1"/>
  <c r="S6"/>
  <c r="U6" s="1"/>
  <c r="Y6" s="1"/>
  <c r="AK7"/>
  <c r="H72"/>
  <c r="AK6"/>
  <c r="S8"/>
  <c r="U8" s="1"/>
  <c r="Y8" s="1"/>
  <c r="AA8" s="1"/>
  <c r="AC8" s="1"/>
  <c r="X9"/>
  <c r="Z9" s="1"/>
  <c r="I14"/>
  <c r="Y9"/>
  <c r="T9"/>
  <c r="R9" s="1"/>
  <c r="AA9"/>
  <c r="Y7"/>
  <c r="AA7" s="1"/>
  <c r="T7"/>
  <c r="R7" s="1"/>
  <c r="Z14" l="1"/>
  <c r="X14"/>
  <c r="AA6"/>
  <c r="AC6" s="1"/>
  <c r="AC14" s="1"/>
  <c r="Y14"/>
  <c r="T6"/>
  <c r="R6" s="1"/>
  <c r="U14"/>
  <c r="T8"/>
  <c r="R8" s="1"/>
  <c r="AA14" l="1"/>
</calcChain>
</file>

<file path=xl/sharedStrings.xml><?xml version="1.0" encoding="utf-8"?>
<sst xmlns="http://schemas.openxmlformats.org/spreadsheetml/2006/main" count="131" uniqueCount="113">
  <si>
    <t>Sale of Goods &amp; Receipt Details :</t>
  </si>
  <si>
    <t>Proforma invoice ( = Счет на оплату покупателю)</t>
  </si>
  <si>
    <t>Sale (= РТУ + Счет фактура)</t>
  </si>
  <si>
    <t>Profitability (= доход)</t>
  </si>
  <si>
    <t>Payment (= оплата)</t>
  </si>
  <si>
    <t>Sl.No.</t>
  </si>
  <si>
    <t>Proforma Inv.</t>
  </si>
  <si>
    <t>Proforma Invoice Date</t>
  </si>
  <si>
    <t>Customer Name</t>
  </si>
  <si>
    <t>Product</t>
  </si>
  <si>
    <t>Qty</t>
  </si>
  <si>
    <t>Rate in USD</t>
  </si>
  <si>
    <t>Value in USD</t>
  </si>
  <si>
    <t>Payment Status</t>
  </si>
  <si>
    <t>Goods Invoice</t>
  </si>
  <si>
    <t>Goods Invoice Date</t>
  </si>
  <si>
    <t>Tax Invoice No.</t>
  </si>
  <si>
    <t>Tax Invoice Date</t>
  </si>
  <si>
    <t>Lot No.</t>
  </si>
  <si>
    <t>Warehouse Delivery Qty</t>
  </si>
  <si>
    <t>Exchange Rate</t>
  </si>
  <si>
    <t>VAT</t>
  </si>
  <si>
    <t>VAT in Rubles</t>
  </si>
  <si>
    <t>VAT in USD</t>
  </si>
  <si>
    <t>Total Value in Rubles</t>
  </si>
  <si>
    <t>Total Value in USD</t>
  </si>
  <si>
    <t>Total Invoice Value in USD</t>
  </si>
  <si>
    <t>Credit days</t>
  </si>
  <si>
    <t>Remarks</t>
  </si>
  <si>
    <t>Profit/ (Loss)</t>
  </si>
  <si>
    <t>Due Date</t>
  </si>
  <si>
    <t>Receipt Date</t>
  </si>
  <si>
    <t xml:space="preserve">Received Value </t>
  </si>
  <si>
    <t>Currency</t>
  </si>
  <si>
    <t>Central Bank Exchange Rate</t>
  </si>
  <si>
    <t>Received Value in USD</t>
  </si>
  <si>
    <t>Total received against invoice in USD</t>
  </si>
  <si>
    <t>ESSEN</t>
  </si>
  <si>
    <t>SKMY 1115</t>
  </si>
  <si>
    <t>Yes</t>
  </si>
  <si>
    <t>SKMY 1128</t>
  </si>
  <si>
    <t>FOOD SYSTEMS</t>
  </si>
  <si>
    <t>Основная таблица - Счет на оплату покупателю.Товары</t>
  </si>
  <si>
    <t>Источники данных</t>
  </si>
  <si>
    <t>порядковый номер строки</t>
  </si>
  <si>
    <t>Номер счета на оплату, связанного с текущим РТУ, без префикса и ведущих нулей. Связь может быть в обе стороны: РТУ на основании счета и Счет на основании РТУ</t>
  </si>
  <si>
    <t xml:space="preserve">Дата счета на оплату, связанного с текущим РТУ. </t>
  </si>
  <si>
    <t>Доп реквизит Контрагента  - Наименованияе на английском языке</t>
  </si>
  <si>
    <t>Счет.Товары.Номенклатура.Артикул</t>
  </si>
  <si>
    <t>Счет.Товары.Количество</t>
  </si>
  <si>
    <t>Счет.Товары.Цена. Пересчитать в доллары, если цена в другой валюте. Цену пересчитать при необходимости, включить НДС, если не включен</t>
  </si>
  <si>
    <t>Счет.Товары.Сумма. Пересчитать в доллары, если цена в другой валюте. Пересчитать при необходимости, включить НДС, если не включен</t>
  </si>
  <si>
    <t>Условия сделки: Предоплата (Yes) / Постоплата (Credit) / Без оплаты (Samples) / Заказ отменен (Cancelled) / Возврат (Goods return). Это доп реквизит документа "Счет на оплату покупателю".</t>
  </si>
  <si>
    <t>Номер РТУ, без префикса и ведущих нулей. Если по одному счету было сделано несколько РТУ, им всем соответствует только одна строка в графах 1-10</t>
  </si>
  <si>
    <t>Дата РТУ</t>
  </si>
  <si>
    <t xml:space="preserve">Номер Счета фактуры, без префикса и ведущих нулей. </t>
  </si>
  <si>
    <t>Дата Счета фактуры</t>
  </si>
  <si>
    <t>РТУ.Товары.Номенклатура.Артикул</t>
  </si>
  <si>
    <t>РТУ.Товары.Серия.Серийный номер</t>
  </si>
  <si>
    <t>РТУ.Товары.Количество</t>
  </si>
  <si>
    <t>РТУ.Товары.Цена - без НДС (пересчитать при необходимости), в рублях по курсу авансов и по курсу на дату РТУ в неоплаченной части (это типовой механизм в УТ и Бух)</t>
  </si>
  <si>
    <t>РТУ.Товары.Цена - без НДС (пересчитать при необходимости), в долларах по курсу авансов и по курсу на дату РТУ в неоплаченной части (это типовой механизм в УТ и Бух)</t>
  </si>
  <si>
    <t>Фактический курс (=17/18)</t>
  </si>
  <si>
    <t>РТУ.Товары.Сумма - без НДС (пересчитать при необходимости), в рублях по курсу авансов и по курсу на дату РТУ в неоплаченной части (это типовой механизм в УТ и Бух)</t>
  </si>
  <si>
    <t>РТУ.Товары.Сумма - без НДС (пересчитать при необходимости), в долларах по курсу авансов и по курсу на дату РТУ в неоплаченной части (это типовой механизм в УТ и Бух)</t>
  </si>
  <si>
    <t>РТУ.Товары.Ставка НДС</t>
  </si>
  <si>
    <t>РТУ.Товары.Сумма НДС - в рублях по курсу авансов и по курсу на дату РТУ в неоплаченной части (это типовой механизм в УТ и Бух)</t>
  </si>
  <si>
    <t>РТУ.Товары.Сумма НДС - в долларах по курсу авансов и по курсу на дату РТУ в неоплаченной части (это типовой механизм в УТ и Бух)</t>
  </si>
  <si>
    <t xml:space="preserve"> =20+23</t>
  </si>
  <si>
    <t xml:space="preserve"> =21+24</t>
  </si>
  <si>
    <t>Сумма РТУ  - объединенная ячейка, если в РТУ несколько строк</t>
  </si>
  <si>
    <t xml:space="preserve">Доп реквизит "Срок оплаты" документа "Счет на оплату покупателю", число, означает кол-во дней отсрочки платежа. </t>
  </si>
  <si>
    <t>не заполняем</t>
  </si>
  <si>
    <t xml:space="preserve">Цена покупки. Проследить партию, списанную строкой документа РТУ, взять оттуда цену покупки в долларах </t>
  </si>
  <si>
    <t xml:space="preserve"> = 16*35</t>
  </si>
  <si>
    <t>ПлатежноеПоручениеВх.Дата - документ, связанный со счетом на оплату. Если количество строк в счете не совпадает с количеством документов на оплату - объединяем строки. Как это должно выглядеть - см ниже</t>
  </si>
  <si>
    <t>ПлатежноеПоручениеВх.РасшифровкаПлатежа.Сумма</t>
  </si>
  <si>
    <t>ПлатежноеПоручениеВх.Валюта документа</t>
  </si>
  <si>
    <t>Курс ЦБ рубля к долл, если валюта платежа - рубль, или 1, если валюта платежа - долл.</t>
  </si>
  <si>
    <t xml:space="preserve"> 31/33</t>
  </si>
  <si>
    <t xml:space="preserve">Всего оплат по данному РТУ. Ячейка по размеру совпадаетс с 27. </t>
  </si>
  <si>
    <t>Все даты в формате ДД.ММ.ГГГГ, без времени</t>
  </si>
  <si>
    <t>Товар</t>
  </si>
  <si>
    <t>Кол-во</t>
  </si>
  <si>
    <t xml:space="preserve">Цена </t>
  </si>
  <si>
    <t>Сумма</t>
  </si>
  <si>
    <t>Сумма по документу</t>
  </si>
  <si>
    <t>Дата оплаты</t>
  </si>
  <si>
    <t xml:space="preserve">Сумма </t>
  </si>
  <si>
    <t>Счет.Товар1</t>
  </si>
  <si>
    <t>Счет.Товар2</t>
  </si>
  <si>
    <t>Счет.Товар3</t>
  </si>
  <si>
    <t>RUR</t>
  </si>
  <si>
    <t xml:space="preserve">Все ячейки, которые можно объединить (из шапок документов, итого по отгрузке и оплат) - объединяем. </t>
  </si>
  <si>
    <t>31a</t>
  </si>
  <si>
    <t>31b</t>
  </si>
  <si>
    <t>Value in USD (VAT exclusive)</t>
  </si>
  <si>
    <t>Value in Rubles (VAT exclusive)</t>
  </si>
  <si>
    <t>Rate Per Kg In USD (VAT exclusive)</t>
  </si>
  <si>
    <t>Rate Per Kg In Ruble (VAT exclusive)</t>
  </si>
  <si>
    <t xml:space="preserve"> = 20-31-31b</t>
  </si>
  <si>
    <t xml:space="preserve"> = 11+28</t>
  </si>
  <si>
    <t>доп расходы (по документам Поступление доп расходов и ГТД по импорту без НДС), приходящиеся на данную позицию в партиеобразующем документе, на единицу, т.е. Доп расходы /кол-во в ПТУ</t>
  </si>
  <si>
    <t>доп расходы (по документам Поступление доп расходов и ГТД по импорту без НДС), приходящиеся на данную позицию в партиеобразующем документе, с учетом количества, т.е. Доп расходы х  кол-во в РТУ (графа 16)/кол-во в ПТУ</t>
  </si>
  <si>
    <t>Purchase Rate (USD)</t>
  </si>
  <si>
    <t>Purchase Value (USD)</t>
  </si>
  <si>
    <t>Import expences rate (USD)</t>
  </si>
  <si>
    <t>Import expences value (USD)</t>
  </si>
  <si>
    <t>31с</t>
  </si>
  <si>
    <t>Margin per kg (USD)</t>
  </si>
  <si>
    <t>доход на единицу товара, = 32 / 16</t>
  </si>
  <si>
    <t>Invoice price in USD</t>
  </si>
  <si>
    <t>26a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</si>
</sst>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2" fillId="0" borderId="0" xfId="0" applyFont="1"/>
    <xf numFmtId="0" fontId="2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textRotation="90" wrapText="1"/>
    </xf>
    <xf numFmtId="0" fontId="0" fillId="0" borderId="5" xfId="0" applyBorder="1"/>
    <xf numFmtId="0" fontId="0" fillId="0" borderId="5" xfId="0" applyFill="1" applyBorder="1"/>
    <xf numFmtId="164" fontId="1" fillId="0" borderId="5" xfId="1" applyFont="1" applyBorder="1"/>
    <xf numFmtId="164" fontId="1" fillId="0" borderId="5" xfId="1" applyFont="1" applyFill="1" applyBorder="1"/>
    <xf numFmtId="164" fontId="0" fillId="0" borderId="5" xfId="0" applyNumberFormat="1" applyBorder="1"/>
    <xf numFmtId="14" fontId="0" fillId="0" borderId="5" xfId="0" applyNumberFormat="1" applyBorder="1"/>
    <xf numFmtId="164" fontId="1" fillId="0" borderId="5" xfId="1" applyNumberFormat="1" applyFont="1" applyBorder="1"/>
    <xf numFmtId="0" fontId="0" fillId="0" borderId="2" xfId="0" applyBorder="1" applyAlignment="1"/>
    <xf numFmtId="0" fontId="0" fillId="0" borderId="4" xfId="0" applyBorder="1" applyAlignment="1"/>
    <xf numFmtId="3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0" fontId="0" fillId="0" borderId="1" xfId="0" applyFill="1" applyBorder="1"/>
    <xf numFmtId="3" fontId="0" fillId="0" borderId="1" xfId="0" applyNumberFormat="1" applyFont="1" applyBorder="1" applyAlignment="1">
      <alignment horizontal="right" vertical="top" wrapText="1"/>
    </xf>
    <xf numFmtId="164" fontId="1" fillId="0" borderId="1" xfId="1" applyFont="1" applyBorder="1" applyAlignment="1">
      <alignment horizontal="right" vertical="top" wrapText="1"/>
    </xf>
    <xf numFmtId="164" fontId="1" fillId="0" borderId="1" xfId="1" applyFont="1" applyBorder="1"/>
    <xf numFmtId="164" fontId="0" fillId="0" borderId="1" xfId="0" applyNumberFormat="1" applyBorder="1"/>
    <xf numFmtId="9" fontId="0" fillId="0" borderId="1" xfId="0" applyNumberFormat="1" applyBorder="1"/>
    <xf numFmtId="14" fontId="0" fillId="0" borderId="1" xfId="0" applyNumberFormat="1" applyFill="1" applyBorder="1"/>
    <xf numFmtId="164" fontId="0" fillId="0" borderId="1" xfId="0" applyNumberFormat="1" applyFill="1" applyBorder="1"/>
    <xf numFmtId="164" fontId="1" fillId="0" borderId="1" xfId="1" applyFont="1" applyFill="1" applyBorder="1"/>
    <xf numFmtId="164" fontId="1" fillId="0" borderId="1" xfId="1" applyNumberFormat="1" applyFont="1" applyBorder="1"/>
    <xf numFmtId="165" fontId="0" fillId="0" borderId="1" xfId="0" applyNumberFormat="1" applyBorder="1"/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vertical="top"/>
    </xf>
    <xf numFmtId="0" fontId="0" fillId="0" borderId="1" xfId="0" applyNumberFormat="1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/>
    <xf numFmtId="14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top"/>
    </xf>
    <xf numFmtId="164" fontId="0" fillId="0" borderId="6" xfId="0" applyNumberFormat="1" applyBorder="1" applyAlignment="1">
      <alignment vertical="top"/>
    </xf>
    <xf numFmtId="164" fontId="0" fillId="0" borderId="7" xfId="0" applyNumberFormat="1" applyBorder="1" applyAlignment="1">
      <alignment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ussia%20Branch%20Transaction%20Report%2024.09.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ck in Hand abstract"/>
      <sheetName val="Purchase &amp; Payables"/>
      <sheetName val="Sales &amp; Receivables"/>
      <sheetName val="Reconcil for USD trs from colle"/>
    </sheetNames>
    <sheetDataSet>
      <sheetData sheetId="0">
        <row r="3">
          <cell r="B3" t="str">
            <v>VAT %</v>
          </cell>
        </row>
        <row r="4">
          <cell r="A4" t="str">
            <v>SKMY 1227</v>
          </cell>
          <cell r="B4">
            <v>0.1</v>
          </cell>
        </row>
        <row r="5">
          <cell r="A5" t="str">
            <v>SKMY 1105</v>
          </cell>
          <cell r="B5">
            <v>0.1</v>
          </cell>
        </row>
        <row r="6">
          <cell r="A6" t="str">
            <v>SKMY 1225</v>
          </cell>
          <cell r="B6">
            <v>0.1</v>
          </cell>
        </row>
        <row r="7">
          <cell r="A7" t="str">
            <v>SKMY 1128</v>
          </cell>
          <cell r="B7">
            <v>0.1</v>
          </cell>
        </row>
        <row r="8">
          <cell r="A8" t="str">
            <v>SKMY 1111</v>
          </cell>
          <cell r="B8">
            <v>0.1</v>
          </cell>
        </row>
        <row r="9">
          <cell r="A9" t="str">
            <v>SKMY 1115</v>
          </cell>
          <cell r="B9">
            <v>0.1</v>
          </cell>
        </row>
        <row r="11">
          <cell r="A11" t="str">
            <v>SKMW 1205</v>
          </cell>
        </row>
        <row r="12">
          <cell r="A12" t="str">
            <v>SKMW 1225</v>
          </cell>
        </row>
        <row r="14">
          <cell r="A14" t="str">
            <v>SKMA 1303</v>
          </cell>
          <cell r="B14">
            <v>0.18</v>
          </cell>
        </row>
        <row r="15">
          <cell r="A15" t="str">
            <v>SKMA 1306</v>
          </cell>
          <cell r="B15">
            <v>0.18</v>
          </cell>
        </row>
        <row r="17">
          <cell r="A17" t="str">
            <v>SKMAYS 108</v>
          </cell>
        </row>
        <row r="18">
          <cell r="A18" t="str">
            <v>SKMAYS 666</v>
          </cell>
        </row>
        <row r="19">
          <cell r="A19" t="str">
            <v>SKMAYS 999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R74"/>
  <sheetViews>
    <sheetView tabSelected="1" topLeftCell="K1" zoomScaleNormal="100" workbookViewId="0">
      <pane ySplit="5" topLeftCell="A6" activePane="bottomLeft" state="frozen"/>
      <selection pane="bottomLeft" activeCell="Y8" sqref="Y8"/>
    </sheetView>
  </sheetViews>
  <sheetFormatPr defaultRowHeight="15" outlineLevelCol="1"/>
  <cols>
    <col min="1" max="1" width="1.7109375" customWidth="1"/>
    <col min="2" max="2" width="6.140625" customWidth="1"/>
    <col min="3" max="3" width="7.5703125" customWidth="1"/>
    <col min="4" max="4" width="11" customWidth="1"/>
    <col min="5" max="5" width="26.28515625" customWidth="1"/>
    <col min="6" max="7" width="11.5703125" customWidth="1"/>
    <col min="8" max="8" width="11.28515625" customWidth="1"/>
    <col min="9" max="9" width="12.5703125" customWidth="1"/>
    <col min="10" max="10" width="10.85546875" customWidth="1"/>
    <col min="11" max="11" width="11.140625" customWidth="1" outlineLevel="1"/>
    <col min="12" max="12" width="10.7109375" customWidth="1" outlineLevel="1"/>
    <col min="13" max="13" width="7.28515625" customWidth="1" outlineLevel="1"/>
    <col min="14" max="14" width="11.85546875" customWidth="1" outlineLevel="1"/>
    <col min="15" max="15" width="11.5703125" customWidth="1" outlineLevel="1"/>
    <col min="16" max="16" width="9.140625" customWidth="1" outlineLevel="1"/>
    <col min="17" max="17" width="12.5703125" customWidth="1" outlineLevel="1"/>
    <col min="18" max="18" width="12.42578125" customWidth="1" outlineLevel="1"/>
    <col min="19" max="19" width="10.42578125" customWidth="1" outlineLevel="1"/>
    <col min="20" max="20" width="9.28515625" customWidth="1" outlineLevel="1"/>
    <col min="21" max="21" width="12.85546875" customWidth="1" outlineLevel="1"/>
    <col min="22" max="22" width="13.5703125" customWidth="1" outlineLevel="1"/>
    <col min="23" max="23" width="5.5703125" customWidth="1" outlineLevel="1"/>
    <col min="24" max="25" width="12.28515625" customWidth="1" outlineLevel="1"/>
    <col min="26" max="26" width="13.5703125" customWidth="1" outlineLevel="1"/>
    <col min="27" max="29" width="12.85546875" customWidth="1" outlineLevel="1"/>
    <col min="30" max="30" width="7" customWidth="1" outlineLevel="1"/>
    <col min="31" max="31" width="17.42578125" customWidth="1" outlineLevel="1"/>
    <col min="32" max="32" width="9.7109375" customWidth="1"/>
    <col min="33" max="36" width="11.42578125" customWidth="1"/>
    <col min="37" max="37" width="10.28515625" customWidth="1"/>
    <col min="38" max="38" width="10.7109375" customWidth="1" outlineLevel="1"/>
    <col min="39" max="39" width="10.7109375" bestFit="1" customWidth="1"/>
    <col min="40" max="40" width="14.85546875" customWidth="1"/>
    <col min="41" max="41" width="11.5703125" customWidth="1"/>
    <col min="42" max="42" width="10.42578125" customWidth="1"/>
    <col min="43" max="43" width="12.140625" customWidth="1"/>
    <col min="44" max="44" width="15.5703125" customWidth="1"/>
  </cols>
  <sheetData>
    <row r="1" spans="2:44">
      <c r="V1" s="1"/>
      <c r="W1" s="1"/>
      <c r="X1" s="1"/>
      <c r="Y1" s="1"/>
      <c r="Z1" s="1"/>
      <c r="AA1" s="1"/>
      <c r="AB1" s="1"/>
      <c r="AC1" s="1"/>
      <c r="AN1" s="2"/>
      <c r="AO1" s="2"/>
    </row>
    <row r="2" spans="2:44">
      <c r="B2" s="3" t="s">
        <v>0</v>
      </c>
      <c r="C2" s="3"/>
      <c r="D2" s="3"/>
    </row>
    <row r="3" spans="2:44">
      <c r="B3" s="4"/>
      <c r="C3" s="38" t="s">
        <v>1</v>
      </c>
      <c r="D3" s="39"/>
      <c r="E3" s="39"/>
      <c r="F3" s="39"/>
      <c r="G3" s="39"/>
      <c r="H3" s="39"/>
      <c r="I3" s="39"/>
      <c r="J3" s="39"/>
      <c r="K3" s="40" t="s">
        <v>2</v>
      </c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1" t="s">
        <v>3</v>
      </c>
      <c r="AG3" s="42"/>
      <c r="AH3" s="42"/>
      <c r="AI3" s="42"/>
      <c r="AJ3" s="42"/>
      <c r="AK3" s="43"/>
      <c r="AL3" s="41" t="s">
        <v>4</v>
      </c>
      <c r="AM3" s="42"/>
      <c r="AN3" s="42"/>
      <c r="AO3" s="42"/>
      <c r="AP3" s="42"/>
      <c r="AQ3" s="42"/>
      <c r="AR3" s="43"/>
    </row>
    <row r="4" spans="2:44" ht="69">
      <c r="B4" s="5" t="s">
        <v>5</v>
      </c>
      <c r="C4" s="6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9</v>
      </c>
      <c r="P4" s="5" t="s">
        <v>18</v>
      </c>
      <c r="Q4" s="5" t="s">
        <v>19</v>
      </c>
      <c r="R4" s="5" t="s">
        <v>99</v>
      </c>
      <c r="S4" s="5" t="s">
        <v>98</v>
      </c>
      <c r="T4" s="5" t="s">
        <v>20</v>
      </c>
      <c r="U4" s="5" t="s">
        <v>96</v>
      </c>
      <c r="V4" s="5" t="s">
        <v>97</v>
      </c>
      <c r="W4" s="5" t="s">
        <v>21</v>
      </c>
      <c r="X4" s="5" t="s">
        <v>22</v>
      </c>
      <c r="Y4" s="5" t="s">
        <v>23</v>
      </c>
      <c r="Z4" s="5" t="s">
        <v>24</v>
      </c>
      <c r="AA4" s="5" t="s">
        <v>25</v>
      </c>
      <c r="AB4" s="5" t="s">
        <v>111</v>
      </c>
      <c r="AC4" s="5" t="s">
        <v>26</v>
      </c>
      <c r="AD4" s="5" t="s">
        <v>27</v>
      </c>
      <c r="AE4" s="5" t="s">
        <v>28</v>
      </c>
      <c r="AF4" s="5" t="s">
        <v>104</v>
      </c>
      <c r="AG4" s="5" t="s">
        <v>105</v>
      </c>
      <c r="AH4" s="5" t="s">
        <v>106</v>
      </c>
      <c r="AI4" s="5" t="s">
        <v>107</v>
      </c>
      <c r="AJ4" s="5" t="s">
        <v>109</v>
      </c>
      <c r="AK4" s="5" t="s">
        <v>29</v>
      </c>
      <c r="AL4" s="5" t="s">
        <v>30</v>
      </c>
      <c r="AM4" s="5" t="s">
        <v>31</v>
      </c>
      <c r="AN4" s="5" t="s">
        <v>32</v>
      </c>
      <c r="AO4" s="5" t="s">
        <v>33</v>
      </c>
      <c r="AP4" s="5" t="s">
        <v>34</v>
      </c>
      <c r="AQ4" s="5" t="s">
        <v>35</v>
      </c>
      <c r="AR4" s="5" t="s">
        <v>36</v>
      </c>
    </row>
    <row r="5" spans="2:44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>
        <f>+F5+1</f>
        <v>6</v>
      </c>
      <c r="H5" s="31">
        <f t="shared" ref="H5:AR5" si="0">+G5+1</f>
        <v>7</v>
      </c>
      <c r="I5" s="31">
        <f t="shared" si="0"/>
        <v>8</v>
      </c>
      <c r="J5" s="31">
        <f t="shared" si="0"/>
        <v>9</v>
      </c>
      <c r="K5" s="31">
        <f t="shared" si="0"/>
        <v>10</v>
      </c>
      <c r="L5" s="31">
        <f t="shared" si="0"/>
        <v>11</v>
      </c>
      <c r="M5" s="31">
        <f t="shared" si="0"/>
        <v>12</v>
      </c>
      <c r="N5" s="31">
        <f t="shared" si="0"/>
        <v>13</v>
      </c>
      <c r="O5" s="31">
        <f t="shared" si="0"/>
        <v>14</v>
      </c>
      <c r="P5" s="31">
        <f t="shared" si="0"/>
        <v>15</v>
      </c>
      <c r="Q5" s="31">
        <f t="shared" si="0"/>
        <v>16</v>
      </c>
      <c r="R5" s="31">
        <f t="shared" si="0"/>
        <v>17</v>
      </c>
      <c r="S5" s="31">
        <f t="shared" si="0"/>
        <v>18</v>
      </c>
      <c r="T5" s="31">
        <f t="shared" si="0"/>
        <v>19</v>
      </c>
      <c r="U5" s="31">
        <f t="shared" si="0"/>
        <v>20</v>
      </c>
      <c r="V5" s="31">
        <f t="shared" si="0"/>
        <v>21</v>
      </c>
      <c r="W5" s="31">
        <f t="shared" si="0"/>
        <v>22</v>
      </c>
      <c r="X5" s="31">
        <f t="shared" si="0"/>
        <v>23</v>
      </c>
      <c r="Y5" s="31">
        <f t="shared" si="0"/>
        <v>24</v>
      </c>
      <c r="Z5" s="31">
        <f t="shared" si="0"/>
        <v>25</v>
      </c>
      <c r="AA5" s="31">
        <f t="shared" si="0"/>
        <v>26</v>
      </c>
      <c r="AB5" s="31" t="s">
        <v>112</v>
      </c>
      <c r="AC5" s="31">
        <f>+AA5+1</f>
        <v>27</v>
      </c>
      <c r="AD5" s="31">
        <f t="shared" si="0"/>
        <v>28</v>
      </c>
      <c r="AE5" s="31">
        <f t="shared" si="0"/>
        <v>29</v>
      </c>
      <c r="AF5" s="31">
        <f t="shared" si="0"/>
        <v>30</v>
      </c>
      <c r="AG5" s="31">
        <f t="shared" si="0"/>
        <v>31</v>
      </c>
      <c r="AH5" s="31" t="s">
        <v>94</v>
      </c>
      <c r="AI5" s="31" t="s">
        <v>95</v>
      </c>
      <c r="AJ5" s="31" t="s">
        <v>108</v>
      </c>
      <c r="AK5" s="31">
        <f>+AG5+1</f>
        <v>32</v>
      </c>
      <c r="AL5" s="31">
        <f t="shared" si="0"/>
        <v>33</v>
      </c>
      <c r="AM5" s="31">
        <f t="shared" si="0"/>
        <v>34</v>
      </c>
      <c r="AN5" s="31">
        <f t="shared" si="0"/>
        <v>35</v>
      </c>
      <c r="AO5" s="31">
        <f t="shared" si="0"/>
        <v>36</v>
      </c>
      <c r="AP5" s="31">
        <f t="shared" si="0"/>
        <v>37</v>
      </c>
      <c r="AQ5" s="31">
        <f t="shared" si="0"/>
        <v>38</v>
      </c>
      <c r="AR5" s="31">
        <f t="shared" si="0"/>
        <v>39</v>
      </c>
    </row>
    <row r="6" spans="2:44">
      <c r="B6" s="35">
        <v>1</v>
      </c>
      <c r="C6" s="35">
        <v>23</v>
      </c>
      <c r="D6" s="37">
        <v>42573</v>
      </c>
      <c r="E6" s="35" t="s">
        <v>37</v>
      </c>
      <c r="F6" s="20" t="s">
        <v>38</v>
      </c>
      <c r="G6" s="21">
        <v>3000</v>
      </c>
      <c r="H6" s="22">
        <v>4.9800000000000004</v>
      </c>
      <c r="I6" s="23">
        <f t="shared" ref="I6:I7" si="1">G6*H6</f>
        <v>14940.000000000002</v>
      </c>
      <c r="J6" s="35" t="s">
        <v>39</v>
      </c>
      <c r="K6" s="35">
        <v>30</v>
      </c>
      <c r="L6" s="37">
        <v>42576</v>
      </c>
      <c r="M6" s="35">
        <v>25</v>
      </c>
      <c r="N6" s="37">
        <v>42576</v>
      </c>
      <c r="O6" s="20" t="s">
        <v>38</v>
      </c>
      <c r="P6" s="17">
        <v>1053</v>
      </c>
      <c r="Q6" s="21">
        <v>3000</v>
      </c>
      <c r="R6" s="23">
        <f>S6*T6</f>
        <v>292.58405333333337</v>
      </c>
      <c r="S6" s="23">
        <f>H6/(100%+W6)*100%</f>
        <v>4.5272727272727273</v>
      </c>
      <c r="T6" s="24">
        <f>V6/U6</f>
        <v>64.626999732262391</v>
      </c>
      <c r="U6" s="24">
        <f>Q6*S6</f>
        <v>13581.818181818182</v>
      </c>
      <c r="V6" s="24">
        <v>877752.16</v>
      </c>
      <c r="W6" s="25">
        <f>VLOOKUP(O6,strange1,2,FALSE)</f>
        <v>0.1</v>
      </c>
      <c r="X6" s="24">
        <f>V6*W6</f>
        <v>87775.216000000015</v>
      </c>
      <c r="Y6" s="24">
        <f>U6*W6</f>
        <v>1358.1818181818182</v>
      </c>
      <c r="Z6" s="24">
        <f>V6+X6</f>
        <v>965527.37600000005</v>
      </c>
      <c r="AA6" s="24">
        <f>U6+Y6</f>
        <v>14940</v>
      </c>
      <c r="AB6" s="24">
        <f>+AA6/Q6</f>
        <v>4.9800000000000004</v>
      </c>
      <c r="AC6" s="48">
        <f>SUM(AA6:AA7)</f>
        <v>30360</v>
      </c>
      <c r="AD6" s="34">
        <v>45</v>
      </c>
      <c r="AE6" s="17"/>
      <c r="AF6" s="23">
        <v>3.8</v>
      </c>
      <c r="AG6" s="24">
        <f>G6*AF6</f>
        <v>11400</v>
      </c>
      <c r="AH6" s="24"/>
      <c r="AI6" s="24"/>
      <c r="AJ6" s="24"/>
      <c r="AK6" s="24">
        <f>I6-AG6</f>
        <v>3540.0000000000018</v>
      </c>
      <c r="AL6" s="37">
        <f>+L6+AD6</f>
        <v>42621</v>
      </c>
      <c r="AM6" s="26">
        <v>42622</v>
      </c>
      <c r="AN6" s="27">
        <v>342895.28</v>
      </c>
      <c r="AO6" s="27" t="s">
        <v>92</v>
      </c>
      <c r="AP6" s="17">
        <v>63.972999999999999</v>
      </c>
      <c r="AQ6" s="23">
        <f>AN6/AP6</f>
        <v>5360.0000000000009</v>
      </c>
      <c r="AR6" s="33">
        <f>SUM(AQ6:AQ7)</f>
        <v>30325.869993958855</v>
      </c>
    </row>
    <row r="7" spans="2:44">
      <c r="B7" s="35"/>
      <c r="C7" s="35"/>
      <c r="D7" s="35"/>
      <c r="E7" s="35"/>
      <c r="F7" s="20" t="s">
        <v>40</v>
      </c>
      <c r="G7" s="21">
        <v>3000</v>
      </c>
      <c r="H7" s="22">
        <v>5.14</v>
      </c>
      <c r="I7" s="23">
        <f t="shared" si="1"/>
        <v>15419.999999999998</v>
      </c>
      <c r="J7" s="35" t="s">
        <v>39</v>
      </c>
      <c r="K7" s="35">
        <v>30</v>
      </c>
      <c r="L7" s="35"/>
      <c r="M7" s="35">
        <v>25</v>
      </c>
      <c r="N7" s="35">
        <v>42576</v>
      </c>
      <c r="O7" s="20" t="s">
        <v>40</v>
      </c>
      <c r="P7" s="17">
        <v>1</v>
      </c>
      <c r="Q7" s="21">
        <v>3000</v>
      </c>
      <c r="R7" s="23">
        <f>S7*T7</f>
        <v>301.98434666666668</v>
      </c>
      <c r="S7" s="23">
        <f>H7/(100%+W7)*100%</f>
        <v>4.672727272727272</v>
      </c>
      <c r="T7" s="24">
        <f>V7/U7</f>
        <v>64.627000259403388</v>
      </c>
      <c r="U7" s="24">
        <f>Q7*S7</f>
        <v>14018.181818181816</v>
      </c>
      <c r="V7" s="24">
        <v>905953.04</v>
      </c>
      <c r="W7" s="25">
        <f>VLOOKUP(O7,strange1,2,FALSE)</f>
        <v>0.1</v>
      </c>
      <c r="X7" s="24">
        <f>V7*W7</f>
        <v>90595.304000000004</v>
      </c>
      <c r="Y7" s="24">
        <f>U7*W7</f>
        <v>1401.8181818181818</v>
      </c>
      <c r="Z7" s="24">
        <f>V7+X7</f>
        <v>996548.34400000004</v>
      </c>
      <c r="AA7" s="24">
        <f>U7+Y7</f>
        <v>15419.999999999998</v>
      </c>
      <c r="AB7" s="24">
        <f>+AA7/Q7</f>
        <v>5.14</v>
      </c>
      <c r="AC7" s="49"/>
      <c r="AD7" s="35"/>
      <c r="AE7" s="17"/>
      <c r="AF7" s="23">
        <v>3.93</v>
      </c>
      <c r="AG7" s="24">
        <f>G7*AF7</f>
        <v>11790</v>
      </c>
      <c r="AH7" s="24"/>
      <c r="AI7" s="24"/>
      <c r="AJ7" s="24"/>
      <c r="AK7" s="24">
        <f>I7-AG7</f>
        <v>3629.9999999999982</v>
      </c>
      <c r="AL7" s="37"/>
      <c r="AM7" s="26">
        <v>42626</v>
      </c>
      <c r="AN7" s="27">
        <v>1624127.21</v>
      </c>
      <c r="AO7" s="27" t="s">
        <v>92</v>
      </c>
      <c r="AP7" s="17">
        <v>65.053899999999999</v>
      </c>
      <c r="AQ7" s="28">
        <f>AN7/AP7</f>
        <v>24965.869993958855</v>
      </c>
      <c r="AR7" s="33"/>
    </row>
    <row r="8" spans="2:44">
      <c r="B8" s="35">
        <v>2</v>
      </c>
      <c r="C8" s="35">
        <v>33</v>
      </c>
      <c r="D8" s="37">
        <v>42619</v>
      </c>
      <c r="E8" s="35" t="s">
        <v>41</v>
      </c>
      <c r="F8" s="20" t="s">
        <v>38</v>
      </c>
      <c r="G8" s="16">
        <v>4000</v>
      </c>
      <c r="H8" s="17">
        <v>5.13</v>
      </c>
      <c r="I8" s="28">
        <f t="shared" ref="I8:I9" si="2">G8*H8</f>
        <v>20520</v>
      </c>
      <c r="J8" s="35" t="s">
        <v>39</v>
      </c>
      <c r="K8" s="35">
        <v>46</v>
      </c>
      <c r="L8" s="37">
        <v>42621</v>
      </c>
      <c r="M8" s="35">
        <v>37</v>
      </c>
      <c r="N8" s="37">
        <v>42621</v>
      </c>
      <c r="O8" s="20" t="s">
        <v>38</v>
      </c>
      <c r="P8" s="17">
        <v>1057</v>
      </c>
      <c r="Q8" s="16">
        <v>4000</v>
      </c>
      <c r="R8" s="23">
        <f t="shared" ref="R8:R9" si="3">S8*T8</f>
        <v>302.34634250000005</v>
      </c>
      <c r="S8" s="23">
        <f t="shared" ref="S8:S9" si="4">H8/(100%+W8)*100%</f>
        <v>4.6636363636363631</v>
      </c>
      <c r="T8" s="24">
        <f t="shared" ref="T8:T9" si="5">V8/U8</f>
        <v>64.830599756335303</v>
      </c>
      <c r="U8" s="24">
        <f t="shared" ref="U8:U9" si="6">Q8*S8</f>
        <v>18654.545454545452</v>
      </c>
      <c r="V8" s="29">
        <v>1209385.3700000001</v>
      </c>
      <c r="W8" s="25">
        <f t="shared" ref="W8:W9" si="7">VLOOKUP(O8,strange1,2,FALSE)</f>
        <v>0.1</v>
      </c>
      <c r="X8" s="24">
        <f t="shared" ref="X8:X9" si="8">V8*W8</f>
        <v>120938.53700000001</v>
      </c>
      <c r="Y8" s="24">
        <f t="shared" ref="Y8:Y9" si="9">U8*W8</f>
        <v>1865.4545454545453</v>
      </c>
      <c r="Z8" s="24">
        <f t="shared" ref="Z8:Z9" si="10">V8+X8</f>
        <v>1330323.9070000001</v>
      </c>
      <c r="AA8" s="24">
        <f t="shared" ref="AA8:AB9" si="11">U8+Y8</f>
        <v>20519.999999999996</v>
      </c>
      <c r="AB8" s="24">
        <f>+AA8/Q8</f>
        <v>5.129999999999999</v>
      </c>
      <c r="AC8" s="48">
        <f>SUM(AA8:AA9)</f>
        <v>87466.499999999985</v>
      </c>
      <c r="AD8" s="36"/>
      <c r="AE8" s="17"/>
      <c r="AF8" s="23">
        <v>4</v>
      </c>
      <c r="AG8" s="24">
        <f>G8*AF8</f>
        <v>16000</v>
      </c>
      <c r="AH8" s="24"/>
      <c r="AI8" s="24"/>
      <c r="AJ8" s="24"/>
      <c r="AK8" s="24">
        <f>I8-AG8</f>
        <v>4520</v>
      </c>
      <c r="AL8" s="37">
        <f>+L8+AD8</f>
        <v>42621</v>
      </c>
      <c r="AM8" s="19">
        <v>42620</v>
      </c>
      <c r="AN8" s="24">
        <v>1330323.912</v>
      </c>
      <c r="AO8" s="27" t="s">
        <v>92</v>
      </c>
      <c r="AP8" s="17">
        <v>64.830600000000004</v>
      </c>
      <c r="AQ8" s="23">
        <f>AN8/AP8</f>
        <v>20520</v>
      </c>
      <c r="AR8" s="33">
        <f>SUM(AQ8:AQ9)</f>
        <v>87466.5</v>
      </c>
    </row>
    <row r="9" spans="2:44">
      <c r="B9" s="35"/>
      <c r="C9" s="35">
        <v>33</v>
      </c>
      <c r="D9" s="35">
        <v>42619</v>
      </c>
      <c r="E9" s="35" t="s">
        <v>41</v>
      </c>
      <c r="F9" s="20" t="s">
        <v>38</v>
      </c>
      <c r="G9" s="16">
        <v>13050</v>
      </c>
      <c r="H9" s="17">
        <v>5.13</v>
      </c>
      <c r="I9" s="28">
        <f t="shared" si="2"/>
        <v>66946.5</v>
      </c>
      <c r="J9" s="35" t="s">
        <v>39</v>
      </c>
      <c r="K9" s="35">
        <v>46</v>
      </c>
      <c r="L9" s="35">
        <v>42621</v>
      </c>
      <c r="M9" s="35">
        <v>37</v>
      </c>
      <c r="N9" s="35">
        <v>42621</v>
      </c>
      <c r="O9" s="20" t="s">
        <v>38</v>
      </c>
      <c r="P9" s="17">
        <v>1058</v>
      </c>
      <c r="Q9" s="16">
        <v>13050</v>
      </c>
      <c r="R9" s="23">
        <f t="shared" si="3"/>
        <v>302.34634406130272</v>
      </c>
      <c r="S9" s="23">
        <f t="shared" si="4"/>
        <v>4.6636363636363631</v>
      </c>
      <c r="T9" s="24">
        <f t="shared" si="5"/>
        <v>64.830600091117546</v>
      </c>
      <c r="U9" s="24">
        <f t="shared" si="6"/>
        <v>60860.454545454537</v>
      </c>
      <c r="V9" s="29">
        <v>3945619.79</v>
      </c>
      <c r="W9" s="25">
        <f t="shared" si="7"/>
        <v>0.1</v>
      </c>
      <c r="X9" s="24">
        <f t="shared" si="8"/>
        <v>394561.97900000005</v>
      </c>
      <c r="Y9" s="24">
        <f t="shared" si="9"/>
        <v>6086.045454545454</v>
      </c>
      <c r="Z9" s="24">
        <f t="shared" si="10"/>
        <v>4340181.7690000003</v>
      </c>
      <c r="AA9" s="24">
        <f t="shared" si="11"/>
        <v>66946.499999999985</v>
      </c>
      <c r="AB9" s="24">
        <f>+AA9/Q9</f>
        <v>5.129999999999999</v>
      </c>
      <c r="AC9" s="49"/>
      <c r="AD9" s="36"/>
      <c r="AE9" s="17"/>
      <c r="AF9" s="23">
        <v>4</v>
      </c>
      <c r="AG9" s="24">
        <f>G9*AF9</f>
        <v>52200</v>
      </c>
      <c r="AH9" s="24"/>
      <c r="AI9" s="24"/>
      <c r="AJ9" s="24"/>
      <c r="AK9" s="24">
        <f>I9-AG9</f>
        <v>14746.5</v>
      </c>
      <c r="AL9" s="37"/>
      <c r="AM9" s="19">
        <v>42620</v>
      </c>
      <c r="AN9" s="24">
        <v>4340181.7629000004</v>
      </c>
      <c r="AO9" s="27" t="s">
        <v>92</v>
      </c>
      <c r="AP9" s="17">
        <v>64.830600000000004</v>
      </c>
      <c r="AQ9" s="23">
        <f>AN9/AP9</f>
        <v>66946.5</v>
      </c>
      <c r="AR9" s="33"/>
    </row>
    <row r="10" spans="2:44">
      <c r="B10" s="7"/>
      <c r="C10" s="7"/>
      <c r="D10" s="12"/>
      <c r="E10" s="7"/>
      <c r="F10" s="8"/>
      <c r="G10" s="7"/>
      <c r="H10" s="7"/>
      <c r="I10" s="10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13"/>
      <c r="W10" s="13"/>
      <c r="X10" s="13"/>
      <c r="Y10" s="13"/>
      <c r="Z10" s="13"/>
      <c r="AA10" s="13"/>
      <c r="AB10" s="13"/>
      <c r="AC10" s="13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11"/>
      <c r="AO10" s="11"/>
      <c r="AP10" s="7"/>
      <c r="AQ10" s="9"/>
      <c r="AR10" s="9"/>
    </row>
    <row r="11" spans="2:44">
      <c r="B11" s="7"/>
      <c r="C11" s="7"/>
      <c r="D11" s="12"/>
      <c r="E11" s="7"/>
      <c r="F11" s="8"/>
      <c r="G11" s="7"/>
      <c r="H11" s="7"/>
      <c r="I11" s="10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13"/>
      <c r="W11" s="13"/>
      <c r="X11" s="13"/>
      <c r="Y11" s="13"/>
      <c r="Z11" s="13"/>
      <c r="AA11" s="13"/>
      <c r="AB11" s="13"/>
      <c r="AC11" s="13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11"/>
      <c r="AO11" s="11"/>
      <c r="AP11" s="7"/>
      <c r="AQ11" s="9"/>
      <c r="AR11" s="9"/>
    </row>
    <row r="12" spans="2:44">
      <c r="B12" s="7"/>
      <c r="C12" s="7"/>
      <c r="D12" s="12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11"/>
      <c r="AO12" s="11"/>
      <c r="AP12" s="7"/>
      <c r="AQ12" s="9"/>
      <c r="AR12" s="9"/>
    </row>
    <row r="13" spans="2:44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11"/>
      <c r="AO13" s="11"/>
      <c r="AP13" s="7"/>
      <c r="AQ13" s="9"/>
      <c r="AR13" s="9"/>
    </row>
    <row r="14" spans="2:44">
      <c r="B14" s="17"/>
      <c r="C14" s="17"/>
      <c r="D14" s="17"/>
      <c r="E14" s="17"/>
      <c r="F14" s="17"/>
      <c r="G14" s="16">
        <f>SUM(G6:G13)</f>
        <v>23050</v>
      </c>
      <c r="H14" s="17"/>
      <c r="I14" s="24">
        <f>SUM(I6:I13)</f>
        <v>117826.5</v>
      </c>
      <c r="J14" s="24"/>
      <c r="K14" s="17"/>
      <c r="L14" s="17"/>
      <c r="M14" s="24"/>
      <c r="N14" s="24"/>
      <c r="O14" s="17"/>
      <c r="P14" s="17"/>
      <c r="Q14" s="16">
        <f>SUM(Q6:Q13)</f>
        <v>23050</v>
      </c>
      <c r="R14" s="17"/>
      <c r="S14" s="17"/>
      <c r="T14" s="17"/>
      <c r="U14" s="24">
        <f>SUM(U6:U13)</f>
        <v>107115</v>
      </c>
      <c r="V14" s="24">
        <f>SUM(V6:V13)</f>
        <v>6938710.3600000003</v>
      </c>
      <c r="W14" s="17"/>
      <c r="X14" s="24">
        <f>SUM(X6:X13)</f>
        <v>693871.03600000008</v>
      </c>
      <c r="Y14" s="24">
        <f>SUM(Y6:Y13)</f>
        <v>10711.5</v>
      </c>
      <c r="Z14" s="24">
        <f>SUM(Z6:Z13)</f>
        <v>7632581.3960000006</v>
      </c>
      <c r="AA14" s="23">
        <f>SUM(AA6:AA13)</f>
        <v>117826.49999999999</v>
      </c>
      <c r="AB14" s="23"/>
      <c r="AC14" s="23">
        <f>SUM(AC6:AC13)</f>
        <v>117826.49999999999</v>
      </c>
      <c r="AD14" s="17"/>
      <c r="AE14" s="17"/>
      <c r="AF14" s="17"/>
      <c r="AG14" s="23">
        <f>SUM(AG6:AG13)</f>
        <v>91390</v>
      </c>
      <c r="AH14" s="23"/>
      <c r="AI14" s="23"/>
      <c r="AJ14" s="23"/>
      <c r="AK14" s="23">
        <f>SUM(AK6:AK13)</f>
        <v>26436.5</v>
      </c>
      <c r="AL14" s="17"/>
      <c r="AM14" s="17"/>
      <c r="AN14" s="23">
        <f>SUM(AN6:AN13)</f>
        <v>7637528.1649000002</v>
      </c>
      <c r="AO14" s="30"/>
      <c r="AP14" s="17"/>
      <c r="AQ14" s="23">
        <f>SUM(AQ6:AQ13)</f>
        <v>117792.36999395886</v>
      </c>
      <c r="AR14" s="23">
        <f>SUM(AR6:AR13)</f>
        <v>117792.36999395886</v>
      </c>
    </row>
    <row r="18" spans="2:3">
      <c r="B18" t="s">
        <v>42</v>
      </c>
    </row>
    <row r="20" spans="2:3">
      <c r="B20" t="s">
        <v>43</v>
      </c>
    </row>
    <row r="21" spans="2:3">
      <c r="B21" s="32">
        <v>1</v>
      </c>
      <c r="C21" t="s">
        <v>44</v>
      </c>
    </row>
    <row r="22" spans="2:3">
      <c r="B22" s="32">
        <v>2</v>
      </c>
      <c r="C22" t="s">
        <v>45</v>
      </c>
    </row>
    <row r="23" spans="2:3">
      <c r="B23" s="32">
        <v>3</v>
      </c>
      <c r="C23" t="s">
        <v>46</v>
      </c>
    </row>
    <row r="24" spans="2:3">
      <c r="B24" s="32">
        <v>4</v>
      </c>
      <c r="C24" t="s">
        <v>47</v>
      </c>
    </row>
    <row r="25" spans="2:3">
      <c r="B25" s="32">
        <v>5</v>
      </c>
      <c r="C25" t="s">
        <v>48</v>
      </c>
    </row>
    <row r="26" spans="2:3">
      <c r="B26" s="32">
        <v>6</v>
      </c>
      <c r="C26" t="s">
        <v>49</v>
      </c>
    </row>
    <row r="27" spans="2:3">
      <c r="B27" s="32">
        <v>7</v>
      </c>
      <c r="C27" t="s">
        <v>50</v>
      </c>
    </row>
    <row r="28" spans="2:3">
      <c r="B28" s="32">
        <v>8</v>
      </c>
      <c r="C28" t="s">
        <v>51</v>
      </c>
    </row>
    <row r="29" spans="2:3">
      <c r="B29" s="32">
        <v>9</v>
      </c>
      <c r="C29" t="s">
        <v>52</v>
      </c>
    </row>
    <row r="30" spans="2:3">
      <c r="B30" s="32">
        <v>10</v>
      </c>
      <c r="C30" t="s">
        <v>53</v>
      </c>
    </row>
    <row r="31" spans="2:3">
      <c r="B31" s="32">
        <v>11</v>
      </c>
      <c r="C31" t="s">
        <v>54</v>
      </c>
    </row>
    <row r="32" spans="2:3">
      <c r="B32" s="32">
        <v>12</v>
      </c>
      <c r="C32" t="s">
        <v>55</v>
      </c>
    </row>
    <row r="33" spans="2:3">
      <c r="B33" s="32">
        <v>13</v>
      </c>
      <c r="C33" t="s">
        <v>56</v>
      </c>
    </row>
    <row r="34" spans="2:3">
      <c r="B34" s="32">
        <v>14</v>
      </c>
      <c r="C34" t="s">
        <v>57</v>
      </c>
    </row>
    <row r="35" spans="2:3">
      <c r="B35" s="32">
        <v>15</v>
      </c>
      <c r="C35" t="s">
        <v>58</v>
      </c>
    </row>
    <row r="36" spans="2:3">
      <c r="B36" s="32">
        <v>16</v>
      </c>
      <c r="C36" t="s">
        <v>59</v>
      </c>
    </row>
    <row r="37" spans="2:3">
      <c r="B37" s="32">
        <v>17</v>
      </c>
      <c r="C37" t="s">
        <v>60</v>
      </c>
    </row>
    <row r="38" spans="2:3">
      <c r="B38" s="32">
        <v>18</v>
      </c>
      <c r="C38" t="s">
        <v>61</v>
      </c>
    </row>
    <row r="39" spans="2:3">
      <c r="B39" s="32">
        <v>19</v>
      </c>
      <c r="C39" t="s">
        <v>62</v>
      </c>
    </row>
    <row r="40" spans="2:3">
      <c r="B40" s="32">
        <v>20</v>
      </c>
      <c r="C40" t="s">
        <v>63</v>
      </c>
    </row>
    <row r="41" spans="2:3">
      <c r="B41" s="32">
        <v>21</v>
      </c>
      <c r="C41" t="s">
        <v>64</v>
      </c>
    </row>
    <row r="42" spans="2:3">
      <c r="B42" s="32">
        <v>22</v>
      </c>
      <c r="C42" t="s">
        <v>65</v>
      </c>
    </row>
    <row r="43" spans="2:3">
      <c r="B43" s="32">
        <v>23</v>
      </c>
      <c r="C43" t="s">
        <v>66</v>
      </c>
    </row>
    <row r="44" spans="2:3">
      <c r="B44" s="32">
        <v>24</v>
      </c>
      <c r="C44" t="s">
        <v>67</v>
      </c>
    </row>
    <row r="45" spans="2:3">
      <c r="B45" s="32">
        <v>25</v>
      </c>
      <c r="C45" t="s">
        <v>68</v>
      </c>
    </row>
    <row r="46" spans="2:3">
      <c r="B46" s="32">
        <v>26</v>
      </c>
      <c r="C46" t="s">
        <v>69</v>
      </c>
    </row>
    <row r="47" spans="2:3">
      <c r="B47" s="32">
        <v>27</v>
      </c>
      <c r="C47" t="s">
        <v>70</v>
      </c>
    </row>
    <row r="48" spans="2:3">
      <c r="B48" s="32">
        <v>28</v>
      </c>
      <c r="C48" t="s">
        <v>71</v>
      </c>
    </row>
    <row r="49" spans="2:3">
      <c r="B49" s="32">
        <v>29</v>
      </c>
      <c r="C49" t="s">
        <v>72</v>
      </c>
    </row>
    <row r="50" spans="2:3">
      <c r="B50" s="32">
        <v>30</v>
      </c>
      <c r="C50" t="s">
        <v>73</v>
      </c>
    </row>
    <row r="51" spans="2:3">
      <c r="B51" s="32">
        <v>31</v>
      </c>
      <c r="C51" t="s">
        <v>74</v>
      </c>
    </row>
    <row r="52" spans="2:3">
      <c r="B52" s="32" t="s">
        <v>94</v>
      </c>
      <c r="C52" t="s">
        <v>102</v>
      </c>
    </row>
    <row r="53" spans="2:3">
      <c r="B53" s="32" t="s">
        <v>95</v>
      </c>
      <c r="C53" t="s">
        <v>103</v>
      </c>
    </row>
    <row r="54" spans="2:3">
      <c r="B54" s="32" t="s">
        <v>108</v>
      </c>
      <c r="C54" t="s">
        <v>110</v>
      </c>
    </row>
    <row r="55" spans="2:3">
      <c r="B55" s="32">
        <v>32</v>
      </c>
      <c r="C55" t="s">
        <v>100</v>
      </c>
    </row>
    <row r="56" spans="2:3">
      <c r="B56" s="32">
        <v>33</v>
      </c>
      <c r="C56" t="s">
        <v>101</v>
      </c>
    </row>
    <row r="57" spans="2:3">
      <c r="B57" s="32">
        <v>34</v>
      </c>
      <c r="C57" t="s">
        <v>75</v>
      </c>
    </row>
    <row r="58" spans="2:3">
      <c r="B58" s="32">
        <v>35</v>
      </c>
      <c r="C58" t="s">
        <v>76</v>
      </c>
    </row>
    <row r="59" spans="2:3">
      <c r="B59" s="32">
        <v>36</v>
      </c>
      <c r="C59" t="s">
        <v>77</v>
      </c>
    </row>
    <row r="60" spans="2:3">
      <c r="B60" s="32">
        <v>37</v>
      </c>
      <c r="C60" t="s">
        <v>78</v>
      </c>
    </row>
    <row r="61" spans="2:3">
      <c r="B61" s="32">
        <v>38</v>
      </c>
      <c r="C61" t="s">
        <v>79</v>
      </c>
    </row>
    <row r="62" spans="2:3">
      <c r="B62" s="32">
        <v>39</v>
      </c>
      <c r="C62" t="s">
        <v>80</v>
      </c>
    </row>
    <row r="64" spans="2:3">
      <c r="C64" t="s">
        <v>81</v>
      </c>
    </row>
    <row r="65" spans="3:11">
      <c r="C65" t="s">
        <v>93</v>
      </c>
    </row>
    <row r="71" spans="3:11" ht="30">
      <c r="C71" s="44" t="s">
        <v>82</v>
      </c>
      <c r="D71" s="45"/>
      <c r="E71" s="5" t="s">
        <v>83</v>
      </c>
      <c r="F71" s="5" t="s">
        <v>84</v>
      </c>
      <c r="G71" s="5" t="s">
        <v>85</v>
      </c>
      <c r="H71" s="5" t="s">
        <v>86</v>
      </c>
      <c r="I71" s="5" t="s">
        <v>87</v>
      </c>
      <c r="J71" s="5" t="s">
        <v>88</v>
      </c>
      <c r="K71" s="5" t="s">
        <v>86</v>
      </c>
    </row>
    <row r="72" spans="3:11">
      <c r="C72" s="14" t="s">
        <v>89</v>
      </c>
      <c r="D72" s="15"/>
      <c r="E72" s="16">
        <v>1000</v>
      </c>
      <c r="F72" s="17">
        <v>4</v>
      </c>
      <c r="G72" s="18">
        <f>+E72*F72</f>
        <v>4000</v>
      </c>
      <c r="H72" s="46">
        <f>SUM(G72:G74)</f>
        <v>19000</v>
      </c>
      <c r="I72" s="19">
        <v>42614</v>
      </c>
      <c r="J72" s="18">
        <v>10000</v>
      </c>
      <c r="K72" s="46">
        <f>SUM(J72:J74)</f>
        <v>19000</v>
      </c>
    </row>
    <row r="73" spans="3:11">
      <c r="C73" s="14" t="s">
        <v>90</v>
      </c>
      <c r="D73" s="15"/>
      <c r="E73" s="16">
        <v>2000</v>
      </c>
      <c r="F73" s="17">
        <v>5</v>
      </c>
      <c r="G73" s="18">
        <f>+E73*F73</f>
        <v>10000</v>
      </c>
      <c r="H73" s="46"/>
      <c r="I73" s="37">
        <v>42628</v>
      </c>
      <c r="J73" s="47">
        <v>9000</v>
      </c>
      <c r="K73" s="46"/>
    </row>
    <row r="74" spans="3:11">
      <c r="C74" s="14" t="s">
        <v>91</v>
      </c>
      <c r="D74" s="15"/>
      <c r="E74" s="16">
        <v>500</v>
      </c>
      <c r="F74" s="17">
        <v>10</v>
      </c>
      <c r="G74" s="18">
        <f>+E74*F74</f>
        <v>5000</v>
      </c>
      <c r="H74" s="46"/>
      <c r="I74" s="35"/>
      <c r="J74" s="47"/>
      <c r="K74" s="46"/>
    </row>
  </sheetData>
  <autoFilter ref="B4:AR7">
    <filterColumn colId="26"/>
    <filterColumn colId="27"/>
    <filterColumn colId="30"/>
    <filterColumn colId="31"/>
    <filterColumn colId="32"/>
    <filterColumn colId="33"/>
    <filterColumn colId="34"/>
    <filterColumn colId="35"/>
    <filterColumn colId="36"/>
    <filterColumn colId="39"/>
    <filterColumn colId="41"/>
  </autoFilter>
  <mergeCells count="35">
    <mergeCell ref="H72:H74"/>
    <mergeCell ref="K72:K74"/>
    <mergeCell ref="I73:I74"/>
    <mergeCell ref="J73:J74"/>
    <mergeCell ref="C6:C7"/>
    <mergeCell ref="C3:J3"/>
    <mergeCell ref="K3:AE3"/>
    <mergeCell ref="AF3:AK3"/>
    <mergeCell ref="AL3:AR3"/>
    <mergeCell ref="C71:D71"/>
    <mergeCell ref="D6:D7"/>
    <mergeCell ref="J6:J7"/>
    <mergeCell ref="J8:J9"/>
    <mergeCell ref="K6:K7"/>
    <mergeCell ref="K8:K9"/>
    <mergeCell ref="L6:L7"/>
    <mergeCell ref="L8:L9"/>
    <mergeCell ref="M6:M7"/>
    <mergeCell ref="N6:N7"/>
    <mergeCell ref="N8:N9"/>
    <mergeCell ref="M8:M9"/>
    <mergeCell ref="B6:B7"/>
    <mergeCell ref="E6:E7"/>
    <mergeCell ref="B8:B9"/>
    <mergeCell ref="C8:C9"/>
    <mergeCell ref="D8:D9"/>
    <mergeCell ref="E8:E9"/>
    <mergeCell ref="AR6:AR7"/>
    <mergeCell ref="AR8:AR9"/>
    <mergeCell ref="AC6:AC7"/>
    <mergeCell ref="AC8:AC9"/>
    <mergeCell ref="AD6:AD7"/>
    <mergeCell ref="AD8:AD9"/>
    <mergeCell ref="AL6:AL7"/>
    <mergeCell ref="AL8:AL9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Sales &amp; Receivables</vt:lpstr>
      <vt:lpstr>'Sales &amp; Receivables'!Область_печати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Home-PC</dc:creator>
  <cp:lastModifiedBy>Home-PC</cp:lastModifiedBy>
  <dcterms:created xsi:type="dcterms:W3CDTF">2016-09-30T19:29:02Z</dcterms:created>
  <dcterms:modified xsi:type="dcterms:W3CDTF">2016-10-03T07:20:32Z</dcterms:modified>
</cp:coreProperties>
</file>