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216" yWindow="420" windowWidth="12120" windowHeight="7860"/>
  </bookViews>
  <sheets>
    <sheet name="Лист 1" sheetId="264" r:id="rId1"/>
    <sheet name="Свидетельство" sheetId="267" r:id="rId2"/>
  </sheets>
  <externalReferences>
    <externalReference r:id="rId3"/>
  </externalReferences>
  <definedNames>
    <definedName name="logo" localSheetId="1">INDEX(#REF!,MATCH(#REF!,#REF!,0))</definedName>
    <definedName name="logo">INDEX('Лист 1'!$B$48:$B$50,MATCH('Лист 1'!$L$39,'Лист 1'!$C$48:$C$50,0))</definedName>
    <definedName name="logo1" localSheetId="1">INDEX(#REF!,MATCH(#REF!,#REF!,0))</definedName>
    <definedName name="logo1">INDEX('Лист 1'!$B$51:$B$53,MATCH('Лист 1'!$L$39,'Лист 1'!$C$51:$C$53,0))</definedName>
    <definedName name="_xlnm.Print_Area" localSheetId="0">'Лист 1'!$A$1:$R$40</definedName>
    <definedName name="_xlnm.Print_Area" localSheetId="1">Свидетельство!$A$1:$AA$46</definedName>
    <definedName name="Печать">INDEX([1]Рабочийпротокол!$B$64:$B$67,MATCH([1]Рабочийпротокол!$K$25,[1]Рабочийпротокол!$C$64:$C$67,0))</definedName>
    <definedName name="Подпись" localSheetId="1">INDEX([1]Рабочийпротокол!$B$61:$B$63,MATCH([1]Рабочийпротокол!$K$25,[1]Рабочийпротокол!$C$61:$C$63,0))</definedName>
    <definedName name="Подпись">INDEX('Лист 1'!$B$44:$B$46,MATCH('Лист 1'!$L$39,'Лист 1'!$C$44:$C$46,0))</definedName>
  </definedNames>
  <calcPr calcId="124519"/>
</workbook>
</file>

<file path=xl/calcChain.xml><?xml version="1.0" encoding="utf-8"?>
<calcChain xmlns="http://schemas.openxmlformats.org/spreadsheetml/2006/main">
  <c r="K37" i="264"/>
  <c r="L41" l="1"/>
  <c r="O17" l="1"/>
  <c r="M17"/>
  <c r="H26" i="267" l="1"/>
  <c r="H25"/>
  <c r="U39"/>
  <c r="B44"/>
  <c r="T14" s="1"/>
  <c r="M11"/>
  <c r="B41" i="264"/>
  <c r="C44"/>
  <c r="F44" s="1"/>
  <c r="C43"/>
  <c r="D43" s="1"/>
  <c r="C42"/>
  <c r="F42" s="1"/>
  <c r="S35"/>
  <c r="S34"/>
  <c r="S33"/>
  <c r="S43"/>
  <c r="L42"/>
  <c r="V31"/>
  <c r="V24"/>
  <c r="V32"/>
  <c r="U35"/>
  <c r="U24"/>
  <c r="W24" s="1"/>
  <c r="U27"/>
  <c r="U31"/>
  <c r="U32"/>
  <c r="U33"/>
  <c r="U34"/>
  <c r="N37"/>
  <c r="U30"/>
  <c r="U28"/>
  <c r="U26"/>
  <c r="U29"/>
  <c r="U25"/>
  <c r="V34"/>
  <c r="V26"/>
  <c r="V25"/>
  <c r="V30"/>
  <c r="W30" s="1"/>
  <c r="V35"/>
  <c r="S42" l="1"/>
  <c r="S44" s="1"/>
  <c r="V29" s="1"/>
  <c r="W29" s="1"/>
  <c r="F43"/>
  <c r="D44"/>
  <c r="D42"/>
  <c r="W25"/>
  <c r="W26"/>
  <c r="W35"/>
  <c r="W34"/>
  <c r="W32"/>
  <c r="W31"/>
  <c r="V33"/>
  <c r="W33" s="1"/>
  <c r="V28"/>
  <c r="W28" s="1"/>
  <c r="V27"/>
  <c r="W27" s="1"/>
  <c r="D39" l="1"/>
</calcChain>
</file>

<file path=xl/sharedStrings.xml><?xml version="1.0" encoding="utf-8"?>
<sst xmlns="http://schemas.openxmlformats.org/spreadsheetml/2006/main" count="118" uniqueCount="90">
  <si>
    <t xml:space="preserve">Заводской номер </t>
  </si>
  <si>
    <t xml:space="preserve"> (годен, не годен).</t>
  </si>
  <si>
    <t>Средства поверки</t>
  </si>
  <si>
    <t>Поверочная среда</t>
  </si>
  <si>
    <t>Условия поверки</t>
  </si>
  <si>
    <t>Наименование операции</t>
  </si>
  <si>
    <t>Технические требования</t>
  </si>
  <si>
    <t>Заключение о соответствии</t>
  </si>
  <si>
    <t>соответствует</t>
  </si>
  <si>
    <t>2.0 МПа</t>
  </si>
  <si>
    <r>
      <t>дм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/имп.</t>
    </r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</si>
  <si>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</si>
  <si>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t>Принадлежит:</t>
  </si>
  <si>
    <r>
      <t xml:space="preserve">ПРЕОБРАЗОВАТЕЛЯ РАСХОДА ВИХРЕВОГО ЭЛЕКТРОМАГНИТНОГО </t>
    </r>
    <r>
      <rPr>
        <b/>
        <sz val="11"/>
        <rFont val="Times New Roman"/>
        <family val="1"/>
        <charset val="204"/>
      </rPr>
      <t>ВЭПС-Р</t>
    </r>
    <r>
      <rPr>
        <sz val="11"/>
        <rFont val="Times New Roman"/>
        <family val="1"/>
        <charset val="204"/>
      </rPr>
      <t xml:space="preserve"> МОДИФИКАЦИИ </t>
    </r>
    <r>
      <rPr>
        <b/>
        <sz val="11"/>
        <rFont val="Times New Roman"/>
        <family val="1"/>
        <charset val="204"/>
      </rPr>
      <t>ПБ2-01</t>
    </r>
  </si>
  <si>
    <t>ЗАО "Промсервис", ИНН 7302005960</t>
  </si>
  <si>
    <t>1 Внешний осмотр</t>
  </si>
  <si>
    <t>2 Проверка на герметичность и прочность</t>
  </si>
  <si>
    <t>3 Опробвание</t>
  </si>
  <si>
    <t>ВЭПС-Р работоспособен</t>
  </si>
  <si>
    <t>Вес выходных импульсов:</t>
  </si>
  <si>
    <t>Ду</t>
  </si>
  <si>
    <t>-</t>
  </si>
  <si>
    <t>по ненормированному выходу:</t>
  </si>
  <si>
    <t>к =</t>
  </si>
  <si>
    <t>Класс:</t>
  </si>
  <si>
    <t>по нормированному выходу:</t>
  </si>
  <si>
    <r>
      <t>к</t>
    </r>
    <r>
      <rPr>
        <i/>
        <vertAlign val="subscript"/>
        <sz val="12"/>
        <rFont val="Times New Roman"/>
        <family val="1"/>
        <charset val="204"/>
      </rPr>
      <t>р</t>
    </r>
    <r>
      <rPr>
        <i/>
        <sz val="12"/>
        <rFont val="Times New Roman"/>
        <family val="1"/>
        <charset val="204"/>
      </rPr>
      <t xml:space="preserve"> =</t>
    </r>
  </si>
  <si>
    <t>4 Определение относительной погрешности преобразования объема и объемного расхода в выходные электрические сигналы</t>
  </si>
  <si>
    <t>Время t, с</t>
  </si>
  <si>
    <t>Показания установки поверочной:</t>
  </si>
  <si>
    <t>Количество импульсов N</t>
  </si>
  <si>
    <t>Выход 1 (ненормированный)</t>
  </si>
  <si>
    <t>Выход 2 (нормированный)</t>
  </si>
  <si>
    <t>Пределы допускаемой относительной погрешности, %</t>
  </si>
  <si>
    <t>±</t>
  </si>
  <si>
    <t>Пределы относительной  погрешности преобразования объема и объемного расхода в выходные электрические сигналы:</t>
  </si>
  <si>
    <t>06.08.2015</t>
  </si>
  <si>
    <t>Поверитель:</t>
  </si>
  <si>
    <t>Дата поверки:</t>
  </si>
  <si>
    <t>Заключение о пригодности ВЭПС-Р:</t>
  </si>
  <si>
    <t>Место проведения поверки:</t>
  </si>
  <si>
    <t xml:space="preserve">  ЗАО "Промсервис", ИНН 7302005960, г.Димитровград, Мулловское шоссе, 41 Д</t>
  </si>
  <si>
    <r>
      <t xml:space="preserve">  Вода, вязкость = 1,01*10</t>
    </r>
    <r>
      <rPr>
        <vertAlign val="superscript"/>
        <sz val="10"/>
        <rFont val="Times New Roman"/>
        <family val="1"/>
        <charset val="204"/>
      </rPr>
      <t>-6</t>
    </r>
    <r>
      <rPr>
        <sz val="10"/>
        <rFont val="Times New Roman"/>
        <family val="1"/>
        <charset val="204"/>
      </rPr>
      <t xml:space="preserve">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/с, температура</t>
    </r>
  </si>
  <si>
    <t>°С, давление 0,3 МПа</t>
  </si>
  <si>
    <t>Температура окр.воздуха</t>
  </si>
  <si>
    <t>°С, отн.влажность</t>
  </si>
  <si>
    <t>%, атмосферное давление</t>
  </si>
  <si>
    <t>мм рт. Ст.</t>
  </si>
  <si>
    <t>Диапазон расходов:</t>
  </si>
  <si>
    <t>мм</t>
  </si>
  <si>
    <t>не измеряется
(не вычисляется)</t>
  </si>
  <si>
    <t>А.Г. Яковенко</t>
  </si>
  <si>
    <r>
      <t>Вес импульсов к,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/имп.</t>
    </r>
  </si>
  <si>
    <t>плюс 20</t>
  </si>
  <si>
    <t>±20</t>
  </si>
  <si>
    <t>–10+20</t>
  </si>
  <si>
    <t>М.Н. Куваев</t>
  </si>
  <si>
    <r>
      <t>Расход G, 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/ч</t>
    </r>
  </si>
  <si>
    <r>
      <t>Объем V</t>
    </r>
    <r>
      <rPr>
        <b/>
        <i/>
        <vertAlign val="superscript"/>
        <sz val="10"/>
        <rFont val="Times New Roman"/>
        <family val="1"/>
        <charset val="204"/>
      </rPr>
      <t>э</t>
    </r>
    <r>
      <rPr>
        <b/>
        <i/>
        <sz val="10"/>
        <rFont val="Times New Roman"/>
        <family val="1"/>
        <charset val="204"/>
      </rPr>
      <t>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</si>
  <si>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r>
      <t>Объем V,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</si>
  <si>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i/>
        <sz val="10"/>
        <rFont val="Times New Roman"/>
        <family val="1"/>
        <charset val="204"/>
      </rPr>
      <t>, %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</si>
  <si>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vertAlign val="subscript"/>
        <sz val="10"/>
        <rFont val="Times New Roman"/>
        <family val="1"/>
        <charset val="204"/>
      </rPr>
      <t>н</t>
    </r>
    <r>
      <rPr>
        <b/>
        <i/>
        <sz val="10"/>
        <rFont val="Times New Roman"/>
        <family val="1"/>
        <charset val="204"/>
      </rPr>
      <t>, %</t>
    </r>
  </si>
  <si>
    <t>ЗАКРЫТОЕ АКЦИОНЕРНОЕ ОБЩЕСТВО «ПРОМСЕРВИС»</t>
  </si>
  <si>
    <t>(ЗАО «Промсервис»)</t>
  </si>
  <si>
    <t>наименование органа ГМС, ГИМЦ, юридического лица</t>
  </si>
  <si>
    <t>СВИДЕТЕЛЬСТВО</t>
  </si>
  <si>
    <t>О ПОВЕРКЕ</t>
  </si>
  <si>
    <t>№</t>
  </si>
  <si>
    <t>Действительно до</t>
  </si>
  <si>
    <t>Средство  измерений</t>
  </si>
  <si>
    <t>Преобразователь расхода вихревой электромагнитный ВЭПС-Р</t>
  </si>
  <si>
    <t>наименование, тип</t>
  </si>
  <si>
    <t>–</t>
  </si>
  <si>
    <t>Серия и номер клейма предыдущей поверки (если такие серия и номер имеются)</t>
  </si>
  <si>
    <t>заводской номер</t>
  </si>
  <si>
    <t>принадлежащее</t>
  </si>
  <si>
    <t>наименование юридического (физического) лица, ИНН</t>
  </si>
  <si>
    <r>
      <t xml:space="preserve">поверено и на основании результатов </t>
    </r>
    <r>
      <rPr>
        <u/>
        <sz val="14"/>
        <color indexed="8"/>
        <rFont val="Times New Roman"/>
        <family val="1"/>
        <charset val="204"/>
      </rPr>
      <t>первичной</t>
    </r>
    <r>
      <rPr>
        <sz val="14"/>
        <color indexed="8"/>
        <rFont val="Times New Roman"/>
        <family val="1"/>
        <charset val="204"/>
      </rPr>
      <t xml:space="preserve"> (</t>
    </r>
    <r>
      <rPr>
        <sz val="14"/>
        <color indexed="8"/>
        <rFont val="Times New Roman"/>
        <family val="1"/>
        <charset val="204"/>
      </rPr>
      <t>периодической) поверки признано пригодным к применению.</t>
    </r>
  </si>
  <si>
    <t>поверено и на основании результатов первичной после ремонта поверки признано пригодным к применению.</t>
  </si>
  <si>
    <t>Руководитель МС</t>
  </si>
  <si>
    <t>должность руководителя подразделения</t>
  </si>
  <si>
    <t>подпись</t>
  </si>
  <si>
    <t>инициалы, фамилия</t>
  </si>
  <si>
    <t xml:space="preserve">Поверитель      </t>
  </si>
  <si>
    <t>г.</t>
  </si>
  <si>
    <r>
      <t xml:space="preserve">(Госреестр № </t>
    </r>
    <r>
      <rPr>
        <b/>
        <sz val="8"/>
        <rFont val="Times New Roman"/>
        <family val="1"/>
        <charset val="204"/>
      </rPr>
      <t>61872</t>
    </r>
    <r>
      <rPr>
        <sz val="8"/>
        <rFont val="Times New Roman"/>
        <family val="1"/>
        <charset val="204"/>
      </rPr>
      <t>-15, методика поверки 4213-037-12560879 МП)</t>
    </r>
  </si>
  <si>
    <t xml:space="preserve">  Эталон единицы расхода жидкости в диапазоне значений 0,005...400 м3/ч. Пределы основной относительной погрешности измерения объема 0,33%. Регистрационный № 3.2.ВЦС.0001.2013. Свидетельство об аттестации № 024-0001 действительно до 19.05.2017 г.</t>
  </si>
  <si>
    <t>ПРОТОКОЛ ПЕРВИЧНОЙ ПРИ ВЫПУСКЕ ИЗ ПРОИЗВОДСТВА ПОВЕРКИ №</t>
  </si>
  <si>
    <t>01/17</t>
  </si>
  <si>
    <t>0360200001</t>
  </si>
</sst>
</file>

<file path=xl/styles.xml><?xml version="1.0" encoding="utf-8"?>
<styleSheet xmlns="http://schemas.openxmlformats.org/spreadsheetml/2006/main">
  <numFmts count="9">
    <numFmt numFmtId="164" formatCode="0.00000"/>
    <numFmt numFmtId="165" formatCode="0.0"/>
    <numFmt numFmtId="166" formatCode="0.0%"/>
    <numFmt numFmtId="167" formatCode="0.000000"/>
    <numFmt numFmtId="168" formatCode="0.000"/>
    <numFmt numFmtId="169" formatCode="0.0000"/>
    <numFmt numFmtId="170" formatCode="000000"/>
    <numFmt numFmtId="171" formatCode="yyyy"/>
    <numFmt numFmtId="172" formatCode="[$-F800]dddd\,\ mmmm\ dd\,\ yyyy"/>
  </numFmts>
  <fonts count="32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/>
    <xf numFmtId="0" fontId="24" fillId="0" borderId="0"/>
    <xf numFmtId="0" fontId="19" fillId="0" borderId="0"/>
  </cellStyleXfs>
  <cellXfs count="295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/>
    <xf numFmtId="0" fontId="5" fillId="0" borderId="0" xfId="0" applyFont="1"/>
    <xf numFmtId="0" fontId="6" fillId="0" borderId="0" xfId="0" applyFont="1" applyBorder="1"/>
    <xf numFmtId="167" fontId="8" fillId="0" borderId="0" xfId="0" applyNumberFormat="1" applyFont="1" applyFill="1" applyBorder="1" applyProtection="1"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left" vertical="center"/>
    </xf>
    <xf numFmtId="169" fontId="6" fillId="0" borderId="1" xfId="0" applyNumberFormat="1" applyFont="1" applyFill="1" applyBorder="1" applyAlignment="1" applyProtection="1">
      <alignment horizontal="center" vertical="center"/>
      <protection locked="0"/>
    </xf>
    <xf numFmtId="169" fontId="6" fillId="0" borderId="2" xfId="0" applyNumberFormat="1" applyFont="1" applyFill="1" applyBorder="1" applyAlignment="1" applyProtection="1">
      <alignment horizontal="center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</xf>
    <xf numFmtId="169" fontId="6" fillId="0" borderId="0" xfId="0" applyNumberFormat="1" applyFont="1" applyFill="1" applyBorder="1" applyAlignment="1" applyProtection="1">
      <alignment horizontal="center" vertical="center"/>
    </xf>
    <xf numFmtId="169" fontId="6" fillId="0" borderId="4" xfId="0" applyNumberFormat="1" applyFont="1" applyFill="1" applyBorder="1" applyAlignment="1" applyProtection="1">
      <alignment horizontal="center" vertical="center"/>
    </xf>
    <xf numFmtId="169" fontId="6" fillId="0" borderId="5" xfId="0" applyNumberFormat="1" applyFont="1" applyFill="1" applyBorder="1" applyAlignment="1" applyProtection="1">
      <alignment horizontal="center" vertical="center"/>
    </xf>
    <xf numFmtId="169" fontId="6" fillId="0" borderId="4" xfId="0" applyNumberFormat="1" applyFont="1" applyFill="1" applyBorder="1" applyAlignment="1" applyProtection="1">
      <alignment horizontal="center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2" fontId="6" fillId="0" borderId="7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 applyProtection="1">
      <alignment horizontal="center" vertical="center"/>
      <protection locked="0"/>
    </xf>
    <xf numFmtId="2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7" fillId="0" borderId="0" xfId="0" applyNumberFormat="1" applyFont="1" applyFill="1" applyBorder="1" applyAlignment="1" applyProtection="1">
      <protection locked="0"/>
    </xf>
    <xf numFmtId="0" fontId="1" fillId="0" borderId="13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/>
    <xf numFmtId="0" fontId="6" fillId="0" borderId="0" xfId="0" applyFont="1" applyFill="1"/>
    <xf numFmtId="0" fontId="1" fillId="0" borderId="0" xfId="0" applyFont="1" applyBorder="1" applyAlignment="1"/>
    <xf numFmtId="1" fontId="1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5" xfId="0" applyFont="1" applyBorder="1"/>
    <xf numFmtId="0" fontId="12" fillId="0" borderId="0" xfId="0" applyFont="1"/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left"/>
      <protection locked="0"/>
    </xf>
    <xf numFmtId="2" fontId="6" fillId="0" borderId="0" xfId="0" applyNumberFormat="1" applyFont="1" applyBorder="1"/>
    <xf numFmtId="0" fontId="7" fillId="0" borderId="0" xfId="0" applyFont="1" applyBorder="1"/>
    <xf numFmtId="0" fontId="6" fillId="0" borderId="0" xfId="0" applyFont="1" applyFill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2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 applyProtection="1">
      <protection locked="0"/>
    </xf>
    <xf numFmtId="0" fontId="5" fillId="0" borderId="0" xfId="0" applyFont="1" applyFill="1" applyBorder="1"/>
    <xf numFmtId="2" fontId="5" fillId="0" borderId="0" xfId="0" applyNumberFormat="1" applyFont="1" applyBorder="1"/>
    <xf numFmtId="0" fontId="1" fillId="0" borderId="27" xfId="0" applyFont="1" applyBorder="1" applyAlignment="1">
      <alignment horizontal="right"/>
    </xf>
    <xf numFmtId="2" fontId="5" fillId="0" borderId="27" xfId="0" applyNumberFormat="1" applyFont="1" applyFill="1" applyBorder="1" applyAlignment="1">
      <alignment vertical="center"/>
    </xf>
    <xf numFmtId="2" fontId="1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67" fontId="12" fillId="0" borderId="0" xfId="0" applyNumberFormat="1" applyFont="1" applyBorder="1"/>
    <xf numFmtId="0" fontId="1" fillId="0" borderId="14" xfId="0" applyFont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/>
    <xf numFmtId="0" fontId="1" fillId="0" borderId="28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28" xfId="0" applyFont="1" applyFill="1" applyBorder="1" applyAlignment="1"/>
    <xf numFmtId="0" fontId="1" fillId="0" borderId="31" xfId="0" applyFont="1" applyFill="1" applyBorder="1"/>
    <xf numFmtId="0" fontId="17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center"/>
    </xf>
    <xf numFmtId="165" fontId="2" fillId="0" borderId="32" xfId="0" applyNumberFormat="1" applyFont="1" applyFill="1" applyBorder="1" applyAlignment="1"/>
    <xf numFmtId="165" fontId="2" fillId="0" borderId="32" xfId="0" applyNumberFormat="1" applyFont="1" applyFill="1" applyBorder="1" applyAlignment="1">
      <alignment horizontal="center"/>
    </xf>
    <xf numFmtId="165" fontId="2" fillId="0" borderId="32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0" fillId="0" borderId="0" xfId="0" applyFont="1" applyFill="1" applyAlignment="1">
      <alignment horizontal="right"/>
    </xf>
    <xf numFmtId="0" fontId="12" fillId="0" borderId="0" xfId="0" applyFont="1" applyFill="1" applyBorder="1"/>
    <xf numFmtId="2" fontId="12" fillId="0" borderId="5" xfId="0" applyNumberFormat="1" applyFont="1" applyFill="1" applyBorder="1" applyAlignment="1">
      <alignment horizontal="right"/>
    </xf>
    <xf numFmtId="2" fontId="6" fillId="0" borderId="30" xfId="0" applyNumberFormat="1" applyFont="1" applyFill="1" applyBorder="1" applyAlignment="1">
      <alignment horizontal="left"/>
    </xf>
    <xf numFmtId="0" fontId="12" fillId="0" borderId="0" xfId="0" applyFont="1" applyFill="1"/>
    <xf numFmtId="2" fontId="12" fillId="0" borderId="34" xfId="0" applyNumberFormat="1" applyFont="1" applyFill="1" applyBorder="1" applyAlignment="1">
      <alignment horizontal="right"/>
    </xf>
    <xf numFmtId="2" fontId="6" fillId="0" borderId="35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right"/>
    </xf>
    <xf numFmtId="2" fontId="6" fillId="0" borderId="40" xfId="0" applyNumberFormat="1" applyFont="1" applyFill="1" applyBorder="1" applyAlignment="1">
      <alignment horizontal="left"/>
    </xf>
    <xf numFmtId="2" fontId="12" fillId="0" borderId="37" xfId="0" applyNumberFormat="1" applyFont="1" applyFill="1" applyBorder="1" applyAlignment="1">
      <alignment horizontal="right"/>
    </xf>
    <xf numFmtId="2" fontId="6" fillId="0" borderId="41" xfId="0" applyNumberFormat="1" applyFont="1" applyFill="1" applyBorder="1" applyAlignment="1">
      <alignment horizontal="left"/>
    </xf>
    <xf numFmtId="169" fontId="6" fillId="0" borderId="42" xfId="0" applyNumberFormat="1" applyFont="1" applyFill="1" applyBorder="1" applyAlignment="1">
      <alignment horizontal="center"/>
    </xf>
    <xf numFmtId="169" fontId="6" fillId="0" borderId="14" xfId="0" applyNumberFormat="1" applyFont="1" applyFill="1" applyBorder="1" applyAlignment="1">
      <alignment horizontal="center"/>
    </xf>
    <xf numFmtId="169" fontId="6" fillId="0" borderId="4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" fillId="0" borderId="32" xfId="0" applyFont="1" applyFill="1" applyBorder="1" applyAlignment="1"/>
    <xf numFmtId="169" fontId="1" fillId="0" borderId="0" xfId="0" applyNumberFormat="1" applyFont="1" applyFill="1" applyBorder="1" applyAlignment="1"/>
    <xf numFmtId="169" fontId="6" fillId="0" borderId="0" xfId="0" applyNumberFormat="1" applyFont="1" applyFill="1" applyBorder="1" applyAlignment="1">
      <alignment horizontal="center" vertical="center"/>
    </xf>
    <xf numFmtId="0" fontId="26" fillId="0" borderId="44" xfId="2" applyFont="1" applyBorder="1"/>
    <xf numFmtId="0" fontId="26" fillId="0" borderId="34" xfId="2" applyFont="1" applyBorder="1"/>
    <xf numFmtId="0" fontId="26" fillId="0" borderId="45" xfId="2" applyFont="1" applyBorder="1"/>
    <xf numFmtId="0" fontId="26" fillId="0" borderId="0" xfId="2" applyFont="1"/>
    <xf numFmtId="0" fontId="26" fillId="0" borderId="46" xfId="2" applyFont="1" applyBorder="1"/>
    <xf numFmtId="0" fontId="27" fillId="0" borderId="24" xfId="2" applyFont="1" applyBorder="1" applyAlignment="1"/>
    <xf numFmtId="171" fontId="26" fillId="0" borderId="0" xfId="2" applyNumberFormat="1" applyFont="1"/>
    <xf numFmtId="171" fontId="26" fillId="0" borderId="0" xfId="2" applyNumberFormat="1" applyFont="1" applyAlignment="1"/>
    <xf numFmtId="0" fontId="28" fillId="0" borderId="24" xfId="2" applyFont="1" applyBorder="1" applyAlignment="1">
      <alignment vertical="top"/>
    </xf>
    <xf numFmtId="14" fontId="26" fillId="0" borderId="0" xfId="2" applyNumberFormat="1" applyFont="1"/>
    <xf numFmtId="0" fontId="26" fillId="0" borderId="0" xfId="2" applyFont="1" applyBorder="1"/>
    <xf numFmtId="0" fontId="26" fillId="0" borderId="24" xfId="2" applyFont="1" applyBorder="1"/>
    <xf numFmtId="0" fontId="29" fillId="0" borderId="0" xfId="2" applyFont="1" applyBorder="1"/>
    <xf numFmtId="0" fontId="27" fillId="0" borderId="0" xfId="2" applyFont="1" applyBorder="1" applyAlignment="1"/>
    <xf numFmtId="0" fontId="29" fillId="0" borderId="0" xfId="2" applyFont="1" applyBorder="1" applyAlignment="1"/>
    <xf numFmtId="0" fontId="26" fillId="0" borderId="0" xfId="2" applyFont="1" applyBorder="1" applyAlignment="1"/>
    <xf numFmtId="0" fontId="27" fillId="0" borderId="0" xfId="2" applyFont="1" applyBorder="1"/>
    <xf numFmtId="0" fontId="28" fillId="0" borderId="0" xfId="2" applyFont="1" applyBorder="1" applyAlignment="1">
      <alignment vertical="top"/>
    </xf>
    <xf numFmtId="0" fontId="29" fillId="0" borderId="0" xfId="2" applyFont="1"/>
    <xf numFmtId="0" fontId="30" fillId="0" borderId="0" xfId="2" applyFont="1" applyBorder="1"/>
    <xf numFmtId="172" fontId="29" fillId="0" borderId="32" xfId="2" applyNumberFormat="1" applyFont="1" applyBorder="1" applyAlignment="1"/>
    <xf numFmtId="172" fontId="29" fillId="0" borderId="0" xfId="2" applyNumberFormat="1" applyFont="1" applyBorder="1" applyAlignment="1"/>
    <xf numFmtId="0" fontId="26" fillId="0" borderId="47" xfId="2" applyFont="1" applyBorder="1"/>
    <xf numFmtId="0" fontId="26" fillId="0" borderId="32" xfId="2" applyFont="1" applyBorder="1"/>
    <xf numFmtId="0" fontId="26" fillId="0" borderId="48" xfId="2" applyFont="1" applyBorder="1"/>
    <xf numFmtId="0" fontId="19" fillId="0" borderId="0" xfId="3"/>
    <xf numFmtId="2" fontId="12" fillId="0" borderId="49" xfId="0" applyNumberFormat="1" applyFont="1" applyFill="1" applyBorder="1" applyAlignment="1">
      <alignment horizontal="right"/>
    </xf>
    <xf numFmtId="2" fontId="12" fillId="0" borderId="50" xfId="0" applyNumberFormat="1" applyFont="1" applyFill="1" applyBorder="1" applyAlignment="1">
      <alignment horizontal="right"/>
    </xf>
    <xf numFmtId="2" fontId="12" fillId="0" borderId="12" xfId="0" applyNumberFormat="1" applyFont="1" applyFill="1" applyBorder="1" applyAlignment="1">
      <alignment horizontal="right"/>
    </xf>
    <xf numFmtId="2" fontId="6" fillId="0" borderId="51" xfId="0" applyNumberFormat="1" applyFont="1" applyFill="1" applyBorder="1" applyAlignment="1">
      <alignment horizontal="left"/>
    </xf>
    <xf numFmtId="2" fontId="6" fillId="0" borderId="52" xfId="0" applyNumberFormat="1" applyFont="1" applyFill="1" applyBorder="1" applyAlignment="1">
      <alignment horizontal="left"/>
    </xf>
    <xf numFmtId="168" fontId="6" fillId="2" borderId="21" xfId="0" applyNumberFormat="1" applyFont="1" applyFill="1" applyBorder="1" applyAlignment="1">
      <alignment horizontal="center" vertical="center"/>
    </xf>
    <xf numFmtId="168" fontId="6" fillId="2" borderId="33" xfId="0" applyNumberFormat="1" applyFont="1" applyFill="1" applyBorder="1" applyAlignment="1">
      <alignment horizontal="center" vertical="center"/>
    </xf>
    <xf numFmtId="168" fontId="6" fillId="2" borderId="36" xfId="0" applyNumberFormat="1" applyFont="1" applyFill="1" applyBorder="1" applyAlignment="1">
      <alignment horizontal="center" vertical="center"/>
    </xf>
    <xf numFmtId="168" fontId="6" fillId="2" borderId="38" xfId="0" applyNumberFormat="1" applyFont="1" applyFill="1" applyBorder="1" applyAlignment="1">
      <alignment horizontal="center" vertical="center"/>
    </xf>
    <xf numFmtId="168" fontId="6" fillId="2" borderId="39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/>
    </xf>
    <xf numFmtId="2" fontId="6" fillId="2" borderId="34" xfId="0" applyNumberFormat="1" applyFont="1" applyFill="1" applyBorder="1" applyAlignment="1">
      <alignment horizontal="center"/>
    </xf>
    <xf numFmtId="2" fontId="6" fillId="2" borderId="37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left"/>
    </xf>
    <xf numFmtId="0" fontId="7" fillId="0" borderId="21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>
      <alignment horizontal="center"/>
    </xf>
    <xf numFmtId="167" fontId="6" fillId="0" borderId="43" xfId="0" applyNumberFormat="1" applyFont="1" applyFill="1" applyBorder="1" applyAlignment="1">
      <alignment horizontal="center"/>
    </xf>
    <xf numFmtId="2" fontId="6" fillId="0" borderId="53" xfId="0" applyNumberFormat="1" applyFont="1" applyFill="1" applyBorder="1" applyAlignment="1">
      <alignment horizontal="center"/>
    </xf>
    <xf numFmtId="2" fontId="6" fillId="0" borderId="54" xfId="0" applyNumberFormat="1" applyFont="1" applyFill="1" applyBorder="1" applyAlignment="1">
      <alignment horizontal="center"/>
    </xf>
    <xf numFmtId="2" fontId="6" fillId="0" borderId="33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6" fillId="0" borderId="39" xfId="0" applyNumberFormat="1" applyFont="1" applyFill="1" applyBorder="1" applyAlignment="1">
      <alignment horizontal="center"/>
    </xf>
    <xf numFmtId="2" fontId="6" fillId="0" borderId="63" xfId="0" applyNumberFormat="1" applyFont="1" applyFill="1" applyBorder="1" applyAlignment="1">
      <alignment horizontal="center"/>
    </xf>
    <xf numFmtId="167" fontId="6" fillId="0" borderId="6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2" fontId="6" fillId="0" borderId="27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167" fontId="6" fillId="0" borderId="58" xfId="0" applyNumberFormat="1" applyFont="1" applyFill="1" applyBorder="1" applyAlignment="1">
      <alignment horizontal="center"/>
    </xf>
    <xf numFmtId="2" fontId="6" fillId="0" borderId="42" xfId="0" applyNumberFormat="1" applyFont="1" applyFill="1" applyBorder="1" applyAlignment="1">
      <alignment horizontal="center"/>
    </xf>
    <xf numFmtId="169" fontId="6" fillId="0" borderId="42" xfId="0" applyNumberFormat="1" applyFont="1" applyFill="1" applyBorder="1" applyAlignment="1" applyProtection="1">
      <alignment horizontal="center" vertical="center"/>
    </xf>
    <xf numFmtId="169" fontId="6" fillId="0" borderId="14" xfId="0" applyNumberFormat="1" applyFont="1" applyFill="1" applyBorder="1" applyAlignment="1" applyProtection="1">
      <alignment horizontal="center" vertical="center"/>
    </xf>
    <xf numFmtId="2" fontId="6" fillId="0" borderId="56" xfId="0" applyNumberFormat="1" applyFont="1" applyFill="1" applyBorder="1" applyAlignment="1">
      <alignment horizontal="center"/>
    </xf>
    <xf numFmtId="2" fontId="6" fillId="0" borderId="64" xfId="0" applyNumberFormat="1" applyFont="1" applyFill="1" applyBorder="1" applyAlignment="1">
      <alignment horizontal="center"/>
    </xf>
    <xf numFmtId="169" fontId="6" fillId="0" borderId="4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70" fontId="5" fillId="0" borderId="32" xfId="0" applyNumberFormat="1" applyFont="1" applyFill="1" applyBorder="1" applyAlignment="1">
      <alignment horizontal="center"/>
    </xf>
    <xf numFmtId="170" fontId="1" fillId="0" borderId="32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Alignment="1">
      <alignment horizontal="right"/>
    </xf>
    <xf numFmtId="0" fontId="1" fillId="0" borderId="29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5" fillId="0" borderId="0" xfId="0" applyFont="1" applyFill="1" applyAlignment="1"/>
    <xf numFmtId="0" fontId="1" fillId="0" borderId="0" xfId="0" applyFont="1" applyFill="1" applyAlignment="1"/>
    <xf numFmtId="0" fontId="1" fillId="0" borderId="29" xfId="0" applyFont="1" applyFill="1" applyBorder="1" applyAlignment="1">
      <alignment vertical="center"/>
    </xf>
    <xf numFmtId="0" fontId="1" fillId="0" borderId="31" xfId="0" applyFont="1" applyFill="1" applyBorder="1" applyAlignment="1"/>
    <xf numFmtId="0" fontId="1" fillId="0" borderId="13" xfId="0" applyFont="1" applyFill="1" applyBorder="1" applyAlignment="1">
      <alignment vertical="center"/>
    </xf>
    <xf numFmtId="0" fontId="1" fillId="0" borderId="30" xfId="0" applyFont="1" applyFill="1" applyBorder="1" applyAlignment="1"/>
    <xf numFmtId="0" fontId="1" fillId="0" borderId="10" xfId="0" applyFont="1" applyFill="1" applyBorder="1" applyAlignment="1"/>
    <xf numFmtId="0" fontId="1" fillId="0" borderId="40" xfId="0" applyFont="1" applyFill="1" applyBorder="1" applyAlignment="1"/>
    <xf numFmtId="0" fontId="1" fillId="0" borderId="2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2" xfId="0" applyNumberFormat="1" applyFont="1" applyFill="1" applyBorder="1" applyAlignment="1" applyProtection="1">
      <alignment horizontal="center" wrapText="1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167" fontId="6" fillId="0" borderId="42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" fontId="2" fillId="0" borderId="4" xfId="0" applyNumberFormat="1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1" fontId="6" fillId="0" borderId="53" xfId="0" applyNumberFormat="1" applyFont="1" applyFill="1" applyBorder="1" applyAlignment="1">
      <alignment horizontal="center"/>
    </xf>
    <xf numFmtId="1" fontId="6" fillId="0" borderId="42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6" fillId="0" borderId="56" xfId="0" applyNumberFormat="1" applyFont="1" applyFill="1" applyBorder="1" applyAlignment="1">
      <alignment horizontal="center"/>
    </xf>
    <xf numFmtId="1" fontId="6" fillId="0" borderId="43" xfId="0" applyNumberFormat="1" applyFont="1" applyFill="1" applyBorder="1" applyAlignment="1">
      <alignment horizontal="center"/>
    </xf>
    <xf numFmtId="2" fontId="6" fillId="0" borderId="53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2" fontId="6" fillId="0" borderId="59" xfId="0" applyNumberFormat="1" applyFont="1" applyFill="1" applyBorder="1" applyAlignment="1">
      <alignment horizontal="center" vertical="center" wrapText="1"/>
    </xf>
    <xf numFmtId="2" fontId="6" fillId="0" borderId="33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0" borderId="39" xfId="0" applyNumberFormat="1" applyFont="1" applyFill="1" applyBorder="1" applyAlignment="1">
      <alignment horizontal="center" vertical="center" wrapText="1"/>
    </xf>
    <xf numFmtId="2" fontId="6" fillId="0" borderId="58" xfId="0" applyNumberFormat="1" applyFont="1" applyFill="1" applyBorder="1" applyAlignment="1">
      <alignment horizontal="center" vertical="center" wrapText="1"/>
    </xf>
    <xf numFmtId="2" fontId="6" fillId="0" borderId="44" xfId="0" applyNumberFormat="1" applyFont="1" applyFill="1" applyBorder="1" applyAlignment="1">
      <alignment horizontal="center" vertical="center" wrapText="1"/>
    </xf>
    <xf numFmtId="169" fontId="6" fillId="0" borderId="60" xfId="0" applyNumberFormat="1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5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49" fontId="6" fillId="0" borderId="32" xfId="0" applyNumberFormat="1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2" fontId="6" fillId="0" borderId="59" xfId="0" applyNumberFormat="1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9" fontId="6" fillId="0" borderId="58" xfId="0" applyNumberFormat="1" applyFont="1" applyFill="1" applyBorder="1" applyAlignment="1" applyProtection="1">
      <alignment horizontal="center" vertical="center"/>
    </xf>
    <xf numFmtId="167" fontId="2" fillId="0" borderId="4" xfId="0" applyNumberFormat="1" applyFont="1" applyFill="1" applyBorder="1" applyAlignment="1">
      <alignment horizontal="center"/>
    </xf>
    <xf numFmtId="2" fontId="6" fillId="0" borderId="57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>
      <alignment horizontal="center"/>
    </xf>
    <xf numFmtId="2" fontId="6" fillId="0" borderId="43" xfId="0" applyNumberFormat="1" applyFont="1" applyFill="1" applyBorder="1" applyAlignment="1">
      <alignment horizontal="center"/>
    </xf>
    <xf numFmtId="0" fontId="26" fillId="0" borderId="34" xfId="2" applyFont="1" applyBorder="1" applyAlignment="1">
      <alignment horizontal="center" vertical="top"/>
    </xf>
    <xf numFmtId="0" fontId="26" fillId="0" borderId="28" xfId="2" applyFont="1" applyBorder="1" applyAlignment="1">
      <alignment horizontal="center"/>
    </xf>
    <xf numFmtId="0" fontId="26" fillId="0" borderId="31" xfId="2" applyFont="1" applyBorder="1" applyAlignment="1">
      <alignment horizontal="center"/>
    </xf>
    <xf numFmtId="0" fontId="29" fillId="0" borderId="0" xfId="2" applyFont="1" applyBorder="1" applyAlignment="1">
      <alignment horizontal="center"/>
    </xf>
    <xf numFmtId="0" fontId="29" fillId="0" borderId="32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29" fillId="0" borderId="32" xfId="2" applyNumberFormat="1" applyFont="1" applyBorder="1" applyAlignment="1">
      <alignment horizontal="center"/>
    </xf>
    <xf numFmtId="0" fontId="29" fillId="0" borderId="0" xfId="2" applyFont="1" applyBorder="1" applyAlignment="1">
      <alignment horizontal="left"/>
    </xf>
    <xf numFmtId="172" fontId="29" fillId="0" borderId="32" xfId="2" applyNumberFormat="1" applyFont="1" applyBorder="1" applyAlignment="1">
      <alignment horizontal="center"/>
    </xf>
    <xf numFmtId="0" fontId="29" fillId="0" borderId="0" xfId="2" applyFont="1" applyBorder="1" applyAlignment="1">
      <alignment horizontal="center" vertical="top"/>
    </xf>
    <xf numFmtId="0" fontId="29" fillId="0" borderId="32" xfId="2" applyFont="1" applyBorder="1" applyAlignment="1">
      <alignment horizontal="center" vertical="center" wrapText="1"/>
    </xf>
    <xf numFmtId="0" fontId="26" fillId="0" borderId="0" xfId="2" applyFont="1" applyBorder="1" applyAlignment="1">
      <alignment horizontal="center" vertical="top"/>
    </xf>
    <xf numFmtId="0" fontId="26" fillId="0" borderId="0" xfId="2" applyFont="1" applyBorder="1" applyAlignment="1">
      <alignment horizontal="center" vertical="center"/>
    </xf>
    <xf numFmtId="0" fontId="29" fillId="0" borderId="0" xfId="2" applyFont="1" applyBorder="1"/>
    <xf numFmtId="49" fontId="20" fillId="0" borderId="32" xfId="3" applyNumberFormat="1" applyFont="1" applyFill="1" applyBorder="1" applyAlignment="1">
      <alignment horizontal="center"/>
    </xf>
    <xf numFmtId="0" fontId="20" fillId="0" borderId="32" xfId="3" applyNumberFormat="1" applyFont="1" applyFill="1" applyBorder="1" applyAlignment="1">
      <alignment horizontal="center"/>
    </xf>
    <xf numFmtId="0" fontId="29" fillId="0" borderId="4" xfId="2" applyFont="1" applyBorder="1" applyAlignment="1">
      <alignment horizontal="center" wrapText="1"/>
    </xf>
    <xf numFmtId="0" fontId="28" fillId="0" borderId="34" xfId="2" applyFont="1" applyBorder="1" applyAlignment="1">
      <alignment horizontal="center" vertical="top"/>
    </xf>
    <xf numFmtId="0" fontId="29" fillId="0" borderId="0" xfId="2" applyFont="1" applyBorder="1" applyAlignment="1">
      <alignment horizontal="left" vertical="top" wrapText="1"/>
    </xf>
    <xf numFmtId="0" fontId="29" fillId="0" borderId="24" xfId="2" applyFont="1" applyBorder="1" applyAlignment="1">
      <alignment horizontal="left" vertical="top" wrapText="1"/>
    </xf>
    <xf numFmtId="0" fontId="29" fillId="0" borderId="32" xfId="2" applyFont="1" applyBorder="1" applyAlignment="1">
      <alignment horizontal="left"/>
    </xf>
    <xf numFmtId="0" fontId="27" fillId="0" borderId="32" xfId="2" applyFont="1" applyBorder="1" applyAlignment="1">
      <alignment horizontal="center"/>
    </xf>
    <xf numFmtId="172" fontId="29" fillId="0" borderId="32" xfId="2" applyNumberFormat="1" applyFont="1" applyBorder="1" applyAlignment="1">
      <alignment horizontal="right"/>
    </xf>
    <xf numFmtId="0" fontId="26" fillId="0" borderId="0" xfId="2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1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44</xdr:row>
      <xdr:rowOff>371475</xdr:rowOff>
    </xdr:from>
    <xdr:to>
      <xdr:col>1</xdr:col>
      <xdr:colOff>609600</xdr:colOff>
      <xdr:row>44</xdr:row>
      <xdr:rowOff>790575</xdr:rowOff>
    </xdr:to>
    <xdr:pic>
      <xdr:nvPicPr>
        <xdr:cNvPr id="31788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646" b="17522"/>
        <a:stretch>
          <a:fillRect/>
        </a:stretch>
      </xdr:blipFill>
      <xdr:spPr bwMode="auto">
        <a:xfrm>
          <a:off x="704850" y="8953500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323850</xdr:rowOff>
    </xdr:from>
    <xdr:to>
      <xdr:col>1</xdr:col>
      <xdr:colOff>723900</xdr:colOff>
      <xdr:row>46</xdr:row>
      <xdr:rowOff>0</xdr:rowOff>
    </xdr:to>
    <xdr:pic>
      <xdr:nvPicPr>
        <xdr:cNvPr id="317888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70597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139461</xdr:colOff>
      <xdr:row>48</xdr:row>
      <xdr:rowOff>124935</xdr:rowOff>
    </xdr:from>
    <xdr:to>
      <xdr:col>1</xdr:col>
      <xdr:colOff>809739</xdr:colOff>
      <xdr:row>48</xdr:row>
      <xdr:rowOff>795213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90" y="11514114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1</xdr:col>
      <xdr:colOff>132359</xdr:colOff>
      <xdr:row>51</xdr:row>
      <xdr:rowOff>84437</xdr:rowOff>
    </xdr:from>
    <xdr:to>
      <xdr:col>1</xdr:col>
      <xdr:colOff>805968</xdr:colOff>
      <xdr:row>51</xdr:row>
      <xdr:rowOff>566022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288" y="13160901"/>
          <a:ext cx="673609" cy="481585"/>
        </a:xfrm>
        <a:prstGeom prst="rect">
          <a:avLst/>
        </a:prstGeom>
      </xdr:spPr>
    </xdr:pic>
    <xdr:clientData/>
  </xdr:twoCellAnchor>
  <xdr:twoCellAnchor editAs="oneCell">
    <xdr:from>
      <xdr:col>1</xdr:col>
      <xdr:colOff>149356</xdr:colOff>
      <xdr:row>47</xdr:row>
      <xdr:rowOff>136070</xdr:rowOff>
    </xdr:from>
    <xdr:to>
      <xdr:col>1</xdr:col>
      <xdr:colOff>819634</xdr:colOff>
      <xdr:row>47</xdr:row>
      <xdr:rowOff>806348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85" y="10613570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122463</xdr:colOff>
      <xdr:row>50</xdr:row>
      <xdr:rowOff>86909</xdr:rowOff>
    </xdr:from>
    <xdr:to>
      <xdr:col>1</xdr:col>
      <xdr:colOff>796072</xdr:colOff>
      <xdr:row>50</xdr:row>
      <xdr:rowOff>568494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" y="12537445"/>
          <a:ext cx="673609" cy="481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0;&#1072;\&#1055;&#1086;&#1074;&#1077;&#1088;&#1082;&#1072;\&#1064;&#1040;&#1041;&#1051;&#1054;&#1053;&#1067;%202015\&#1055;&#1080;&#1090;&#1077;&#1088;&#1092;&#1083;&#1086;&#1091;%20&#1056;&#1057;%20&#1056;&#1072;&#1089;&#1093;&#1086;&#1076;&#1086;&#1084;&#1077;&#1088;%20&#1101;&#1083;&#1077;&#1082;&#1090;&#1088;&#1086;&#1084;\46814-11\2015\1162-02_15_20.05.15_&#1055;&#1080;&#1090;&#1077;&#1088;&#1092;&#1083;&#1086;&#1091;%20&#1056;&#1057;20-12-&#1040;_0004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протокол"/>
      <sheetName val="Печать"/>
      <sheetName val="Свидетельство"/>
    </sheetNames>
    <sheetDataSet>
      <sheetData sheetId="0">
        <row r="25">
          <cell r="K25" t="str">
            <v>А.Г. Яковенко</v>
          </cell>
        </row>
        <row r="61">
          <cell r="C61" t="str">
            <v>М.Н. Куваев</v>
          </cell>
        </row>
        <row r="62">
          <cell r="C62" t="str">
            <v>А.Г. Яковенко</v>
          </cell>
        </row>
        <row r="64">
          <cell r="C64" t="str">
            <v>М.Н. Куваев</v>
          </cell>
        </row>
        <row r="65">
          <cell r="C65" t="str">
            <v>А.Г. Яковенко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77"/>
  <sheetViews>
    <sheetView tabSelected="1" view="pageLayout" zoomScale="90" zoomScaleNormal="70" zoomScalePageLayoutView="90" workbookViewId="0">
      <selection activeCell="G17" sqref="G17"/>
    </sheetView>
  </sheetViews>
  <sheetFormatPr defaultColWidth="9.109375" defaultRowHeight="13.2"/>
  <cols>
    <col min="1" max="1" width="9" style="33" customWidth="1"/>
    <col min="2" max="2" width="13.88671875" style="33" customWidth="1"/>
    <col min="3" max="3" width="10.109375" style="33" customWidth="1"/>
    <col min="4" max="4" width="12.33203125" style="33" customWidth="1"/>
    <col min="5" max="5" width="6.44140625" style="33" customWidth="1"/>
    <col min="6" max="6" width="6.88671875" style="33" customWidth="1"/>
    <col min="7" max="7" width="8.6640625" style="33" customWidth="1"/>
    <col min="8" max="8" width="3.5546875" style="33" customWidth="1"/>
    <col min="9" max="9" width="15" style="33" customWidth="1"/>
    <col min="10" max="10" width="9.6640625" style="2" customWidth="1"/>
    <col min="11" max="11" width="4.109375" style="2" customWidth="1"/>
    <col min="12" max="12" width="14.109375" style="2" customWidth="1"/>
    <col min="13" max="13" width="6.33203125" style="2" customWidth="1"/>
    <col min="14" max="14" width="8.5546875" style="2" customWidth="1"/>
    <col min="15" max="15" width="7" style="2" customWidth="1"/>
    <col min="16" max="16" width="7.44140625" style="2" customWidth="1"/>
    <col min="17" max="17" width="6.6640625" style="2" customWidth="1"/>
    <col min="18" max="18" width="7.5546875" style="2" customWidth="1"/>
    <col min="19" max="22" width="9.109375" style="2" customWidth="1"/>
    <col min="23" max="16384" width="9.109375" style="33"/>
  </cols>
  <sheetData>
    <row r="1" spans="1:28" ht="15.6">
      <c r="A1" s="230" t="s">
        <v>87</v>
      </c>
      <c r="B1" s="230"/>
      <c r="C1" s="230"/>
      <c r="D1" s="230"/>
      <c r="E1" s="230"/>
      <c r="F1" s="230"/>
      <c r="G1" s="230"/>
      <c r="H1" s="230"/>
      <c r="I1" s="230"/>
      <c r="J1" s="23"/>
      <c r="K1" s="32" t="s">
        <v>21</v>
      </c>
      <c r="L1" s="24" t="s">
        <v>88</v>
      </c>
    </row>
    <row r="2" spans="1:28" ht="15.6">
      <c r="A2" s="4"/>
      <c r="B2" s="190" t="s">
        <v>13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34"/>
      <c r="T2" s="34"/>
      <c r="U2" s="34"/>
      <c r="W2" s="2"/>
      <c r="X2" s="2"/>
      <c r="Y2" s="2"/>
      <c r="Z2" s="2"/>
      <c r="AA2" s="2"/>
      <c r="AB2" s="2"/>
    </row>
    <row r="3" spans="1:28" s="36" customFormat="1" ht="12.75" customHeight="1">
      <c r="A3" s="191" t="s">
        <v>85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35"/>
      <c r="T3" s="35"/>
      <c r="U3" s="35"/>
      <c r="V3" s="32"/>
      <c r="W3" s="32"/>
      <c r="X3" s="32"/>
      <c r="Y3" s="32"/>
      <c r="Z3" s="32"/>
      <c r="AA3" s="32"/>
      <c r="AB3" s="32"/>
    </row>
    <row r="4" spans="1:28" ht="15.6">
      <c r="A4" s="205" t="s">
        <v>12</v>
      </c>
      <c r="B4" s="206"/>
      <c r="C4" s="192" t="s">
        <v>14</v>
      </c>
      <c r="D4" s="193"/>
      <c r="E4" s="193"/>
      <c r="F4" s="193"/>
      <c r="G4" s="193"/>
      <c r="H4" s="193"/>
      <c r="I4" s="193"/>
      <c r="J4" s="193"/>
      <c r="K4" s="194"/>
      <c r="L4" s="194"/>
      <c r="M4" s="194"/>
      <c r="N4" s="37"/>
      <c r="O4" s="84"/>
      <c r="P4" s="84"/>
      <c r="Q4" s="84"/>
      <c r="R4" s="84"/>
      <c r="S4" s="34"/>
      <c r="T4" s="34"/>
      <c r="U4" s="34"/>
      <c r="W4" s="2"/>
      <c r="X4" s="2"/>
      <c r="Y4" s="2"/>
      <c r="Z4" s="2"/>
      <c r="AA4" s="2"/>
      <c r="AB4" s="2"/>
    </row>
    <row r="5" spans="1:28" ht="6.75" customHeight="1" thickBo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75"/>
      <c r="Q5" s="75"/>
      <c r="R5" s="75"/>
      <c r="S5" s="34"/>
      <c r="T5" s="34"/>
      <c r="U5" s="34"/>
      <c r="W5" s="2"/>
      <c r="X5" s="2"/>
      <c r="Y5" s="2"/>
      <c r="Z5" s="2"/>
      <c r="AA5" s="2"/>
      <c r="AB5" s="2"/>
    </row>
    <row r="6" spans="1:28" ht="13.5" customHeight="1" thickBot="1">
      <c r="A6" s="207" t="s">
        <v>40</v>
      </c>
      <c r="B6" s="208"/>
      <c r="C6" s="213" t="s">
        <v>41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49"/>
      <c r="S6" s="5"/>
      <c r="T6" s="5"/>
      <c r="W6" s="2"/>
      <c r="X6" s="2"/>
      <c r="Y6" s="2"/>
      <c r="Z6" s="2"/>
      <c r="AA6" s="2"/>
      <c r="AB6" s="2"/>
    </row>
    <row r="7" spans="1:28" ht="14.25" customHeight="1">
      <c r="A7" s="209" t="s">
        <v>2</v>
      </c>
      <c r="B7" s="210"/>
      <c r="C7" s="250" t="s">
        <v>86</v>
      </c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2"/>
      <c r="S7" s="5"/>
      <c r="T7" s="5"/>
      <c r="W7" s="2"/>
      <c r="X7" s="2"/>
      <c r="Y7" s="2"/>
      <c r="Z7" s="2"/>
      <c r="AA7" s="2"/>
      <c r="AB7" s="2"/>
    </row>
    <row r="8" spans="1:28" ht="14.4" thickBot="1">
      <c r="A8" s="211"/>
      <c r="B8" s="212"/>
      <c r="C8" s="253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5"/>
      <c r="S8" s="5"/>
      <c r="T8" s="5"/>
      <c r="W8" s="2"/>
      <c r="X8" s="2"/>
      <c r="Y8" s="2"/>
      <c r="Z8" s="2"/>
      <c r="AA8" s="2"/>
      <c r="AB8" s="2"/>
    </row>
    <row r="9" spans="1:28" ht="16.2" thickBot="1">
      <c r="A9" s="87" t="s">
        <v>3</v>
      </c>
      <c r="B9" s="88"/>
      <c r="C9" s="30" t="s">
        <v>42</v>
      </c>
      <c r="D9" s="89"/>
      <c r="E9" s="89"/>
      <c r="F9" s="89"/>
      <c r="G9" s="90">
        <v>23.700000762939453</v>
      </c>
      <c r="H9" s="89" t="s">
        <v>43</v>
      </c>
      <c r="I9" s="89"/>
      <c r="J9" s="89"/>
      <c r="K9" s="89"/>
      <c r="L9" s="89"/>
      <c r="M9" s="89"/>
      <c r="N9" s="89"/>
      <c r="O9" s="89"/>
      <c r="P9" s="89"/>
      <c r="Q9" s="89"/>
      <c r="R9" s="91"/>
      <c r="S9" s="5"/>
      <c r="T9" s="38"/>
      <c r="W9" s="2"/>
      <c r="X9" s="2"/>
      <c r="Y9" s="2"/>
      <c r="Z9" s="2"/>
      <c r="AA9" s="2"/>
      <c r="AB9" s="2"/>
    </row>
    <row r="10" spans="1:28" ht="14.4" thickBot="1">
      <c r="A10" s="87" t="s">
        <v>4</v>
      </c>
      <c r="B10" s="88"/>
      <c r="C10" s="213" t="s">
        <v>44</v>
      </c>
      <c r="D10" s="214"/>
      <c r="E10" s="86">
        <v>20</v>
      </c>
      <c r="F10" s="92" t="s">
        <v>45</v>
      </c>
      <c r="G10" s="92"/>
      <c r="H10" s="86">
        <v>80</v>
      </c>
      <c r="I10" s="88" t="s">
        <v>46</v>
      </c>
      <c r="J10" s="88"/>
      <c r="K10" s="86">
        <v>750</v>
      </c>
      <c r="L10" s="88" t="s">
        <v>47</v>
      </c>
      <c r="M10" s="88"/>
      <c r="N10" s="88"/>
      <c r="O10" s="88"/>
      <c r="P10" s="88"/>
      <c r="Q10" s="88"/>
      <c r="R10" s="93"/>
      <c r="S10" s="5"/>
      <c r="T10" s="38"/>
      <c r="W10" s="2"/>
      <c r="X10" s="2"/>
      <c r="Y10" s="2"/>
      <c r="Z10" s="2"/>
      <c r="AA10" s="2"/>
      <c r="AB10" s="2"/>
    </row>
    <row r="11" spans="1:28" ht="7.5" customHeight="1" thickBot="1">
      <c r="A11" s="1"/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1"/>
      <c r="R11" s="1"/>
      <c r="S11" s="5"/>
      <c r="T11" s="5"/>
      <c r="W11" s="2"/>
      <c r="X11" s="2"/>
      <c r="Y11" s="2"/>
      <c r="Z11" s="2"/>
      <c r="AA11" s="2"/>
      <c r="AB11" s="2"/>
    </row>
    <row r="12" spans="1:28" ht="13.8" thickBot="1">
      <c r="A12" s="1"/>
      <c r="B12" s="1"/>
      <c r="C12" s="215" t="s">
        <v>5</v>
      </c>
      <c r="D12" s="216"/>
      <c r="E12" s="216"/>
      <c r="F12" s="216"/>
      <c r="G12" s="216"/>
      <c r="H12" s="256" t="s">
        <v>6</v>
      </c>
      <c r="I12" s="257"/>
      <c r="J12" s="257"/>
      <c r="K12" s="257"/>
      <c r="L12" s="258"/>
      <c r="M12" s="264" t="s">
        <v>7</v>
      </c>
      <c r="N12" s="257"/>
      <c r="O12" s="257"/>
      <c r="P12" s="257"/>
      <c r="Q12" s="257"/>
      <c r="R12" s="258"/>
      <c r="X12" s="2"/>
      <c r="Y12" s="2"/>
      <c r="Z12" s="2"/>
      <c r="AA12" s="2"/>
      <c r="AB12" s="2"/>
    </row>
    <row r="13" spans="1:28" ht="13.8" thickBot="1">
      <c r="A13" s="1"/>
      <c r="B13" s="1"/>
      <c r="C13" s="197" t="s">
        <v>15</v>
      </c>
      <c r="D13" s="198"/>
      <c r="E13" s="198"/>
      <c r="F13" s="198"/>
      <c r="G13" s="198"/>
      <c r="H13" s="259"/>
      <c r="I13" s="200"/>
      <c r="J13" s="200"/>
      <c r="K13" s="200"/>
      <c r="L13" s="201"/>
      <c r="M13" s="199" t="s">
        <v>8</v>
      </c>
      <c r="N13" s="200"/>
      <c r="O13" s="200"/>
      <c r="P13" s="200"/>
      <c r="Q13" s="200"/>
      <c r="R13" s="201"/>
      <c r="X13" s="2"/>
      <c r="Y13" s="2"/>
      <c r="Z13" s="2"/>
      <c r="AA13" s="2"/>
      <c r="AB13" s="2"/>
    </row>
    <row r="14" spans="1:28" ht="13.8" thickBot="1">
      <c r="A14" s="1"/>
      <c r="B14" s="1"/>
      <c r="C14" s="197" t="s">
        <v>16</v>
      </c>
      <c r="D14" s="198"/>
      <c r="E14" s="198"/>
      <c r="F14" s="198"/>
      <c r="G14" s="198"/>
      <c r="H14" s="259" t="s">
        <v>9</v>
      </c>
      <c r="I14" s="200"/>
      <c r="J14" s="200"/>
      <c r="K14" s="200"/>
      <c r="L14" s="201"/>
      <c r="M14" s="199" t="s">
        <v>8</v>
      </c>
      <c r="N14" s="200"/>
      <c r="O14" s="200"/>
      <c r="P14" s="200"/>
      <c r="Q14" s="200"/>
      <c r="R14" s="201"/>
      <c r="X14" s="2"/>
      <c r="Y14" s="2"/>
      <c r="Z14" s="2"/>
      <c r="AA14" s="2"/>
      <c r="AB14" s="2"/>
    </row>
    <row r="15" spans="1:28" ht="13.8" thickBot="1">
      <c r="A15" s="1"/>
      <c r="B15" s="1"/>
      <c r="C15" s="197" t="s">
        <v>17</v>
      </c>
      <c r="D15" s="198"/>
      <c r="E15" s="198"/>
      <c r="F15" s="198"/>
      <c r="G15" s="198"/>
      <c r="H15" s="263" t="s">
        <v>18</v>
      </c>
      <c r="I15" s="203"/>
      <c r="J15" s="203"/>
      <c r="K15" s="203"/>
      <c r="L15" s="204"/>
      <c r="M15" s="202" t="s">
        <v>8</v>
      </c>
      <c r="N15" s="203"/>
      <c r="O15" s="203"/>
      <c r="P15" s="203"/>
      <c r="Q15" s="203"/>
      <c r="R15" s="204"/>
      <c r="X15" s="2"/>
      <c r="Y15" s="2"/>
      <c r="Z15" s="2"/>
      <c r="AA15" s="2"/>
      <c r="AB15" s="2"/>
    </row>
    <row r="16" spans="1:28" ht="11.25" customHeight="1">
      <c r="A16" s="39"/>
      <c r="B16" s="39"/>
      <c r="C16" s="39"/>
      <c r="D16" s="39"/>
      <c r="E16" s="39"/>
      <c r="F16" s="39"/>
      <c r="G16" s="39"/>
      <c r="H16" s="94"/>
      <c r="I16" s="195"/>
      <c r="J16" s="195"/>
      <c r="K16" s="195"/>
      <c r="L16" s="95"/>
      <c r="M16" s="95"/>
      <c r="N16" s="95"/>
      <c r="O16" s="95"/>
      <c r="P16" s="1"/>
      <c r="Q16" s="1"/>
      <c r="R16" s="1"/>
      <c r="S16" s="33"/>
      <c r="T16" s="33"/>
      <c r="U16" s="33"/>
    </row>
    <row r="17" spans="1:85" ht="15.6">
      <c r="A17" s="39" t="s">
        <v>0</v>
      </c>
      <c r="B17" s="39"/>
      <c r="C17" s="217" t="s">
        <v>89</v>
      </c>
      <c r="D17" s="218"/>
      <c r="E17" s="3"/>
      <c r="F17" s="96" t="s">
        <v>20</v>
      </c>
      <c r="G17" s="97">
        <v>80</v>
      </c>
      <c r="H17" s="3" t="s">
        <v>49</v>
      </c>
      <c r="I17" s="3"/>
      <c r="J17" s="3"/>
      <c r="K17" s="196" t="s">
        <v>48</v>
      </c>
      <c r="L17" s="196"/>
      <c r="M17" s="98">
        <f>IF(G17=20,0.3,IF(G17=25,0.4,IF(G17=32,0.5,IF(G17=40,0.8,IF(G17=50,1,IF(G17=80,2.5,IF(G17=100,5)))))))</f>
        <v>2.5</v>
      </c>
      <c r="N17" s="99" t="s">
        <v>21</v>
      </c>
      <c r="O17" s="100">
        <f>IF(G17=20,15,IF(G17=25,20,IF(G17=32,25,IF(G17=40,40,IF(G17=50,50,IF(G17=80,125,IF(G17=100,250)))))))</f>
        <v>125</v>
      </c>
      <c r="P17" s="3" t="s">
        <v>11</v>
      </c>
      <c r="Q17" s="3"/>
      <c r="R17" s="3"/>
      <c r="S17" s="33"/>
      <c r="T17" s="33"/>
      <c r="U17" s="33"/>
      <c r="V17" s="33"/>
    </row>
    <row r="18" spans="1:85" ht="16.2">
      <c r="A18" s="39" t="s">
        <v>19</v>
      </c>
      <c r="B18" s="3"/>
      <c r="C18" s="219" t="s">
        <v>22</v>
      </c>
      <c r="D18" s="223"/>
      <c r="E18" s="223"/>
      <c r="F18" s="3"/>
      <c r="G18" s="3"/>
      <c r="H18" s="3"/>
      <c r="I18" s="3"/>
      <c r="J18" s="3"/>
      <c r="K18" s="3"/>
      <c r="L18" s="103" t="s">
        <v>23</v>
      </c>
      <c r="M18" s="266">
        <v>0.42638298869132996</v>
      </c>
      <c r="N18" s="266"/>
      <c r="O18" s="266"/>
      <c r="P18" s="3" t="s">
        <v>10</v>
      </c>
      <c r="Q18" s="3"/>
      <c r="R18" s="3"/>
      <c r="S18" s="33"/>
      <c r="T18" s="33"/>
      <c r="U18" s="33"/>
      <c r="V18" s="33"/>
    </row>
    <row r="19" spans="1:85" ht="18">
      <c r="A19" s="39"/>
      <c r="B19" s="3"/>
      <c r="C19" s="219" t="s">
        <v>25</v>
      </c>
      <c r="D19" s="219"/>
      <c r="E19" s="219"/>
      <c r="F19" s="3"/>
      <c r="G19" s="3"/>
      <c r="H19" s="3"/>
      <c r="I19" s="3"/>
      <c r="J19" s="3"/>
      <c r="K19" s="3"/>
      <c r="L19" s="103" t="s">
        <v>26</v>
      </c>
      <c r="M19" s="224">
        <v>100</v>
      </c>
      <c r="N19" s="224"/>
      <c r="O19" s="224"/>
      <c r="P19" s="3" t="s">
        <v>10</v>
      </c>
      <c r="Q19" s="3"/>
      <c r="R19" s="3"/>
      <c r="S19" s="33"/>
      <c r="T19" s="33"/>
      <c r="U19" s="33"/>
      <c r="V19" s="33"/>
    </row>
    <row r="20" spans="1:85" ht="13.8">
      <c r="A20" s="39"/>
      <c r="B20" s="3"/>
      <c r="C20" s="101"/>
      <c r="D20" s="102"/>
      <c r="E20" s="102"/>
      <c r="F20" s="3"/>
      <c r="G20" s="3"/>
      <c r="H20" s="3"/>
      <c r="I20" s="3"/>
      <c r="J20" s="3"/>
      <c r="K20" s="3"/>
      <c r="L20" s="96" t="s">
        <v>24</v>
      </c>
      <c r="M20" s="224">
        <v>2</v>
      </c>
      <c r="N20" s="224"/>
      <c r="O20" s="224"/>
      <c r="P20" s="3"/>
      <c r="Q20" s="3"/>
      <c r="R20" s="3"/>
      <c r="S20" s="33"/>
      <c r="T20" s="33"/>
      <c r="U20" s="33"/>
      <c r="V20" s="33"/>
    </row>
    <row r="21" spans="1:85" s="48" customFormat="1" ht="15" customHeight="1" thickBot="1">
      <c r="A21" s="10" t="s">
        <v>27</v>
      </c>
      <c r="B21" s="41"/>
      <c r="C21" s="42"/>
      <c r="D21" s="43"/>
      <c r="E21" s="44"/>
      <c r="F21" s="45"/>
      <c r="G21" s="46"/>
      <c r="H21" s="104"/>
      <c r="I21" s="104"/>
      <c r="J21" s="1"/>
      <c r="K21" s="1"/>
      <c r="L21" s="1"/>
      <c r="M21" s="1"/>
      <c r="N21" s="1"/>
      <c r="O21" s="1"/>
      <c r="P21" s="104"/>
      <c r="Q21" s="104"/>
      <c r="R21" s="104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</row>
    <row r="22" spans="1:85" s="49" customFormat="1" ht="15" customHeight="1" thickBot="1">
      <c r="A22" s="181" t="s">
        <v>29</v>
      </c>
      <c r="B22" s="182"/>
      <c r="C22" s="225"/>
      <c r="D22" s="181" t="s">
        <v>31</v>
      </c>
      <c r="E22" s="182"/>
      <c r="F22" s="182"/>
      <c r="G22" s="182"/>
      <c r="H22" s="182"/>
      <c r="I22" s="182"/>
      <c r="J22" s="168" t="s">
        <v>32</v>
      </c>
      <c r="K22" s="169"/>
      <c r="L22" s="169"/>
      <c r="M22" s="169"/>
      <c r="N22" s="169"/>
      <c r="O22" s="226" t="s">
        <v>33</v>
      </c>
      <c r="P22" s="227"/>
      <c r="Q22" s="104"/>
      <c r="R22" s="104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</row>
    <row r="23" spans="1:85" s="49" customFormat="1" ht="54.75" customHeight="1" thickBot="1">
      <c r="A23" s="50" t="s">
        <v>57</v>
      </c>
      <c r="B23" s="51" t="s">
        <v>58</v>
      </c>
      <c r="C23" s="52" t="s">
        <v>28</v>
      </c>
      <c r="D23" s="50" t="s">
        <v>30</v>
      </c>
      <c r="E23" s="220" t="s">
        <v>52</v>
      </c>
      <c r="F23" s="221"/>
      <c r="G23" s="220" t="s">
        <v>59</v>
      </c>
      <c r="H23" s="221"/>
      <c r="I23" s="53" t="s">
        <v>60</v>
      </c>
      <c r="J23" s="231" t="s">
        <v>30</v>
      </c>
      <c r="K23" s="232"/>
      <c r="L23" s="54" t="s">
        <v>59</v>
      </c>
      <c r="M23" s="232" t="s">
        <v>61</v>
      </c>
      <c r="N23" s="261"/>
      <c r="O23" s="228"/>
      <c r="P23" s="229"/>
      <c r="Q23" s="104"/>
      <c r="R23" s="104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</row>
    <row r="24" spans="1:85" s="49" customFormat="1" ht="15" customHeight="1">
      <c r="A24" s="155">
        <v>2.5480000972747803</v>
      </c>
      <c r="B24" s="11">
        <v>213.03799438476562</v>
      </c>
      <c r="C24" s="19">
        <v>300.95999145507812</v>
      </c>
      <c r="D24" s="28">
        <v>513</v>
      </c>
      <c r="E24" s="222">
        <v>0.41527900099754333</v>
      </c>
      <c r="F24" s="222"/>
      <c r="G24" s="185">
        <v>218.7344970703125</v>
      </c>
      <c r="H24" s="185"/>
      <c r="I24" s="160">
        <v>2.6700000762939453</v>
      </c>
      <c r="J24" s="239" t="s">
        <v>50</v>
      </c>
      <c r="K24" s="240"/>
      <c r="L24" s="241"/>
      <c r="M24" s="172">
        <v>2.7300000190734863</v>
      </c>
      <c r="N24" s="173"/>
      <c r="O24" s="105" t="s">
        <v>34</v>
      </c>
      <c r="P24" s="106">
        <v>2.9800000190734863</v>
      </c>
      <c r="Q24" s="107"/>
      <c r="R24" s="104"/>
      <c r="S24" s="47"/>
      <c r="T24" s="47"/>
      <c r="U24" s="55">
        <f t="shared" ref="U24:U35" si="0">IF(ABS(I24)&lt;=P24,1,0)</f>
        <v>1</v>
      </c>
      <c r="V24" s="56">
        <f t="shared" ref="V24:V35" si="1">IF(ABS(M24)&lt;=P24,1,0)</f>
        <v>1</v>
      </c>
      <c r="W24" s="57">
        <f>IF(AND(U24=1,V24=1)=TRUE,1,0)</f>
        <v>1</v>
      </c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</row>
    <row r="25" spans="1:85" s="49" customFormat="1" ht="13.8">
      <c r="A25" s="156">
        <v>2.5520000457763672</v>
      </c>
      <c r="B25" s="12">
        <v>213.03799438476562</v>
      </c>
      <c r="C25" s="20">
        <v>300.52999877929687</v>
      </c>
      <c r="D25" s="26">
        <v>513</v>
      </c>
      <c r="E25" s="170">
        <v>0.41527900099754333</v>
      </c>
      <c r="F25" s="170"/>
      <c r="G25" s="186">
        <v>218.7344970703125</v>
      </c>
      <c r="H25" s="186"/>
      <c r="I25" s="161">
        <v>2.6700000762939453</v>
      </c>
      <c r="J25" s="242"/>
      <c r="K25" s="243"/>
      <c r="L25" s="244"/>
      <c r="M25" s="174">
        <v>2.7300000190734863</v>
      </c>
      <c r="N25" s="175"/>
      <c r="O25" s="108" t="s">
        <v>34</v>
      </c>
      <c r="P25" s="109">
        <v>2.9800000190734863</v>
      </c>
      <c r="Q25" s="107"/>
      <c r="R25" s="104"/>
      <c r="S25" s="47"/>
      <c r="T25" s="47"/>
      <c r="U25" s="58">
        <f t="shared" si="0"/>
        <v>1</v>
      </c>
      <c r="V25" s="59">
        <f t="shared" si="1"/>
        <v>1</v>
      </c>
      <c r="W25" s="60">
        <f t="shared" ref="W25:W30" si="2">IF(AND(U25=1,V25=1)=TRUE,1,0)</f>
        <v>1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</row>
    <row r="26" spans="1:85" s="49" customFormat="1" ht="14.4" thickBot="1">
      <c r="A26" s="157">
        <v>2.5590000152587891</v>
      </c>
      <c r="B26" s="13">
        <v>213.03799438476562</v>
      </c>
      <c r="C26" s="21">
        <v>299.67001342773437</v>
      </c>
      <c r="D26" s="27">
        <v>513</v>
      </c>
      <c r="E26" s="171">
        <v>0.41527900099754333</v>
      </c>
      <c r="F26" s="171"/>
      <c r="G26" s="189">
        <v>218.7344970703125</v>
      </c>
      <c r="H26" s="189"/>
      <c r="I26" s="162">
        <v>2.6700000762939453</v>
      </c>
      <c r="J26" s="242"/>
      <c r="K26" s="243"/>
      <c r="L26" s="244"/>
      <c r="M26" s="187">
        <v>2.7300000190734863</v>
      </c>
      <c r="N26" s="267"/>
      <c r="O26" s="108" t="s">
        <v>34</v>
      </c>
      <c r="P26" s="109">
        <v>2.9800000190734863</v>
      </c>
      <c r="Q26" s="107"/>
      <c r="R26" s="104"/>
      <c r="S26" s="47"/>
      <c r="T26" s="47"/>
      <c r="U26" s="58">
        <f t="shared" si="0"/>
        <v>1</v>
      </c>
      <c r="V26" s="59">
        <f t="shared" si="1"/>
        <v>1</v>
      </c>
      <c r="W26" s="60">
        <f t="shared" si="2"/>
        <v>1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</row>
    <row r="27" spans="1:85" s="49" customFormat="1" ht="13.8">
      <c r="A27" s="158">
        <v>65.972999572753906</v>
      </c>
      <c r="B27" s="14">
        <v>218.62750244140625</v>
      </c>
      <c r="C27" s="19">
        <v>11.930000305175781</v>
      </c>
      <c r="D27" s="25">
        <v>507</v>
      </c>
      <c r="E27" s="178">
        <v>0.43121799826622009</v>
      </c>
      <c r="F27" s="178"/>
      <c r="G27" s="248">
        <v>216.17619323730469</v>
      </c>
      <c r="H27" s="248"/>
      <c r="I27" s="163">
        <v>-1.1200000047683716</v>
      </c>
      <c r="J27" s="242"/>
      <c r="K27" s="243"/>
      <c r="L27" s="244"/>
      <c r="M27" s="172">
        <v>-1.1799999475479126</v>
      </c>
      <c r="N27" s="262"/>
      <c r="O27" s="150" t="s">
        <v>34</v>
      </c>
      <c r="P27" s="153">
        <v>2.0399999618530273</v>
      </c>
      <c r="Q27" s="107"/>
      <c r="R27" s="104"/>
      <c r="S27" s="47"/>
      <c r="T27" s="47"/>
      <c r="U27" s="61">
        <f t="shared" si="0"/>
        <v>1</v>
      </c>
      <c r="V27" s="56">
        <f t="shared" si="1"/>
        <v>1</v>
      </c>
      <c r="W27" s="57">
        <f t="shared" si="2"/>
        <v>1</v>
      </c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</row>
    <row r="28" spans="1:85" s="49" customFormat="1" ht="13.8">
      <c r="A28" s="156">
        <v>66.198997497558594</v>
      </c>
      <c r="B28" s="15">
        <v>218.63900756835937</v>
      </c>
      <c r="C28" s="20">
        <v>11.890000343322754</v>
      </c>
      <c r="D28" s="26">
        <v>506</v>
      </c>
      <c r="E28" s="170">
        <v>0.43209299445152283</v>
      </c>
      <c r="F28" s="170"/>
      <c r="G28" s="186">
        <v>215.74980163574219</v>
      </c>
      <c r="H28" s="186"/>
      <c r="I28" s="161">
        <v>-1.3200000524520874</v>
      </c>
      <c r="J28" s="242"/>
      <c r="K28" s="243"/>
      <c r="L28" s="244"/>
      <c r="M28" s="174">
        <v>-1.3799999952316284</v>
      </c>
      <c r="N28" s="180"/>
      <c r="O28" s="151" t="s">
        <v>34</v>
      </c>
      <c r="P28" s="154">
        <v>2.0399999618530273</v>
      </c>
      <c r="Q28" s="107"/>
      <c r="R28" s="104"/>
      <c r="S28" s="47"/>
      <c r="T28" s="47"/>
      <c r="U28" s="62">
        <f t="shared" si="0"/>
        <v>1</v>
      </c>
      <c r="V28" s="59">
        <f t="shared" si="1"/>
        <v>1</v>
      </c>
      <c r="W28" s="60">
        <f t="shared" si="2"/>
        <v>1</v>
      </c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</row>
    <row r="29" spans="1:85" s="49" customFormat="1" ht="14.4" thickBot="1">
      <c r="A29" s="159">
        <v>66.254997253417969</v>
      </c>
      <c r="B29" s="14">
        <v>218.64250183105469</v>
      </c>
      <c r="C29" s="21">
        <v>11.880000114440918</v>
      </c>
      <c r="D29" s="26">
        <v>507</v>
      </c>
      <c r="E29" s="183">
        <v>0.4312480092048645</v>
      </c>
      <c r="F29" s="183"/>
      <c r="G29" s="265">
        <v>216.17619323730469</v>
      </c>
      <c r="H29" s="265"/>
      <c r="I29" s="161">
        <v>-1.1299999952316284</v>
      </c>
      <c r="J29" s="242"/>
      <c r="K29" s="243"/>
      <c r="L29" s="244"/>
      <c r="M29" s="187">
        <v>-1.190000057220459</v>
      </c>
      <c r="N29" s="188"/>
      <c r="O29" s="152" t="s">
        <v>34</v>
      </c>
      <c r="P29" s="113">
        <v>2.0399999618530273</v>
      </c>
      <c r="Q29" s="107"/>
      <c r="R29" s="104"/>
      <c r="S29" s="47"/>
      <c r="T29" s="47"/>
      <c r="U29" s="62">
        <f t="shared" si="0"/>
        <v>1</v>
      </c>
      <c r="V29" s="59">
        <f t="shared" si="1"/>
        <v>1</v>
      </c>
      <c r="W29" s="60">
        <f t="shared" si="2"/>
        <v>1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</row>
    <row r="30" spans="1:85" s="49" customFormat="1" ht="13.8">
      <c r="A30" s="155">
        <v>98.582000732421875</v>
      </c>
      <c r="B30" s="16">
        <v>219.34599304199219</v>
      </c>
      <c r="C30" s="19">
        <v>8.0100002288818359</v>
      </c>
      <c r="D30" s="28">
        <v>508</v>
      </c>
      <c r="E30" s="222">
        <v>0.43178299069404602</v>
      </c>
      <c r="F30" s="222"/>
      <c r="G30" s="185">
        <v>216.60260009765625</v>
      </c>
      <c r="H30" s="185"/>
      <c r="I30" s="160">
        <v>-1.25</v>
      </c>
      <c r="J30" s="242"/>
      <c r="K30" s="243"/>
      <c r="L30" s="244"/>
      <c r="M30" s="172">
        <v>-1.309999942779541</v>
      </c>
      <c r="N30" s="173"/>
      <c r="O30" s="110" t="s">
        <v>34</v>
      </c>
      <c r="P30" s="111">
        <v>2.0299999713897705</v>
      </c>
      <c r="Q30" s="107"/>
      <c r="R30" s="104"/>
      <c r="S30" s="47"/>
      <c r="T30" s="47"/>
      <c r="U30" s="62">
        <f t="shared" si="0"/>
        <v>1</v>
      </c>
      <c r="V30" s="59">
        <f t="shared" si="1"/>
        <v>1</v>
      </c>
      <c r="W30" s="60">
        <f t="shared" si="2"/>
        <v>1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</row>
    <row r="31" spans="1:85" s="49" customFormat="1" ht="13.8">
      <c r="A31" s="156">
        <v>98.829002380371094</v>
      </c>
      <c r="B31" s="17">
        <v>219.34599304199219</v>
      </c>
      <c r="C31" s="20">
        <v>7.9899997711181641</v>
      </c>
      <c r="D31" s="26">
        <v>507</v>
      </c>
      <c r="E31" s="170">
        <v>0.43263500928878784</v>
      </c>
      <c r="F31" s="170"/>
      <c r="G31" s="186">
        <v>216.17619323730469</v>
      </c>
      <c r="H31" s="186"/>
      <c r="I31" s="161">
        <v>-1.4500000476837158</v>
      </c>
      <c r="J31" s="242"/>
      <c r="K31" s="243"/>
      <c r="L31" s="244"/>
      <c r="M31" s="174">
        <v>-1.5099999904632568</v>
      </c>
      <c r="N31" s="175"/>
      <c r="O31" s="108" t="s">
        <v>34</v>
      </c>
      <c r="P31" s="109">
        <v>2.0299999713897705</v>
      </c>
      <c r="Q31" s="107"/>
      <c r="R31" s="104"/>
      <c r="S31" s="47"/>
      <c r="T31" s="47"/>
      <c r="U31" s="62">
        <f t="shared" si="0"/>
        <v>1</v>
      </c>
      <c r="V31" s="59">
        <f t="shared" si="1"/>
        <v>1</v>
      </c>
      <c r="W31" s="60">
        <f>IF(AND(U31=1,V31=1)=TRUE,1,0)</f>
        <v>1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</row>
    <row r="32" spans="1:85" s="49" customFormat="1" ht="14.4" thickBot="1">
      <c r="A32" s="157">
        <v>99.077003479003906</v>
      </c>
      <c r="B32" s="13">
        <v>219.34599304199219</v>
      </c>
      <c r="C32" s="21">
        <v>7.9699997901916504</v>
      </c>
      <c r="D32" s="27">
        <v>507</v>
      </c>
      <c r="E32" s="171">
        <v>0.43263500928878784</v>
      </c>
      <c r="F32" s="171"/>
      <c r="G32" s="189">
        <v>216.17619323730469</v>
      </c>
      <c r="H32" s="189"/>
      <c r="I32" s="162">
        <v>-1.4500000476837158</v>
      </c>
      <c r="J32" s="245"/>
      <c r="K32" s="246"/>
      <c r="L32" s="247"/>
      <c r="M32" s="176">
        <v>-1.5099999904632568</v>
      </c>
      <c r="N32" s="177"/>
      <c r="O32" s="112" t="s">
        <v>34</v>
      </c>
      <c r="P32" s="113">
        <v>2.0299999713897705</v>
      </c>
      <c r="Q32" s="107"/>
      <c r="R32" s="104"/>
      <c r="S32" s="47"/>
      <c r="T32" s="47"/>
      <c r="U32" s="62">
        <f t="shared" si="0"/>
        <v>1</v>
      </c>
      <c r="V32" s="59">
        <f t="shared" si="1"/>
        <v>1</v>
      </c>
      <c r="W32" s="60">
        <f>IF(AND(U32=1,V32=1)=TRUE,1,0)</f>
        <v>1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</row>
    <row r="33" spans="1:91" ht="13.8">
      <c r="A33" s="155">
        <v>99.287002563476563</v>
      </c>
      <c r="B33" s="16">
        <v>505.8118896484375</v>
      </c>
      <c r="C33" s="19">
        <v>18.340000152587891</v>
      </c>
      <c r="D33" s="28">
        <v>1172</v>
      </c>
      <c r="E33" s="222">
        <v>0.43158000707626343</v>
      </c>
      <c r="F33" s="222"/>
      <c r="G33" s="185">
        <v>499.72088623046875</v>
      </c>
      <c r="H33" s="185"/>
      <c r="I33" s="160">
        <v>-1.2000000476837158</v>
      </c>
      <c r="J33" s="233">
        <v>5</v>
      </c>
      <c r="K33" s="234"/>
      <c r="L33" s="114">
        <v>500</v>
      </c>
      <c r="M33" s="184">
        <v>-1.1499999761581421</v>
      </c>
      <c r="N33" s="173"/>
      <c r="O33" s="105" t="s">
        <v>34</v>
      </c>
      <c r="P33" s="106">
        <v>2.0299999713897705</v>
      </c>
      <c r="Q33" s="3"/>
      <c r="R33" s="1"/>
      <c r="S33" s="63">
        <f>100*(L33-B33)/B33</f>
        <v>-1.1490219521089213</v>
      </c>
      <c r="U33" s="62">
        <f t="shared" si="0"/>
        <v>1</v>
      </c>
      <c r="V33" s="59">
        <f t="shared" si="1"/>
        <v>1</v>
      </c>
      <c r="W33" s="60">
        <f>IF(AND(U33=1,V33=1)=TRUE,1,0)</f>
        <v>1</v>
      </c>
    </row>
    <row r="34" spans="1:91" ht="13.8">
      <c r="A34" s="156">
        <v>99.362998962402344</v>
      </c>
      <c r="B34" s="17">
        <v>505.37319946289062</v>
      </c>
      <c r="C34" s="20">
        <v>18.309999465942383</v>
      </c>
      <c r="D34" s="26">
        <v>1172</v>
      </c>
      <c r="E34" s="170">
        <v>0.43120598793029785</v>
      </c>
      <c r="F34" s="170"/>
      <c r="G34" s="186">
        <v>499.72088623046875</v>
      </c>
      <c r="H34" s="186"/>
      <c r="I34" s="161">
        <v>-1.1200000047683716</v>
      </c>
      <c r="J34" s="235">
        <v>5</v>
      </c>
      <c r="K34" s="236"/>
      <c r="L34" s="115">
        <v>500</v>
      </c>
      <c r="M34" s="269">
        <v>-1.059999942779541</v>
      </c>
      <c r="N34" s="175"/>
      <c r="O34" s="108" t="s">
        <v>34</v>
      </c>
      <c r="P34" s="109">
        <v>2.0299999713897705</v>
      </c>
      <c r="Q34" s="3"/>
      <c r="R34" s="1"/>
      <c r="S34" s="63">
        <f>100*(L34-B34)/B34</f>
        <v>-1.0632141689747789</v>
      </c>
      <c r="U34" s="62">
        <f t="shared" si="0"/>
        <v>1</v>
      </c>
      <c r="V34" s="59">
        <f t="shared" si="1"/>
        <v>1</v>
      </c>
      <c r="W34" s="60">
        <f>IF(AND(U34=1,V34=1)=TRUE,1,0)</f>
        <v>1</v>
      </c>
    </row>
    <row r="35" spans="1:91" ht="14.4" thickBot="1">
      <c r="A35" s="157">
        <v>99.373001098632813</v>
      </c>
      <c r="B35" s="18">
        <v>506.2506103515625</v>
      </c>
      <c r="C35" s="22">
        <v>18.340000152587891</v>
      </c>
      <c r="D35" s="27">
        <v>1172</v>
      </c>
      <c r="E35" s="171">
        <v>0.43195399641990662</v>
      </c>
      <c r="F35" s="171"/>
      <c r="G35" s="189">
        <v>499.72088623046875</v>
      </c>
      <c r="H35" s="189"/>
      <c r="I35" s="162">
        <v>-1.2899999618530273</v>
      </c>
      <c r="J35" s="237">
        <v>5</v>
      </c>
      <c r="K35" s="238"/>
      <c r="L35" s="116">
        <v>500</v>
      </c>
      <c r="M35" s="270">
        <v>-1.2300000190734863</v>
      </c>
      <c r="N35" s="267"/>
      <c r="O35" s="112" t="s">
        <v>34</v>
      </c>
      <c r="P35" s="113">
        <v>2.0299999713897705</v>
      </c>
      <c r="Q35" s="1"/>
      <c r="R35" s="1"/>
      <c r="S35" s="63">
        <f>100*(L35-B35)/B35</f>
        <v>-1.2346869759271606</v>
      </c>
      <c r="U35" s="64">
        <f t="shared" si="0"/>
        <v>1</v>
      </c>
      <c r="V35" s="65">
        <f t="shared" si="1"/>
        <v>1</v>
      </c>
      <c r="W35" s="66">
        <f>IF(AND(U35=1,V35=1)=TRUE,1,0)</f>
        <v>1</v>
      </c>
    </row>
    <row r="36" spans="1:91" s="2" customFormat="1" ht="6" customHeight="1">
      <c r="A36" s="1"/>
      <c r="B36" s="1"/>
      <c r="C36" s="1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</row>
    <row r="37" spans="1:91" s="2" customFormat="1" ht="13.8">
      <c r="A37" s="1" t="s">
        <v>35</v>
      </c>
      <c r="B37" s="96"/>
      <c r="C37" s="67"/>
      <c r="D37" s="96"/>
      <c r="E37" s="29"/>
      <c r="F37" s="29"/>
      <c r="G37" s="29"/>
      <c r="H37" s="29"/>
      <c r="I37" s="29"/>
      <c r="J37" s="102"/>
      <c r="K37" s="268" t="str">
        <f>IF(M20=1,"±  (1 + 0,01 Gmax/G) %",IF(M20=2,"±  (2 + 0,02 Gmax/G) %"))</f>
        <v>±  (2 + 0,02 Gmax/G) %</v>
      </c>
      <c r="L37" s="268"/>
      <c r="M37" s="268"/>
      <c r="N37" s="95" t="str">
        <f>"(- от " &amp;ROUND(M17,2) &amp;" - "  &amp;O17 &amp;",0 м3/ч)"</f>
        <v>(- от 2,5 - 125,0 м3/ч)</v>
      </c>
      <c r="O37" s="1"/>
      <c r="P37" s="1"/>
      <c r="Q37" s="9"/>
      <c r="R37" s="1"/>
      <c r="S37" s="5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</row>
    <row r="38" spans="1:91" s="2" customFormat="1" ht="9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94"/>
      <c r="N38" s="94"/>
      <c r="O38" s="117"/>
      <c r="P38" s="118"/>
      <c r="Q38" s="118"/>
      <c r="R38" s="119"/>
      <c r="S38" s="5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</row>
    <row r="39" spans="1:91" s="2" customFormat="1" ht="13.8">
      <c r="A39" s="167" t="s">
        <v>39</v>
      </c>
      <c r="B39" s="167"/>
      <c r="C39" s="167"/>
      <c r="D39" s="97" t="str">
        <f>IF(AND(W24=1,W25=1,W26=1,W27=1,W28=1,W29=1,W30=1, W31=1,W32=1,W33=1,W34=1,W35=1)=TRUE,"Годен","Не годен")</f>
        <v>Годен</v>
      </c>
      <c r="E39" s="120" t="s">
        <v>1</v>
      </c>
      <c r="F39" s="120"/>
      <c r="G39" s="120"/>
      <c r="H39" s="1"/>
      <c r="I39" s="39" t="s">
        <v>37</v>
      </c>
      <c r="J39" s="121"/>
      <c r="K39" s="102"/>
      <c r="L39" s="122" t="s">
        <v>51</v>
      </c>
      <c r="M39" s="179" t="s">
        <v>38</v>
      </c>
      <c r="N39" s="179"/>
      <c r="O39" s="260" t="s">
        <v>36</v>
      </c>
      <c r="P39" s="260"/>
      <c r="Q39" s="123"/>
      <c r="R39" s="1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</row>
    <row r="40" spans="1:91" s="2" customFormat="1" ht="13.8">
      <c r="A40" s="8"/>
      <c r="B40" s="5"/>
      <c r="C40" s="5"/>
      <c r="D40" s="69"/>
      <c r="E40" s="70"/>
      <c r="F40" s="71"/>
      <c r="G40" s="72"/>
      <c r="J40" s="40"/>
      <c r="K40" s="5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</row>
    <row r="41" spans="1:91" s="2" customFormat="1" ht="15.6">
      <c r="A41" s="34"/>
      <c r="B41" s="164">
        <f>G17</f>
        <v>80</v>
      </c>
      <c r="C41" s="165"/>
      <c r="D41" s="165"/>
      <c r="E41" s="165"/>
      <c r="F41" s="166"/>
      <c r="G41" s="74"/>
      <c r="H41" s="74"/>
      <c r="I41" s="75"/>
      <c r="J41" s="34"/>
      <c r="K41" s="34"/>
      <c r="L41" s="6">
        <f>AVERAGE(E24:F32)</f>
        <v>0.42638322379853988</v>
      </c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</row>
    <row r="42" spans="1:91" s="2" customFormat="1" ht="15.6">
      <c r="A42" s="34"/>
      <c r="B42" s="77" t="s">
        <v>53</v>
      </c>
      <c r="C42" s="78">
        <f>IF(G17=20,0.3,IF(G17=25,0.4,IF(G17=32,0.5,IF(G17=40,0.8,IF(G17=50,1,IF(G17=80,2.5,IF(G17=100,5)))))))</f>
        <v>2.5</v>
      </c>
      <c r="D42" s="79">
        <f>C42</f>
        <v>2.5</v>
      </c>
      <c r="E42" s="80" t="s">
        <v>21</v>
      </c>
      <c r="F42" s="81">
        <f>C42+C42*0.2</f>
        <v>3</v>
      </c>
      <c r="K42" s="34"/>
      <c r="L42" s="82">
        <f>L41-M18</f>
        <v>2.3510720992270251E-7</v>
      </c>
      <c r="M42" s="1"/>
      <c r="S42" s="68">
        <f>AVERAGE(S33:S35)</f>
        <v>-1.1489743656702869</v>
      </c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</row>
    <row r="43" spans="1:91" s="2" customFormat="1" ht="15.6">
      <c r="B43" s="77" t="s">
        <v>54</v>
      </c>
      <c r="C43" s="78">
        <f>IF(G17=20,0.5,IF(G17=25,0.8,IF(G17=32,1.5,IF(G17=40,12.5,IF(G17=50,16,IF(G17=80,70,IF(G17=100,80)))))))</f>
        <v>70</v>
      </c>
      <c r="D43" s="83">
        <f>C43-C43*0.2</f>
        <v>56</v>
      </c>
      <c r="E43" s="31" t="s">
        <v>21</v>
      </c>
      <c r="F43" s="81">
        <f>C43+C43*0.2</f>
        <v>84</v>
      </c>
      <c r="M43" s="1"/>
      <c r="S43" s="73">
        <f>AVERAGE(I33:I35)</f>
        <v>-1.2033333381017048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</row>
    <row r="44" spans="1:91" s="2" customFormat="1" ht="15.6">
      <c r="B44" s="77" t="s">
        <v>55</v>
      </c>
      <c r="C44" s="78">
        <f>IF(G17=20,8,IF(G17=25,10,IF(G17=32,25,IF(G17=40,25,IF(G17=50,32,IF(G17=80,100,IF(G17=100,160)))))))</f>
        <v>100</v>
      </c>
      <c r="D44" s="83">
        <f>C44-C44*0.1</f>
        <v>90</v>
      </c>
      <c r="E44" s="31" t="s">
        <v>21</v>
      </c>
      <c r="F44" s="81">
        <f>C44+C44*0.2</f>
        <v>120</v>
      </c>
      <c r="M44" s="1"/>
      <c r="S44" s="76">
        <f>S42-S43</f>
        <v>5.4358972431417962E-2</v>
      </c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</row>
    <row r="45" spans="1:91" s="2" customFormat="1" ht="63" customHeight="1">
      <c r="A45" s="33"/>
      <c r="C45" s="33" t="s">
        <v>56</v>
      </c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</row>
    <row r="46" spans="1:91" s="2" customFormat="1" ht="68.25" customHeight="1">
      <c r="A46" s="33"/>
      <c r="C46" s="33" t="s">
        <v>51</v>
      </c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</row>
    <row r="47" spans="1:91" s="2" customFormat="1">
      <c r="A47" s="33"/>
      <c r="C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</row>
    <row r="48" spans="1:91" s="2" customFormat="1" ht="72" customHeight="1">
      <c r="A48" s="33"/>
      <c r="C48" s="33" t="s">
        <v>56</v>
      </c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</row>
    <row r="49" spans="1:91" s="2" customFormat="1" ht="67.5" customHeight="1">
      <c r="A49" s="33"/>
      <c r="C49" s="33" t="s">
        <v>51</v>
      </c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</row>
    <row r="50" spans="1:91" s="2" customFormat="1" ht="15.75" customHeight="1"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</row>
    <row r="51" spans="1:91" s="2" customFormat="1" ht="48.75" customHeight="1">
      <c r="C51" s="33" t="s">
        <v>56</v>
      </c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</row>
    <row r="52" spans="1:91" s="2" customFormat="1" ht="46.5" customHeight="1">
      <c r="C52" s="33" t="s">
        <v>51</v>
      </c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</row>
    <row r="53" spans="1:91" s="2" customFormat="1"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</row>
    <row r="54" spans="1:91" s="2" customFormat="1"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</row>
    <row r="55" spans="1:91" s="2" customFormat="1"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</row>
    <row r="56" spans="1:91" s="2" customFormat="1"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</row>
    <row r="57" spans="1:91" s="2" customFormat="1"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</row>
    <row r="58" spans="1:91" s="2" customFormat="1"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</row>
    <row r="59" spans="1:91" s="2" customFormat="1"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</row>
    <row r="60" spans="1:91" s="2" customFormat="1"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</row>
    <row r="61" spans="1:91" s="2" customFormat="1"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</row>
    <row r="62" spans="1:91" s="2" customFormat="1"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</row>
    <row r="63" spans="1:91" s="2" customFormat="1"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</row>
    <row r="64" spans="1:91" s="2" customFormat="1"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</row>
    <row r="65" spans="23:85" s="2" customFormat="1"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</row>
    <row r="66" spans="23:85" s="2" customFormat="1"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</row>
    <row r="67" spans="23:85" s="2" customFormat="1"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</row>
    <row r="68" spans="23:85" s="2" customFormat="1"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</row>
    <row r="69" spans="23:85" s="2" customFormat="1"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</row>
    <row r="70" spans="23:85" s="2" customFormat="1"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</row>
    <row r="71" spans="23:85" s="2" customFormat="1"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</row>
    <row r="72" spans="23:85" s="2" customFormat="1"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</row>
    <row r="73" spans="23:85" s="2" customFormat="1"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</row>
    <row r="74" spans="23:85" s="2" customFormat="1"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</row>
    <row r="75" spans="23:85" s="2" customFormat="1"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</row>
    <row r="76" spans="23:85" s="2" customFormat="1"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</row>
    <row r="77" spans="23:85" s="2" customFormat="1"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</row>
  </sheetData>
  <mergeCells count="83">
    <mergeCell ref="O39:P39"/>
    <mergeCell ref="M23:N23"/>
    <mergeCell ref="M27:N27"/>
    <mergeCell ref="H15:L15"/>
    <mergeCell ref="M12:R12"/>
    <mergeCell ref="M13:R13"/>
    <mergeCell ref="G29:H29"/>
    <mergeCell ref="G30:H30"/>
    <mergeCell ref="M18:O18"/>
    <mergeCell ref="M19:O19"/>
    <mergeCell ref="M26:N26"/>
    <mergeCell ref="K37:M37"/>
    <mergeCell ref="M34:N34"/>
    <mergeCell ref="M35:N35"/>
    <mergeCell ref="G31:H31"/>
    <mergeCell ref="G32:H32"/>
    <mergeCell ref="C6:R6"/>
    <mergeCell ref="C7:R8"/>
    <mergeCell ref="H12:L12"/>
    <mergeCell ref="H13:L13"/>
    <mergeCell ref="H14:L14"/>
    <mergeCell ref="A1:I1"/>
    <mergeCell ref="J23:K23"/>
    <mergeCell ref="J33:K33"/>
    <mergeCell ref="J34:K34"/>
    <mergeCell ref="J35:K35"/>
    <mergeCell ref="J24:L32"/>
    <mergeCell ref="G23:H23"/>
    <mergeCell ref="G24:H24"/>
    <mergeCell ref="G25:H25"/>
    <mergeCell ref="G26:H26"/>
    <mergeCell ref="G27:H27"/>
    <mergeCell ref="G28:H28"/>
    <mergeCell ref="E30:F30"/>
    <mergeCell ref="E31:F31"/>
    <mergeCell ref="E32:F32"/>
    <mergeCell ref="E33:F33"/>
    <mergeCell ref="C19:E19"/>
    <mergeCell ref="E23:F23"/>
    <mergeCell ref="E24:F24"/>
    <mergeCell ref="C18:E18"/>
    <mergeCell ref="M24:N24"/>
    <mergeCell ref="M20:O20"/>
    <mergeCell ref="A22:C22"/>
    <mergeCell ref="O22:P23"/>
    <mergeCell ref="B2:R2"/>
    <mergeCell ref="A3:R3"/>
    <mergeCell ref="C4:M4"/>
    <mergeCell ref="I16:K16"/>
    <mergeCell ref="K17:L17"/>
    <mergeCell ref="C13:G13"/>
    <mergeCell ref="C14:G14"/>
    <mergeCell ref="M14:R14"/>
    <mergeCell ref="M15:R15"/>
    <mergeCell ref="C15:G15"/>
    <mergeCell ref="A4:B4"/>
    <mergeCell ref="A6:B6"/>
    <mergeCell ref="A7:B8"/>
    <mergeCell ref="C10:D10"/>
    <mergeCell ref="C12:G12"/>
    <mergeCell ref="C17:D17"/>
    <mergeCell ref="G33:H33"/>
    <mergeCell ref="G34:H34"/>
    <mergeCell ref="M29:N29"/>
    <mergeCell ref="G35:H35"/>
    <mergeCell ref="E34:F34"/>
    <mergeCell ref="E35:F35"/>
    <mergeCell ref="B41:F41"/>
    <mergeCell ref="A39:C39"/>
    <mergeCell ref="J22:N22"/>
    <mergeCell ref="E25:F25"/>
    <mergeCell ref="E26:F26"/>
    <mergeCell ref="M30:N30"/>
    <mergeCell ref="M31:N31"/>
    <mergeCell ref="M32:N32"/>
    <mergeCell ref="E27:F27"/>
    <mergeCell ref="M39:N39"/>
    <mergeCell ref="M25:N25"/>
    <mergeCell ref="M28:N28"/>
    <mergeCell ref="D22:I22"/>
    <mergeCell ref="E28:F28"/>
    <mergeCell ref="E29:F29"/>
    <mergeCell ref="M33:N33"/>
  </mergeCells>
  <conditionalFormatting sqref="A24:A26">
    <cfRule type="cellIs" dxfId="14" priority="15" stopIfTrue="1" operator="between">
      <formula>$D$42</formula>
      <formula>$F$42</formula>
    </cfRule>
  </conditionalFormatting>
  <conditionalFormatting sqref="A27:A29">
    <cfRule type="cellIs" dxfId="13" priority="14" stopIfTrue="1" operator="between">
      <formula>$D$43</formula>
      <formula>$F$43</formula>
    </cfRule>
  </conditionalFormatting>
  <conditionalFormatting sqref="A30:A35">
    <cfRule type="cellIs" dxfId="12" priority="13" stopIfTrue="1" operator="between">
      <formula>$D$44</formula>
      <formula>$F$44</formula>
    </cfRule>
  </conditionalFormatting>
  <conditionalFormatting sqref="I24 M24:N24">
    <cfRule type="cellIs" dxfId="11" priority="12" stopIfTrue="1" operator="between">
      <formula>$P$24</formula>
      <formula>-$P$24</formula>
    </cfRule>
  </conditionalFormatting>
  <conditionalFormatting sqref="I25 M25:N25">
    <cfRule type="cellIs" dxfId="10" priority="11" stopIfTrue="1" operator="between">
      <formula>$P$25</formula>
      <formula>-$P$25</formula>
    </cfRule>
  </conditionalFormatting>
  <conditionalFormatting sqref="I26 M26:N26">
    <cfRule type="cellIs" dxfId="9" priority="10" stopIfTrue="1" operator="between">
      <formula>$P$26</formula>
      <formula>-$P$26</formula>
    </cfRule>
  </conditionalFormatting>
  <conditionalFormatting sqref="I27 M27:N27">
    <cfRule type="cellIs" dxfId="8" priority="9" stopIfTrue="1" operator="between">
      <formula>$P$27</formula>
      <formula>-$P$27</formula>
    </cfRule>
  </conditionalFormatting>
  <conditionalFormatting sqref="I28 M28:N28">
    <cfRule type="cellIs" dxfId="7" priority="8" stopIfTrue="1" operator="between">
      <formula>$P$28</formula>
      <formula>-$P$28</formula>
    </cfRule>
  </conditionalFormatting>
  <conditionalFormatting sqref="I29 M29:N29">
    <cfRule type="cellIs" dxfId="6" priority="7" stopIfTrue="1" operator="between">
      <formula>$P$29</formula>
      <formula>-$P$29</formula>
    </cfRule>
  </conditionalFormatting>
  <conditionalFormatting sqref="I30 M30:N30">
    <cfRule type="cellIs" dxfId="5" priority="6" stopIfTrue="1" operator="between">
      <formula>$P$30</formula>
      <formula>-$P$30</formula>
    </cfRule>
  </conditionalFormatting>
  <conditionalFormatting sqref="I31 M31:N31">
    <cfRule type="cellIs" dxfId="4" priority="5" stopIfTrue="1" operator="between">
      <formula>$P$31</formula>
      <formula>-$P$31</formula>
    </cfRule>
  </conditionalFormatting>
  <conditionalFormatting sqref="I32 M32:N32">
    <cfRule type="cellIs" dxfId="3" priority="4" stopIfTrue="1" operator="between">
      <formula>$P$32</formula>
      <formula>-$P$32</formula>
    </cfRule>
  </conditionalFormatting>
  <conditionalFormatting sqref="I33 M33:N33">
    <cfRule type="cellIs" dxfId="2" priority="3" stopIfTrue="1" operator="between">
      <formula>$P$33</formula>
      <formula>-$P$33</formula>
    </cfRule>
  </conditionalFormatting>
  <conditionalFormatting sqref="I34 M34:N34">
    <cfRule type="cellIs" dxfId="1" priority="2" stopIfTrue="1" operator="between">
      <formula>$P$34</formula>
      <formula>-$P$34</formula>
    </cfRule>
  </conditionalFormatting>
  <conditionalFormatting sqref="I35 M35:N35">
    <cfRule type="cellIs" dxfId="0" priority="1" stopIfTrue="1" operator="between">
      <formula>$P$35</formula>
      <formula>-$P$35</formula>
    </cfRule>
  </conditionalFormatting>
  <dataValidations count="3">
    <dataValidation type="list" allowBlank="1" showInputMessage="1" showErrorMessage="1" sqref="A1">
      <formula1>"ПРОТОКОЛ ПЕРВИЧНОЙ ПРИ ВЫПУСКЕ ИЗ ПРОИЗВОДСТВА ПОВЕРКИ №,ПРОТОКОЛ ПЕРВИЧНОЙ ПОСЛЕ РЕМОНТА ПОВЕРКИ №,ПРОТОКОЛ ПЕРИОДИЧЕСКОЙ ПОВЕРКИ №"</formula1>
    </dataValidation>
    <dataValidation type="list" allowBlank="1" showInputMessage="1" showErrorMessage="1" sqref="G17">
      <formula1>"20,25,32,40,50,80,100"</formula1>
    </dataValidation>
    <dataValidation type="list" allowBlank="1" showInputMessage="1" showErrorMessage="1" sqref="L39">
      <formula1>"А.Г. Яковенко,М.Н. Куваев"</formula1>
    </dataValidation>
  </dataValidations>
  <printOptions horizontalCentered="1" verticalCentered="1"/>
  <pageMargins left="0.2" right="0.21" top="0.24" bottom="0.26" header="0" footer="0"/>
  <pageSetup paperSize="9" scale="92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46"/>
  <sheetViews>
    <sheetView view="pageBreakPreview" zoomScale="60" workbookViewId="0">
      <selection activeCell="J18" sqref="J18:Z18"/>
    </sheetView>
  </sheetViews>
  <sheetFormatPr defaultColWidth="9.109375" defaultRowHeight="13.2"/>
  <cols>
    <col min="1" max="11" width="3.33203125" style="127" customWidth="1"/>
    <col min="12" max="12" width="3.5546875" style="127" customWidth="1"/>
    <col min="13" max="25" width="3.33203125" style="127" customWidth="1"/>
    <col min="26" max="26" width="11.6640625" style="127" customWidth="1"/>
    <col min="27" max="27" width="4.88671875" style="127" customWidth="1"/>
    <col min="28" max="28" width="3.33203125" style="127" customWidth="1"/>
    <col min="29" max="29" width="1.88671875" style="127" customWidth="1"/>
    <col min="30" max="30" width="3.33203125" style="127" customWidth="1"/>
    <col min="31" max="71" width="3.109375" style="127" customWidth="1"/>
    <col min="72" max="16384" width="9.109375" style="149"/>
  </cols>
  <sheetData>
    <row r="1" spans="1:32" ht="13.8" thickBot="1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  <c r="AB1" s="272"/>
      <c r="AC1" s="272"/>
      <c r="AD1" s="273"/>
    </row>
    <row r="2" spans="1:32" ht="18">
      <c r="A2" s="128"/>
      <c r="B2" s="274" t="s">
        <v>62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129"/>
      <c r="AD2" s="130"/>
    </row>
    <row r="3" spans="1:32" ht="18">
      <c r="A3" s="128"/>
      <c r="B3" s="275" t="s">
        <v>63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129"/>
      <c r="AE3" s="131"/>
      <c r="AF3" s="131"/>
    </row>
    <row r="4" spans="1:32">
      <c r="A4" s="128"/>
      <c r="B4" s="271" t="s">
        <v>64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132"/>
      <c r="AC4" s="133"/>
    </row>
    <row r="5" spans="1:32">
      <c r="A5" s="128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5"/>
    </row>
    <row r="6" spans="1:32" ht="20.25" customHeight="1">
      <c r="A6" s="128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5"/>
    </row>
    <row r="7" spans="1:32">
      <c r="A7" s="128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5"/>
    </row>
    <row r="8" spans="1:32" ht="27.6">
      <c r="A8" s="128"/>
      <c r="B8" s="276" t="s">
        <v>65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135"/>
    </row>
    <row r="9" spans="1:32" ht="27.6">
      <c r="A9" s="128"/>
      <c r="B9" s="276" t="s">
        <v>66</v>
      </c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135"/>
    </row>
    <row r="10" spans="1:32">
      <c r="A10" s="128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5"/>
    </row>
    <row r="11" spans="1:32" ht="18">
      <c r="A11" s="128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6" t="s">
        <v>67</v>
      </c>
      <c r="M11" s="277" t="str">
        <f>'Лист 1'!J1 &amp; 'Лист 1'!K1 &amp; 'Лист 1'!L1</f>
        <v>-01/17</v>
      </c>
      <c r="N11" s="277"/>
      <c r="O11" s="277"/>
      <c r="P11" s="277"/>
      <c r="Q11" s="277"/>
      <c r="R11" s="136"/>
      <c r="S11" s="136"/>
      <c r="T11" s="136"/>
      <c r="U11" s="136"/>
      <c r="V11" s="136"/>
      <c r="W11" s="136"/>
      <c r="X11" s="136"/>
      <c r="Y11" s="136"/>
      <c r="Z11" s="136"/>
      <c r="AA11" s="135"/>
    </row>
    <row r="12" spans="1:32" ht="18">
      <c r="A12" s="128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5"/>
    </row>
    <row r="13" spans="1:32" ht="18">
      <c r="A13" s="128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6"/>
      <c r="M13" s="136"/>
      <c r="N13" s="136"/>
      <c r="O13" s="134"/>
      <c r="P13" s="136"/>
      <c r="Q13" s="136"/>
      <c r="R13" s="136"/>
      <c r="S13" s="136"/>
      <c r="T13" s="278" t="s">
        <v>68</v>
      </c>
      <c r="U13" s="278"/>
      <c r="V13" s="278"/>
      <c r="W13" s="278"/>
      <c r="X13" s="278"/>
      <c r="Y13" s="278"/>
      <c r="Z13" s="278"/>
      <c r="AA13" s="135"/>
    </row>
    <row r="14" spans="1:32" ht="18">
      <c r="A14" s="12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8"/>
      <c r="M14" s="138"/>
      <c r="N14" s="138"/>
      <c r="O14" s="134"/>
      <c r="P14" s="134"/>
      <c r="Q14" s="134"/>
      <c r="R14" s="134"/>
      <c r="S14" s="134"/>
      <c r="T14" s="279">
        <f>DATE(YEAR(B44)+4,MONTH(B44),DAY(B44))</f>
        <v>43683</v>
      </c>
      <c r="U14" s="279"/>
      <c r="V14" s="279"/>
      <c r="W14" s="279"/>
      <c r="X14" s="279"/>
      <c r="Y14" s="279"/>
      <c r="Z14" s="279"/>
      <c r="AA14" s="135"/>
    </row>
    <row r="15" spans="1:32" ht="18">
      <c r="A15" s="12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5"/>
    </row>
    <row r="16" spans="1:32">
      <c r="A16" s="12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5"/>
    </row>
    <row r="17" spans="1:51" ht="15.6">
      <c r="A17" s="128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34"/>
      <c r="V17" s="134"/>
      <c r="W17" s="134"/>
      <c r="X17" s="134"/>
      <c r="Y17" s="134"/>
      <c r="Z17" s="134"/>
      <c r="AA17" s="135"/>
    </row>
    <row r="18" spans="1:51" ht="41.25" customHeight="1">
      <c r="A18" s="128"/>
      <c r="B18" s="280" t="s">
        <v>69</v>
      </c>
      <c r="C18" s="280"/>
      <c r="D18" s="280"/>
      <c r="E18" s="280"/>
      <c r="F18" s="280"/>
      <c r="G18" s="280"/>
      <c r="H18" s="280"/>
      <c r="I18" s="280"/>
      <c r="J18" s="281" t="s">
        <v>70</v>
      </c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135"/>
    </row>
    <row r="19" spans="1:51" ht="15.6">
      <c r="A19" s="128"/>
      <c r="B19" s="140"/>
      <c r="C19" s="140"/>
      <c r="D19" s="140"/>
      <c r="E19" s="140"/>
      <c r="F19" s="140"/>
      <c r="G19" s="140"/>
      <c r="H19" s="134"/>
      <c r="I19" s="141"/>
      <c r="J19" s="271" t="s">
        <v>71</v>
      </c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135"/>
    </row>
    <row r="20" spans="1:51" ht="15.6">
      <c r="A20" s="128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34"/>
      <c r="V20" s="134"/>
      <c r="W20" s="134"/>
      <c r="X20" s="134"/>
      <c r="Y20" s="134"/>
      <c r="Z20" s="134"/>
      <c r="AA20" s="135"/>
    </row>
    <row r="21" spans="1:51" ht="18">
      <c r="A21" s="128"/>
      <c r="B21" s="275" t="s">
        <v>72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135"/>
    </row>
    <row r="22" spans="1:51">
      <c r="A22" s="128"/>
      <c r="B22" s="283" t="s">
        <v>73</v>
      </c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135"/>
    </row>
    <row r="23" spans="1:51" ht="15.6">
      <c r="A23" s="128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34"/>
      <c r="V23" s="134"/>
      <c r="W23" s="134"/>
      <c r="X23" s="134"/>
      <c r="Y23" s="134"/>
      <c r="Z23" s="134"/>
      <c r="AA23" s="135"/>
    </row>
    <row r="24" spans="1:51" ht="15.6">
      <c r="A24" s="128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34"/>
      <c r="V24" s="134"/>
      <c r="W24" s="134"/>
      <c r="X24" s="134"/>
      <c r="Y24" s="134"/>
      <c r="Z24" s="134"/>
      <c r="AA24" s="135"/>
    </row>
    <row r="25" spans="1:51" ht="18">
      <c r="A25" s="128"/>
      <c r="B25" s="284" t="s">
        <v>74</v>
      </c>
      <c r="C25" s="284"/>
      <c r="D25" s="284"/>
      <c r="E25" s="284"/>
      <c r="F25" s="284"/>
      <c r="G25" s="284"/>
      <c r="H25" s="285" t="str">
        <f>'Лист 1'!C17</f>
        <v>0360200001</v>
      </c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135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</row>
    <row r="26" spans="1:51" ht="43.5" customHeight="1">
      <c r="A26" s="128"/>
      <c r="B26" s="284" t="s">
        <v>75</v>
      </c>
      <c r="C26" s="284"/>
      <c r="D26" s="284"/>
      <c r="E26" s="284"/>
      <c r="F26" s="284"/>
      <c r="G26" s="284"/>
      <c r="H26" s="287" t="str">
        <f>'Лист 1'!C4</f>
        <v>ЗАО "Промсервис", ИНН 7302005960</v>
      </c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135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</row>
    <row r="27" spans="1:51" ht="15.6">
      <c r="A27" s="128"/>
      <c r="B27" s="140"/>
      <c r="C27" s="140"/>
      <c r="D27" s="140"/>
      <c r="E27" s="140"/>
      <c r="F27" s="140"/>
      <c r="G27" s="134"/>
      <c r="H27" s="288" t="s">
        <v>76</v>
      </c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135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</row>
    <row r="28" spans="1:51" ht="18">
      <c r="A28" s="128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34"/>
      <c r="V28" s="134"/>
      <c r="W28" s="134"/>
      <c r="X28" s="134"/>
      <c r="Y28" s="134"/>
      <c r="Z28" s="134"/>
      <c r="AA28" s="135"/>
      <c r="AD28" s="142"/>
      <c r="AP28" s="134"/>
      <c r="AQ28" s="134"/>
      <c r="AR28" s="134"/>
      <c r="AS28" s="134"/>
      <c r="AT28" s="134"/>
      <c r="AU28" s="143"/>
      <c r="AV28" s="143"/>
      <c r="AW28" s="143"/>
      <c r="AX28" s="143"/>
      <c r="AY28" s="143"/>
    </row>
    <row r="29" spans="1:51" ht="18">
      <c r="A29" s="128"/>
      <c r="B29" s="289" t="s">
        <v>77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90"/>
      <c r="AD29" s="142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</row>
    <row r="30" spans="1:51" ht="18">
      <c r="A30" s="128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90"/>
      <c r="AD30" s="142" t="s">
        <v>78</v>
      </c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</row>
    <row r="31" spans="1:51" ht="27" customHeight="1">
      <c r="A31" s="128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34"/>
      <c r="V31" s="134"/>
      <c r="W31" s="134"/>
      <c r="X31" s="134"/>
      <c r="Y31" s="134"/>
      <c r="Z31" s="134"/>
      <c r="AA31" s="135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</row>
    <row r="32" spans="1:51" ht="15.6">
      <c r="A32" s="128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34"/>
      <c r="V32" s="134"/>
      <c r="W32" s="134"/>
      <c r="X32" s="134"/>
      <c r="Y32" s="134"/>
      <c r="Z32" s="134"/>
      <c r="AA32" s="135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</row>
    <row r="33" spans="1:27" ht="15.6">
      <c r="A33" s="128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34"/>
      <c r="V33" s="134"/>
      <c r="W33" s="134"/>
      <c r="X33" s="134"/>
      <c r="Y33" s="134"/>
      <c r="Z33" s="134"/>
      <c r="AA33" s="135"/>
    </row>
    <row r="34" spans="1:27" ht="15.6">
      <c r="A34" s="128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34"/>
      <c r="V34" s="134"/>
      <c r="W34" s="134"/>
      <c r="X34" s="134"/>
      <c r="Y34" s="134"/>
      <c r="Z34" s="134"/>
      <c r="AA34" s="135"/>
    </row>
    <row r="35" spans="1:27" ht="15.6">
      <c r="A35" s="128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34"/>
      <c r="V35" s="134"/>
      <c r="W35" s="134"/>
      <c r="X35" s="134"/>
      <c r="Y35" s="134"/>
      <c r="Z35" s="134"/>
      <c r="AA35" s="135"/>
    </row>
    <row r="36" spans="1:27" ht="18">
      <c r="A36" s="128"/>
      <c r="B36" s="291" t="s">
        <v>79</v>
      </c>
      <c r="C36" s="291"/>
      <c r="D36" s="291"/>
      <c r="E36" s="291"/>
      <c r="F36" s="291"/>
      <c r="G36" s="291"/>
      <c r="H36" s="291"/>
      <c r="I36" s="291"/>
      <c r="J36" s="291"/>
      <c r="K36" s="140"/>
      <c r="L36" s="140"/>
      <c r="M36" s="292"/>
      <c r="N36" s="292"/>
      <c r="O36" s="292"/>
      <c r="P36" s="292"/>
      <c r="Q36" s="292"/>
      <c r="R36" s="140"/>
      <c r="S36" s="140"/>
      <c r="T36" s="140"/>
      <c r="U36" s="275" t="s">
        <v>51</v>
      </c>
      <c r="V36" s="275"/>
      <c r="W36" s="275"/>
      <c r="X36" s="275"/>
      <c r="Y36" s="275"/>
      <c r="Z36" s="134"/>
      <c r="AA36" s="135"/>
    </row>
    <row r="37" spans="1:27" ht="15.6">
      <c r="A37" s="128"/>
      <c r="B37" s="282" t="s">
        <v>80</v>
      </c>
      <c r="C37" s="282"/>
      <c r="D37" s="282"/>
      <c r="E37" s="282"/>
      <c r="F37" s="282"/>
      <c r="G37" s="282"/>
      <c r="H37" s="282"/>
      <c r="I37" s="282"/>
      <c r="J37" s="282"/>
      <c r="K37" s="140"/>
      <c r="L37" s="140"/>
      <c r="M37" s="282" t="s">
        <v>81</v>
      </c>
      <c r="N37" s="282"/>
      <c r="O37" s="282"/>
      <c r="P37" s="282"/>
      <c r="Q37" s="282"/>
      <c r="R37" s="140"/>
      <c r="S37" s="140"/>
      <c r="T37" s="140"/>
      <c r="U37" s="282" t="s">
        <v>82</v>
      </c>
      <c r="V37" s="282"/>
      <c r="W37" s="282"/>
      <c r="X37" s="282"/>
      <c r="Y37" s="282"/>
      <c r="Z37" s="134"/>
      <c r="AA37" s="135"/>
    </row>
    <row r="38" spans="1:27" ht="15.6">
      <c r="A38" s="128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294"/>
      <c r="V38" s="294"/>
      <c r="W38" s="294"/>
      <c r="X38" s="294"/>
      <c r="Y38" s="294"/>
      <c r="Z38" s="134"/>
      <c r="AA38" s="135"/>
    </row>
    <row r="39" spans="1:27" ht="18">
      <c r="A39" s="128"/>
      <c r="B39" s="291" t="s">
        <v>83</v>
      </c>
      <c r="C39" s="291"/>
      <c r="D39" s="291"/>
      <c r="E39" s="291"/>
      <c r="F39" s="291"/>
      <c r="G39" s="291"/>
      <c r="H39" s="291"/>
      <c r="I39" s="291"/>
      <c r="J39" s="291"/>
      <c r="K39" s="140"/>
      <c r="L39" s="140"/>
      <c r="M39" s="292"/>
      <c r="N39" s="292"/>
      <c r="O39" s="292"/>
      <c r="P39" s="292"/>
      <c r="Q39" s="292"/>
      <c r="R39" s="140"/>
      <c r="S39" s="140"/>
      <c r="T39" s="140"/>
      <c r="U39" s="275" t="str">
        <f>'Лист 1'!L39</f>
        <v>А.Г. Яковенко</v>
      </c>
      <c r="V39" s="275"/>
      <c r="W39" s="275"/>
      <c r="X39" s="275"/>
      <c r="Y39" s="275"/>
      <c r="Z39" s="134"/>
      <c r="AA39" s="135"/>
    </row>
    <row r="40" spans="1:27" ht="15.6">
      <c r="A40" s="128"/>
      <c r="B40" s="134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282" t="s">
        <v>81</v>
      </c>
      <c r="N40" s="282"/>
      <c r="O40" s="282"/>
      <c r="P40" s="282"/>
      <c r="Q40" s="282"/>
      <c r="R40" s="140"/>
      <c r="S40" s="140"/>
      <c r="T40" s="140"/>
      <c r="U40" s="282" t="s">
        <v>82</v>
      </c>
      <c r="V40" s="282"/>
      <c r="W40" s="282"/>
      <c r="X40" s="282"/>
      <c r="Y40" s="282"/>
      <c r="Z40" s="134"/>
      <c r="AA40" s="135"/>
    </row>
    <row r="41" spans="1:27">
      <c r="A41" s="128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5"/>
    </row>
    <row r="42" spans="1:27" ht="7.5" customHeight="1">
      <c r="A42" s="128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5"/>
    </row>
    <row r="43" spans="1:27">
      <c r="A43" s="128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5"/>
    </row>
    <row r="44" spans="1:27" ht="18">
      <c r="A44" s="128"/>
      <c r="B44" s="293" t="str">
        <f>'Лист 1'!O39</f>
        <v>06.08.2015</v>
      </c>
      <c r="C44" s="293"/>
      <c r="D44" s="293"/>
      <c r="E44" s="293"/>
      <c r="F44" s="293"/>
      <c r="G44" s="144" t="s">
        <v>84</v>
      </c>
      <c r="H44" s="144"/>
      <c r="I44" s="145"/>
      <c r="J44" s="145"/>
      <c r="K44" s="138"/>
      <c r="L44" s="138"/>
      <c r="M44" s="138"/>
      <c r="N44" s="138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5"/>
    </row>
    <row r="45" spans="1:27">
      <c r="A45" s="128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5"/>
    </row>
    <row r="46" spans="1:27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8"/>
    </row>
  </sheetData>
  <mergeCells count="33">
    <mergeCell ref="B44:F44"/>
    <mergeCell ref="U38:Y38"/>
    <mergeCell ref="B39:J39"/>
    <mergeCell ref="M39:Q39"/>
    <mergeCell ref="U39:Y39"/>
    <mergeCell ref="M40:Q40"/>
    <mergeCell ref="U40:Y40"/>
    <mergeCell ref="B37:J37"/>
    <mergeCell ref="M37:Q37"/>
    <mergeCell ref="U37:Y37"/>
    <mergeCell ref="B21:Z21"/>
    <mergeCell ref="B22:Z22"/>
    <mergeCell ref="B25:G25"/>
    <mergeCell ref="H25:Z25"/>
    <mergeCell ref="B26:G26"/>
    <mergeCell ref="H26:Z26"/>
    <mergeCell ref="H27:Z27"/>
    <mergeCell ref="B29:AA30"/>
    <mergeCell ref="B36:J36"/>
    <mergeCell ref="M36:Q36"/>
    <mergeCell ref="U36:Y36"/>
    <mergeCell ref="J19:Z19"/>
    <mergeCell ref="AB1:AD1"/>
    <mergeCell ref="B2:Z2"/>
    <mergeCell ref="B3:Z3"/>
    <mergeCell ref="B4:Z4"/>
    <mergeCell ref="B8:Z8"/>
    <mergeCell ref="B9:Z9"/>
    <mergeCell ref="M11:Q11"/>
    <mergeCell ref="T13:Z13"/>
    <mergeCell ref="T14:Z14"/>
    <mergeCell ref="B18:I18"/>
    <mergeCell ref="J18:Z18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Свидетельство</vt:lpstr>
      <vt:lpstr>'Лист 1'!Область_печати</vt:lpstr>
      <vt:lpstr>Свидетельство!Область_печати</vt:lpstr>
    </vt:vector>
  </TitlesOfParts>
  <Company>Elcom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Ощепков</cp:lastModifiedBy>
  <cp:lastPrinted>2015-08-10T06:44:31Z</cp:lastPrinted>
  <dcterms:created xsi:type="dcterms:W3CDTF">1997-10-15T16:09:01Z</dcterms:created>
  <dcterms:modified xsi:type="dcterms:W3CDTF">2017-02-07T09:41:53Z</dcterms:modified>
</cp:coreProperties>
</file>