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анализ продаж" sheetId="1" r:id="rId1"/>
  </sheets>
  <definedNames>
    <definedName name="_xlnm._FilterDatabase" localSheetId="0" hidden="1">'анализ продаж'!$A$4:$G$54</definedName>
  </definedNames>
  <calcPr calcId="125725"/>
</workbook>
</file>

<file path=xl/calcChain.xml><?xml version="1.0" encoding="utf-8"?>
<calcChain xmlns="http://schemas.openxmlformats.org/spreadsheetml/2006/main">
  <c r="E77" i="1"/>
  <c r="B77"/>
  <c r="B79" s="1"/>
  <c r="D76"/>
  <c r="F76" s="1"/>
  <c r="D75"/>
  <c r="F75" s="1"/>
  <c r="F74"/>
  <c r="D74"/>
  <c r="D73"/>
  <c r="F73" s="1"/>
  <c r="D72"/>
  <c r="F72" s="1"/>
  <c r="D71"/>
  <c r="F71" s="1"/>
  <c r="F70"/>
  <c r="D70"/>
  <c r="D69"/>
  <c r="F69" s="1"/>
  <c r="D68"/>
  <c r="F68" s="1"/>
  <c r="D67"/>
  <c r="F67" s="1"/>
  <c r="D66"/>
  <c r="F66" s="1"/>
  <c r="D65"/>
  <c r="F55"/>
  <c r="E55"/>
  <c r="D55"/>
  <c r="C55"/>
  <c r="F52"/>
  <c r="E52"/>
  <c r="D52"/>
  <c r="C52"/>
  <c r="C51"/>
  <c r="C50"/>
  <c r="C49"/>
  <c r="C48"/>
  <c r="C47"/>
  <c r="C46"/>
  <c r="C45"/>
  <c r="C44"/>
  <c r="C42" s="1"/>
  <c r="C43"/>
  <c r="F42"/>
  <c r="E42"/>
  <c r="D42"/>
  <c r="F40"/>
  <c r="E40"/>
  <c r="D40"/>
  <c r="C40"/>
  <c r="F37"/>
  <c r="E37"/>
  <c r="D37"/>
  <c r="D36" s="1"/>
  <c r="D35" s="1"/>
  <c r="C37"/>
  <c r="F33"/>
  <c r="E33"/>
  <c r="D33"/>
  <c r="C33"/>
  <c r="F29"/>
  <c r="E29"/>
  <c r="D29"/>
  <c r="C29"/>
  <c r="F26"/>
  <c r="E26"/>
  <c r="D26"/>
  <c r="C26"/>
  <c r="C25"/>
  <c r="C24"/>
  <c r="C23"/>
  <c r="C22"/>
  <c r="C20" s="1"/>
  <c r="C21"/>
  <c r="F20"/>
  <c r="E20"/>
  <c r="D20"/>
  <c r="D14" s="1"/>
  <c r="D13" s="1"/>
  <c r="F18"/>
  <c r="E18"/>
  <c r="D18"/>
  <c r="C18"/>
  <c r="F15"/>
  <c r="E15"/>
  <c r="D15"/>
  <c r="C15"/>
  <c r="E14"/>
  <c r="E13" s="1"/>
  <c r="F11"/>
  <c r="E11"/>
  <c r="D11"/>
  <c r="C11"/>
  <c r="F9"/>
  <c r="E9"/>
  <c r="D9"/>
  <c r="C9"/>
  <c r="C8"/>
  <c r="F7"/>
  <c r="E7"/>
  <c r="D7"/>
  <c r="C7"/>
  <c r="E5"/>
  <c r="F5"/>
  <c r="C5"/>
  <c r="C14" l="1"/>
  <c r="C13" s="1"/>
  <c r="C58" s="1"/>
  <c r="F14"/>
  <c r="F13" s="1"/>
  <c r="C36"/>
  <c r="C35" s="1"/>
  <c r="F36"/>
  <c r="F35" s="1"/>
  <c r="E36"/>
  <c r="E35" s="1"/>
  <c r="D77"/>
  <c r="F58"/>
  <c r="D5"/>
  <c r="D58" s="1"/>
  <c r="E58"/>
  <c r="F65"/>
</calcChain>
</file>

<file path=xl/sharedStrings.xml><?xml version="1.0" encoding="utf-8"?>
<sst xmlns="http://schemas.openxmlformats.org/spreadsheetml/2006/main" count="115" uniqueCount="55">
  <si>
    <t>Подразделение</t>
  </si>
  <si>
    <t>Количество</t>
  </si>
  <si>
    <t>Сумма</t>
  </si>
  <si>
    <t>Себестоимость</t>
  </si>
  <si>
    <t>Валовая прибыль</t>
  </si>
  <si>
    <t>Рентабельность (%)</t>
  </si>
  <si>
    <t>Организация</t>
  </si>
  <si>
    <t>Номенклатура.Номенклатурная группа</t>
  </si>
  <si>
    <t>Номенклатура</t>
  </si>
  <si>
    <t>Номенклатура.Единица измерения</t>
  </si>
  <si>
    <t xml:space="preserve">1 САМАРА Подразделение </t>
  </si>
  <si>
    <t xml:space="preserve">Нефтехимия </t>
  </si>
  <si>
    <t>Газ ПБТ</t>
  </si>
  <si>
    <t>т</t>
  </si>
  <si>
    <t>Газ СПБТ</t>
  </si>
  <si>
    <t>Основная группа</t>
  </si>
  <si>
    <t>Смарт-карты PayFlex</t>
  </si>
  <si>
    <t>шт</t>
  </si>
  <si>
    <t>РН-карт, в ЛИТРАХ</t>
  </si>
  <si>
    <t>л</t>
  </si>
  <si>
    <t>Аи-92 ЭКТО л*</t>
  </si>
  <si>
    <t>Бензин АИ-92-К5 -фирменное, л</t>
  </si>
  <si>
    <t>Бензин Аи-92-К5, л</t>
  </si>
  <si>
    <t>Бензин Аи-95-К5, л</t>
  </si>
  <si>
    <t>Диз. топливо зимнее,л</t>
  </si>
  <si>
    <t>Дизельное топливо (летнее), л</t>
  </si>
  <si>
    <t>Дизельное топливо Фирменное</t>
  </si>
  <si>
    <t>Дизельное топливо ЭКТО л</t>
  </si>
  <si>
    <t>Пропан/бутан (СУГ)</t>
  </si>
  <si>
    <t>Светлые НП БЕНЗИН</t>
  </si>
  <si>
    <t>Бензин АИ-92-К5</t>
  </si>
  <si>
    <t>Светлые НП ДИЗЕЛЬ</t>
  </si>
  <si>
    <t>Диз. топливо ЕВРО сорт С  (ДТ-Л-К5)</t>
  </si>
  <si>
    <t xml:space="preserve">Дизельное топливо </t>
  </si>
  <si>
    <t>Керосино-газойлевая фракция</t>
  </si>
  <si>
    <t>Темные НП</t>
  </si>
  <si>
    <t>Битум БНД вязкий 60/90</t>
  </si>
  <si>
    <t>Аи-95 ЭКТО л*</t>
  </si>
  <si>
    <t>Бензин АИ-98-К5, л</t>
  </si>
  <si>
    <t>Бензин АИ-95-К5</t>
  </si>
  <si>
    <t>Бензин АИ-95-К5 - фирменное, л</t>
  </si>
  <si>
    <t xml:space="preserve">2 ПЕНЗА Подразделение </t>
  </si>
  <si>
    <t>Газы углеводородные сжиженные топливные ПБА</t>
  </si>
  <si>
    <t>Диз. Топливо летнее , тн</t>
  </si>
  <si>
    <t xml:space="preserve">3 САРАТОВ Подразделение </t>
  </si>
  <si>
    <t>Итого</t>
  </si>
  <si>
    <t>Продукт</t>
  </si>
  <si>
    <t>Количество, л</t>
  </si>
  <si>
    <t>Удельный вес</t>
  </si>
  <si>
    <t>Тонны</t>
  </si>
  <si>
    <t>Диз. топливо арктическое, л</t>
  </si>
  <si>
    <t>Дизельное топливо евро</t>
  </si>
  <si>
    <t>ДТ-Евро</t>
  </si>
  <si>
    <t>2. ООО "ААА"</t>
  </si>
  <si>
    <t>3. ООО "БББ"</t>
  </si>
</sst>
</file>

<file path=xl/styles.xml><?xml version="1.0" encoding="utf-8"?>
<styleSheet xmlns="http://schemas.openxmlformats.org/spreadsheetml/2006/main">
  <numFmts count="4">
    <numFmt numFmtId="42" formatCode="_-* #,##0&quot;р.&quot;_-;\-* #,##0&quot;р.&quot;_-;_-* &quot;-&quot;&quot;р.&quot;_-;_-@_-"/>
    <numFmt numFmtId="43" formatCode="_-* #,##0.00_р_._-;\-* #,##0.00_р_._-;_-* &quot;-&quot;??_р_._-;_-@_-"/>
    <numFmt numFmtId="164" formatCode="#,##0.000"/>
    <numFmt numFmtId="165" formatCode="0.000"/>
  </numFmts>
  <fonts count="1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"/>
      <family val="2"/>
    </font>
    <font>
      <sz val="6"/>
      <color indexed="8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color indexed="12"/>
      <name val="Times New Roman"/>
      <family val="1"/>
      <charset val="1"/>
    </font>
    <font>
      <i/>
      <sz val="10"/>
      <name val="Times New Roman"/>
      <family val="1"/>
      <charset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name val="Arial Cyr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</fills>
  <borders count="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 style="thin">
        <color indexed="24"/>
      </right>
      <top/>
      <bottom/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4">
    <xf numFmtId="0" fontId="0" fillId="0" borderId="0"/>
    <xf numFmtId="0" fontId="7" fillId="0" borderId="0"/>
    <xf numFmtId="0" fontId="9" fillId="0" borderId="0"/>
    <xf numFmtId="0" fontId="10" fillId="0" borderId="0" applyAlignment="0"/>
    <xf numFmtId="0" fontId="11" fillId="0" borderId="0" applyBorder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2" fillId="0" borderId="0"/>
    <xf numFmtId="0" fontId="13" fillId="0" borderId="0"/>
    <xf numFmtId="0" fontId="7" fillId="0" borderId="0"/>
    <xf numFmtId="0" fontId="1" fillId="0" borderId="0"/>
    <xf numFmtId="0" fontId="14" fillId="0" borderId="0"/>
    <xf numFmtId="0" fontId="2" fillId="0" borderId="0"/>
    <xf numFmtId="0" fontId="1" fillId="0" borderId="0"/>
    <xf numFmtId="0" fontId="15" fillId="0" borderId="0"/>
    <xf numFmtId="0" fontId="7" fillId="0" borderId="0"/>
    <xf numFmtId="0" fontId="1" fillId="0" borderId="0"/>
    <xf numFmtId="0" fontId="2" fillId="0" borderId="0"/>
    <xf numFmtId="0" fontId="15" fillId="0" borderId="0"/>
    <xf numFmtId="0" fontId="14" fillId="7" borderId="8" applyNumberFormat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right" vertical="top"/>
    </xf>
    <xf numFmtId="2" fontId="4" fillId="3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164" fontId="4" fillId="4" borderId="1" xfId="0" applyNumberFormat="1" applyFont="1" applyFill="1" applyBorder="1" applyAlignment="1">
      <alignment horizontal="right" vertical="top"/>
    </xf>
    <xf numFmtId="2" fontId="4" fillId="4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165" fontId="0" fillId="0" borderId="1" xfId="0" applyNumberFormat="1" applyFont="1" applyBorder="1" applyAlignment="1">
      <alignment horizontal="right" vertical="top"/>
    </xf>
    <xf numFmtId="2" fontId="0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0" fontId="0" fillId="0" borderId="1" xfId="0" applyNumberFormat="1" applyFont="1" applyBorder="1" applyAlignment="1">
      <alignment horizontal="left" vertical="top" wrapText="1" indent="6"/>
    </xf>
    <xf numFmtId="0" fontId="0" fillId="0" borderId="1" xfId="0" applyNumberFormat="1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2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9" fontId="5" fillId="5" borderId="5" xfId="0" applyNumberFormat="1" applyFont="1" applyFill="1" applyBorder="1" applyAlignment="1" applyProtection="1">
      <alignment horizontal="center" wrapText="1"/>
    </xf>
    <xf numFmtId="2" fontId="5" fillId="5" borderId="5" xfId="0" applyNumberFormat="1" applyFont="1" applyFill="1" applyBorder="1" applyAlignment="1" applyProtection="1">
      <alignment horizontal="center" wrapText="1"/>
    </xf>
    <xf numFmtId="2" fontId="6" fillId="0" borderId="5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6" xfId="0" applyNumberFormat="1" applyFont="1" applyFill="1" applyBorder="1" applyAlignment="1" applyProtection="1">
      <alignment vertical="top" wrapText="1"/>
    </xf>
    <xf numFmtId="0" fontId="5" fillId="6" borderId="6" xfId="0" applyFont="1" applyFill="1" applyBorder="1" applyAlignment="1">
      <alignment horizontal="center"/>
    </xf>
    <xf numFmtId="2" fontId="5" fillId="6" borderId="6" xfId="0" applyNumberFormat="1" applyFont="1" applyFill="1" applyBorder="1" applyAlignment="1" applyProtection="1">
      <alignment horizontal="center" wrapText="1"/>
    </xf>
    <xf numFmtId="165" fontId="5" fillId="6" borderId="6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49" fontId="5" fillId="5" borderId="6" xfId="0" applyNumberFormat="1" applyFont="1" applyFill="1" applyBorder="1" applyAlignment="1" applyProtection="1"/>
    <xf numFmtId="2" fontId="5" fillId="0" borderId="6" xfId="0" applyNumberFormat="1" applyFont="1" applyFill="1" applyBorder="1" applyAlignment="1" applyProtection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2" fontId="5" fillId="6" borderId="6" xfId="0" applyNumberFormat="1" applyFont="1" applyFill="1" applyBorder="1" applyAlignment="1" applyProtection="1">
      <alignment horizontal="center"/>
    </xf>
    <xf numFmtId="0" fontId="5" fillId="6" borderId="6" xfId="1" applyFont="1" applyFill="1" applyBorder="1" applyAlignment="1">
      <alignment horizontal="center"/>
    </xf>
    <xf numFmtId="49" fontId="5" fillId="6" borderId="6" xfId="0" applyNumberFormat="1" applyFont="1" applyFill="1" applyBorder="1" applyAlignment="1" applyProtection="1"/>
    <xf numFmtId="165" fontId="5" fillId="6" borderId="0" xfId="0" applyNumberFormat="1" applyFont="1" applyFill="1" applyBorder="1" applyAlignment="1" applyProtection="1">
      <alignment horizont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5" fillId="6" borderId="6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center"/>
    </xf>
    <xf numFmtId="2" fontId="6" fillId="0" borderId="7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0" fontId="0" fillId="0" borderId="1" xfId="0" applyNumberFormat="1" applyFont="1" applyBorder="1" applyAlignment="1">
      <alignment horizontal="left" vertical="top" wrapText="1" indent="4"/>
    </xf>
    <xf numFmtId="0" fontId="3" fillId="2" borderId="1" xfId="0" applyNumberFormat="1" applyFont="1" applyFill="1" applyBorder="1" applyAlignment="1">
      <alignment horizontal="left" vertical="top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4" borderId="1" xfId="0" applyNumberFormat="1" applyFont="1" applyFill="1" applyBorder="1" applyAlignment="1">
      <alignment horizontal="left" vertical="top" wrapText="1" indent="2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2" xfId="0" applyNumberFormat="1" applyFont="1" applyFill="1" applyBorder="1" applyAlignment="1">
      <alignment horizontal="left" vertical="top" wrapText="1"/>
    </xf>
    <xf numFmtId="0" fontId="3" fillId="2" borderId="3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left" vertical="top" wrapText="1"/>
    </xf>
  </cellXfs>
  <cellStyles count="54">
    <cellStyle name="Bold" xfId="2"/>
    <cellStyle name="BolsBlue" xfId="3"/>
    <cellStyle name="Italic" xfId="4"/>
    <cellStyle name="Денежный [0] 2" xfId="5"/>
    <cellStyle name="Денежный [0] 2 2" xfId="6"/>
    <cellStyle name="Обычный" xfId="0" builtinId="0"/>
    <cellStyle name="Обычный 2" xfId="7"/>
    <cellStyle name="Обычный 2 2" xfId="8"/>
    <cellStyle name="Обычный 2 3" xfId="9"/>
    <cellStyle name="Обычный 3" xfId="10"/>
    <cellStyle name="Обычный 3 2" xfId="11"/>
    <cellStyle name="Обычный 3 3" xfId="12"/>
    <cellStyle name="Обычный 4" xfId="13"/>
    <cellStyle name="Обычный 4 2" xfId="14"/>
    <cellStyle name="Обычный 5" xfId="15"/>
    <cellStyle name="Обычный 5 2" xfId="16"/>
    <cellStyle name="Обычный 6" xfId="17"/>
    <cellStyle name="Обычный 7" xfId="18"/>
    <cellStyle name="Примечание 2" xfId="19"/>
    <cellStyle name="Стиль 1" xfId="20"/>
    <cellStyle name="Финансовый [0]_банк,касса---" xfId="1"/>
    <cellStyle name="Финансовый 10" xfId="21"/>
    <cellStyle name="Финансовый 10 2" xfId="22"/>
    <cellStyle name="Финансовый 11" xfId="23"/>
    <cellStyle name="Финансовый 11 2" xfId="24"/>
    <cellStyle name="Финансовый 12" xfId="25"/>
    <cellStyle name="Финансовый 12 2" xfId="26"/>
    <cellStyle name="Финансовый 13" xfId="27"/>
    <cellStyle name="Финансовый 13 2" xfId="28"/>
    <cellStyle name="Финансовый 14" xfId="29"/>
    <cellStyle name="Финансовый 14 2" xfId="30"/>
    <cellStyle name="Финансовый 15" xfId="31"/>
    <cellStyle name="Финансовый 2" xfId="32"/>
    <cellStyle name="Финансовый 2 2" xfId="33"/>
    <cellStyle name="Финансовый 2 2 2" xfId="34"/>
    <cellStyle name="Финансовый 2 3" xfId="35"/>
    <cellStyle name="Финансовый 3" xfId="36"/>
    <cellStyle name="Финансовый 3 2" xfId="37"/>
    <cellStyle name="Финансовый 3 2 2" xfId="38"/>
    <cellStyle name="Финансовый 3 3" xfId="39"/>
    <cellStyle name="Финансовый 4" xfId="40"/>
    <cellStyle name="Финансовый 4 2" xfId="41"/>
    <cellStyle name="Финансовый 5" xfId="42"/>
    <cellStyle name="Финансовый 5 2" xfId="43"/>
    <cellStyle name="Финансовый 6" xfId="44"/>
    <cellStyle name="Финансовый 6 2" xfId="45"/>
    <cellStyle name="Финансовый 7" xfId="46"/>
    <cellStyle name="Финансовый 7 2" xfId="47"/>
    <cellStyle name="Финансовый 8" xfId="48"/>
    <cellStyle name="Финансовый 8 2" xfId="49"/>
    <cellStyle name="Финансовый 9" xfId="50"/>
    <cellStyle name="Финансовый 9 2" xfId="51"/>
    <cellStyle name="Финансовый 9 2 2" xfId="52"/>
    <cellStyle name="Финансовый 9 3" xfId="53"/>
  </cellStyles>
  <dxfs count="4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9" sqref="M19"/>
    </sheetView>
  </sheetViews>
  <sheetFormatPr defaultRowHeight="12.75" outlineLevelRow="3"/>
  <cols>
    <col min="1" max="1" width="47.42578125" style="17" customWidth="1"/>
    <col min="2" max="2" width="15" style="17" customWidth="1"/>
    <col min="3" max="3" width="15.42578125" style="17" customWidth="1"/>
    <col min="4" max="4" width="15.140625" style="17" customWidth="1"/>
    <col min="5" max="5" width="15.42578125" style="17" customWidth="1"/>
    <col min="6" max="6" width="14.140625" style="17" customWidth="1"/>
    <col min="7" max="7" width="16.140625" style="17" customWidth="1"/>
    <col min="9" max="9" width="47.42578125" style="17" customWidth="1"/>
    <col min="10" max="10" width="15" style="17" customWidth="1"/>
    <col min="11" max="11" width="14.140625" style="17" customWidth="1"/>
    <col min="12" max="12" width="15.140625" style="17" customWidth="1"/>
    <col min="13" max="13" width="15.42578125" style="17" customWidth="1"/>
    <col min="14" max="14" width="14.140625" style="17" customWidth="1"/>
    <col min="15" max="15" width="16.140625" style="17" customWidth="1"/>
  </cols>
  <sheetData>
    <row r="1" spans="1:15" ht="12.75" customHeight="1">
      <c r="A1" s="51" t="s">
        <v>0</v>
      </c>
      <c r="B1" s="51"/>
      <c r="C1" s="52" t="s">
        <v>1</v>
      </c>
      <c r="D1" s="52" t="s">
        <v>2</v>
      </c>
      <c r="E1" s="52" t="s">
        <v>3</v>
      </c>
      <c r="F1" s="52" t="s">
        <v>4</v>
      </c>
      <c r="G1" s="52" t="s">
        <v>5</v>
      </c>
      <c r="I1" s="51"/>
      <c r="J1" s="51"/>
      <c r="K1" s="52"/>
      <c r="L1" s="52"/>
      <c r="M1" s="52"/>
      <c r="N1" s="52"/>
      <c r="O1" s="52"/>
    </row>
    <row r="2" spans="1:15" ht="12.75" customHeight="1">
      <c r="A2" s="51" t="s">
        <v>6</v>
      </c>
      <c r="B2" s="51"/>
      <c r="C2" s="53"/>
      <c r="D2" s="53"/>
      <c r="E2" s="53"/>
      <c r="F2" s="53"/>
      <c r="G2" s="53"/>
      <c r="I2" s="51"/>
      <c r="J2" s="51"/>
      <c r="K2" s="53"/>
      <c r="L2" s="53"/>
      <c r="M2" s="53"/>
      <c r="N2" s="53"/>
      <c r="O2" s="53"/>
    </row>
    <row r="3" spans="1:15" ht="12.75" customHeight="1">
      <c r="A3" s="51" t="s">
        <v>7</v>
      </c>
      <c r="B3" s="51"/>
      <c r="C3" s="53"/>
      <c r="D3" s="53"/>
      <c r="E3" s="53"/>
      <c r="F3" s="53"/>
      <c r="G3" s="53"/>
      <c r="I3" s="51"/>
      <c r="J3" s="51"/>
      <c r="K3" s="53"/>
      <c r="L3" s="53"/>
      <c r="M3" s="53"/>
      <c r="N3" s="53"/>
      <c r="O3" s="53"/>
    </row>
    <row r="4" spans="1:15" ht="24.75" customHeight="1">
      <c r="A4" s="1" t="s">
        <v>8</v>
      </c>
      <c r="B4" s="1" t="s">
        <v>9</v>
      </c>
      <c r="C4" s="54"/>
      <c r="D4" s="54"/>
      <c r="E4" s="54"/>
      <c r="F4" s="54"/>
      <c r="G4" s="54"/>
      <c r="I4" s="1"/>
      <c r="J4" s="1"/>
      <c r="K4" s="54"/>
      <c r="L4" s="54"/>
      <c r="M4" s="54"/>
      <c r="N4" s="54"/>
      <c r="O4" s="54"/>
    </row>
    <row r="5" spans="1:15" ht="11.25" customHeight="1">
      <c r="A5" s="49" t="s">
        <v>10</v>
      </c>
      <c r="B5" s="49"/>
      <c r="C5" s="2" t="e">
        <f>#REF!+#REF!+#REF!</f>
        <v>#REF!</v>
      </c>
      <c r="D5" s="2" t="e">
        <f>#REF!+#REF!+#REF!</f>
        <v>#REF!</v>
      </c>
      <c r="E5" s="2" t="e">
        <f>#REF!+#REF!+#REF!</f>
        <v>#REF!</v>
      </c>
      <c r="F5" s="2" t="e">
        <f>#REF!+#REF!+#REF!</f>
        <v>#REF!</v>
      </c>
      <c r="G5" s="3">
        <v>8.7899999999999991</v>
      </c>
      <c r="I5" s="49"/>
      <c r="J5" s="49"/>
      <c r="K5" s="2"/>
      <c r="L5" s="4"/>
      <c r="M5" s="4"/>
      <c r="N5" s="4"/>
      <c r="O5" s="3"/>
    </row>
    <row r="6" spans="1:15" ht="11.25" customHeight="1" outlineLevel="3">
      <c r="A6" s="11" t="s">
        <v>16</v>
      </c>
      <c r="B6" s="12" t="s">
        <v>17</v>
      </c>
      <c r="C6" s="8"/>
      <c r="D6" s="10">
        <v>1200</v>
      </c>
      <c r="E6" s="10">
        <v>1050.04</v>
      </c>
      <c r="F6" s="9">
        <v>149.96</v>
      </c>
      <c r="G6" s="9">
        <v>12.5</v>
      </c>
      <c r="I6" s="11"/>
      <c r="J6" s="12"/>
      <c r="K6" s="8"/>
      <c r="L6" s="10"/>
      <c r="M6" s="10"/>
      <c r="N6" s="9"/>
      <c r="O6" s="9"/>
    </row>
    <row r="7" spans="1:15" ht="11.25" customHeight="1" outlineLevel="2">
      <c r="A7" s="47" t="s">
        <v>18</v>
      </c>
      <c r="B7" s="47"/>
      <c r="C7" s="8">
        <f>C8</f>
        <v>0.25266559999999999</v>
      </c>
      <c r="D7" s="8">
        <f>D8</f>
        <v>12497.8</v>
      </c>
      <c r="E7" s="8">
        <f>E8</f>
        <v>11620.87</v>
      </c>
      <c r="F7" s="8">
        <f>F8</f>
        <v>876.93</v>
      </c>
      <c r="G7" s="9">
        <v>7.02</v>
      </c>
      <c r="I7" s="47"/>
      <c r="J7" s="47"/>
      <c r="K7" s="8"/>
      <c r="L7" s="10"/>
      <c r="M7" s="10"/>
      <c r="N7" s="9"/>
      <c r="O7" s="9"/>
    </row>
    <row r="8" spans="1:15" ht="11.25" customHeight="1" outlineLevel="3">
      <c r="A8" s="11" t="s">
        <v>22</v>
      </c>
      <c r="B8" s="12" t="s">
        <v>19</v>
      </c>
      <c r="C8" s="8">
        <f>341.44*0.74/1000</f>
        <v>0.25266559999999999</v>
      </c>
      <c r="D8" s="10">
        <v>12497.8</v>
      </c>
      <c r="E8" s="10">
        <v>11620.87</v>
      </c>
      <c r="F8" s="9">
        <v>876.93</v>
      </c>
      <c r="G8" s="9">
        <v>7.02</v>
      </c>
      <c r="I8" s="11"/>
      <c r="J8" s="12"/>
      <c r="K8" s="8"/>
      <c r="L8" s="10"/>
      <c r="M8" s="10"/>
      <c r="N8" s="9"/>
      <c r="O8" s="9"/>
    </row>
    <row r="9" spans="1:15" ht="11.25" customHeight="1" outlineLevel="2">
      <c r="A9" s="47" t="s">
        <v>29</v>
      </c>
      <c r="B9" s="47"/>
      <c r="C9" s="8">
        <f>C10</f>
        <v>7.79</v>
      </c>
      <c r="D9" s="8">
        <f>D10</f>
        <v>340755.32</v>
      </c>
      <c r="E9" s="8">
        <f>E10</f>
        <v>342767.95</v>
      </c>
      <c r="F9" s="8">
        <f>F10</f>
        <v>-2012.63</v>
      </c>
      <c r="G9" s="9">
        <v>-0.59</v>
      </c>
      <c r="I9" s="47"/>
      <c r="J9" s="47"/>
      <c r="K9" s="8"/>
      <c r="L9" s="10"/>
      <c r="M9" s="10"/>
      <c r="N9" s="10"/>
      <c r="O9" s="9"/>
    </row>
    <row r="10" spans="1:15" ht="11.25" customHeight="1" outlineLevel="3">
      <c r="A10" s="11" t="s">
        <v>30</v>
      </c>
      <c r="B10" s="12" t="s">
        <v>13</v>
      </c>
      <c r="C10" s="8">
        <v>7.79</v>
      </c>
      <c r="D10" s="10">
        <v>340755.32</v>
      </c>
      <c r="E10" s="10">
        <v>342767.95</v>
      </c>
      <c r="F10" s="10">
        <v>-2012.63</v>
      </c>
      <c r="G10" s="9">
        <v>-0.59</v>
      </c>
      <c r="I10" s="11"/>
      <c r="J10" s="12"/>
      <c r="K10" s="8"/>
      <c r="L10" s="10"/>
      <c r="M10" s="10"/>
      <c r="N10" s="10"/>
      <c r="O10" s="9"/>
    </row>
    <row r="11" spans="1:15" ht="11.25" customHeight="1" outlineLevel="2">
      <c r="A11" s="47" t="s">
        <v>31</v>
      </c>
      <c r="B11" s="47"/>
      <c r="C11" s="8">
        <f>C12</f>
        <v>9.26</v>
      </c>
      <c r="D11" s="8">
        <f>D12</f>
        <v>302440.86</v>
      </c>
      <c r="E11" s="8">
        <f>E12</f>
        <v>302339</v>
      </c>
      <c r="F11" s="8">
        <f>F12</f>
        <v>101.86</v>
      </c>
      <c r="G11" s="9">
        <v>0.03</v>
      </c>
      <c r="I11" s="47"/>
      <c r="J11" s="47"/>
      <c r="K11" s="8"/>
      <c r="L11" s="10"/>
      <c r="M11" s="10"/>
      <c r="N11" s="9"/>
      <c r="O11" s="9"/>
    </row>
    <row r="12" spans="1:15" ht="11.25" customHeight="1" outlineLevel="3">
      <c r="A12" s="11" t="s">
        <v>34</v>
      </c>
      <c r="B12" s="12" t="s">
        <v>13</v>
      </c>
      <c r="C12" s="8">
        <v>9.26</v>
      </c>
      <c r="D12" s="10">
        <v>302440.86</v>
      </c>
      <c r="E12" s="10">
        <v>302339</v>
      </c>
      <c r="F12" s="9">
        <v>101.86</v>
      </c>
      <c r="G12" s="9">
        <v>0.03</v>
      </c>
      <c r="I12" s="11"/>
      <c r="J12" s="12"/>
      <c r="K12" s="8"/>
      <c r="L12" s="10"/>
      <c r="M12" s="10"/>
      <c r="N12" s="9"/>
      <c r="O12" s="9"/>
    </row>
    <row r="13" spans="1:15" ht="11.25" customHeight="1">
      <c r="A13" s="49" t="s">
        <v>41</v>
      </c>
      <c r="B13" s="49"/>
      <c r="C13" s="2">
        <f>C14</f>
        <v>712.58107659999996</v>
      </c>
      <c r="D13" s="2">
        <f>D14</f>
        <v>23327158.619999997</v>
      </c>
      <c r="E13" s="2">
        <f>E14</f>
        <v>22807186.43</v>
      </c>
      <c r="F13" s="2">
        <f>F14</f>
        <v>519972.19</v>
      </c>
      <c r="G13" s="3">
        <v>2.23</v>
      </c>
      <c r="I13" s="49"/>
      <c r="J13" s="49"/>
      <c r="K13" s="2"/>
      <c r="L13" s="4"/>
      <c r="M13" s="4"/>
      <c r="N13" s="4"/>
      <c r="O13" s="3"/>
    </row>
    <row r="14" spans="1:15" ht="11.25" customHeight="1" outlineLevel="1" collapsed="1">
      <c r="A14" s="50" t="s">
        <v>53</v>
      </c>
      <c r="B14" s="50"/>
      <c r="C14" s="5">
        <f>C15+C18+C20+C26+C29+C33</f>
        <v>712.58107659999996</v>
      </c>
      <c r="D14" s="5">
        <f>D15+D18+D20+D26+D29+D33</f>
        <v>23327158.619999997</v>
      </c>
      <c r="E14" s="5">
        <f>E15+E18+E20+E26+E29+E33</f>
        <v>22807186.43</v>
      </c>
      <c r="F14" s="5">
        <f>F15+F18+F20+F26+F29+F33</f>
        <v>519972.19</v>
      </c>
      <c r="G14" s="6">
        <v>2.23</v>
      </c>
      <c r="I14" s="50"/>
      <c r="J14" s="50"/>
      <c r="K14" s="5"/>
      <c r="L14" s="7"/>
      <c r="M14" s="7"/>
      <c r="N14" s="7"/>
      <c r="O14" s="6"/>
    </row>
    <row r="15" spans="1:15" ht="11.25" customHeight="1" outlineLevel="2">
      <c r="A15" s="47" t="s">
        <v>11</v>
      </c>
      <c r="B15" s="47"/>
      <c r="C15" s="8">
        <f>SUM(C16:C17)</f>
        <v>79.53</v>
      </c>
      <c r="D15" s="8">
        <f>SUM(D16:D17)</f>
        <v>1406284.8</v>
      </c>
      <c r="E15" s="8">
        <f>SUM(E16:E17)</f>
        <v>1428449.1</v>
      </c>
      <c r="F15" s="8">
        <f>SUM(F16:F17)</f>
        <v>-22164.300000000003</v>
      </c>
      <c r="G15" s="9">
        <v>-1.58</v>
      </c>
      <c r="I15" s="47"/>
      <c r="J15" s="47"/>
      <c r="K15" s="8"/>
      <c r="L15" s="10"/>
      <c r="M15" s="10"/>
      <c r="N15" s="10"/>
      <c r="O15" s="9"/>
    </row>
    <row r="16" spans="1:15" ht="11.25" customHeight="1" outlineLevel="3">
      <c r="A16" s="11" t="s">
        <v>14</v>
      </c>
      <c r="B16" s="12" t="s">
        <v>13</v>
      </c>
      <c r="C16" s="8">
        <v>62.86</v>
      </c>
      <c r="D16" s="10">
        <v>1086220.8</v>
      </c>
      <c r="E16" s="10">
        <v>1100050</v>
      </c>
      <c r="F16" s="10">
        <v>-13829.2</v>
      </c>
      <c r="G16" s="9">
        <v>-1.27</v>
      </c>
      <c r="I16" s="11"/>
      <c r="J16" s="12"/>
      <c r="K16" s="8"/>
      <c r="L16" s="10"/>
      <c r="M16" s="10"/>
      <c r="N16" s="10"/>
      <c r="O16" s="9"/>
    </row>
    <row r="17" spans="1:15" ht="11.25" customHeight="1" outlineLevel="3">
      <c r="A17" s="11" t="s">
        <v>42</v>
      </c>
      <c r="B17" s="12" t="s">
        <v>13</v>
      </c>
      <c r="C17" s="8">
        <v>16.670000000000002</v>
      </c>
      <c r="D17" s="10">
        <v>320064</v>
      </c>
      <c r="E17" s="10">
        <v>328399.09999999998</v>
      </c>
      <c r="F17" s="10">
        <v>-8335.1</v>
      </c>
      <c r="G17" s="9">
        <v>-2.6</v>
      </c>
      <c r="I17" s="11"/>
      <c r="J17" s="12"/>
      <c r="K17" s="8"/>
      <c r="L17" s="10"/>
      <c r="M17" s="10"/>
      <c r="N17" s="10"/>
      <c r="O17" s="9"/>
    </row>
    <row r="18" spans="1:15" ht="11.25" customHeight="1" outlineLevel="2">
      <c r="A18" s="47" t="s">
        <v>15</v>
      </c>
      <c r="B18" s="47"/>
      <c r="C18" s="8">
        <f>C19</f>
        <v>0</v>
      </c>
      <c r="D18" s="8">
        <f>D19</f>
        <v>1600</v>
      </c>
      <c r="E18" s="8">
        <f>E19</f>
        <v>1400.11</v>
      </c>
      <c r="F18" s="8">
        <f>F19</f>
        <v>199.89</v>
      </c>
      <c r="G18" s="9">
        <v>12.49</v>
      </c>
      <c r="I18" s="47"/>
      <c r="J18" s="47"/>
      <c r="K18" s="8"/>
      <c r="L18" s="10"/>
      <c r="M18" s="10"/>
      <c r="N18" s="9"/>
      <c r="O18" s="9"/>
    </row>
    <row r="19" spans="1:15" ht="11.25" customHeight="1" outlineLevel="3">
      <c r="A19" s="11" t="s">
        <v>16</v>
      </c>
      <c r="B19" s="12" t="s">
        <v>17</v>
      </c>
      <c r="C19" s="8"/>
      <c r="D19" s="10">
        <v>1600</v>
      </c>
      <c r="E19" s="10">
        <v>1400.11</v>
      </c>
      <c r="F19" s="9">
        <v>199.89</v>
      </c>
      <c r="G19" s="9">
        <v>12.49</v>
      </c>
      <c r="I19" s="11"/>
      <c r="J19" s="12"/>
      <c r="K19" s="8"/>
      <c r="L19" s="10"/>
      <c r="M19" s="10"/>
      <c r="N19" s="9"/>
      <c r="O19" s="9"/>
    </row>
    <row r="20" spans="1:15" ht="11.25" customHeight="1" outlineLevel="2">
      <c r="A20" s="47" t="s">
        <v>18</v>
      </c>
      <c r="B20" s="47"/>
      <c r="C20" s="13">
        <f>SUM(C21:C25)</f>
        <v>93.345076599999999</v>
      </c>
      <c r="D20" s="13">
        <f>SUM(D21:D25)</f>
        <v>4254561.8</v>
      </c>
      <c r="E20" s="13">
        <f>SUM(E21:E25)</f>
        <v>4082128.33</v>
      </c>
      <c r="F20" s="13">
        <f>SUM(F21:F25)</f>
        <v>172433.47</v>
      </c>
      <c r="G20" s="9">
        <v>4.05</v>
      </c>
      <c r="I20" s="47"/>
      <c r="J20" s="47"/>
      <c r="K20" s="13"/>
      <c r="L20" s="10"/>
      <c r="M20" s="10"/>
      <c r="N20" s="10"/>
      <c r="O20" s="9"/>
    </row>
    <row r="21" spans="1:15" ht="11.25" customHeight="1" outlineLevel="3">
      <c r="A21" s="11" t="s">
        <v>22</v>
      </c>
      <c r="B21" s="12" t="s">
        <v>19</v>
      </c>
      <c r="C21" s="13">
        <f>63336.46*0.74/1000</f>
        <v>46.868980399999998</v>
      </c>
      <c r="D21" s="10">
        <v>2263963.7599999998</v>
      </c>
      <c r="E21" s="10">
        <v>2155648.84</v>
      </c>
      <c r="F21" s="10">
        <v>108314.92</v>
      </c>
      <c r="G21" s="9">
        <v>4.78</v>
      </c>
      <c r="I21" s="11"/>
      <c r="J21" s="12"/>
      <c r="K21" s="13"/>
      <c r="L21" s="10"/>
      <c r="M21" s="10"/>
      <c r="N21" s="10"/>
      <c r="O21" s="9"/>
    </row>
    <row r="22" spans="1:15" ht="11.25" customHeight="1" outlineLevel="3">
      <c r="A22" s="11" t="s">
        <v>23</v>
      </c>
      <c r="B22" s="12" t="s">
        <v>19</v>
      </c>
      <c r="C22" s="13">
        <f>8668.5*0.75/1000</f>
        <v>6.5013750000000003</v>
      </c>
      <c r="D22" s="10">
        <v>334035.5</v>
      </c>
      <c r="E22" s="10">
        <v>319318.12</v>
      </c>
      <c r="F22" s="10">
        <v>14717.38</v>
      </c>
      <c r="G22" s="9">
        <v>4.41</v>
      </c>
      <c r="I22" s="11"/>
      <c r="J22" s="12"/>
      <c r="K22" s="13"/>
      <c r="L22" s="10"/>
      <c r="M22" s="10"/>
      <c r="N22" s="10"/>
      <c r="O22" s="9"/>
    </row>
    <row r="23" spans="1:15" ht="11.25" customHeight="1" outlineLevel="3">
      <c r="A23" s="11" t="s">
        <v>38</v>
      </c>
      <c r="B23" s="12" t="s">
        <v>19</v>
      </c>
      <c r="C23" s="8">
        <f>65*0.75/1000</f>
        <v>4.8750000000000002E-2</v>
      </c>
      <c r="D23" s="10">
        <v>2685.48</v>
      </c>
      <c r="E23" s="10">
        <v>2614.33</v>
      </c>
      <c r="F23" s="9">
        <v>71.150000000000006</v>
      </c>
      <c r="G23" s="9">
        <v>2.65</v>
      </c>
      <c r="I23" s="11"/>
      <c r="J23" s="12"/>
      <c r="K23" s="8"/>
      <c r="L23" s="10"/>
      <c r="M23" s="10"/>
      <c r="N23" s="9"/>
      <c r="O23" s="9"/>
    </row>
    <row r="24" spans="1:15" ht="11.25" customHeight="1" outlineLevel="3">
      <c r="A24" s="11" t="s">
        <v>24</v>
      </c>
      <c r="B24" s="12" t="s">
        <v>19</v>
      </c>
      <c r="C24" s="8">
        <f>400*0.83/1000</f>
        <v>0.33200000000000002</v>
      </c>
      <c r="D24" s="10">
        <v>14744</v>
      </c>
      <c r="E24" s="10">
        <v>13900</v>
      </c>
      <c r="F24" s="9">
        <v>844</v>
      </c>
      <c r="G24" s="9">
        <v>5.72</v>
      </c>
      <c r="I24" s="11"/>
      <c r="J24" s="12"/>
      <c r="K24" s="8"/>
      <c r="L24" s="10"/>
      <c r="M24" s="10"/>
      <c r="N24" s="9"/>
      <c r="O24" s="9"/>
    </row>
    <row r="25" spans="1:15" ht="11.25" customHeight="1" outlineLevel="3">
      <c r="A25" s="11" t="s">
        <v>25</v>
      </c>
      <c r="B25" s="12" t="s">
        <v>19</v>
      </c>
      <c r="C25" s="13">
        <f>47135.68*0.84/1000</f>
        <v>39.593971199999999</v>
      </c>
      <c r="D25" s="10">
        <v>1639133.06</v>
      </c>
      <c r="E25" s="10">
        <v>1590647.04</v>
      </c>
      <c r="F25" s="10">
        <v>48486.02</v>
      </c>
      <c r="G25" s="9">
        <v>2.96</v>
      </c>
      <c r="I25" s="11"/>
      <c r="J25" s="12"/>
      <c r="K25" s="13"/>
      <c r="L25" s="10"/>
      <c r="M25" s="10"/>
      <c r="N25" s="10"/>
      <c r="O25" s="9"/>
    </row>
    <row r="26" spans="1:15" ht="11.25" customHeight="1" outlineLevel="2">
      <c r="A26" s="47" t="s">
        <v>29</v>
      </c>
      <c r="B26" s="47"/>
      <c r="C26" s="8">
        <f>C28+C27</f>
        <v>178.37799999999999</v>
      </c>
      <c r="D26" s="8">
        <f>D28+D27</f>
        <v>7792878.5100000007</v>
      </c>
      <c r="E26" s="8">
        <f>E28+E27</f>
        <v>7868445.7300000004</v>
      </c>
      <c r="F26" s="8">
        <f>F28+F27</f>
        <v>-75567.22</v>
      </c>
      <c r="G26" s="9">
        <v>-0.97</v>
      </c>
      <c r="I26" s="47"/>
      <c r="J26" s="47"/>
      <c r="K26" s="8"/>
      <c r="L26" s="10"/>
      <c r="M26" s="10"/>
      <c r="N26" s="10"/>
      <c r="O26" s="9"/>
    </row>
    <row r="27" spans="1:15" ht="11.25" customHeight="1" outlineLevel="3">
      <c r="A27" s="11" t="s">
        <v>30</v>
      </c>
      <c r="B27" s="12" t="s">
        <v>13</v>
      </c>
      <c r="C27" s="8">
        <v>171.77199999999999</v>
      </c>
      <c r="D27" s="10">
        <v>7501791.7300000004</v>
      </c>
      <c r="E27" s="10">
        <v>7568530.0300000003</v>
      </c>
      <c r="F27" s="10">
        <v>-66738.3</v>
      </c>
      <c r="G27" s="9">
        <v>-0.89</v>
      </c>
      <c r="I27" s="11"/>
      <c r="J27" s="12"/>
      <c r="K27" s="8"/>
      <c r="L27" s="10"/>
      <c r="M27" s="10"/>
      <c r="N27" s="10"/>
      <c r="O27" s="9"/>
    </row>
    <row r="28" spans="1:15" ht="11.25" customHeight="1" outlineLevel="3">
      <c r="A28" s="11" t="s">
        <v>39</v>
      </c>
      <c r="B28" s="12" t="s">
        <v>13</v>
      </c>
      <c r="C28" s="8">
        <v>6.6059999999999999</v>
      </c>
      <c r="D28" s="10">
        <v>291086.78000000003</v>
      </c>
      <c r="E28" s="10">
        <v>299915.7</v>
      </c>
      <c r="F28" s="10">
        <v>-8828.92</v>
      </c>
      <c r="G28" s="9">
        <v>-3.03</v>
      </c>
      <c r="I28" s="11"/>
      <c r="J28" s="12"/>
      <c r="K28" s="8"/>
      <c r="L28" s="10"/>
      <c r="M28" s="10"/>
      <c r="N28" s="10"/>
      <c r="O28" s="9"/>
    </row>
    <row r="29" spans="1:15" ht="11.25" customHeight="1" outlineLevel="2">
      <c r="A29" s="47" t="s">
        <v>31</v>
      </c>
      <c r="B29" s="47"/>
      <c r="C29" s="8">
        <f>SUM(C30:C32)</f>
        <v>211.648</v>
      </c>
      <c r="D29" s="8">
        <f>SUM(D30:D32)</f>
        <v>7676364.5099999998</v>
      </c>
      <c r="E29" s="8">
        <f>SUM(E30:E32)</f>
        <v>7528007.6600000001</v>
      </c>
      <c r="F29" s="8">
        <f>SUM(F30:F32)</f>
        <v>148356.85</v>
      </c>
      <c r="G29" s="9">
        <v>1.93</v>
      </c>
      <c r="I29" s="47"/>
      <c r="J29" s="47"/>
      <c r="K29" s="8"/>
      <c r="L29" s="10"/>
      <c r="M29" s="10"/>
      <c r="N29" s="10"/>
      <c r="O29" s="9"/>
    </row>
    <row r="30" spans="1:15" ht="11.25" customHeight="1" outlineLevel="3">
      <c r="A30" s="11" t="s">
        <v>32</v>
      </c>
      <c r="B30" s="12" t="s">
        <v>13</v>
      </c>
      <c r="C30" s="8">
        <v>130.56899999999999</v>
      </c>
      <c r="D30" s="10">
        <v>4970835.45</v>
      </c>
      <c r="E30" s="10">
        <v>4925620.91</v>
      </c>
      <c r="F30" s="10">
        <v>45214.54</v>
      </c>
      <c r="G30" s="9">
        <v>0.91</v>
      </c>
      <c r="I30" s="11"/>
      <c r="J30" s="12"/>
      <c r="K30" s="8"/>
      <c r="L30" s="10"/>
      <c r="M30" s="10"/>
      <c r="N30" s="10"/>
      <c r="O30" s="9"/>
    </row>
    <row r="31" spans="1:15" ht="11.25" customHeight="1" outlineLevel="3">
      <c r="A31" s="11" t="s">
        <v>43</v>
      </c>
      <c r="B31" s="12" t="s">
        <v>13</v>
      </c>
      <c r="C31" s="8">
        <v>30.931000000000001</v>
      </c>
      <c r="D31" s="10">
        <v>1026202.97</v>
      </c>
      <c r="E31" s="10">
        <v>991483.82</v>
      </c>
      <c r="F31" s="10">
        <v>34719.15</v>
      </c>
      <c r="G31" s="9">
        <v>3.38</v>
      </c>
      <c r="I31" s="11"/>
      <c r="J31" s="12"/>
      <c r="K31" s="8"/>
      <c r="L31" s="10"/>
      <c r="M31" s="10"/>
      <c r="N31" s="10"/>
      <c r="O31" s="9"/>
    </row>
    <row r="32" spans="1:15" ht="11.25" customHeight="1" outlineLevel="3">
      <c r="A32" s="11" t="s">
        <v>33</v>
      </c>
      <c r="B32" s="12" t="s">
        <v>13</v>
      </c>
      <c r="C32" s="8">
        <v>50.148000000000003</v>
      </c>
      <c r="D32" s="10">
        <v>1679326.09</v>
      </c>
      <c r="E32" s="10">
        <v>1610902.93</v>
      </c>
      <c r="F32" s="10">
        <v>68423.16</v>
      </c>
      <c r="G32" s="9">
        <v>4.07</v>
      </c>
      <c r="I32" s="11"/>
      <c r="J32" s="12"/>
      <c r="K32" s="8"/>
      <c r="L32" s="10"/>
      <c r="M32" s="10"/>
      <c r="N32" s="10"/>
      <c r="O32" s="9"/>
    </row>
    <row r="33" spans="1:15" ht="11.25" customHeight="1" outlineLevel="2">
      <c r="A33" s="47" t="s">
        <v>35</v>
      </c>
      <c r="B33" s="47"/>
      <c r="C33" s="8">
        <f>C34</f>
        <v>149.68</v>
      </c>
      <c r="D33" s="8">
        <f>D34</f>
        <v>2195469</v>
      </c>
      <c r="E33" s="8">
        <f>E34</f>
        <v>1898755.5</v>
      </c>
      <c r="F33" s="8">
        <f>F34</f>
        <v>296713.5</v>
      </c>
      <c r="G33" s="9">
        <v>13.51</v>
      </c>
      <c r="I33" s="47"/>
      <c r="J33" s="47"/>
      <c r="K33" s="8"/>
      <c r="L33" s="10"/>
      <c r="M33" s="10"/>
      <c r="N33" s="10"/>
      <c r="O33" s="9"/>
    </row>
    <row r="34" spans="1:15" ht="11.25" customHeight="1" outlineLevel="3">
      <c r="A34" s="11" t="s">
        <v>36</v>
      </c>
      <c r="B34" s="12" t="s">
        <v>13</v>
      </c>
      <c r="C34" s="8">
        <v>149.68</v>
      </c>
      <c r="D34" s="10">
        <v>2195469</v>
      </c>
      <c r="E34" s="10">
        <v>1898755.5</v>
      </c>
      <c r="F34" s="10">
        <v>296713.5</v>
      </c>
      <c r="G34" s="9">
        <v>13.51</v>
      </c>
      <c r="I34" s="11"/>
      <c r="J34" s="12"/>
      <c r="K34" s="8"/>
      <c r="L34" s="10"/>
      <c r="M34" s="10"/>
      <c r="N34" s="10"/>
      <c r="O34" s="9"/>
    </row>
    <row r="35" spans="1:15" ht="11.25" customHeight="1">
      <c r="A35" s="49" t="s">
        <v>44</v>
      </c>
      <c r="B35" s="49"/>
      <c r="C35" s="2">
        <f>C36</f>
        <v>593.42261170000006</v>
      </c>
      <c r="D35" s="2">
        <f>D36</f>
        <v>21700363.299999997</v>
      </c>
      <c r="E35" s="2">
        <f>E36</f>
        <v>21049499.789999999</v>
      </c>
      <c r="F35" s="2">
        <f>F36</f>
        <v>650863.51</v>
      </c>
      <c r="G35" s="3">
        <v>3</v>
      </c>
      <c r="I35" s="49"/>
      <c r="J35" s="49"/>
      <c r="K35" s="2"/>
      <c r="L35" s="4"/>
      <c r="M35" s="4"/>
      <c r="N35" s="4"/>
      <c r="O35" s="3"/>
    </row>
    <row r="36" spans="1:15" ht="11.25" customHeight="1" outlineLevel="1" collapsed="1">
      <c r="A36" s="50" t="s">
        <v>54</v>
      </c>
      <c r="B36" s="50"/>
      <c r="C36" s="5">
        <f>C37+C40+C42+C52+C55</f>
        <v>593.42261170000006</v>
      </c>
      <c r="D36" s="5">
        <f>D37+D40+D42+D52+D55</f>
        <v>21700363.299999997</v>
      </c>
      <c r="E36" s="5">
        <f>E37+E40+E42+E52+E55</f>
        <v>21049499.789999999</v>
      </c>
      <c r="F36" s="5">
        <f>F37+F40+F42+F52+F55</f>
        <v>650863.51</v>
      </c>
      <c r="G36" s="6">
        <v>3</v>
      </c>
      <c r="I36" s="50"/>
      <c r="J36" s="50"/>
      <c r="K36" s="5"/>
      <c r="L36" s="7"/>
      <c r="M36" s="7"/>
      <c r="N36" s="7"/>
      <c r="O36" s="6"/>
    </row>
    <row r="37" spans="1:15" ht="11.25" customHeight="1" outlineLevel="2">
      <c r="A37" s="47" t="s">
        <v>11</v>
      </c>
      <c r="B37" s="47"/>
      <c r="C37" s="8">
        <f>C38+C39</f>
        <v>130.649</v>
      </c>
      <c r="D37" s="8">
        <f>D38+D39</f>
        <v>2436076.2999999998</v>
      </c>
      <c r="E37" s="8">
        <f>E38+E39</f>
        <v>2417843.4500000002</v>
      </c>
      <c r="F37" s="8">
        <f>F38+F39</f>
        <v>18232.849999999999</v>
      </c>
      <c r="G37" s="9">
        <v>0.75</v>
      </c>
      <c r="I37" s="47"/>
      <c r="J37" s="47"/>
      <c r="K37" s="8"/>
      <c r="L37" s="10"/>
      <c r="M37" s="10"/>
      <c r="N37" s="10"/>
      <c r="O37" s="9"/>
    </row>
    <row r="38" spans="1:15" ht="11.25" customHeight="1" outlineLevel="3">
      <c r="A38" s="11" t="s">
        <v>12</v>
      </c>
      <c r="B38" s="12" t="s">
        <v>13</v>
      </c>
      <c r="C38" s="8">
        <v>71.02</v>
      </c>
      <c r="D38" s="10">
        <v>1268845</v>
      </c>
      <c r="E38" s="10">
        <v>1281911</v>
      </c>
      <c r="F38" s="10">
        <v>-13066</v>
      </c>
      <c r="G38" s="9">
        <v>-1.03</v>
      </c>
      <c r="I38" s="11"/>
      <c r="J38" s="12"/>
      <c r="K38" s="8"/>
      <c r="L38" s="10"/>
      <c r="M38" s="10"/>
      <c r="N38" s="10"/>
      <c r="O38" s="9"/>
    </row>
    <row r="39" spans="1:15" ht="11.25" customHeight="1" outlineLevel="3">
      <c r="A39" s="11" t="s">
        <v>14</v>
      </c>
      <c r="B39" s="12" t="s">
        <v>13</v>
      </c>
      <c r="C39" s="8">
        <v>59.628999999999998</v>
      </c>
      <c r="D39" s="10">
        <v>1167231.3</v>
      </c>
      <c r="E39" s="10">
        <v>1135932.45</v>
      </c>
      <c r="F39" s="10">
        <v>31298.85</v>
      </c>
      <c r="G39" s="9">
        <v>2.68</v>
      </c>
      <c r="I39" s="11"/>
      <c r="J39" s="12"/>
      <c r="K39" s="8"/>
      <c r="L39" s="10"/>
      <c r="M39" s="10"/>
      <c r="N39" s="10"/>
      <c r="O39" s="9"/>
    </row>
    <row r="40" spans="1:15" ht="11.25" customHeight="1" outlineLevel="2">
      <c r="A40" s="47" t="s">
        <v>15</v>
      </c>
      <c r="B40" s="47"/>
      <c r="C40" s="8">
        <f>C41</f>
        <v>0</v>
      </c>
      <c r="D40" s="8">
        <f>D41</f>
        <v>14000</v>
      </c>
      <c r="E40" s="8">
        <f>E41</f>
        <v>12250.22</v>
      </c>
      <c r="F40" s="8">
        <f>F41</f>
        <v>1749.78</v>
      </c>
      <c r="G40" s="9">
        <v>12.5</v>
      </c>
      <c r="I40" s="47"/>
      <c r="J40" s="47"/>
      <c r="K40" s="8"/>
      <c r="L40" s="10"/>
      <c r="M40" s="10"/>
      <c r="N40" s="10"/>
      <c r="O40" s="9"/>
    </row>
    <row r="41" spans="1:15" ht="11.25" customHeight="1" outlineLevel="3">
      <c r="A41" s="11" t="s">
        <v>16</v>
      </c>
      <c r="B41" s="12" t="s">
        <v>17</v>
      </c>
      <c r="C41" s="8"/>
      <c r="D41" s="10">
        <v>14000</v>
      </c>
      <c r="E41" s="10">
        <v>12250.22</v>
      </c>
      <c r="F41" s="10">
        <v>1749.78</v>
      </c>
      <c r="G41" s="9">
        <v>12.5</v>
      </c>
      <c r="I41" s="11"/>
      <c r="J41" s="12"/>
      <c r="K41" s="8"/>
      <c r="L41" s="10"/>
      <c r="M41" s="10"/>
      <c r="N41" s="10"/>
      <c r="O41" s="9"/>
    </row>
    <row r="42" spans="1:15" ht="11.25" customHeight="1" outlineLevel="2">
      <c r="A42" s="47" t="s">
        <v>18</v>
      </c>
      <c r="B42" s="47"/>
      <c r="C42" s="13">
        <f>SUM(C43:C51)</f>
        <v>145.63661170000003</v>
      </c>
      <c r="D42" s="13">
        <f>SUM(D43:D51)</f>
        <v>6454913.9499999993</v>
      </c>
      <c r="E42" s="13">
        <f>SUM(E43:E51)</f>
        <v>6125168.6600000001</v>
      </c>
      <c r="F42" s="13">
        <f>SUM(F43:F51)</f>
        <v>329745.28999999998</v>
      </c>
      <c r="G42" s="9">
        <v>5.1100000000000003</v>
      </c>
      <c r="I42" s="47"/>
      <c r="J42" s="47"/>
      <c r="K42" s="13"/>
      <c r="L42" s="10"/>
      <c r="M42" s="10"/>
      <c r="N42" s="10"/>
      <c r="O42" s="9"/>
    </row>
    <row r="43" spans="1:15" ht="11.25" customHeight="1" outlineLevel="3">
      <c r="A43" s="11" t="s">
        <v>20</v>
      </c>
      <c r="B43" s="12" t="s">
        <v>19</v>
      </c>
      <c r="C43" s="8">
        <f>677.42*0.74/1000</f>
        <v>0.50129080000000004</v>
      </c>
      <c r="D43" s="10">
        <v>25349.05</v>
      </c>
      <c r="E43" s="10">
        <v>24550.85</v>
      </c>
      <c r="F43" s="9">
        <v>798.2</v>
      </c>
      <c r="G43" s="9">
        <v>3.15</v>
      </c>
      <c r="I43" s="11"/>
      <c r="J43" s="12"/>
      <c r="K43" s="8"/>
      <c r="L43" s="10"/>
      <c r="M43" s="10"/>
      <c r="N43" s="9"/>
      <c r="O43" s="9"/>
    </row>
    <row r="44" spans="1:15" ht="11.25" customHeight="1" outlineLevel="3">
      <c r="A44" s="11" t="s">
        <v>37</v>
      </c>
      <c r="B44" s="12" t="s">
        <v>19</v>
      </c>
      <c r="C44" s="8">
        <f>71.44*0.75/1000</f>
        <v>5.3579999999999996E-2</v>
      </c>
      <c r="D44" s="10">
        <v>2931.18</v>
      </c>
      <c r="E44" s="10">
        <v>2796.28</v>
      </c>
      <c r="F44" s="9">
        <v>134.9</v>
      </c>
      <c r="G44" s="9">
        <v>4.5999999999999996</v>
      </c>
      <c r="I44" s="11"/>
      <c r="J44" s="12"/>
      <c r="K44" s="8"/>
      <c r="L44" s="10"/>
      <c r="M44" s="10"/>
      <c r="N44" s="9"/>
      <c r="O44" s="9"/>
    </row>
    <row r="45" spans="1:15" ht="11.25" customHeight="1" outlineLevel="3">
      <c r="A45" s="11" t="s">
        <v>21</v>
      </c>
      <c r="B45" s="12" t="s">
        <v>19</v>
      </c>
      <c r="C45" s="13">
        <f>4423.18*0.74/1000</f>
        <v>3.2731532000000003</v>
      </c>
      <c r="D45" s="10">
        <v>161361.60999999999</v>
      </c>
      <c r="E45" s="10">
        <v>152573.62</v>
      </c>
      <c r="F45" s="10">
        <v>8787.99</v>
      </c>
      <c r="G45" s="9">
        <v>5.45</v>
      </c>
      <c r="I45" s="11"/>
      <c r="J45" s="12"/>
      <c r="K45" s="13"/>
      <c r="L45" s="10"/>
      <c r="M45" s="10"/>
      <c r="N45" s="10"/>
      <c r="O45" s="9"/>
    </row>
    <row r="46" spans="1:15" ht="11.25" customHeight="1" outlineLevel="3">
      <c r="A46" s="11" t="s">
        <v>22</v>
      </c>
      <c r="B46" s="12" t="s">
        <v>19</v>
      </c>
      <c r="C46" s="13">
        <f>48398.8*0.74/1000</f>
        <v>35.815111999999999</v>
      </c>
      <c r="D46" s="10">
        <v>1741782.18</v>
      </c>
      <c r="E46" s="10">
        <v>1647247.37</v>
      </c>
      <c r="F46" s="10">
        <v>94534.81</v>
      </c>
      <c r="G46" s="9">
        <v>5.43</v>
      </c>
      <c r="I46" s="11"/>
      <c r="J46" s="12"/>
      <c r="K46" s="13"/>
      <c r="L46" s="10"/>
      <c r="M46" s="10"/>
      <c r="N46" s="10"/>
      <c r="O46" s="9"/>
    </row>
    <row r="47" spans="1:15" ht="11.25" customHeight="1" outlineLevel="3">
      <c r="A47" s="11" t="s">
        <v>40</v>
      </c>
      <c r="B47" s="12" t="s">
        <v>19</v>
      </c>
      <c r="C47" s="13">
        <f>1420.53*0.75/1000</f>
        <v>1.0653975</v>
      </c>
      <c r="D47" s="10">
        <v>56217.43</v>
      </c>
      <c r="E47" s="10">
        <v>53345.52</v>
      </c>
      <c r="F47" s="10">
        <v>2871.91</v>
      </c>
      <c r="G47" s="9">
        <v>5.1100000000000003</v>
      </c>
      <c r="I47" s="11"/>
      <c r="J47" s="12"/>
      <c r="K47" s="13"/>
      <c r="L47" s="10"/>
      <c r="M47" s="10"/>
      <c r="N47" s="10"/>
      <c r="O47" s="9"/>
    </row>
    <row r="48" spans="1:15" ht="11.25" customHeight="1" outlineLevel="3">
      <c r="A48" s="11" t="s">
        <v>23</v>
      </c>
      <c r="B48" s="12" t="s">
        <v>19</v>
      </c>
      <c r="C48" s="13">
        <f>3664.2*0.75/1000</f>
        <v>2.7481499999999994</v>
      </c>
      <c r="D48" s="10">
        <v>143555.51999999999</v>
      </c>
      <c r="E48" s="10">
        <v>134976.69</v>
      </c>
      <c r="F48" s="10">
        <v>8578.83</v>
      </c>
      <c r="G48" s="9">
        <v>5.98</v>
      </c>
      <c r="I48" s="11"/>
      <c r="J48" s="12"/>
      <c r="K48" s="13"/>
      <c r="L48" s="10"/>
      <c r="M48" s="10"/>
      <c r="N48" s="10"/>
      <c r="O48" s="9"/>
    </row>
    <row r="49" spans="1:15" ht="11.25" customHeight="1" outlineLevel="3">
      <c r="A49" s="11" t="s">
        <v>24</v>
      </c>
      <c r="B49" s="12" t="s">
        <v>19</v>
      </c>
      <c r="C49" s="13">
        <f>2881.62*0.83/1000</f>
        <v>2.3917446</v>
      </c>
      <c r="D49" s="10">
        <v>103656.28</v>
      </c>
      <c r="E49" s="10">
        <v>100136.28</v>
      </c>
      <c r="F49" s="10">
        <v>3520</v>
      </c>
      <c r="G49" s="9">
        <v>3.4</v>
      </c>
      <c r="I49" s="11"/>
      <c r="J49" s="12"/>
      <c r="K49" s="13"/>
      <c r="L49" s="10"/>
      <c r="M49" s="10"/>
      <c r="N49" s="10"/>
      <c r="O49" s="9"/>
    </row>
    <row r="50" spans="1:15" ht="11.25" customHeight="1" outlineLevel="3">
      <c r="A50" s="11" t="s">
        <v>25</v>
      </c>
      <c r="B50" s="12" t="s">
        <v>19</v>
      </c>
      <c r="C50" s="13">
        <f>118613.41*0.84/1000</f>
        <v>99.635264399999997</v>
      </c>
      <c r="D50" s="10">
        <v>4213129.5999999996</v>
      </c>
      <c r="E50" s="10">
        <v>4002744.2</v>
      </c>
      <c r="F50" s="10">
        <v>210385.4</v>
      </c>
      <c r="G50" s="9">
        <v>4.99</v>
      </c>
      <c r="I50" s="11"/>
      <c r="J50" s="12"/>
      <c r="K50" s="13"/>
      <c r="L50" s="10"/>
      <c r="M50" s="10"/>
      <c r="N50" s="10"/>
      <c r="O50" s="9"/>
    </row>
    <row r="51" spans="1:15" ht="11.25" customHeight="1" outlineLevel="3">
      <c r="A51" s="11" t="s">
        <v>27</v>
      </c>
      <c r="B51" s="12" t="s">
        <v>19</v>
      </c>
      <c r="C51" s="8">
        <f>184.24*0.83/1000</f>
        <v>0.15291919999999998</v>
      </c>
      <c r="D51" s="10">
        <v>6931.1</v>
      </c>
      <c r="E51" s="10">
        <v>6797.85</v>
      </c>
      <c r="F51" s="9">
        <v>133.25</v>
      </c>
      <c r="G51" s="9">
        <v>1.92</v>
      </c>
      <c r="I51" s="11"/>
      <c r="J51" s="12"/>
      <c r="K51" s="8"/>
      <c r="L51" s="10"/>
      <c r="M51" s="10"/>
      <c r="N51" s="9"/>
      <c r="O51" s="9"/>
    </row>
    <row r="52" spans="1:15" ht="11.25" customHeight="1" outlineLevel="2">
      <c r="A52" s="47" t="s">
        <v>29</v>
      </c>
      <c r="B52" s="47"/>
      <c r="C52" s="8">
        <f>SUM(C53:C54)</f>
        <v>78.701999999999998</v>
      </c>
      <c r="D52" s="8">
        <f>SUM(D53:D54)</f>
        <v>3395135.13</v>
      </c>
      <c r="E52" s="8">
        <f>SUM(E53:E54)</f>
        <v>3517602.58</v>
      </c>
      <c r="F52" s="8">
        <f>SUM(F53:F54)</f>
        <v>-122467.45</v>
      </c>
      <c r="G52" s="9">
        <v>-3.61</v>
      </c>
      <c r="I52" s="47"/>
      <c r="J52" s="47"/>
      <c r="K52" s="8"/>
      <c r="L52" s="10"/>
      <c r="M52" s="10"/>
      <c r="N52" s="10"/>
      <c r="O52" s="9"/>
    </row>
    <row r="53" spans="1:15" ht="11.25" customHeight="1" outlineLevel="3">
      <c r="A53" s="11" t="s">
        <v>30</v>
      </c>
      <c r="B53" s="12" t="s">
        <v>13</v>
      </c>
      <c r="C53" s="8">
        <v>62.94</v>
      </c>
      <c r="D53" s="10">
        <v>2694012.79</v>
      </c>
      <c r="E53" s="10">
        <v>2794126.69</v>
      </c>
      <c r="F53" s="10">
        <v>-100113.9</v>
      </c>
      <c r="G53" s="9">
        <v>-3.72</v>
      </c>
      <c r="I53" s="11"/>
      <c r="J53" s="12"/>
      <c r="K53" s="8"/>
      <c r="L53" s="10"/>
      <c r="M53" s="10"/>
      <c r="N53" s="10"/>
      <c r="O53" s="9"/>
    </row>
    <row r="54" spans="1:15" ht="11.25" customHeight="1" outlineLevel="3">
      <c r="A54" s="11" t="s">
        <v>39</v>
      </c>
      <c r="B54" s="12" t="s">
        <v>13</v>
      </c>
      <c r="C54" s="8">
        <v>15.762</v>
      </c>
      <c r="D54" s="10">
        <v>701122.34</v>
      </c>
      <c r="E54" s="10">
        <v>723475.89</v>
      </c>
      <c r="F54" s="10">
        <v>-22353.55</v>
      </c>
      <c r="G54" s="9">
        <v>-3.19</v>
      </c>
      <c r="I54" s="11"/>
      <c r="J54" s="12"/>
      <c r="K54" s="8"/>
      <c r="L54" s="10"/>
      <c r="M54" s="10"/>
      <c r="N54" s="10"/>
      <c r="O54" s="9"/>
    </row>
    <row r="55" spans="1:15" ht="11.25" customHeight="1" outlineLevel="2">
      <c r="A55" s="47" t="s">
        <v>31</v>
      </c>
      <c r="B55" s="47"/>
      <c r="C55" s="8">
        <f>SUM(C56:C57)</f>
        <v>238.435</v>
      </c>
      <c r="D55" s="8">
        <f>SUM(D56:D57)</f>
        <v>9400237.9199999999</v>
      </c>
      <c r="E55" s="8">
        <f>SUM(E56:E57)</f>
        <v>8976634.8800000008</v>
      </c>
      <c r="F55" s="8">
        <f>SUM(F56:F57)</f>
        <v>423603.04</v>
      </c>
      <c r="G55" s="9">
        <v>4.51</v>
      </c>
      <c r="I55" s="47"/>
      <c r="J55" s="47"/>
      <c r="K55" s="8"/>
      <c r="L55" s="10"/>
      <c r="M55" s="10"/>
      <c r="N55" s="10"/>
      <c r="O55" s="9"/>
    </row>
    <row r="56" spans="1:15" ht="11.25" customHeight="1" outlineLevel="3">
      <c r="A56" s="11" t="s">
        <v>32</v>
      </c>
      <c r="B56" s="12" t="s">
        <v>13</v>
      </c>
      <c r="C56" s="8">
        <v>233.26300000000001</v>
      </c>
      <c r="D56" s="10">
        <v>9191806.3200000003</v>
      </c>
      <c r="E56" s="10">
        <v>8803890.0800000001</v>
      </c>
      <c r="F56" s="10">
        <v>387916.24</v>
      </c>
      <c r="G56" s="9">
        <v>4.22</v>
      </c>
      <c r="I56" s="11"/>
      <c r="J56" s="12"/>
      <c r="K56" s="8"/>
      <c r="L56" s="10"/>
      <c r="M56" s="10"/>
      <c r="N56" s="10"/>
      <c r="O56" s="9"/>
    </row>
    <row r="57" spans="1:15" ht="11.25" customHeight="1" outlineLevel="3">
      <c r="A57" s="11" t="s">
        <v>33</v>
      </c>
      <c r="B57" s="12" t="s">
        <v>13</v>
      </c>
      <c r="C57" s="8">
        <v>5.1719999999999997</v>
      </c>
      <c r="D57" s="10">
        <v>208431.6</v>
      </c>
      <c r="E57" s="10">
        <v>172744.8</v>
      </c>
      <c r="F57" s="10">
        <v>35686.800000000003</v>
      </c>
      <c r="G57" s="9">
        <v>17.12</v>
      </c>
      <c r="I57" s="11"/>
      <c r="J57" s="12"/>
      <c r="K57" s="8"/>
      <c r="L57" s="10"/>
      <c r="M57" s="10"/>
      <c r="N57" s="10"/>
      <c r="O57" s="9"/>
    </row>
    <row r="58" spans="1:15" ht="12.75" customHeight="1">
      <c r="A58" s="48" t="s">
        <v>45</v>
      </c>
      <c r="B58" s="48"/>
      <c r="C58" s="14" t="e">
        <f>C5+#REF!+C13+C35</f>
        <v>#REF!</v>
      </c>
      <c r="D58" s="14" t="e">
        <f>D5+#REF!+D13+D35</f>
        <v>#REF!</v>
      </c>
      <c r="E58" s="14" t="e">
        <f>E5+#REF!+E13+E35</f>
        <v>#REF!</v>
      </c>
      <c r="F58" s="14" t="e">
        <f>F5+#REF!+F13+F35</f>
        <v>#REF!</v>
      </c>
      <c r="G58" s="15">
        <v>6.69</v>
      </c>
      <c r="I58" s="48"/>
      <c r="J58" s="48"/>
      <c r="K58" s="14"/>
      <c r="L58" s="16"/>
      <c r="M58" s="16"/>
      <c r="N58" s="16"/>
      <c r="O58" s="15"/>
    </row>
    <row r="61" spans="1:15">
      <c r="C61" s="18"/>
      <c r="D61" s="18"/>
      <c r="E61" s="18"/>
      <c r="F61" s="18"/>
    </row>
    <row r="63" spans="1:15">
      <c r="I63"/>
      <c r="J63"/>
      <c r="K63"/>
      <c r="L63"/>
      <c r="M63"/>
      <c r="N63"/>
      <c r="O63"/>
    </row>
    <row r="64" spans="1:15" outlineLevel="1">
      <c r="A64" s="19" t="s">
        <v>46</v>
      </c>
      <c r="B64" s="20" t="s">
        <v>47</v>
      </c>
      <c r="C64" s="21" t="s">
        <v>48</v>
      </c>
      <c r="D64" s="21" t="s">
        <v>49</v>
      </c>
      <c r="E64" s="22"/>
      <c r="F64" s="22"/>
      <c r="I64"/>
      <c r="J64"/>
      <c r="K64"/>
      <c r="L64"/>
      <c r="M64"/>
      <c r="N64"/>
      <c r="O64"/>
    </row>
    <row r="65" spans="1:15" outlineLevel="1">
      <c r="A65" s="23" t="s">
        <v>28</v>
      </c>
      <c r="B65" s="24">
        <v>801.80000000000007</v>
      </c>
      <c r="C65" s="25">
        <v>0.5</v>
      </c>
      <c r="D65" s="26">
        <f t="shared" ref="D65:D76" si="0">B65*C65/1000</f>
        <v>0.40090000000000003</v>
      </c>
      <c r="E65" s="27">
        <v>0.40090000000000003</v>
      </c>
      <c r="F65" s="28">
        <f t="shared" ref="F65:F75" si="1">D65-E65</f>
        <v>0</v>
      </c>
      <c r="I65"/>
      <c r="J65"/>
      <c r="K65"/>
      <c r="L65"/>
      <c r="M65"/>
      <c r="N65"/>
      <c r="O65"/>
    </row>
    <row r="66" spans="1:15" outlineLevel="1">
      <c r="A66" s="29" t="s">
        <v>21</v>
      </c>
      <c r="B66" s="30">
        <v>24899.26</v>
      </c>
      <c r="C66" s="30">
        <v>0.74</v>
      </c>
      <c r="D66" s="31">
        <f t="shared" si="0"/>
        <v>18.425452399999998</v>
      </c>
      <c r="E66" s="28">
        <v>18.425452399999998</v>
      </c>
      <c r="F66" s="28">
        <f t="shared" si="1"/>
        <v>0</v>
      </c>
      <c r="I66"/>
      <c r="J66"/>
      <c r="K66"/>
      <c r="L66"/>
      <c r="M66"/>
      <c r="N66"/>
      <c r="O66"/>
    </row>
    <row r="67" spans="1:15" outlineLevel="1">
      <c r="A67" s="23" t="s">
        <v>22</v>
      </c>
      <c r="B67" s="32">
        <v>412904.79</v>
      </c>
      <c r="C67" s="30">
        <v>0.74</v>
      </c>
      <c r="D67" s="31">
        <f t="shared" si="0"/>
        <v>305.54954459999999</v>
      </c>
      <c r="E67" s="28">
        <v>305.54954459999999</v>
      </c>
      <c r="F67" s="28">
        <f t="shared" si="1"/>
        <v>0</v>
      </c>
      <c r="I67"/>
      <c r="J67"/>
      <c r="K67"/>
      <c r="L67"/>
      <c r="M67"/>
      <c r="N67"/>
      <c r="O67"/>
    </row>
    <row r="68" spans="1:15" outlineLevel="1">
      <c r="A68" s="29" t="s">
        <v>40</v>
      </c>
      <c r="B68" s="30">
        <v>1490.53</v>
      </c>
      <c r="C68" s="30">
        <v>0.75</v>
      </c>
      <c r="D68" s="31">
        <f t="shared" si="0"/>
        <v>1.1178975</v>
      </c>
      <c r="E68" s="28">
        <v>1.1178975</v>
      </c>
      <c r="F68" s="28">
        <f t="shared" si="1"/>
        <v>0</v>
      </c>
      <c r="I68"/>
      <c r="J68"/>
      <c r="K68"/>
      <c r="L68"/>
      <c r="M68"/>
      <c r="N68"/>
      <c r="O68"/>
    </row>
    <row r="69" spans="1:15" outlineLevel="1">
      <c r="A69" s="23" t="s">
        <v>23</v>
      </c>
      <c r="B69" s="30">
        <v>67680.92</v>
      </c>
      <c r="C69" s="30">
        <v>0.75</v>
      </c>
      <c r="D69" s="31">
        <f t="shared" si="0"/>
        <v>50.760690000000004</v>
      </c>
      <c r="E69" s="28">
        <v>50.760690000000004</v>
      </c>
      <c r="F69" s="28">
        <f t="shared" si="1"/>
        <v>0</v>
      </c>
      <c r="I69"/>
      <c r="J69"/>
      <c r="K69"/>
      <c r="L69"/>
      <c r="M69"/>
      <c r="N69"/>
      <c r="O69"/>
    </row>
    <row r="70" spans="1:15" outlineLevel="1">
      <c r="A70" s="23" t="s">
        <v>38</v>
      </c>
      <c r="B70" s="33">
        <v>283.49</v>
      </c>
      <c r="C70" s="33">
        <v>0.75</v>
      </c>
      <c r="D70" s="26">
        <f t="shared" si="0"/>
        <v>0.21261750000000001</v>
      </c>
      <c r="E70" s="28">
        <v>0.21261750000000001</v>
      </c>
      <c r="F70" s="28">
        <f t="shared" si="1"/>
        <v>0</v>
      </c>
      <c r="I70"/>
      <c r="J70"/>
      <c r="K70"/>
      <c r="L70"/>
      <c r="M70"/>
      <c r="N70"/>
      <c r="O70"/>
    </row>
    <row r="71" spans="1:15" outlineLevel="1">
      <c r="A71" s="23" t="s">
        <v>50</v>
      </c>
      <c r="B71" s="33"/>
      <c r="C71" s="34">
        <v>0.83499999999999996</v>
      </c>
      <c r="D71" s="26">
        <f t="shared" si="0"/>
        <v>0</v>
      </c>
      <c r="E71" s="28"/>
      <c r="F71" s="28">
        <f t="shared" si="1"/>
        <v>0</v>
      </c>
      <c r="I71"/>
      <c r="J71"/>
      <c r="K71"/>
      <c r="L71"/>
      <c r="M71"/>
      <c r="N71"/>
      <c r="O71"/>
    </row>
    <row r="72" spans="1:15" s="38" customFormat="1" outlineLevel="1">
      <c r="A72" s="35" t="s">
        <v>24</v>
      </c>
      <c r="B72" s="33">
        <v>10147.01</v>
      </c>
      <c r="C72" s="33">
        <v>0.83</v>
      </c>
      <c r="D72" s="26">
        <f t="shared" si="0"/>
        <v>8.4220182999999995</v>
      </c>
      <c r="E72" s="36">
        <v>8.4220183000000013</v>
      </c>
      <c r="F72" s="36">
        <f t="shared" si="1"/>
        <v>0</v>
      </c>
      <c r="G72" s="37"/>
    </row>
    <row r="73" spans="1:15" s="38" customFormat="1" outlineLevel="1">
      <c r="A73" s="39" t="s">
        <v>25</v>
      </c>
      <c r="B73" s="33">
        <v>574322.36</v>
      </c>
      <c r="C73" s="33">
        <v>0.84</v>
      </c>
      <c r="D73" s="26">
        <f t="shared" si="0"/>
        <v>482.43078239999994</v>
      </c>
      <c r="E73" s="36">
        <v>482.4307824</v>
      </c>
      <c r="F73" s="36">
        <f t="shared" si="1"/>
        <v>0</v>
      </c>
      <c r="G73" s="37"/>
    </row>
    <row r="74" spans="1:15" outlineLevel="1">
      <c r="A74" s="23" t="s">
        <v>51</v>
      </c>
      <c r="B74" s="33">
        <v>860</v>
      </c>
      <c r="C74" s="30">
        <v>0.84</v>
      </c>
      <c r="D74" s="31">
        <f t="shared" si="0"/>
        <v>0.72239999999999993</v>
      </c>
      <c r="E74" s="28">
        <v>0.72239999999999993</v>
      </c>
      <c r="F74" s="28">
        <f>D74-E74</f>
        <v>0</v>
      </c>
      <c r="I74"/>
      <c r="J74"/>
      <c r="K74"/>
      <c r="L74"/>
      <c r="M74"/>
      <c r="N74"/>
      <c r="O74"/>
    </row>
    <row r="75" spans="1:15" s="38" customFormat="1" outlineLevel="1">
      <c r="A75" s="35" t="s">
        <v>26</v>
      </c>
      <c r="B75" s="33">
        <v>4208.13</v>
      </c>
      <c r="C75" s="33">
        <v>0.83</v>
      </c>
      <c r="D75" s="26">
        <f t="shared" si="0"/>
        <v>3.4927478999999999</v>
      </c>
      <c r="E75" s="36">
        <v>3.4927478999999999</v>
      </c>
      <c r="F75" s="36">
        <f t="shared" si="1"/>
        <v>0</v>
      </c>
      <c r="G75" s="37"/>
    </row>
    <row r="76" spans="1:15" outlineLevel="1">
      <c r="A76" s="29" t="s">
        <v>52</v>
      </c>
      <c r="B76" s="33">
        <v>552.59</v>
      </c>
      <c r="C76" s="33">
        <v>0.83</v>
      </c>
      <c r="D76" s="26">
        <f t="shared" si="0"/>
        <v>0.45864969999999999</v>
      </c>
      <c r="E76" s="40">
        <v>0.45864969999999994</v>
      </c>
      <c r="F76" s="28">
        <f>D76-E76</f>
        <v>0</v>
      </c>
      <c r="I76"/>
      <c r="J76"/>
      <c r="K76"/>
      <c r="L76"/>
      <c r="M76"/>
      <c r="N76"/>
      <c r="O76"/>
    </row>
    <row r="77" spans="1:15" outlineLevel="1">
      <c r="A77" s="41" t="s">
        <v>45</v>
      </c>
      <c r="B77" s="42">
        <f>SUBTOTAL(9,B65:B76)</f>
        <v>1098150.8799999999</v>
      </c>
      <c r="C77" s="43"/>
      <c r="D77" s="44">
        <f>SUM(D65:D76)</f>
        <v>871.99370030000011</v>
      </c>
      <c r="E77" s="44">
        <f>SUM(E65:E76)</f>
        <v>871.99370030000011</v>
      </c>
      <c r="F77" s="45"/>
      <c r="I77"/>
      <c r="J77"/>
      <c r="K77"/>
      <c r="L77"/>
      <c r="M77"/>
      <c r="N77"/>
      <c r="O77"/>
    </row>
    <row r="78" spans="1:15" outlineLevel="1">
      <c r="I78"/>
      <c r="J78"/>
      <c r="K78"/>
      <c r="L78"/>
      <c r="M78"/>
      <c r="N78"/>
      <c r="O78"/>
    </row>
    <row r="79" spans="1:15" outlineLevel="1">
      <c r="B79" s="46">
        <f>B77-K60</f>
        <v>1098150.8799999999</v>
      </c>
      <c r="I79"/>
      <c r="J79"/>
      <c r="K79"/>
      <c r="L79"/>
      <c r="M79"/>
      <c r="N79"/>
      <c r="O79"/>
    </row>
  </sheetData>
  <autoFilter ref="A4:G54"/>
  <mergeCells count="56">
    <mergeCell ref="M1:M4"/>
    <mergeCell ref="N1:N4"/>
    <mergeCell ref="O1:O4"/>
    <mergeCell ref="I2:J2"/>
    <mergeCell ref="I3:J3"/>
    <mergeCell ref="A1:B1"/>
    <mergeCell ref="C1:C4"/>
    <mergeCell ref="D1:D4"/>
    <mergeCell ref="E1:E4"/>
    <mergeCell ref="F1:F4"/>
    <mergeCell ref="G1:G4"/>
    <mergeCell ref="A2:B2"/>
    <mergeCell ref="A3:B3"/>
    <mergeCell ref="A5:B5"/>
    <mergeCell ref="I5:J5"/>
    <mergeCell ref="I1:J1"/>
    <mergeCell ref="K1:K4"/>
    <mergeCell ref="L1:L4"/>
    <mergeCell ref="A7:B7"/>
    <mergeCell ref="I7:J7"/>
    <mergeCell ref="A14:B14"/>
    <mergeCell ref="I14:J14"/>
    <mergeCell ref="A15:B15"/>
    <mergeCell ref="I15:J15"/>
    <mergeCell ref="A18:B18"/>
    <mergeCell ref="I18:J18"/>
    <mergeCell ref="A9:B9"/>
    <mergeCell ref="I9:J9"/>
    <mergeCell ref="A11:B11"/>
    <mergeCell ref="I11:J11"/>
    <mergeCell ref="A13:B13"/>
    <mergeCell ref="I13:J13"/>
    <mergeCell ref="A33:B33"/>
    <mergeCell ref="I33:J33"/>
    <mergeCell ref="A35:B35"/>
    <mergeCell ref="I35:J35"/>
    <mergeCell ref="A36:B36"/>
    <mergeCell ref="I36:J36"/>
    <mergeCell ref="A20:B20"/>
    <mergeCell ref="I20:J20"/>
    <mergeCell ref="A26:B26"/>
    <mergeCell ref="I26:J26"/>
    <mergeCell ref="A29:B29"/>
    <mergeCell ref="I29:J29"/>
    <mergeCell ref="A52:B52"/>
    <mergeCell ref="I52:J52"/>
    <mergeCell ref="A55:B55"/>
    <mergeCell ref="I55:J55"/>
    <mergeCell ref="A58:B58"/>
    <mergeCell ref="I58:J58"/>
    <mergeCell ref="A37:B37"/>
    <mergeCell ref="I37:J37"/>
    <mergeCell ref="A40:B40"/>
    <mergeCell ref="I40:J40"/>
    <mergeCell ref="A42:B42"/>
    <mergeCell ref="I42:J42"/>
  </mergeCells>
  <conditionalFormatting sqref="J14 B1:B12 J1:J12">
    <cfRule type="containsText" dxfId="47" priority="3" stopIfTrue="1" operator="containsText" text="ш">
      <formula>NOT(ISERROR(SEARCH("ш",B1)))</formula>
    </cfRule>
    <cfRule type="containsText" dxfId="46" priority="4" stopIfTrue="1" operator="containsText" text="л">
      <formula>NOT(ISERROR(SEARCH("л",B1)))</formula>
    </cfRule>
  </conditionalFormatting>
  <conditionalFormatting sqref="J36">
    <cfRule type="containsText" dxfId="45" priority="1" stopIfTrue="1" operator="containsText" text="ш">
      <formula>NOT(ISERROR(SEARCH("ш",J36)))</formula>
    </cfRule>
    <cfRule type="containsText" dxfId="44" priority="2" stopIfTrue="1" operator="containsText" text="л">
      <formula>NOT(ISERROR(SEARCH("л",J36)))</formula>
    </cfRule>
  </conditionalFormatting>
  <conditionalFormatting sqref="B60:B63">
    <cfRule type="containsText" dxfId="43" priority="71" stopIfTrue="1" operator="containsText" text="шт">
      <formula>NOT(ISERROR(SEARCH("шт",B60)))</formula>
    </cfRule>
    <cfRule type="containsText" dxfId="42" priority="72" stopIfTrue="1" operator="containsText" text="л">
      <formula>NOT(ISERROR(SEARCH("л",B60)))</formula>
    </cfRule>
  </conditionalFormatting>
  <conditionalFormatting sqref="B60 B62">
    <cfRule type="containsText" dxfId="41" priority="73" stopIfTrue="1" operator="containsText" text="шт">
      <formula>NOT(ISERROR(SEARCH("шт",B60)))</formula>
    </cfRule>
    <cfRule type="containsText" dxfId="40" priority="74" stopIfTrue="1" operator="containsText" text="л">
      <formula>NOT(ISERROR(SEARCH("л",B60)))</formula>
    </cfRule>
  </conditionalFormatting>
  <conditionalFormatting sqref="B60:B63">
    <cfRule type="containsText" dxfId="39" priority="69" stopIfTrue="1" operator="containsText" text="шт">
      <formula>NOT(ISERROR(SEARCH("шт",B60)))</formula>
    </cfRule>
    <cfRule type="containsText" dxfId="38" priority="70" stopIfTrue="1" operator="containsText" text="л">
      <formula>NOT(ISERROR(SEARCH("л",B60)))</formula>
    </cfRule>
  </conditionalFormatting>
  <conditionalFormatting sqref="B60:B63">
    <cfRule type="containsText" dxfId="37" priority="67" stopIfTrue="1" operator="containsText" text="шт">
      <formula>NOT(ISERROR(SEARCH("шт",B60)))</formula>
    </cfRule>
    <cfRule type="containsText" dxfId="36" priority="68" stopIfTrue="1" operator="containsText" text="л">
      <formula>NOT(ISERROR(SEARCH("л",B60)))</formula>
    </cfRule>
  </conditionalFormatting>
  <conditionalFormatting sqref="B60:B63">
    <cfRule type="containsText" dxfId="35" priority="75" stopIfTrue="1" operator="containsText" text="шт">
      <formula>NOT(ISERROR(SEARCH("шт",B60)))</formula>
    </cfRule>
    <cfRule type="containsText" dxfId="34" priority="76" stopIfTrue="1" operator="containsText" text="л">
      <formula>NOT(ISERROR(SEARCH("л",B60)))</formula>
    </cfRule>
  </conditionalFormatting>
  <conditionalFormatting sqref="B15:B34 B37:B63 B80:B65432">
    <cfRule type="containsText" dxfId="33" priority="65" stopIfTrue="1" operator="containsText" text="ш">
      <formula>NOT(ISERROR(SEARCH("ш",B15)))</formula>
    </cfRule>
    <cfRule type="containsText" dxfId="32" priority="66" stopIfTrue="1" operator="containsText" text="л">
      <formula>NOT(ISERROR(SEARCH("л",B15)))</formula>
    </cfRule>
  </conditionalFormatting>
  <conditionalFormatting sqref="B36">
    <cfRule type="containsText" dxfId="31" priority="43" stopIfTrue="1" operator="containsText" text="ш">
      <formula>NOT(ISERROR(SEARCH("ш",B36)))</formula>
    </cfRule>
    <cfRule type="containsText" dxfId="30" priority="44" stopIfTrue="1" operator="containsText" text="л">
      <formula>NOT(ISERROR(SEARCH("л",B36)))</formula>
    </cfRule>
  </conditionalFormatting>
  <conditionalFormatting sqref="B13">
    <cfRule type="containsText" dxfId="29" priority="61" stopIfTrue="1" operator="containsText" text="ш">
      <formula>NOT(ISERROR(SEARCH("ш",B13)))</formula>
    </cfRule>
    <cfRule type="containsText" dxfId="28" priority="62" stopIfTrue="1" operator="containsText" text="л">
      <formula>NOT(ISERROR(SEARCH("л",B13)))</formula>
    </cfRule>
  </conditionalFormatting>
  <conditionalFormatting sqref="B35">
    <cfRule type="containsText" dxfId="27" priority="59" stopIfTrue="1" operator="containsText" text="ш">
      <formula>NOT(ISERROR(SEARCH("ш",B35)))</formula>
    </cfRule>
    <cfRule type="containsText" dxfId="26" priority="60" stopIfTrue="1" operator="containsText" text="л">
      <formula>NOT(ISERROR(SEARCH("л",B35)))</formula>
    </cfRule>
  </conditionalFormatting>
  <conditionalFormatting sqref="J35">
    <cfRule type="containsText" dxfId="25" priority="17" stopIfTrue="1" operator="containsText" text="ш">
      <formula>NOT(ISERROR(SEARCH("ш",J35)))</formula>
    </cfRule>
    <cfRule type="containsText" dxfId="24" priority="18" stopIfTrue="1" operator="containsText" text="л">
      <formula>NOT(ISERROR(SEARCH("л",J35)))</formula>
    </cfRule>
  </conditionalFormatting>
  <conditionalFormatting sqref="B14">
    <cfRule type="containsText" dxfId="23" priority="45" stopIfTrue="1" operator="containsText" text="ш">
      <formula>NOT(ISERROR(SEARCH("ш",B14)))</formula>
    </cfRule>
    <cfRule type="containsText" dxfId="22" priority="46" stopIfTrue="1" operator="containsText" text="л">
      <formula>NOT(ISERROR(SEARCH("л",B14)))</formula>
    </cfRule>
  </conditionalFormatting>
  <conditionalFormatting sqref="B64:B79">
    <cfRule type="containsText" dxfId="21" priority="41" stopIfTrue="1" operator="containsText" text="шт">
      <formula>NOT(ISERROR(SEARCH("шт",B64)))</formula>
    </cfRule>
    <cfRule type="containsText" dxfId="20" priority="42" stopIfTrue="1" operator="containsText" text="л">
      <formula>NOT(ISERROR(SEARCH("л",B64)))</formula>
    </cfRule>
  </conditionalFormatting>
  <conditionalFormatting sqref="B64 B66 B68:B77">
    <cfRule type="containsText" dxfId="19" priority="39" stopIfTrue="1" operator="containsText" text="шт">
      <formula>NOT(ISERROR(SEARCH("шт",B64)))</formula>
    </cfRule>
    <cfRule type="containsText" dxfId="18" priority="40" stopIfTrue="1" operator="containsText" text="л">
      <formula>NOT(ISERROR(SEARCH("л",B64)))</formula>
    </cfRule>
  </conditionalFormatting>
  <conditionalFormatting sqref="B64:B77">
    <cfRule type="containsText" dxfId="17" priority="37" stopIfTrue="1" operator="containsText" text="шт">
      <formula>NOT(ISERROR(SEARCH("шт",B64)))</formula>
    </cfRule>
    <cfRule type="containsText" dxfId="16" priority="38" stopIfTrue="1" operator="containsText" text="л">
      <formula>NOT(ISERROR(SEARCH("л",B64)))</formula>
    </cfRule>
  </conditionalFormatting>
  <conditionalFormatting sqref="B64:B77">
    <cfRule type="containsText" dxfId="15" priority="35" stopIfTrue="1" operator="containsText" text="шт">
      <formula>NOT(ISERROR(SEARCH("шт",B64)))</formula>
    </cfRule>
    <cfRule type="containsText" dxfId="14" priority="36" stopIfTrue="1" operator="containsText" text="л">
      <formula>NOT(ISERROR(SEARCH("л",B64)))</formula>
    </cfRule>
  </conditionalFormatting>
  <conditionalFormatting sqref="J60:J62">
    <cfRule type="containsText" dxfId="13" priority="29" stopIfTrue="1" operator="containsText" text="шт">
      <formula>NOT(ISERROR(SEARCH("шт",J60)))</formula>
    </cfRule>
    <cfRule type="containsText" dxfId="12" priority="30" stopIfTrue="1" operator="containsText" text="л">
      <formula>NOT(ISERROR(SEARCH("л",J60)))</formula>
    </cfRule>
  </conditionalFormatting>
  <conditionalFormatting sqref="J60 J62">
    <cfRule type="containsText" dxfId="11" priority="31" stopIfTrue="1" operator="containsText" text="шт">
      <formula>NOT(ISERROR(SEARCH("шт",J60)))</formula>
    </cfRule>
    <cfRule type="containsText" dxfId="10" priority="32" stopIfTrue="1" operator="containsText" text="л">
      <formula>NOT(ISERROR(SEARCH("л",J60)))</formula>
    </cfRule>
  </conditionalFormatting>
  <conditionalFormatting sqref="J60:J62">
    <cfRule type="containsText" dxfId="9" priority="27" stopIfTrue="1" operator="containsText" text="шт">
      <formula>NOT(ISERROR(SEARCH("шт",J60)))</formula>
    </cfRule>
    <cfRule type="containsText" dxfId="8" priority="28" stopIfTrue="1" operator="containsText" text="л">
      <formula>NOT(ISERROR(SEARCH("л",J60)))</formula>
    </cfRule>
  </conditionalFormatting>
  <conditionalFormatting sqref="J60:J62">
    <cfRule type="containsText" dxfId="7" priority="25" stopIfTrue="1" operator="containsText" text="шт">
      <formula>NOT(ISERROR(SEARCH("шт",J60)))</formula>
    </cfRule>
    <cfRule type="containsText" dxfId="6" priority="26" stopIfTrue="1" operator="containsText" text="л">
      <formula>NOT(ISERROR(SEARCH("л",J60)))</formula>
    </cfRule>
  </conditionalFormatting>
  <conditionalFormatting sqref="J60:J62">
    <cfRule type="containsText" dxfId="5" priority="33" stopIfTrue="1" operator="containsText" text="шт">
      <formula>NOT(ISERROR(SEARCH("шт",J60)))</formula>
    </cfRule>
    <cfRule type="containsText" dxfId="4" priority="34" stopIfTrue="1" operator="containsText" text="л">
      <formula>NOT(ISERROR(SEARCH("л",J60)))</formula>
    </cfRule>
  </conditionalFormatting>
  <conditionalFormatting sqref="J15:J34 J37:J62 J80:J65432">
    <cfRule type="containsText" dxfId="3" priority="23" stopIfTrue="1" operator="containsText" text="ш">
      <formula>NOT(ISERROR(SEARCH("ш",J15)))</formula>
    </cfRule>
    <cfRule type="containsText" dxfId="2" priority="24" stopIfTrue="1" operator="containsText" text="л">
      <formula>NOT(ISERROR(SEARCH("л",J15)))</formula>
    </cfRule>
  </conditionalFormatting>
  <conditionalFormatting sqref="J13">
    <cfRule type="containsText" dxfId="1" priority="19" stopIfTrue="1" operator="containsText" text="ш">
      <formula>NOT(ISERROR(SEARCH("ш",J13)))</formula>
    </cfRule>
    <cfRule type="containsText" dxfId="0" priority="20" stopIfTrue="1" operator="containsText" text="л">
      <formula>NOT(ISERROR(SEARCH("л",J13)))</formula>
    </cfRule>
  </conditionalFormatting>
  <pageMargins left="0" right="0" top="0" bottom="0" header="0" footer="0"/>
  <pageSetup paperSize="9" scale="3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продаж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Патей Наталья</dc:creator>
  <cp:lastModifiedBy>EXP</cp:lastModifiedBy>
  <dcterms:created xsi:type="dcterms:W3CDTF">2017-07-31T16:56:22Z</dcterms:created>
  <dcterms:modified xsi:type="dcterms:W3CDTF">2017-08-09T13:33:11Z</dcterms:modified>
</cp:coreProperties>
</file>