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235"/>
  </bookViews>
  <sheets>
    <sheet name="Статистика" sheetId="1" r:id="rId1"/>
  </sheets>
  <calcPr calcId="145621"/>
</workbook>
</file>

<file path=xl/calcChain.xml><?xml version="1.0" encoding="utf-8"?>
<calcChain xmlns="http://schemas.openxmlformats.org/spreadsheetml/2006/main">
  <c r="E12" i="1" l="1"/>
  <c r="G15" i="1" l="1"/>
  <c r="G11" i="1"/>
  <c r="G8" i="1"/>
  <c r="M15" i="1"/>
  <c r="M11" i="1"/>
  <c r="M17" i="1" s="1"/>
  <c r="M8" i="1"/>
  <c r="I15" i="1"/>
  <c r="I11" i="1"/>
  <c r="I8" i="1"/>
  <c r="H8" i="1"/>
  <c r="H11" i="1"/>
  <c r="H15" i="1"/>
  <c r="D15" i="1"/>
  <c r="E15" i="1" s="1"/>
  <c r="C15" i="1"/>
  <c r="D11" i="1"/>
  <c r="E11" i="1" s="1"/>
  <c r="C11" i="1"/>
  <c r="D8" i="1"/>
  <c r="E8" i="1" s="1"/>
  <c r="E14" i="1"/>
  <c r="J10" i="1"/>
  <c r="K10" i="1" s="1"/>
  <c r="L10" i="1" s="1"/>
  <c r="N10" i="1" s="1"/>
  <c r="E10" i="1"/>
  <c r="F10" i="1" s="1"/>
  <c r="J7" i="1"/>
  <c r="K7" i="1" s="1"/>
  <c r="L7" i="1" s="1"/>
  <c r="N7" i="1" s="1"/>
  <c r="E7" i="1"/>
  <c r="F7" i="1" s="1"/>
  <c r="E6" i="1"/>
  <c r="E9" i="1"/>
  <c r="F9" i="1" s="1"/>
  <c r="J9" i="1"/>
  <c r="K9" i="1" s="1"/>
  <c r="L9" i="1" s="1"/>
  <c r="N9" i="1" s="1"/>
  <c r="G17" i="1" l="1"/>
  <c r="C17" i="1"/>
  <c r="F11" i="1"/>
  <c r="N11" i="1"/>
  <c r="I17" i="1"/>
  <c r="H17" i="1"/>
  <c r="J11" i="1"/>
  <c r="K11" i="1"/>
  <c r="D17" i="1"/>
  <c r="L11" i="1"/>
  <c r="E20" i="1"/>
  <c r="F20" i="1" l="1"/>
  <c r="J14" i="1" l="1"/>
  <c r="K14" i="1" s="1"/>
  <c r="L14" i="1" s="1"/>
  <c r="N14" i="1" s="1"/>
  <c r="J13" i="1"/>
  <c r="K13" i="1" s="1"/>
  <c r="L13" i="1" s="1"/>
  <c r="N13" i="1" s="1"/>
  <c r="J12" i="1"/>
  <c r="J6" i="1"/>
  <c r="J8" i="1" s="1"/>
  <c r="F14" i="1"/>
  <c r="E13" i="1"/>
  <c r="F13" i="1" s="1"/>
  <c r="F12" i="1"/>
  <c r="F6" i="1"/>
  <c r="F8" i="1" s="1"/>
  <c r="E17" i="1"/>
  <c r="F17" i="1" s="1"/>
  <c r="F15" i="1" l="1"/>
  <c r="K12" i="1"/>
  <c r="J15" i="1"/>
  <c r="J17" i="1" s="1"/>
  <c r="F21" i="1" s="1"/>
  <c r="K6" i="1"/>
  <c r="L12" i="1" l="1"/>
  <c r="K15" i="1"/>
  <c r="L6" i="1"/>
  <c r="L8" i="1" s="1"/>
  <c r="K8" i="1"/>
  <c r="K17" i="1" l="1"/>
  <c r="N6" i="1"/>
  <c r="N8" i="1" s="1"/>
  <c r="N12" i="1"/>
  <c r="N15" i="1" s="1"/>
  <c r="L15" i="1"/>
  <c r="L17" i="1" s="1"/>
  <c r="N17" i="1" l="1"/>
</calcChain>
</file>

<file path=xl/sharedStrings.xml><?xml version="1.0" encoding="utf-8"?>
<sst xmlns="http://schemas.openxmlformats.org/spreadsheetml/2006/main" count="34" uniqueCount="30">
  <si>
    <t>Менеджер</t>
  </si>
  <si>
    <t>Алексеев Михаил Вячеславович</t>
  </si>
  <si>
    <t>Лахин Илья Алексеевич</t>
  </si>
  <si>
    <t>Михайлов Максим Валерьевич</t>
  </si>
  <si>
    <t>Степанов Константин Вадимович</t>
  </si>
  <si>
    <t>Шалин Илья Геннадьевич</t>
  </si>
  <si>
    <t>Щукин Сергей Игоревич</t>
  </si>
  <si>
    <t>План</t>
  </si>
  <si>
    <t>Дней отработано</t>
  </si>
  <si>
    <t>Дней всего</t>
  </si>
  <si>
    <t>Факт в динамике, руб</t>
  </si>
  <si>
    <t>% вып. Плана</t>
  </si>
  <si>
    <t>Наценка, прогноз в динамике</t>
  </si>
  <si>
    <t>Прогноз премии</t>
  </si>
  <si>
    <t>% наценки</t>
  </si>
  <si>
    <t>Пилипенко Виталий Валерьевич</t>
  </si>
  <si>
    <t>Сервисный центр</t>
  </si>
  <si>
    <t>Итоговый прогноз дохода</t>
  </si>
  <si>
    <t>Оклад</t>
  </si>
  <si>
    <t>Итого ЗП</t>
  </si>
  <si>
    <r>
      <t>Прогноз премии с учеток "</t>
    </r>
    <r>
      <rPr>
        <b/>
        <sz val="11"/>
        <color theme="1"/>
        <rFont val="Times New Roman"/>
        <family val="1"/>
        <charset val="204"/>
      </rPr>
      <t>К</t>
    </r>
    <r>
      <rPr>
        <sz val="11"/>
        <color theme="1"/>
        <rFont val="Times New Roman"/>
        <family val="1"/>
        <charset val="204"/>
      </rPr>
      <t>"</t>
    </r>
  </si>
  <si>
    <t>Средний чек</t>
  </si>
  <si>
    <t>Итого Север</t>
  </si>
  <si>
    <t>Итого LKW</t>
  </si>
  <si>
    <t>Итого Центр</t>
  </si>
  <si>
    <t>Всего</t>
  </si>
  <si>
    <r>
      <t>Коэфф. к ЗП
"</t>
    </r>
    <r>
      <rPr>
        <b/>
        <sz val="11"/>
        <color theme="1"/>
        <rFont val="Times New Roman"/>
        <family val="1"/>
        <charset val="204"/>
      </rPr>
      <t>К</t>
    </r>
    <r>
      <rPr>
        <sz val="11"/>
        <color theme="1"/>
        <rFont val="Times New Roman"/>
        <family val="1"/>
        <charset val="204"/>
      </rPr>
      <t>"</t>
    </r>
  </si>
  <si>
    <t>% вып. Плана в динамике</t>
  </si>
  <si>
    <t>Факт на 03.12.2017</t>
  </si>
  <si>
    <t>Наценка, факт на 03.12.2017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</si>
</sst>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/>
    <xf numFmtId="3" fontId="1" fillId="2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/>
    </xf>
    <xf numFmtId="3" fontId="2" fillId="0" borderId="2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/>
    <xf numFmtId="1" fontId="3" fillId="0" borderId="1" xfId="0" applyNumberFormat="1" applyFont="1" applyBorder="1"/>
    <xf numFmtId="0" fontId="3" fillId="0" borderId="1" xfId="0" applyFont="1" applyBorder="1"/>
    <xf numFmtId="0" fontId="1" fillId="2" borderId="5" xfId="0" applyFont="1" applyFill="1" applyBorder="1"/>
    <xf numFmtId="3" fontId="1" fillId="0" borderId="5" xfId="0" applyNumberFormat="1" applyFont="1" applyBorder="1" applyAlignment="1">
      <alignment horizontal="right"/>
    </xf>
    <xf numFmtId="3" fontId="1" fillId="0" borderId="5" xfId="0" applyNumberFormat="1" applyFont="1" applyBorder="1"/>
    <xf numFmtId="9" fontId="1" fillId="2" borderId="5" xfId="0" applyNumberFormat="1" applyFont="1" applyFill="1" applyBorder="1"/>
    <xf numFmtId="3" fontId="1" fillId="2" borderId="3" xfId="0" applyNumberFormat="1" applyFont="1" applyFill="1" applyBorder="1"/>
    <xf numFmtId="0" fontId="1" fillId="0" borderId="5" xfId="0" applyFont="1" applyFill="1" applyBorder="1" applyAlignment="1">
      <alignment horizontal="center" vertical="center" wrapText="1"/>
    </xf>
    <xf numFmtId="3" fontId="4" fillId="0" borderId="4" xfId="0" applyNumberFormat="1" applyFont="1" applyBorder="1"/>
    <xf numFmtId="9" fontId="1" fillId="2" borderId="1" xfId="0" applyNumberFormat="1" applyFont="1" applyFill="1" applyBorder="1"/>
    <xf numFmtId="0" fontId="1" fillId="2" borderId="1" xfId="0" applyFont="1" applyFill="1" applyBorder="1"/>
    <xf numFmtId="9" fontId="2" fillId="2" borderId="2" xfId="0" applyNumberFormat="1" applyFont="1" applyFill="1" applyBorder="1"/>
    <xf numFmtId="4" fontId="2" fillId="2" borderId="2" xfId="0" applyNumberFormat="1" applyFont="1" applyFill="1" applyBorder="1"/>
    <xf numFmtId="3" fontId="2" fillId="2" borderId="2" xfId="0" applyNumberFormat="1" applyFont="1" applyFill="1" applyBorder="1"/>
    <xf numFmtId="164" fontId="2" fillId="2" borderId="2" xfId="0" applyNumberFormat="1" applyFont="1" applyFill="1" applyBorder="1"/>
    <xf numFmtId="0" fontId="2" fillId="4" borderId="2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9" fontId="2" fillId="2" borderId="1" xfId="0" applyNumberFormat="1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164" fontId="2" fillId="2" borderId="1" xfId="0" applyNumberFormat="1" applyFont="1" applyFill="1" applyBorder="1"/>
    <xf numFmtId="0" fontId="2" fillId="2" borderId="2" xfId="0" applyFont="1" applyFill="1" applyBorder="1"/>
    <xf numFmtId="0" fontId="4" fillId="0" borderId="2" xfId="0" applyFont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O21"/>
  <sheetViews>
    <sheetView tabSelected="1" workbookViewId="0">
      <selection activeCell="H21" sqref="H21"/>
    </sheetView>
  </sheetViews>
  <sheetFormatPr defaultRowHeight="15" x14ac:dyDescent="0.25"/>
  <cols>
    <col min="1" max="1" width="0.85546875" customWidth="1"/>
    <col min="2" max="2" width="31.85546875" bestFit="1" customWidth="1"/>
    <col min="3" max="3" width="10.7109375" customWidth="1"/>
    <col min="4" max="4" width="10.85546875" customWidth="1"/>
    <col min="5" max="5" width="12.5703125" customWidth="1"/>
    <col min="6" max="6" width="11.28515625" bestFit="1" customWidth="1"/>
    <col min="7" max="7" width="10.5703125" customWidth="1"/>
    <col min="8" max="8" width="12.28515625" customWidth="1"/>
    <col min="9" max="9" width="10.42578125" bestFit="1" customWidth="1"/>
    <col min="10" max="10" width="11.140625" customWidth="1"/>
    <col min="11" max="11" width="10" customWidth="1"/>
    <col min="12" max="12" width="10.7109375" bestFit="1" customWidth="1"/>
    <col min="13" max="13" width="9.85546875" customWidth="1"/>
    <col min="14" max="14" width="9.85546875" bestFit="1" customWidth="1"/>
    <col min="15" max="15" width="10.42578125" customWidth="1"/>
  </cols>
  <sheetData>
    <row r="1" spans="2:15" ht="4.5" customHeight="1" x14ac:dyDescent="0.25"/>
    <row r="2" spans="2:15" ht="15.75" x14ac:dyDescent="0.25">
      <c r="B2" s="13" t="s">
        <v>8</v>
      </c>
      <c r="C2" s="14">
        <v>3</v>
      </c>
    </row>
    <row r="3" spans="2:15" ht="15.75" x14ac:dyDescent="0.25">
      <c r="B3" s="13" t="s">
        <v>9</v>
      </c>
      <c r="C3" s="14">
        <v>31</v>
      </c>
    </row>
    <row r="4" spans="2:15" ht="3.75" customHeight="1" x14ac:dyDescent="0.25">
      <c r="B4" s="1"/>
    </row>
    <row r="5" spans="2:15" ht="45" x14ac:dyDescent="0.25">
      <c r="B5" s="2" t="s">
        <v>0</v>
      </c>
      <c r="C5" s="3" t="s">
        <v>7</v>
      </c>
      <c r="D5" s="8" t="s">
        <v>28</v>
      </c>
      <c r="E5" s="3" t="s">
        <v>10</v>
      </c>
      <c r="F5" s="3" t="s">
        <v>27</v>
      </c>
      <c r="G5" s="3" t="s">
        <v>26</v>
      </c>
      <c r="H5" s="8" t="s">
        <v>29</v>
      </c>
      <c r="I5" s="11" t="s">
        <v>14</v>
      </c>
      <c r="J5" s="3" t="s">
        <v>12</v>
      </c>
      <c r="K5" s="7" t="s">
        <v>13</v>
      </c>
      <c r="L5" s="7" t="s">
        <v>20</v>
      </c>
      <c r="M5" s="20" t="s">
        <v>18</v>
      </c>
      <c r="N5" s="20" t="s">
        <v>19</v>
      </c>
      <c r="O5" s="3" t="s">
        <v>21</v>
      </c>
    </row>
    <row r="6" spans="2:15" x14ac:dyDescent="0.25">
      <c r="B6" s="23" t="s">
        <v>1</v>
      </c>
      <c r="C6" s="4">
        <v>600000</v>
      </c>
      <c r="D6" s="5">
        <v>220</v>
      </c>
      <c r="E6" s="5">
        <f>D6/C2*C3</f>
        <v>2273.333333333333</v>
      </c>
      <c r="F6" s="22">
        <f>E6/C6</f>
        <v>3.7888888888888885E-3</v>
      </c>
      <c r="G6" s="23">
        <v>0.6</v>
      </c>
      <c r="H6" s="6">
        <v>29</v>
      </c>
      <c r="I6" s="12">
        <v>0.15179999999999999</v>
      </c>
      <c r="J6" s="6">
        <f>H6/C2*C3</f>
        <v>299.66666666666663</v>
      </c>
      <c r="K6" s="6">
        <f>J6*10%</f>
        <v>29.966666666666665</v>
      </c>
      <c r="L6" s="19">
        <f>K6*G6</f>
        <v>17.979999999999997</v>
      </c>
      <c r="M6" s="39">
        <v>14000</v>
      </c>
      <c r="N6" s="39">
        <f>M6+L6</f>
        <v>14017.98</v>
      </c>
      <c r="O6" s="6"/>
    </row>
    <row r="7" spans="2:15" x14ac:dyDescent="0.25">
      <c r="B7" s="23" t="s">
        <v>3</v>
      </c>
      <c r="C7" s="4">
        <v>600000</v>
      </c>
      <c r="D7" s="5">
        <v>111072</v>
      </c>
      <c r="E7" s="5">
        <f>D7/C2*C3</f>
        <v>1147744</v>
      </c>
      <c r="F7" s="22">
        <f t="shared" ref="F7" si="0">E7/C7</f>
        <v>1.9129066666666668</v>
      </c>
      <c r="G7" s="23">
        <v>1.2</v>
      </c>
      <c r="H7" s="6">
        <v>33516</v>
      </c>
      <c r="I7" s="12">
        <v>0.43219999999999997</v>
      </c>
      <c r="J7" s="6">
        <f>H7/C2*C3</f>
        <v>346332</v>
      </c>
      <c r="K7" s="6">
        <f t="shared" ref="K7" si="1">J7*10%</f>
        <v>34633.200000000004</v>
      </c>
      <c r="L7" s="19">
        <f>K7*G7</f>
        <v>41559.840000000004</v>
      </c>
      <c r="M7" s="39">
        <v>14000</v>
      </c>
      <c r="N7" s="39">
        <f>M7+L7</f>
        <v>55559.840000000004</v>
      </c>
      <c r="O7" s="6"/>
    </row>
    <row r="8" spans="2:15" x14ac:dyDescent="0.25">
      <c r="B8" s="30" t="s">
        <v>22</v>
      </c>
      <c r="C8" s="31">
        <v>1200000</v>
      </c>
      <c r="D8" s="32">
        <f>D6+D7</f>
        <v>111292</v>
      </c>
      <c r="E8" s="32">
        <f>D8/C2*C3</f>
        <v>1150017.3333333335</v>
      </c>
      <c r="F8" s="33">
        <f>(F6+F7)/2</f>
        <v>0.9583477777777778</v>
      </c>
      <c r="G8" s="34">
        <f>(G6+G7)/2</f>
        <v>0.89999999999999991</v>
      </c>
      <c r="H8" s="35">
        <f>SUM(H6:H7)</f>
        <v>33545</v>
      </c>
      <c r="I8" s="36">
        <f>(I6+I7)/2</f>
        <v>0.29199999999999998</v>
      </c>
      <c r="J8" s="35">
        <f>SUM(J6:J7)</f>
        <v>346631.66666666669</v>
      </c>
      <c r="K8" s="35">
        <f>SUM(K6:K7)</f>
        <v>34663.166666666672</v>
      </c>
      <c r="L8" s="35">
        <f t="shared" ref="L8:N8" si="2">SUM(L6:L7)</f>
        <v>41577.820000000007</v>
      </c>
      <c r="M8" s="35">
        <f t="shared" si="2"/>
        <v>28000</v>
      </c>
      <c r="N8" s="35">
        <f t="shared" si="2"/>
        <v>69577.820000000007</v>
      </c>
      <c r="O8" s="35"/>
    </row>
    <row r="9" spans="2:15" x14ac:dyDescent="0.25">
      <c r="B9" s="23" t="s">
        <v>2</v>
      </c>
      <c r="C9" s="4">
        <v>700000</v>
      </c>
      <c r="D9" s="5">
        <v>27985</v>
      </c>
      <c r="E9" s="5">
        <f>D9/C2*C3</f>
        <v>289178.33333333337</v>
      </c>
      <c r="F9" s="22">
        <f t="shared" ref="F9:F14" si="3">E9/C9</f>
        <v>0.41311190476190479</v>
      </c>
      <c r="G9" s="23">
        <v>0.6</v>
      </c>
      <c r="H9" s="6">
        <v>9311</v>
      </c>
      <c r="I9" s="12">
        <v>0.49859999999999999</v>
      </c>
      <c r="J9" s="6">
        <f>H9/C2*C3</f>
        <v>96213.666666666657</v>
      </c>
      <c r="K9" s="6">
        <f t="shared" ref="K9:K14" si="4">J9*10%</f>
        <v>9621.3666666666668</v>
      </c>
      <c r="L9" s="19">
        <f t="shared" ref="L9:L14" si="5">K9*G9</f>
        <v>5772.82</v>
      </c>
      <c r="M9" s="39">
        <v>14000</v>
      </c>
      <c r="N9" s="39">
        <f t="shared" ref="N9:N14" si="6">M9+L9</f>
        <v>19772.82</v>
      </c>
      <c r="O9" s="6"/>
    </row>
    <row r="10" spans="2:15" x14ac:dyDescent="0.25">
      <c r="B10" s="23" t="s">
        <v>6</v>
      </c>
      <c r="C10" s="4">
        <v>700000</v>
      </c>
      <c r="D10" s="5">
        <v>31135</v>
      </c>
      <c r="E10" s="5">
        <f>D10/C2*C3</f>
        <v>321728.33333333337</v>
      </c>
      <c r="F10" s="22">
        <f t="shared" ref="F10" si="7">E10/C10</f>
        <v>0.45961190476190483</v>
      </c>
      <c r="G10" s="23">
        <v>0.6</v>
      </c>
      <c r="H10" s="6">
        <v>11940</v>
      </c>
      <c r="I10" s="12">
        <v>0.622</v>
      </c>
      <c r="J10" s="6">
        <f>H10/C2*C3</f>
        <v>123380</v>
      </c>
      <c r="K10" s="6">
        <f t="shared" ref="K10" si="8">J10*10%</f>
        <v>12338</v>
      </c>
      <c r="L10" s="19">
        <f t="shared" ref="L10" si="9">K10*G10</f>
        <v>7402.7999999999993</v>
      </c>
      <c r="M10" s="39">
        <v>16000</v>
      </c>
      <c r="N10" s="39">
        <f t="shared" ref="N10" si="10">M10+L10</f>
        <v>23402.799999999999</v>
      </c>
      <c r="O10" s="6"/>
    </row>
    <row r="11" spans="2:15" x14ac:dyDescent="0.25">
      <c r="B11" s="29" t="s">
        <v>23</v>
      </c>
      <c r="C11" s="31">
        <f>C9+C10</f>
        <v>1400000</v>
      </c>
      <c r="D11" s="31">
        <f>D9+D10</f>
        <v>59120</v>
      </c>
      <c r="E11" s="32">
        <f>D11/C2*C3</f>
        <v>610906.66666666674</v>
      </c>
      <c r="F11" s="33">
        <f>(F9+F10)/2</f>
        <v>0.43636190476190484</v>
      </c>
      <c r="G11" s="34">
        <f>(G9+G10)/2</f>
        <v>0.6</v>
      </c>
      <c r="H11" s="35">
        <f>SUM(H9:H10)</f>
        <v>21251</v>
      </c>
      <c r="I11" s="36">
        <f>(I9+I10)/2</f>
        <v>0.56030000000000002</v>
      </c>
      <c r="J11" s="35">
        <f>SUM(J9:J10)</f>
        <v>219593.66666666666</v>
      </c>
      <c r="K11" s="35">
        <f t="shared" ref="K11:N11" si="11">SUM(K9:K10)</f>
        <v>21959.366666666669</v>
      </c>
      <c r="L11" s="35">
        <f t="shared" si="11"/>
        <v>13175.619999999999</v>
      </c>
      <c r="M11" s="35">
        <f t="shared" si="11"/>
        <v>30000</v>
      </c>
      <c r="N11" s="35">
        <f t="shared" si="11"/>
        <v>43175.619999999995</v>
      </c>
      <c r="O11" s="35"/>
    </row>
    <row r="12" spans="2:15" x14ac:dyDescent="0.25">
      <c r="B12" s="23" t="s">
        <v>4</v>
      </c>
      <c r="C12" s="4">
        <v>300000</v>
      </c>
      <c r="D12" s="5">
        <v>39195</v>
      </c>
      <c r="E12" s="5">
        <f>D12/C2*C3</f>
        <v>405015</v>
      </c>
      <c r="F12" s="22">
        <f t="shared" si="3"/>
        <v>1.35005</v>
      </c>
      <c r="G12" s="23">
        <v>1.2</v>
      </c>
      <c r="H12" s="6">
        <v>11648</v>
      </c>
      <c r="I12" s="12">
        <v>0.53469999999999995</v>
      </c>
      <c r="J12" s="6">
        <f>H12/C2*C3</f>
        <v>120362.66666666666</v>
      </c>
      <c r="K12" s="6">
        <f t="shared" si="4"/>
        <v>12036.266666666666</v>
      </c>
      <c r="L12" s="19">
        <f t="shared" si="5"/>
        <v>14443.519999999999</v>
      </c>
      <c r="M12" s="39">
        <v>16000</v>
      </c>
      <c r="N12" s="39">
        <f t="shared" si="6"/>
        <v>30443.519999999997</v>
      </c>
      <c r="O12" s="6"/>
    </row>
    <row r="13" spans="2:15" x14ac:dyDescent="0.25">
      <c r="B13" s="23" t="s">
        <v>5</v>
      </c>
      <c r="C13" s="4">
        <v>300000</v>
      </c>
      <c r="D13" s="5">
        <v>54272</v>
      </c>
      <c r="E13" s="5">
        <f>D13/C2*C3</f>
        <v>560810.66666666674</v>
      </c>
      <c r="F13" s="22">
        <f t="shared" si="3"/>
        <v>1.8693688888888891</v>
      </c>
      <c r="G13" s="23">
        <v>1.2</v>
      </c>
      <c r="H13" s="6">
        <v>15217</v>
      </c>
      <c r="I13" s="12">
        <v>0.3896</v>
      </c>
      <c r="J13" s="6">
        <f>H13/C2*C3</f>
        <v>157242.33333333331</v>
      </c>
      <c r="K13" s="6">
        <f t="shared" si="4"/>
        <v>15724.233333333332</v>
      </c>
      <c r="L13" s="19">
        <f t="shared" si="5"/>
        <v>18869.079999999998</v>
      </c>
      <c r="M13" s="39">
        <v>16000</v>
      </c>
      <c r="N13" s="39">
        <f t="shared" si="6"/>
        <v>34869.08</v>
      </c>
      <c r="O13" s="6"/>
    </row>
    <row r="14" spans="2:15" x14ac:dyDescent="0.25">
      <c r="B14" s="23" t="s">
        <v>15</v>
      </c>
      <c r="C14" s="4">
        <v>400000</v>
      </c>
      <c r="D14" s="5">
        <v>45373</v>
      </c>
      <c r="E14" s="5">
        <f>D14/C2*C3</f>
        <v>468854.33333333337</v>
      </c>
      <c r="F14" s="22">
        <f t="shared" si="3"/>
        <v>1.1721358333333334</v>
      </c>
      <c r="G14" s="23">
        <v>1.2</v>
      </c>
      <c r="H14" s="6">
        <v>15852</v>
      </c>
      <c r="I14" s="12">
        <v>0.53869999999999996</v>
      </c>
      <c r="J14" s="6">
        <f>H14/C2*C3</f>
        <v>163804</v>
      </c>
      <c r="K14" s="6">
        <f t="shared" si="4"/>
        <v>16380.400000000001</v>
      </c>
      <c r="L14" s="19">
        <f t="shared" si="5"/>
        <v>19656.48</v>
      </c>
      <c r="M14" s="39">
        <v>16000</v>
      </c>
      <c r="N14" s="39">
        <f t="shared" si="6"/>
        <v>35656.479999999996</v>
      </c>
      <c r="O14" s="6"/>
    </row>
    <row r="15" spans="2:15" x14ac:dyDescent="0.25">
      <c r="B15" s="28" t="s">
        <v>24</v>
      </c>
      <c r="C15" s="9">
        <f>SUM(C12:C14)</f>
        <v>1000000</v>
      </c>
      <c r="D15" s="9">
        <f>SUM(D12:D14)</f>
        <v>138840</v>
      </c>
      <c r="E15" s="10">
        <f>D15/C2*C3</f>
        <v>1434680</v>
      </c>
      <c r="F15" s="24">
        <f>(F12+F13+F14)/3</f>
        <v>1.4638515740740743</v>
      </c>
      <c r="G15" s="37">
        <f>(G12+G13+G14)/3</f>
        <v>1.2</v>
      </c>
      <c r="H15" s="26">
        <f>SUM(H12:H14)</f>
        <v>42717</v>
      </c>
      <c r="I15" s="27">
        <f>(I12+I13+I14)/3</f>
        <v>0.48766666666666664</v>
      </c>
      <c r="J15" s="26">
        <f>SUM(J12:J14)</f>
        <v>441409</v>
      </c>
      <c r="K15" s="26">
        <f t="shared" ref="K15:N15" si="12">SUM(K12:K14)</f>
        <v>44140.9</v>
      </c>
      <c r="L15" s="26">
        <f t="shared" si="12"/>
        <v>52969.08</v>
      </c>
      <c r="M15" s="26">
        <f t="shared" si="12"/>
        <v>48000</v>
      </c>
      <c r="N15" s="26">
        <f t="shared" si="12"/>
        <v>100969.07999999999</v>
      </c>
      <c r="O15" s="35"/>
    </row>
    <row r="16" spans="2:15" ht="3" customHeight="1" x14ac:dyDescent="0.25">
      <c r="B16" s="41"/>
      <c r="C16" s="9"/>
      <c r="D16" s="9"/>
      <c r="E16" s="10"/>
      <c r="F16" s="24"/>
      <c r="G16" s="37"/>
      <c r="H16" s="26"/>
      <c r="I16" s="27"/>
      <c r="J16" s="26"/>
      <c r="K16" s="26"/>
      <c r="L16" s="26"/>
      <c r="M16" s="26"/>
      <c r="N16" s="26"/>
      <c r="O16" s="35"/>
    </row>
    <row r="17" spans="2:15" ht="15.75" x14ac:dyDescent="0.25">
      <c r="B17" s="38" t="s">
        <v>25</v>
      </c>
      <c r="C17" s="9">
        <f>C15+C11+C8</f>
        <v>3600000</v>
      </c>
      <c r="D17" s="9">
        <f>D15+D11+D8</f>
        <v>309252</v>
      </c>
      <c r="E17" s="9">
        <f>D17/C2*C3</f>
        <v>3195604</v>
      </c>
      <c r="F17" s="24">
        <f>E17/C17</f>
        <v>0.88766777777777772</v>
      </c>
      <c r="G17" s="25">
        <f>(G8+G11+G15)/3</f>
        <v>0.9</v>
      </c>
      <c r="H17" s="26">
        <f>H8+H11+H15</f>
        <v>97513</v>
      </c>
      <c r="I17" s="27">
        <f>(I8+I11+I15)/3</f>
        <v>0.44665555555555558</v>
      </c>
      <c r="J17" s="40">
        <f t="shared" ref="J17:M17" si="13">J8+J11+J15</f>
        <v>1007634.3333333334</v>
      </c>
      <c r="K17" s="40">
        <f t="shared" si="13"/>
        <v>100763.43333333335</v>
      </c>
      <c r="L17" s="40">
        <f t="shared" si="13"/>
        <v>107722.52</v>
      </c>
      <c r="M17" s="40">
        <f t="shared" si="13"/>
        <v>106000</v>
      </c>
      <c r="N17" s="40">
        <f>N8+N11+N15</f>
        <v>213722.52</v>
      </c>
      <c r="O17" s="35"/>
    </row>
    <row r="18" spans="2:15" ht="6" customHeight="1" x14ac:dyDescent="0.25"/>
    <row r="19" spans="2:15" ht="45" x14ac:dyDescent="0.25">
      <c r="B19" s="2" t="s">
        <v>0</v>
      </c>
      <c r="C19" s="3" t="s">
        <v>7</v>
      </c>
      <c r="D19" s="8" t="s">
        <v>28</v>
      </c>
      <c r="E19" s="3" t="s">
        <v>10</v>
      </c>
      <c r="F19" s="3" t="s">
        <v>11</v>
      </c>
    </row>
    <row r="20" spans="2:15" ht="15.75" thickBot="1" x14ac:dyDescent="0.3">
      <c r="B20" s="15" t="s">
        <v>16</v>
      </c>
      <c r="C20" s="16">
        <v>600000</v>
      </c>
      <c r="D20" s="17">
        <v>28410</v>
      </c>
      <c r="E20" s="17">
        <f>D20/C2*C3</f>
        <v>293570</v>
      </c>
      <c r="F20" s="18">
        <f t="shared" ref="F20" si="14">E20/C20</f>
        <v>0.48928333333333335</v>
      </c>
    </row>
    <row r="21" spans="2:15" ht="16.5" thickBot="1" x14ac:dyDescent="0.3">
      <c r="B21" s="42" t="s">
        <v>17</v>
      </c>
      <c r="C21" s="43"/>
      <c r="D21" s="43"/>
      <c r="E21" s="43"/>
      <c r="F21" s="21">
        <f>E20+J17</f>
        <v>1301204.3333333335</v>
      </c>
    </row>
  </sheetData>
  <mergeCells count="1">
    <mergeCell ref="B21:E21"/>
  </mergeCells>
  <pageMargins left="0.7" right="0.7" top="0.75" bottom="0.75" header="0.3" footer="0.3"/>
  <pageSetup paperSize="9" scale="76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Статистика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ТЕСТ</dc:creator>
  <cp:lastModifiedBy>Семенов Алексей</cp:lastModifiedBy>
  <cp:lastPrinted>2017-11-28T15:43:52Z</cp:lastPrinted>
  <dcterms:created xsi:type="dcterms:W3CDTF">2017-11-06T12:12:21Z</dcterms:created>
  <dcterms:modified xsi:type="dcterms:W3CDTF">2017-12-04T12:32:13Z</dcterms:modified>
</cp:coreProperties>
</file>