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110" activeTab="2"/>
  </bookViews>
  <sheets>
    <sheet name="дзержинск манилкина " sheetId="2" r:id="rId1"/>
    <sheet name="дзержинск верхуша" sheetId="1" r:id="rId2"/>
    <sheet name="итого" sheetId="3" r:id="rId3"/>
  </sheets>
  <definedNames>
    <definedName name="Z_2D3CA0C0_6997_4E56_94AB_768158663774_.wvu.Rows" localSheetId="1" hidden="1">'дзержинск верхуша'!$16:$25,'дзержинск верхуша'!$27:$36,'дзержинск верхуша'!$59:$68,'дзержинск верхуша'!$70:$86,'дзержинск верхуша'!$96:$106,'дзержинск верхуша'!$108:$124,'дзержинск верхуша'!$135:$144,'дзержинск верхуша'!$151:$164,'дзержинск верхуша'!$175:$185,'дзержинск верхуша'!$187:$204,'дзержинск верхуша'!$217:$223,'дзержинск верхуша'!$236:$240,'дзержинск верхуша'!$242:$249,'дзержинск верхуша'!$262:$269,'дзержинск верхуша'!$275:$279,'дзержинск верхуша'!$282:$288,'дзержинск верхуша'!$298:$308,'дзержинск верхуша'!$311:$329,'дзержинск верхуша'!#REF!,'дзержинск верхуша'!#REF!,'дзержинск верхуша'!$346:$349,'дзержинск верхуша'!$351:$368,'дзержинск верхуша'!$380:$388,'дзержинск верхуша'!$390:$406,'дзержинск верхуша'!$461:$469,'дзержинск верхуша'!$476:$479,'дзержинск верхуша'!$481:$492,'дзержинск верхуша'!$502:$512,'дзержинск верхуша'!$515:$531,'дзержинск верхуша'!$541:$551,'дзержинск верхуша'!$554:$562,'дзержинск верхуша'!$571:$573,'дзержинск верхуша'!$700:$704,'дзержинск верхуша'!$706:$722</definedName>
    <definedName name="Z_2D3CA0C0_6997_4E56_94AB_768158663774_.wvu.Rows" localSheetId="0" hidden="1">'дзержинск манилкина '!$12:$18,'дзержинск манилкина '!$21:$30,'дзержинск манилкина '!$33:$38,'дзержинск манилкина '!$53:$59,'дзержинск манилкина '!$61:$79,'дзержинск манилкина '!$90:$118,'дзержинск манилкина '!$132:$138,'дзержинск манилкина '!$140:$156,'дзержинск манилкина '!$162:$199,'дзержинск манилкина '!$205:$214,'дзержинск манилкина '!$216:$232,'дзержинск манилкина '!$244:$252,'дзержинск манилкина '!$268:$271,'дзержинск манилкина '!$274:$280,'дзержинск манилкина '!$297:$303,'дзержинск манилкина '!$310:$314,'дзержинск манилкина '!$322:$339,'дзержинск манилкина '!$352:$359,'дзержинск манилкина '!$361:$377,'дзержинск манилкина '!$387:$396,'дзержинск манилкина '!$398:$415,'дзержинск манилкина '!$425:$435,'дзержинск манилкина '!$438:$446,'дзержинск манилкина '!$455:$458,'дзержинск манилкина '!$464:$502,'дзержинск манилкина '!$510:$517,'дзержинск манилкина '!$519:$536,'дзержинск манилкина '!$546:$553,'дзержинск манилкина '!$555:$572,'дзержинск манилкина '!$618:$627,'дзержинск манилкина '!$630:$647,'дзержинск манилкина '!$657:$666,'дзержинск манилкина '!$668:$685</definedName>
  </definedNames>
  <calcPr calcId="125725"/>
</workbook>
</file>

<file path=xl/calcChain.xml><?xml version="1.0" encoding="utf-8"?>
<calcChain xmlns="http://schemas.openxmlformats.org/spreadsheetml/2006/main">
  <c r="AI463" i="2"/>
  <c r="AI423"/>
  <c r="AI347"/>
  <c r="AI307"/>
  <c r="AI241"/>
  <c r="AI92"/>
  <c r="AI89"/>
  <c r="AI60"/>
  <c r="AI632"/>
  <c r="AI617"/>
  <c r="AI616"/>
  <c r="AI602"/>
  <c r="AI581"/>
  <c r="AI507"/>
  <c r="AI506"/>
  <c r="AI508"/>
  <c r="AI509"/>
  <c r="AI510"/>
  <c r="AI429"/>
  <c r="AI428"/>
  <c r="AI427"/>
  <c r="AI426"/>
  <c r="AI425"/>
  <c r="AI424"/>
  <c r="AI386"/>
  <c r="AI385"/>
  <c r="AI354"/>
  <c r="AI353"/>
  <c r="AI352"/>
  <c r="AI351"/>
  <c r="AI350"/>
  <c r="AI349"/>
  <c r="AI348"/>
  <c r="AI326"/>
  <c r="AI317"/>
  <c r="AI308"/>
  <c r="AI297"/>
  <c r="AI290"/>
  <c r="AI244"/>
  <c r="AI240"/>
  <c r="AI203"/>
  <c r="AI202"/>
  <c r="AI129"/>
  <c r="AI130"/>
  <c r="AI131"/>
  <c r="AI132"/>
  <c r="AI133"/>
  <c r="AI134"/>
  <c r="AI135"/>
  <c r="AI136"/>
  <c r="AI137"/>
  <c r="AI138"/>
  <c r="AI128"/>
  <c r="AI127"/>
  <c r="AI126"/>
  <c r="AI94"/>
  <c r="AI88"/>
  <c r="AI53"/>
  <c r="AI52"/>
  <c r="AI51"/>
  <c r="AI50"/>
  <c r="AI49"/>
  <c r="AI48"/>
  <c r="AI47"/>
  <c r="AI31"/>
  <c r="AI24"/>
  <c r="AI25"/>
  <c r="AI27"/>
  <c r="AI32"/>
  <c r="AI10"/>
  <c r="AI7"/>
  <c r="AI212" i="1"/>
  <c r="AI213"/>
  <c r="AI214"/>
  <c r="AI132"/>
  <c r="AI98"/>
  <c r="AI97"/>
  <c r="AI95"/>
  <c r="AI94"/>
  <c r="AI80"/>
  <c r="AI56"/>
  <c r="AI15"/>
  <c r="AI13"/>
  <c r="AI14"/>
  <c r="C730"/>
  <c r="D730"/>
  <c r="E730"/>
  <c r="F730"/>
  <c r="G730"/>
  <c r="I730"/>
  <c r="K730"/>
  <c r="M730"/>
  <c r="O730"/>
  <c r="Q730"/>
  <c r="S730"/>
  <c r="U730"/>
  <c r="W730"/>
  <c r="X730"/>
  <c r="Y730"/>
  <c r="Z730"/>
  <c r="AA730"/>
  <c r="AB730"/>
  <c r="AC730"/>
  <c r="AI705"/>
  <c r="AI693"/>
  <c r="AI644"/>
  <c r="AI620"/>
  <c r="AI619"/>
  <c r="AI567"/>
  <c r="AI542"/>
  <c r="AI543"/>
  <c r="AI544"/>
  <c r="AI545"/>
  <c r="AI546"/>
  <c r="AI547"/>
  <c r="AI548"/>
  <c r="AI549"/>
  <c r="AI540"/>
  <c r="AI541"/>
  <c r="AI501"/>
  <c r="AI500"/>
  <c r="AI457"/>
  <c r="AI458"/>
  <c r="AI454"/>
  <c r="AI456"/>
  <c r="AI455"/>
  <c r="AI360" i="2" l="1"/>
  <c r="AI441" i="1"/>
  <c r="AI414"/>
  <c r="AI377"/>
  <c r="AI376"/>
  <c r="AI338"/>
  <c r="AI337"/>
  <c r="AI296"/>
  <c r="AI134"/>
  <c r="AI133"/>
  <c r="AI258"/>
  <c r="AI259"/>
  <c r="AI211"/>
  <c r="AI174"/>
  <c r="AI173"/>
  <c r="AI645"/>
  <c r="AI646"/>
  <c r="AI647"/>
  <c r="AI648"/>
  <c r="AI649"/>
  <c r="AI621"/>
  <c r="AI622"/>
  <c r="AI554"/>
  <c r="AI472"/>
  <c r="AI471"/>
  <c r="AI362"/>
  <c r="AI311"/>
  <c r="AI297"/>
  <c r="AI282"/>
  <c r="AI243"/>
  <c r="AI118"/>
  <c r="AI659" i="2"/>
  <c r="AI660"/>
  <c r="AI661"/>
  <c r="AI657"/>
  <c r="AI658"/>
  <c r="AI543"/>
  <c r="AI431"/>
  <c r="AI430"/>
  <c r="AI432"/>
  <c r="AI433"/>
  <c r="AI434"/>
  <c r="AI435"/>
  <c r="AI448"/>
  <c r="AI355"/>
  <c r="AI356"/>
  <c r="AI357"/>
  <c r="AI358"/>
  <c r="AI359"/>
  <c r="AI333"/>
  <c r="AI334"/>
  <c r="AI335"/>
  <c r="AI336"/>
  <c r="AI337"/>
  <c r="AI338"/>
  <c r="AI339"/>
  <c r="AI306"/>
  <c r="AI289"/>
  <c r="AI204"/>
  <c r="AI205"/>
  <c r="AI90"/>
  <c r="AI91"/>
  <c r="AI93"/>
  <c r="AI95"/>
  <c r="AI96"/>
  <c r="AI97"/>
  <c r="AI98"/>
  <c r="AI99"/>
  <c r="AI100"/>
  <c r="AI63"/>
  <c r="AI64"/>
  <c r="AI65"/>
  <c r="AI66"/>
  <c r="AI67"/>
  <c r="AI68"/>
  <c r="AI69"/>
  <c r="AI70"/>
  <c r="A81"/>
  <c r="AI62"/>
  <c r="A40"/>
  <c r="AI12"/>
  <c r="AI13"/>
  <c r="AI11"/>
  <c r="AI8"/>
  <c r="G16" i="3"/>
  <c r="AH3" i="2"/>
  <c r="E17" i="3" s="1"/>
  <c r="AH2" i="2"/>
  <c r="E16" i="3" s="1"/>
  <c r="G5"/>
  <c r="H5"/>
  <c r="AH5" i="1"/>
  <c r="E5" i="3" s="1"/>
  <c r="AI582" i="1"/>
  <c r="AI583"/>
  <c r="E18" i="3" l="1"/>
  <c r="AI606" i="1"/>
  <c r="AI539"/>
  <c r="AI527"/>
  <c r="AI528"/>
  <c r="AI529"/>
  <c r="AI530"/>
  <c r="AI531"/>
  <c r="AI516"/>
  <c r="AI515"/>
  <c r="AI421"/>
  <c r="AI416"/>
  <c r="AI380"/>
  <c r="AI381"/>
  <c r="AI382"/>
  <c r="AI383"/>
  <c r="AI384"/>
  <c r="AI385"/>
  <c r="AI386"/>
  <c r="AI387"/>
  <c r="AI388"/>
  <c r="AI378"/>
  <c r="AI379"/>
  <c r="AI298"/>
  <c r="AI299"/>
  <c r="AI300"/>
  <c r="AI301"/>
  <c r="AI302"/>
  <c r="AI303"/>
  <c r="AI304"/>
  <c r="AI305"/>
  <c r="AI306"/>
  <c r="AI307"/>
  <c r="AI308"/>
  <c r="AI227"/>
  <c r="AI228"/>
  <c r="AI215"/>
  <c r="AI216"/>
  <c r="AI217"/>
  <c r="AI218"/>
  <c r="AI219"/>
  <c r="AI220"/>
  <c r="AI221"/>
  <c r="AI222"/>
  <c r="AI223"/>
  <c r="AI175"/>
  <c r="AI150"/>
  <c r="AI159"/>
  <c r="AI158"/>
  <c r="AI57"/>
  <c r="AI656" i="2" l="1"/>
  <c r="AI655"/>
  <c r="AI631"/>
  <c r="AI618"/>
  <c r="AI588"/>
  <c r="AI587"/>
  <c r="AI589"/>
  <c r="AI590"/>
  <c r="AI387" l="1"/>
  <c r="AI327" l="1"/>
  <c r="AI328"/>
  <c r="AI329"/>
  <c r="AI330"/>
  <c r="AI331"/>
  <c r="AI332"/>
  <c r="AI275" l="1"/>
  <c r="AI276"/>
  <c r="AI277"/>
  <c r="AI278"/>
  <c r="AI279"/>
  <c r="AI280"/>
  <c r="AI255"/>
  <c r="AI54"/>
  <c r="AI55"/>
  <c r="AI56"/>
  <c r="AI57"/>
  <c r="AI58"/>
  <c r="AI59"/>
  <c r="AI21"/>
  <c r="AI694" i="1"/>
  <c r="AI695"/>
  <c r="AI363"/>
  <c r="AI354"/>
  <c r="AI662" i="2" l="1"/>
  <c r="AI663"/>
  <c r="AI664"/>
  <c r="AI665"/>
  <c r="AI641"/>
  <c r="AI640"/>
  <c r="AI630"/>
  <c r="AI619"/>
  <c r="AI620"/>
  <c r="AI621"/>
  <c r="AI622"/>
  <c r="AI603"/>
  <c r="AI580"/>
  <c r="AI582"/>
  <c r="AI583"/>
  <c r="AI584"/>
  <c r="AI585"/>
  <c r="AI586"/>
  <c r="AI579"/>
  <c r="AI544"/>
  <c r="AI545"/>
  <c r="AI546"/>
  <c r="AI547"/>
  <c r="AI548"/>
  <c r="AI549"/>
  <c r="AI550"/>
  <c r="AI551"/>
  <c r="AI552"/>
  <c r="AI553"/>
  <c r="AI449"/>
  <c r="AI259"/>
  <c r="AI257"/>
  <c r="AI274" l="1"/>
  <c r="AI227"/>
  <c r="AI150"/>
  <c r="AI73" l="1"/>
  <c r="AI22"/>
  <c r="AI23"/>
  <c r="AI26"/>
  <c r="AI28"/>
  <c r="AI29"/>
  <c r="AI30"/>
  <c r="AI33"/>
  <c r="AI34"/>
  <c r="AI420" i="1" l="1"/>
  <c r="AI417"/>
  <c r="AI418"/>
  <c r="AI419"/>
  <c r="AI422"/>
  <c r="AI423"/>
  <c r="AI424"/>
  <c r="AI425"/>
  <c r="AI426"/>
  <c r="AI427"/>
  <c r="AI428"/>
  <c r="AI429"/>
  <c r="AI415"/>
  <c r="AI460"/>
  <c r="AI461"/>
  <c r="AI462"/>
  <c r="AI463"/>
  <c r="AI464"/>
  <c r="AI465"/>
  <c r="AI466"/>
  <c r="AI467"/>
  <c r="AI468"/>
  <c r="AI469"/>
  <c r="AI341"/>
  <c r="AI342"/>
  <c r="AI340"/>
  <c r="AI339"/>
  <c r="AI156"/>
  <c r="AI96"/>
  <c r="AI16"/>
  <c r="AI17"/>
  <c r="AI470" l="1"/>
  <c r="AI430"/>
  <c r="A461" i="2"/>
  <c r="AI439"/>
  <c r="AI440"/>
  <c r="AI291"/>
  <c r="AI292"/>
  <c r="AI293"/>
  <c r="AI294"/>
  <c r="AI295"/>
  <c r="AI296"/>
  <c r="A282"/>
  <c r="AI263"/>
  <c r="AI262"/>
  <c r="AI206"/>
  <c r="A341" l="1"/>
  <c r="AI226"/>
  <c r="AI14"/>
  <c r="AI15"/>
  <c r="AI16"/>
  <c r="AI17"/>
  <c r="AI18"/>
  <c r="AH3" i="1" l="1"/>
  <c r="AI657"/>
  <c r="AI658"/>
  <c r="AI659"/>
  <c r="AI660"/>
  <c r="AI661"/>
  <c r="AI662"/>
  <c r="AI663"/>
  <c r="AI664"/>
  <c r="AI665"/>
  <c r="AI666"/>
  <c r="AI667"/>
  <c r="AI668"/>
  <c r="AG688"/>
  <c r="AF688"/>
  <c r="AE688"/>
  <c r="AD688"/>
  <c r="AC688"/>
  <c r="AB688"/>
  <c r="AA688"/>
  <c r="Z688"/>
  <c r="Y688"/>
  <c r="X688"/>
  <c r="W688"/>
  <c r="V688"/>
  <c r="U688"/>
  <c r="T688"/>
  <c r="S688"/>
  <c r="R688"/>
  <c r="Q688"/>
  <c r="P688"/>
  <c r="O688"/>
  <c r="N688"/>
  <c r="M688"/>
  <c r="L688"/>
  <c r="K688"/>
  <c r="J688"/>
  <c r="I688"/>
  <c r="H688"/>
  <c r="G688"/>
  <c r="F688"/>
  <c r="E688"/>
  <c r="D688"/>
  <c r="C688"/>
  <c r="AI686"/>
  <c r="AI685"/>
  <c r="AI684"/>
  <c r="AI683"/>
  <c r="AI682"/>
  <c r="AI681"/>
  <c r="AI680"/>
  <c r="AI678"/>
  <c r="AI677"/>
  <c r="AI676"/>
  <c r="AI675"/>
  <c r="AI674"/>
  <c r="AI673"/>
  <c r="AI672"/>
  <c r="AI671"/>
  <c r="AI670"/>
  <c r="AI656"/>
  <c r="AI550"/>
  <c r="AI552" s="1"/>
  <c r="AI551"/>
  <c r="AI526"/>
  <c r="AI364"/>
  <c r="AI365"/>
  <c r="AI366"/>
  <c r="AI367"/>
  <c r="AI326"/>
  <c r="AI325"/>
  <c r="AI569"/>
  <c r="AI565"/>
  <c r="AI566"/>
  <c r="AI568"/>
  <c r="AI368"/>
  <c r="AI327"/>
  <c r="AI323"/>
  <c r="AI324"/>
  <c r="AI283"/>
  <c r="AI234"/>
  <c r="AI235"/>
  <c r="AI236"/>
  <c r="AI233"/>
  <c r="AI151"/>
  <c r="AI152"/>
  <c r="AI153"/>
  <c r="AI154"/>
  <c r="AI155"/>
  <c r="AI81"/>
  <c r="AI82"/>
  <c r="E3" i="3" l="1"/>
  <c r="AI679" i="1"/>
  <c r="B688"/>
  <c r="AI669"/>
  <c r="AI690" s="1"/>
  <c r="AI228" i="2" l="1"/>
  <c r="AI555" i="1" l="1"/>
  <c r="AI556"/>
  <c r="AI517"/>
  <c r="AI483"/>
  <c r="AI484"/>
  <c r="AI485"/>
  <c r="AI486"/>
  <c r="AI487"/>
  <c r="AI488"/>
  <c r="AI489"/>
  <c r="AI490"/>
  <c r="AI491"/>
  <c r="AI492"/>
  <c r="AI343"/>
  <c r="AI344"/>
  <c r="AI345"/>
  <c r="AI346"/>
  <c r="AI347"/>
  <c r="AI348"/>
  <c r="AI349"/>
  <c r="AI312"/>
  <c r="AI313"/>
  <c r="AI314"/>
  <c r="AI315"/>
  <c r="AI316"/>
  <c r="AI317"/>
  <c r="AI318"/>
  <c r="AI319"/>
  <c r="AI229"/>
  <c r="AI230"/>
  <c r="AI231"/>
  <c r="AI232"/>
  <c r="AI237"/>
  <c r="AI238"/>
  <c r="AI239"/>
  <c r="AI240"/>
  <c r="AI176"/>
  <c r="AI177"/>
  <c r="AI135"/>
  <c r="AI136"/>
  <c r="AI137"/>
  <c r="AI138"/>
  <c r="AI139"/>
  <c r="AI140"/>
  <c r="AI141"/>
  <c r="AI142"/>
  <c r="AI143"/>
  <c r="AI144"/>
  <c r="AI58"/>
  <c r="AI59"/>
  <c r="AI60"/>
  <c r="AI61"/>
  <c r="AI62"/>
  <c r="AI63"/>
  <c r="AI64"/>
  <c r="AI65"/>
  <c r="AI66"/>
  <c r="AI67"/>
  <c r="AI68"/>
  <c r="AI256" i="2"/>
  <c r="AI9"/>
  <c r="AI623" i="1"/>
  <c r="AI624"/>
  <c r="AI643"/>
  <c r="AI650" s="1"/>
  <c r="AI525"/>
  <c r="AI322"/>
  <c r="AI330" s="1"/>
  <c r="AI334" s="1"/>
  <c r="AI99"/>
  <c r="AI100"/>
  <c r="AI101"/>
  <c r="AI102"/>
  <c r="AI103"/>
  <c r="AI104"/>
  <c r="AI105"/>
  <c r="AI106"/>
  <c r="AI145" l="1"/>
  <c r="AI320"/>
  <c r="AI642" i="2"/>
  <c r="A574"/>
  <c r="AI242"/>
  <c r="AI243"/>
  <c r="AI245"/>
  <c r="AI246"/>
  <c r="AI247"/>
  <c r="AI248"/>
  <c r="AI249"/>
  <c r="AI250"/>
  <c r="AI251"/>
  <c r="AI252"/>
  <c r="AI258"/>
  <c r="AI260"/>
  <c r="AI261"/>
  <c r="AI264"/>
  <c r="AI265"/>
  <c r="AI253" l="1"/>
  <c r="AI74"/>
  <c r="C40"/>
  <c r="AI35"/>
  <c r="AI697" i="1"/>
  <c r="AI698"/>
  <c r="AI699"/>
  <c r="AG651"/>
  <c r="AF651"/>
  <c r="AE651"/>
  <c r="AD651"/>
  <c r="AC651"/>
  <c r="AB651"/>
  <c r="AA651"/>
  <c r="Z651"/>
  <c r="Y651"/>
  <c r="X651"/>
  <c r="W651"/>
  <c r="V651"/>
  <c r="U651"/>
  <c r="T651"/>
  <c r="S651"/>
  <c r="R651"/>
  <c r="Q651"/>
  <c r="P651"/>
  <c r="O651"/>
  <c r="N651"/>
  <c r="M651"/>
  <c r="L651"/>
  <c r="K651"/>
  <c r="J651"/>
  <c r="I651"/>
  <c r="H651"/>
  <c r="G651"/>
  <c r="F651"/>
  <c r="E651"/>
  <c r="D651"/>
  <c r="C651"/>
  <c r="AI641"/>
  <c r="AI640"/>
  <c r="AI639"/>
  <c r="AI638"/>
  <c r="AI637"/>
  <c r="AI636"/>
  <c r="AI635"/>
  <c r="AI634"/>
  <c r="AI633"/>
  <c r="AI631"/>
  <c r="AI630"/>
  <c r="AI629"/>
  <c r="AI628"/>
  <c r="AI627"/>
  <c r="AI626"/>
  <c r="AI625"/>
  <c r="AI696"/>
  <c r="AI700"/>
  <c r="AI701"/>
  <c r="AI702"/>
  <c r="AI703"/>
  <c r="AI704"/>
  <c r="AI706"/>
  <c r="AI707"/>
  <c r="AI708"/>
  <c r="AI709"/>
  <c r="AI710"/>
  <c r="AI711"/>
  <c r="AI712"/>
  <c r="AI713"/>
  <c r="AI714"/>
  <c r="AI716"/>
  <c r="AI717"/>
  <c r="AI718"/>
  <c r="AI719"/>
  <c r="AI720"/>
  <c r="AI721"/>
  <c r="AI722"/>
  <c r="A724"/>
  <c r="C724"/>
  <c r="D724"/>
  <c r="E724"/>
  <c r="F724"/>
  <c r="G724"/>
  <c r="H724"/>
  <c r="I724"/>
  <c r="J724"/>
  <c r="K724"/>
  <c r="L724"/>
  <c r="M724"/>
  <c r="N724"/>
  <c r="O724"/>
  <c r="P724"/>
  <c r="Q724"/>
  <c r="R724"/>
  <c r="S724"/>
  <c r="T724"/>
  <c r="U724"/>
  <c r="V724"/>
  <c r="W724"/>
  <c r="X724"/>
  <c r="Y724"/>
  <c r="Z724"/>
  <c r="AA724"/>
  <c r="AB724"/>
  <c r="AC724"/>
  <c r="AD724"/>
  <c r="AE724"/>
  <c r="AF724"/>
  <c r="AG724"/>
  <c r="AG449"/>
  <c r="AF449"/>
  <c r="AE449"/>
  <c r="AD449"/>
  <c r="AC449"/>
  <c r="AB449"/>
  <c r="AA449"/>
  <c r="Z449"/>
  <c r="Y449"/>
  <c r="X449"/>
  <c r="W449"/>
  <c r="V449"/>
  <c r="U449"/>
  <c r="T449"/>
  <c r="S449"/>
  <c r="R449"/>
  <c r="Q449"/>
  <c r="P449"/>
  <c r="O449"/>
  <c r="N449"/>
  <c r="M449"/>
  <c r="L449"/>
  <c r="K449"/>
  <c r="J449"/>
  <c r="I449"/>
  <c r="H449"/>
  <c r="G449"/>
  <c r="F449"/>
  <c r="E449"/>
  <c r="D449"/>
  <c r="C449"/>
  <c r="AI447"/>
  <c r="AI446"/>
  <c r="AI445"/>
  <c r="AI444"/>
  <c r="AI443"/>
  <c r="AI439"/>
  <c r="AI438"/>
  <c r="AI437"/>
  <c r="AI436"/>
  <c r="AI435"/>
  <c r="AI434"/>
  <c r="AI433"/>
  <c r="AI432"/>
  <c r="AI431"/>
  <c r="AG614"/>
  <c r="AF614"/>
  <c r="AE614"/>
  <c r="AD614"/>
  <c r="AC614"/>
  <c r="AB614"/>
  <c r="AA614"/>
  <c r="Z614"/>
  <c r="Y614"/>
  <c r="X614"/>
  <c r="W614"/>
  <c r="V614"/>
  <c r="U614"/>
  <c r="T614"/>
  <c r="S614"/>
  <c r="R614"/>
  <c r="Q614"/>
  <c r="P614"/>
  <c r="O614"/>
  <c r="N614"/>
  <c r="M614"/>
  <c r="L614"/>
  <c r="K614"/>
  <c r="J614"/>
  <c r="I614"/>
  <c r="H614"/>
  <c r="G614"/>
  <c r="F614"/>
  <c r="E614"/>
  <c r="D614"/>
  <c r="C614"/>
  <c r="AI612"/>
  <c r="AI611"/>
  <c r="AI610"/>
  <c r="AI609"/>
  <c r="AI608"/>
  <c r="AI604"/>
  <c r="AI603"/>
  <c r="AI602"/>
  <c r="AI601"/>
  <c r="AI600"/>
  <c r="AI599"/>
  <c r="AI598"/>
  <c r="AI597"/>
  <c r="AI596"/>
  <c r="AI594"/>
  <c r="AI593"/>
  <c r="AI592"/>
  <c r="AI591"/>
  <c r="AI590"/>
  <c r="AI589"/>
  <c r="AI588"/>
  <c r="AI587"/>
  <c r="AI586"/>
  <c r="AI585"/>
  <c r="AI584"/>
  <c r="A494"/>
  <c r="AI482"/>
  <c r="AI632" l="1"/>
  <c r="AI613"/>
  <c r="AI440"/>
  <c r="AI715"/>
  <c r="AI605"/>
  <c r="AI448"/>
  <c r="AI642"/>
  <c r="AI726"/>
  <c r="B724"/>
  <c r="B651"/>
  <c r="B449"/>
  <c r="B614"/>
  <c r="AI595"/>
  <c r="AI616" l="1"/>
  <c r="AI653"/>
  <c r="AI451"/>
  <c r="AI260"/>
  <c r="AI261"/>
  <c r="AI148"/>
  <c r="AI149"/>
  <c r="AI39"/>
  <c r="AI40"/>
  <c r="AI41"/>
  <c r="AI42"/>
  <c r="AI43"/>
  <c r="AI44"/>
  <c r="AI45"/>
  <c r="AI46"/>
  <c r="AI47"/>
  <c r="AI38"/>
  <c r="AI48" l="1"/>
  <c r="AI52" s="1"/>
  <c r="C649" i="2"/>
  <c r="AG611"/>
  <c r="AF611"/>
  <c r="AE611"/>
  <c r="AD611"/>
  <c r="AC611"/>
  <c r="AB611"/>
  <c r="AA611"/>
  <c r="Z611"/>
  <c r="Y611"/>
  <c r="X611"/>
  <c r="W611"/>
  <c r="V611"/>
  <c r="U611"/>
  <c r="T611"/>
  <c r="S611"/>
  <c r="R611"/>
  <c r="Q611"/>
  <c r="P611"/>
  <c r="O611"/>
  <c r="N611"/>
  <c r="M611"/>
  <c r="L611"/>
  <c r="K611"/>
  <c r="J611"/>
  <c r="I611"/>
  <c r="H611"/>
  <c r="G611"/>
  <c r="F611"/>
  <c r="E611"/>
  <c r="D611"/>
  <c r="C611"/>
  <c r="AI608"/>
  <c r="AI607"/>
  <c r="AI606"/>
  <c r="AI605"/>
  <c r="AI604"/>
  <c r="AI600"/>
  <c r="AI599"/>
  <c r="AI598"/>
  <c r="AI597"/>
  <c r="AI596"/>
  <c r="AI595"/>
  <c r="AI594"/>
  <c r="AI593"/>
  <c r="AI592"/>
  <c r="A687"/>
  <c r="A649"/>
  <c r="AI623"/>
  <c r="AI624"/>
  <c r="AI625"/>
  <c r="AI626"/>
  <c r="AI627"/>
  <c r="AI298"/>
  <c r="AI299"/>
  <c r="AI300"/>
  <c r="AI301"/>
  <c r="AI302"/>
  <c r="AI303"/>
  <c r="AI591" l="1"/>
  <c r="AI609"/>
  <c r="B611"/>
  <c r="AI266"/>
  <c r="AI267"/>
  <c r="AI268"/>
  <c r="AI269"/>
  <c r="AI270"/>
  <c r="AI271"/>
  <c r="AI36"/>
  <c r="AI37"/>
  <c r="AI38"/>
  <c r="AI692"/>
  <c r="F21" i="3" s="1"/>
  <c r="AG687" i="2"/>
  <c r="AF687"/>
  <c r="AE687"/>
  <c r="AD687"/>
  <c r="AC687"/>
  <c r="AB687"/>
  <c r="AA687"/>
  <c r="Z687"/>
  <c r="Y687"/>
  <c r="X687"/>
  <c r="W687"/>
  <c r="V687"/>
  <c r="U687"/>
  <c r="T687"/>
  <c r="S687"/>
  <c r="R687"/>
  <c r="Q687"/>
  <c r="P687"/>
  <c r="O687"/>
  <c r="N687"/>
  <c r="M687"/>
  <c r="L687"/>
  <c r="K687"/>
  <c r="J687"/>
  <c r="I687"/>
  <c r="H687"/>
  <c r="G687"/>
  <c r="F687"/>
  <c r="E687"/>
  <c r="D687"/>
  <c r="C687"/>
  <c r="AI684"/>
  <c r="AI683"/>
  <c r="AI682"/>
  <c r="AI681"/>
  <c r="AI680"/>
  <c r="AI676"/>
  <c r="AI675"/>
  <c r="AI674"/>
  <c r="AI673"/>
  <c r="AI672"/>
  <c r="AI671"/>
  <c r="AI670"/>
  <c r="AI669"/>
  <c r="AI668"/>
  <c r="AI666"/>
  <c r="AG649"/>
  <c r="AF649"/>
  <c r="AE649"/>
  <c r="AD649"/>
  <c r="AC649"/>
  <c r="AB649"/>
  <c r="AA649"/>
  <c r="Z649"/>
  <c r="Y649"/>
  <c r="X649"/>
  <c r="W649"/>
  <c r="V649"/>
  <c r="U649"/>
  <c r="T649"/>
  <c r="S649"/>
  <c r="R649"/>
  <c r="Q649"/>
  <c r="P649"/>
  <c r="O649"/>
  <c r="N649"/>
  <c r="M649"/>
  <c r="L649"/>
  <c r="K649"/>
  <c r="J649"/>
  <c r="I649"/>
  <c r="H649"/>
  <c r="G649"/>
  <c r="F649"/>
  <c r="E649"/>
  <c r="D649"/>
  <c r="AI646"/>
  <c r="AI645"/>
  <c r="AI644"/>
  <c r="AI643"/>
  <c r="AI638"/>
  <c r="AI637"/>
  <c r="AI636"/>
  <c r="AI635"/>
  <c r="AI634"/>
  <c r="AI633"/>
  <c r="AG574"/>
  <c r="AF574"/>
  <c r="AE574"/>
  <c r="AD574"/>
  <c r="AC574"/>
  <c r="AB574"/>
  <c r="AA574"/>
  <c r="Z574"/>
  <c r="Y574"/>
  <c r="X574"/>
  <c r="W574"/>
  <c r="V574"/>
  <c r="U574"/>
  <c r="T574"/>
  <c r="S574"/>
  <c r="R574"/>
  <c r="Q574"/>
  <c r="P574"/>
  <c r="O574"/>
  <c r="N574"/>
  <c r="M574"/>
  <c r="L574"/>
  <c r="K574"/>
  <c r="J574"/>
  <c r="I574"/>
  <c r="H574"/>
  <c r="G574"/>
  <c r="F574"/>
  <c r="E574"/>
  <c r="D574"/>
  <c r="C574"/>
  <c r="AI571"/>
  <c r="AI570"/>
  <c r="AI569"/>
  <c r="AI568"/>
  <c r="AI567"/>
  <c r="AI563"/>
  <c r="AI562"/>
  <c r="AI561"/>
  <c r="AI560"/>
  <c r="AI559"/>
  <c r="AI558"/>
  <c r="AI557"/>
  <c r="AI556"/>
  <c r="AI555"/>
  <c r="AG538"/>
  <c r="AF538"/>
  <c r="AE538"/>
  <c r="AD538"/>
  <c r="AC538"/>
  <c r="AB538"/>
  <c r="AA538"/>
  <c r="Z538"/>
  <c r="Y538"/>
  <c r="X538"/>
  <c r="W538"/>
  <c r="V538"/>
  <c r="U538"/>
  <c r="T538"/>
  <c r="S538"/>
  <c r="R538"/>
  <c r="Q538"/>
  <c r="P538"/>
  <c r="O538"/>
  <c r="N538"/>
  <c r="M538"/>
  <c r="L538"/>
  <c r="K538"/>
  <c r="J538"/>
  <c r="I538"/>
  <c r="H538"/>
  <c r="G538"/>
  <c r="F538"/>
  <c r="E538"/>
  <c r="D538"/>
  <c r="C538"/>
  <c r="A538"/>
  <c r="AI535"/>
  <c r="AI534"/>
  <c r="AI533"/>
  <c r="AI532"/>
  <c r="AI531"/>
  <c r="AI527"/>
  <c r="AI526"/>
  <c r="AI525"/>
  <c r="AI524"/>
  <c r="AI523"/>
  <c r="AI522"/>
  <c r="AI521"/>
  <c r="AI520"/>
  <c r="AI519"/>
  <c r="AI517"/>
  <c r="AI516"/>
  <c r="AI515"/>
  <c r="AI514"/>
  <c r="AI513"/>
  <c r="AI512"/>
  <c r="AI511"/>
  <c r="AG499"/>
  <c r="AF499"/>
  <c r="AE499"/>
  <c r="AD499"/>
  <c r="AC499"/>
  <c r="AB499"/>
  <c r="AA499"/>
  <c r="Z499"/>
  <c r="Y499"/>
  <c r="X499"/>
  <c r="W499"/>
  <c r="V499"/>
  <c r="U499"/>
  <c r="T499"/>
  <c r="S499"/>
  <c r="R499"/>
  <c r="Q499"/>
  <c r="P499"/>
  <c r="O499"/>
  <c r="N499"/>
  <c r="M499"/>
  <c r="L499"/>
  <c r="K499"/>
  <c r="J499"/>
  <c r="I499"/>
  <c r="H499"/>
  <c r="G499"/>
  <c r="F499"/>
  <c r="E499"/>
  <c r="D499"/>
  <c r="C499"/>
  <c r="B499"/>
  <c r="AI496"/>
  <c r="AI495"/>
  <c r="AI494"/>
  <c r="AI493"/>
  <c r="AI492"/>
  <c r="AI488"/>
  <c r="AI487"/>
  <c r="AI486"/>
  <c r="AI485"/>
  <c r="AI484"/>
  <c r="AI483"/>
  <c r="AI482"/>
  <c r="AI481"/>
  <c r="AI480"/>
  <c r="AI478"/>
  <c r="AI477"/>
  <c r="AI476"/>
  <c r="AI475"/>
  <c r="AI474"/>
  <c r="AI473"/>
  <c r="AI472"/>
  <c r="AI471"/>
  <c r="AI470"/>
  <c r="AI469"/>
  <c r="AI468"/>
  <c r="AI467"/>
  <c r="AI466"/>
  <c r="AG461"/>
  <c r="AF461"/>
  <c r="AE461"/>
  <c r="AD461"/>
  <c r="AC461"/>
  <c r="AB461"/>
  <c r="AA461"/>
  <c r="Z461"/>
  <c r="Y461"/>
  <c r="X461"/>
  <c r="W461"/>
  <c r="V461"/>
  <c r="U461"/>
  <c r="T461"/>
  <c r="S461"/>
  <c r="R461"/>
  <c r="Q461"/>
  <c r="P461"/>
  <c r="O461"/>
  <c r="N461"/>
  <c r="M461"/>
  <c r="L461"/>
  <c r="K461"/>
  <c r="J461"/>
  <c r="I461"/>
  <c r="H461"/>
  <c r="G461"/>
  <c r="F461"/>
  <c r="E461"/>
  <c r="D461"/>
  <c r="C461"/>
  <c r="AI458"/>
  <c r="AI457"/>
  <c r="AI456"/>
  <c r="AI455"/>
  <c r="AI454"/>
  <c r="AI453"/>
  <c r="AI452"/>
  <c r="AI451"/>
  <c r="AI450"/>
  <c r="AI446"/>
  <c r="AI445"/>
  <c r="AI444"/>
  <c r="AI443"/>
  <c r="AI442"/>
  <c r="AI441"/>
  <c r="AI438"/>
  <c r="AG417"/>
  <c r="AF417"/>
  <c r="AE417"/>
  <c r="AD417"/>
  <c r="AC417"/>
  <c r="AB417"/>
  <c r="AA417"/>
  <c r="Z417"/>
  <c r="Y417"/>
  <c r="X417"/>
  <c r="W417"/>
  <c r="V417"/>
  <c r="U417"/>
  <c r="T417"/>
  <c r="S417"/>
  <c r="R417"/>
  <c r="Q417"/>
  <c r="P417"/>
  <c r="O417"/>
  <c r="N417"/>
  <c r="M417"/>
  <c r="L417"/>
  <c r="K417"/>
  <c r="J417"/>
  <c r="I417"/>
  <c r="H417"/>
  <c r="G417"/>
  <c r="F417"/>
  <c r="E417"/>
  <c r="D417"/>
  <c r="C417"/>
  <c r="A417"/>
  <c r="AI414"/>
  <c r="AI413"/>
  <c r="AI412"/>
  <c r="AI411"/>
  <c r="AI410"/>
  <c r="AI406"/>
  <c r="AI405"/>
  <c r="AI404"/>
  <c r="AI403"/>
  <c r="AI402"/>
  <c r="AI401"/>
  <c r="AI400"/>
  <c r="AI399"/>
  <c r="AI398"/>
  <c r="AI396"/>
  <c r="AI395"/>
  <c r="AI394"/>
  <c r="AI393"/>
  <c r="AI392"/>
  <c r="AI391"/>
  <c r="AI390"/>
  <c r="AI389"/>
  <c r="AI388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F379"/>
  <c r="E379"/>
  <c r="D379"/>
  <c r="C379"/>
  <c r="A379"/>
  <c r="AI373"/>
  <c r="AI372"/>
  <c r="AI369"/>
  <c r="AI368"/>
  <c r="AI367"/>
  <c r="AI366"/>
  <c r="AI365"/>
  <c r="AI364"/>
  <c r="AI363"/>
  <c r="AI362"/>
  <c r="AI36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F341"/>
  <c r="E341"/>
  <c r="D341"/>
  <c r="C341"/>
  <c r="AI325"/>
  <c r="AI324"/>
  <c r="AI323"/>
  <c r="AI322"/>
  <c r="AI321"/>
  <c r="AI320"/>
  <c r="AI319"/>
  <c r="AI318"/>
  <c r="AI314"/>
  <c r="AI313"/>
  <c r="AI312"/>
  <c r="AI311"/>
  <c r="AI310"/>
  <c r="AI309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F282"/>
  <c r="E282"/>
  <c r="D282"/>
  <c r="C282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A234"/>
  <c r="AI232"/>
  <c r="AI231"/>
  <c r="AI230"/>
  <c r="AI229"/>
  <c r="AI224"/>
  <c r="AI223"/>
  <c r="AI222"/>
  <c r="AI221"/>
  <c r="AI220"/>
  <c r="AI219"/>
  <c r="AI218"/>
  <c r="AI217"/>
  <c r="AI216"/>
  <c r="AI214"/>
  <c r="AI213"/>
  <c r="AI212"/>
  <c r="AI211"/>
  <c r="AI210"/>
  <c r="AI209"/>
  <c r="AI208"/>
  <c r="AI20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A197"/>
  <c r="AI194"/>
  <c r="AI193"/>
  <c r="AI192"/>
  <c r="AI191"/>
  <c r="AI190"/>
  <c r="AI186"/>
  <c r="AI185"/>
  <c r="AI184"/>
  <c r="AI183"/>
  <c r="AI182"/>
  <c r="AI181"/>
  <c r="AI180"/>
  <c r="AI179"/>
  <c r="AI178"/>
  <c r="AI187" s="1"/>
  <c r="AI176"/>
  <c r="AI175"/>
  <c r="AI174"/>
  <c r="AI173"/>
  <c r="AI172"/>
  <c r="AI171"/>
  <c r="AI170"/>
  <c r="AI168"/>
  <c r="AI167"/>
  <c r="AI166"/>
  <c r="AI165"/>
  <c r="AI164"/>
  <c r="AI177" s="1"/>
  <c r="AI199" s="1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A158"/>
  <c r="AI155"/>
  <c r="AI154"/>
  <c r="AI153"/>
  <c r="AI152"/>
  <c r="AI151"/>
  <c r="AI148"/>
  <c r="AI147"/>
  <c r="AI146"/>
  <c r="AI145"/>
  <c r="AI144"/>
  <c r="AI143"/>
  <c r="AI142"/>
  <c r="AI141"/>
  <c r="AI140"/>
  <c r="AI139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A120"/>
  <c r="AI118"/>
  <c r="AI117"/>
  <c r="AI116"/>
  <c r="AI115"/>
  <c r="AI114"/>
  <c r="AI113"/>
  <c r="AI110"/>
  <c r="AI109"/>
  <c r="AI108"/>
  <c r="AI107"/>
  <c r="AI106"/>
  <c r="AI105"/>
  <c r="AI104"/>
  <c r="AI103"/>
  <c r="AI102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I79"/>
  <c r="AI78"/>
  <c r="AI77"/>
  <c r="AI76"/>
  <c r="AI75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AI729" i="1"/>
  <c r="F9" i="3" s="1"/>
  <c r="AG575" i="1"/>
  <c r="AF575"/>
  <c r="AE575"/>
  <c r="AD575"/>
  <c r="AC575"/>
  <c r="AB575"/>
  <c r="AA575"/>
  <c r="Z575"/>
  <c r="Y575"/>
  <c r="X575"/>
  <c r="W575"/>
  <c r="V575"/>
  <c r="U575"/>
  <c r="T575"/>
  <c r="S575"/>
  <c r="R575"/>
  <c r="Q575"/>
  <c r="P575"/>
  <c r="O575"/>
  <c r="N575"/>
  <c r="M575"/>
  <c r="L575"/>
  <c r="K575"/>
  <c r="J575"/>
  <c r="I575"/>
  <c r="H575"/>
  <c r="G575"/>
  <c r="F575"/>
  <c r="E575"/>
  <c r="D575"/>
  <c r="C575"/>
  <c r="A575"/>
  <c r="AI573"/>
  <c r="AI572"/>
  <c r="AI571"/>
  <c r="AI570"/>
  <c r="AI562"/>
  <c r="AI561"/>
  <c r="AI560"/>
  <c r="AI559"/>
  <c r="AI558"/>
  <c r="AI557"/>
  <c r="AG533"/>
  <c r="AF533"/>
  <c r="AE533"/>
  <c r="AD533"/>
  <c r="AC533"/>
  <c r="AB533"/>
  <c r="AA533"/>
  <c r="Z533"/>
  <c r="Y533"/>
  <c r="X533"/>
  <c r="W533"/>
  <c r="V533"/>
  <c r="U533"/>
  <c r="T533"/>
  <c r="S533"/>
  <c r="R533"/>
  <c r="Q533"/>
  <c r="P533"/>
  <c r="O533"/>
  <c r="N533"/>
  <c r="M533"/>
  <c r="L533"/>
  <c r="K533"/>
  <c r="J533"/>
  <c r="I533"/>
  <c r="H533"/>
  <c r="G533"/>
  <c r="F533"/>
  <c r="E533"/>
  <c r="D533"/>
  <c r="C533"/>
  <c r="A533"/>
  <c r="AI523"/>
  <c r="AI522"/>
  <c r="AI521"/>
  <c r="AI520"/>
  <c r="AI519"/>
  <c r="AI518"/>
  <c r="AI512"/>
  <c r="AI511"/>
  <c r="AI510"/>
  <c r="AI509"/>
  <c r="AI508"/>
  <c r="AI507"/>
  <c r="AI506"/>
  <c r="AI505"/>
  <c r="AI503"/>
  <c r="AI502"/>
  <c r="AG494"/>
  <c r="AF494"/>
  <c r="AE494"/>
  <c r="AD494"/>
  <c r="AC494"/>
  <c r="AB494"/>
  <c r="AA494"/>
  <c r="Z494"/>
  <c r="Y494"/>
  <c r="X494"/>
  <c r="W494"/>
  <c r="V494"/>
  <c r="U494"/>
  <c r="T494"/>
  <c r="S494"/>
  <c r="R494"/>
  <c r="Q494"/>
  <c r="P494"/>
  <c r="O494"/>
  <c r="N494"/>
  <c r="M494"/>
  <c r="L494"/>
  <c r="K494"/>
  <c r="J494"/>
  <c r="I494"/>
  <c r="H494"/>
  <c r="G494"/>
  <c r="F494"/>
  <c r="E494"/>
  <c r="D494"/>
  <c r="C494"/>
  <c r="AI479"/>
  <c r="AI478"/>
  <c r="AI477"/>
  <c r="AI476"/>
  <c r="AI475"/>
  <c r="AI474"/>
  <c r="AI473"/>
  <c r="AG408"/>
  <c r="AF408"/>
  <c r="AE408"/>
  <c r="AD408"/>
  <c r="AC408"/>
  <c r="AB408"/>
  <c r="AA408"/>
  <c r="Z408"/>
  <c r="Y408"/>
  <c r="X408"/>
  <c r="W408"/>
  <c r="V408"/>
  <c r="U408"/>
  <c r="T408"/>
  <c r="S408"/>
  <c r="R408"/>
  <c r="Q408"/>
  <c r="P408"/>
  <c r="O408"/>
  <c r="N408"/>
  <c r="M408"/>
  <c r="L408"/>
  <c r="K408"/>
  <c r="J408"/>
  <c r="I408"/>
  <c r="H408"/>
  <c r="G408"/>
  <c r="F408"/>
  <c r="E408"/>
  <c r="D408"/>
  <c r="C408"/>
  <c r="AI406"/>
  <c r="AI405"/>
  <c r="AI404"/>
  <c r="AI403"/>
  <c r="AI402"/>
  <c r="AI398"/>
  <c r="AI397"/>
  <c r="AI396"/>
  <c r="AI395"/>
  <c r="AI394"/>
  <c r="AI393"/>
  <c r="AI392"/>
  <c r="AI391"/>
  <c r="AI390"/>
  <c r="AG370"/>
  <c r="AF370"/>
  <c r="AE370"/>
  <c r="AE730" s="1"/>
  <c r="AD370"/>
  <c r="AD730" s="1"/>
  <c r="AC370"/>
  <c r="AB370"/>
  <c r="AA370"/>
  <c r="Z370"/>
  <c r="Y370"/>
  <c r="X370"/>
  <c r="W370"/>
  <c r="V370"/>
  <c r="V730" s="1"/>
  <c r="U370"/>
  <c r="T370"/>
  <c r="T730" s="1"/>
  <c r="S370"/>
  <c r="R370"/>
  <c r="R730" s="1"/>
  <c r="Q370"/>
  <c r="P370"/>
  <c r="P730" s="1"/>
  <c r="O370"/>
  <c r="N370"/>
  <c r="N730" s="1"/>
  <c r="M370"/>
  <c r="L370"/>
  <c r="L730" s="1"/>
  <c r="K370"/>
  <c r="J370"/>
  <c r="J730" s="1"/>
  <c r="I370"/>
  <c r="H370"/>
  <c r="H730" s="1"/>
  <c r="G370"/>
  <c r="F370"/>
  <c r="E370"/>
  <c r="D370"/>
  <c r="C370"/>
  <c r="A370"/>
  <c r="AI369"/>
  <c r="AI360"/>
  <c r="AI359"/>
  <c r="AI358"/>
  <c r="AI357"/>
  <c r="AI356"/>
  <c r="AI355"/>
  <c r="AI353"/>
  <c r="AI352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F331"/>
  <c r="E331"/>
  <c r="D331"/>
  <c r="C331"/>
  <c r="A331"/>
  <c r="AI329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A290"/>
  <c r="AI288"/>
  <c r="AI287"/>
  <c r="AI286"/>
  <c r="AI285"/>
  <c r="AI284"/>
  <c r="AI279"/>
  <c r="AI278"/>
  <c r="AI277"/>
  <c r="AI276"/>
  <c r="AI275"/>
  <c r="AI274"/>
  <c r="AI273"/>
  <c r="AI272"/>
  <c r="AI271"/>
  <c r="AI269"/>
  <c r="AI268"/>
  <c r="AI267"/>
  <c r="AI266"/>
  <c r="AI265"/>
  <c r="AI264"/>
  <c r="AI263"/>
  <c r="AI262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F251"/>
  <c r="E251"/>
  <c r="D251"/>
  <c r="C251"/>
  <c r="A251"/>
  <c r="AI249"/>
  <c r="AI248"/>
  <c r="AI247"/>
  <c r="AI246"/>
  <c r="AI245"/>
  <c r="AI244"/>
  <c r="AI250" s="1"/>
  <c r="AI22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A206"/>
  <c r="AI204"/>
  <c r="AI203"/>
  <c r="AI202"/>
  <c r="AI201"/>
  <c r="AI200"/>
  <c r="AI196"/>
  <c r="AI195"/>
  <c r="AI194"/>
  <c r="AI193"/>
  <c r="AI192"/>
  <c r="AI191"/>
  <c r="AI190"/>
  <c r="AI189"/>
  <c r="AI188"/>
  <c r="AI185"/>
  <c r="AI184"/>
  <c r="AI183"/>
  <c r="AI182"/>
  <c r="AI181"/>
  <c r="AI180"/>
  <c r="AI179"/>
  <c r="AI178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A166"/>
  <c r="AI164"/>
  <c r="AI163"/>
  <c r="AI162"/>
  <c r="AI161"/>
  <c r="AI160"/>
  <c r="AI147"/>
  <c r="AI157" s="1"/>
  <c r="AI169" s="1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AI124"/>
  <c r="AI123"/>
  <c r="AI122"/>
  <c r="AI121"/>
  <c r="AI120"/>
  <c r="AI119"/>
  <c r="AI116"/>
  <c r="AI115"/>
  <c r="AI114"/>
  <c r="AI113"/>
  <c r="AI112"/>
  <c r="AI111"/>
  <c r="AI110"/>
  <c r="AI109"/>
  <c r="AI10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AI86"/>
  <c r="AI85"/>
  <c r="AI84"/>
  <c r="AI83"/>
  <c r="AI78"/>
  <c r="AI77"/>
  <c r="AI76"/>
  <c r="AI75"/>
  <c r="AI74"/>
  <c r="AI73"/>
  <c r="AI72"/>
  <c r="AI71"/>
  <c r="AI70"/>
  <c r="AG49"/>
  <c r="AG730" s="1"/>
  <c r="AF49"/>
  <c r="AF730" s="1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A49"/>
  <c r="AI36"/>
  <c r="AI35"/>
  <c r="AI34"/>
  <c r="AI33"/>
  <c r="AI32"/>
  <c r="AI31"/>
  <c r="AI30"/>
  <c r="AI29"/>
  <c r="AI28"/>
  <c r="AI25"/>
  <c r="AI24"/>
  <c r="AI23"/>
  <c r="AI22"/>
  <c r="AI21"/>
  <c r="AI20"/>
  <c r="AI19"/>
  <c r="AI18"/>
  <c r="AJ4"/>
  <c r="G4" i="3" s="1"/>
  <c r="AH4" i="1"/>
  <c r="C693" i="2" l="1"/>
  <c r="E4" i="3"/>
  <c r="E6" s="1"/>
  <c r="AH6" i="1"/>
  <c r="AI480"/>
  <c r="AI524"/>
  <c r="AJ3" i="2"/>
  <c r="G17" i="3" s="1"/>
  <c r="G18" s="1"/>
  <c r="AI574" i="1"/>
  <c r="AI578" s="1"/>
  <c r="AI528" i="2"/>
  <c r="AI361" i="1"/>
  <c r="AI373" s="1"/>
  <c r="Z693" i="2"/>
  <c r="AG693"/>
  <c r="AB693"/>
  <c r="Y693"/>
  <c r="V693"/>
  <c r="I693"/>
  <c r="D693"/>
  <c r="AC693"/>
  <c r="AF693"/>
  <c r="AE693"/>
  <c r="AD693"/>
  <c r="AA693"/>
  <c r="U693"/>
  <c r="Q693"/>
  <c r="R693"/>
  <c r="N693"/>
  <c r="M693"/>
  <c r="X693"/>
  <c r="W693"/>
  <c r="T693"/>
  <c r="S693"/>
  <c r="P693"/>
  <c r="O693"/>
  <c r="L693"/>
  <c r="K693"/>
  <c r="H693"/>
  <c r="G693"/>
  <c r="J693"/>
  <c r="F693"/>
  <c r="E693"/>
  <c r="AJ3" i="1"/>
  <c r="G3" i="3" s="1"/>
  <c r="AI447" i="2"/>
  <c r="AI503" s="1"/>
  <c r="AI415"/>
  <c r="AI479"/>
  <c r="AI639"/>
  <c r="AI652" s="1"/>
  <c r="AI677"/>
  <c r="AI119"/>
  <c r="AI572"/>
  <c r="AI71"/>
  <c r="AI84" s="1"/>
  <c r="AI647"/>
  <c r="C731" i="1"/>
  <c r="D728" s="1"/>
  <c r="AI270"/>
  <c r="AI87"/>
  <c r="AI280"/>
  <c r="AI241"/>
  <c r="AI254" s="1"/>
  <c r="AI168"/>
  <c r="AI613" i="2"/>
  <c r="AI156"/>
  <c r="AI160" s="1"/>
  <c r="AI83"/>
  <c r="AI563" i="1"/>
  <c r="AI577" s="1"/>
  <c r="AI513"/>
  <c r="AI535" s="1"/>
  <c r="AI493"/>
  <c r="AI497" s="1"/>
  <c r="AI496"/>
  <c r="B494"/>
  <c r="AI389"/>
  <c r="AI309"/>
  <c r="AI333" s="1"/>
  <c r="B331"/>
  <c r="AI289"/>
  <c r="AI186"/>
  <c r="B206"/>
  <c r="B88"/>
  <c r="AI69"/>
  <c r="B687" i="2"/>
  <c r="B649"/>
  <c r="B574"/>
  <c r="AI554"/>
  <c r="AI518"/>
  <c r="AI540" s="1"/>
  <c r="B461"/>
  <c r="AI436"/>
  <c r="B417"/>
  <c r="AI397"/>
  <c r="AI315"/>
  <c r="B341"/>
  <c r="AI272"/>
  <c r="AI285" s="1"/>
  <c r="AI459"/>
  <c r="B282"/>
  <c r="B234"/>
  <c r="AI215"/>
  <c r="B158"/>
  <c r="AI111"/>
  <c r="B81"/>
  <c r="AI43"/>
  <c r="B40"/>
  <c r="AH4"/>
  <c r="AI26" i="1"/>
  <c r="AI51" s="1"/>
  <c r="B49"/>
  <c r="AI107"/>
  <c r="B126"/>
  <c r="B166"/>
  <c r="AI197"/>
  <c r="AI198" s="1"/>
  <c r="AI199" s="1"/>
  <c r="AI224"/>
  <c r="B251"/>
  <c r="B290"/>
  <c r="AI350"/>
  <c r="AI372" s="1"/>
  <c r="B370"/>
  <c r="AI399"/>
  <c r="AI400" s="1"/>
  <c r="AI407" s="1"/>
  <c r="B408"/>
  <c r="AI532"/>
  <c r="AI536" s="1"/>
  <c r="B533"/>
  <c r="B575"/>
  <c r="AI4"/>
  <c r="F4" i="3" s="1"/>
  <c r="AI19" i="2"/>
  <c r="AI39"/>
  <c r="AI101"/>
  <c r="B120"/>
  <c r="AI149"/>
  <c r="AI196"/>
  <c r="B197"/>
  <c r="AK3" s="1"/>
  <c r="H17" i="3" s="1"/>
  <c r="AI225" i="2"/>
  <c r="AI284"/>
  <c r="AI304"/>
  <c r="AI340"/>
  <c r="AI344" s="1"/>
  <c r="AI370"/>
  <c r="AI371" s="1"/>
  <c r="AI377" s="1"/>
  <c r="AI381" s="1"/>
  <c r="B379"/>
  <c r="AI407"/>
  <c r="AI489"/>
  <c r="AI497" s="1"/>
  <c r="AI536"/>
  <c r="B538"/>
  <c r="AI564"/>
  <c r="AI628"/>
  <c r="AI667"/>
  <c r="AI685"/>
  <c r="AK4" i="1"/>
  <c r="H4" i="3" s="1"/>
  <c r="AI343" i="2" l="1"/>
  <c r="AI5" i="1"/>
  <c r="F5" i="3" s="1"/>
  <c r="AI651" i="2"/>
  <c r="AI2" s="1"/>
  <c r="AK2"/>
  <c r="H16" i="3" s="1"/>
  <c r="AI42" i="2"/>
  <c r="AI501"/>
  <c r="A499"/>
  <c r="AI689"/>
  <c r="AI122"/>
  <c r="AK3" i="1"/>
  <c r="AI208"/>
  <c r="AI90"/>
  <c r="AI253"/>
  <c r="AJ6"/>
  <c r="G6" i="3"/>
  <c r="AJ4" i="2"/>
  <c r="AI236"/>
  <c r="AI410" i="1"/>
  <c r="AI292"/>
  <c r="AI128"/>
  <c r="D731"/>
  <c r="AI730"/>
  <c r="F8" i="3" s="1"/>
  <c r="F10" s="1"/>
  <c r="F12" s="1"/>
  <c r="AI576" i="2"/>
  <c r="AI3" s="1"/>
  <c r="F17" i="3" s="1"/>
  <c r="AI419" i="2"/>
  <c r="AI693"/>
  <c r="F20" i="3" s="1"/>
  <c r="F22" s="1"/>
  <c r="F24" s="1"/>
  <c r="C694" i="2"/>
  <c r="D691" s="1"/>
  <c r="D694" s="1"/>
  <c r="E691" s="1"/>
  <c r="E694" s="1"/>
  <c r="F691" s="1"/>
  <c r="F694" s="1"/>
  <c r="G691" s="1"/>
  <c r="G694" s="1"/>
  <c r="H691" s="1"/>
  <c r="H694" s="1"/>
  <c r="I691" s="1"/>
  <c r="I694" s="1"/>
  <c r="J691" s="1"/>
  <c r="J694" s="1"/>
  <c r="K691" s="1"/>
  <c r="K694" s="1"/>
  <c r="L691" s="1"/>
  <c r="L694" s="1"/>
  <c r="M691" s="1"/>
  <c r="M694" s="1"/>
  <c r="N691" s="1"/>
  <c r="N694" s="1"/>
  <c r="O691" s="1"/>
  <c r="O694" s="1"/>
  <c r="P691" s="1"/>
  <c r="P694" s="1"/>
  <c r="Q691" s="1"/>
  <c r="Q694" s="1"/>
  <c r="R691" s="1"/>
  <c r="R694" s="1"/>
  <c r="S691" s="1"/>
  <c r="S694" s="1"/>
  <c r="T691" s="1"/>
  <c r="T694" s="1"/>
  <c r="U691" s="1"/>
  <c r="U694" s="1"/>
  <c r="V691" s="1"/>
  <c r="V694" s="1"/>
  <c r="W691" s="1"/>
  <c r="W694" s="1"/>
  <c r="X691" s="1"/>
  <c r="X694" s="1"/>
  <c r="Y691" s="1"/>
  <c r="Y694" s="1"/>
  <c r="Z691" s="1"/>
  <c r="Z694" s="1"/>
  <c r="AA691" s="1"/>
  <c r="AA694" s="1"/>
  <c r="AB691" s="1"/>
  <c r="AB694" s="1"/>
  <c r="AC691" s="1"/>
  <c r="AC694" s="1"/>
  <c r="AD691" s="1"/>
  <c r="AD694" s="1"/>
  <c r="AE691" s="1"/>
  <c r="AE694" s="1"/>
  <c r="AF691" s="1"/>
  <c r="AF694" s="1"/>
  <c r="AG691" s="1"/>
  <c r="AG694" s="1"/>
  <c r="AI4" l="1"/>
  <c r="AI3" i="1"/>
  <c r="E728"/>
  <c r="E731" s="1"/>
  <c r="AK6"/>
  <c r="H3" i="3"/>
  <c r="H6" s="1"/>
  <c r="AK4" i="2"/>
  <c r="H18" i="3"/>
  <c r="F16" l="1"/>
  <c r="F23" s="1"/>
  <c r="F19" s="1"/>
  <c r="F3"/>
  <c r="F11" s="1"/>
  <c r="F7" s="1"/>
  <c r="AI6" i="1"/>
  <c r="F728"/>
  <c r="F731" s="1"/>
  <c r="G728" l="1"/>
  <c r="G731" s="1"/>
  <c r="H728" l="1"/>
  <c r="H731" s="1"/>
  <c r="I728" l="1"/>
  <c r="I731" s="1"/>
  <c r="J728" l="1"/>
  <c r="J731" s="1"/>
  <c r="K728" s="1"/>
  <c r="K731" s="1"/>
  <c r="L728" l="1"/>
  <c r="L731" s="1"/>
  <c r="M728" l="1"/>
  <c r="M731" s="1"/>
  <c r="N728" l="1"/>
  <c r="N731" s="1"/>
  <c r="O728" l="1"/>
  <c r="O731" s="1"/>
  <c r="P728" l="1"/>
  <c r="P731" s="1"/>
  <c r="Q728" l="1"/>
  <c r="Q731" s="1"/>
  <c r="R728" l="1"/>
  <c r="R731" s="1"/>
  <c r="S728" l="1"/>
  <c r="S731" s="1"/>
  <c r="T728" l="1"/>
  <c r="T731" s="1"/>
  <c r="U728" l="1"/>
  <c r="U731" s="1"/>
  <c r="V728" l="1"/>
  <c r="V731" s="1"/>
  <c r="W728" l="1"/>
  <c r="W731" s="1"/>
  <c r="X728" l="1"/>
  <c r="X731" s="1"/>
  <c r="Y728" l="1"/>
  <c r="Y731" s="1"/>
  <c r="Z728" l="1"/>
  <c r="Z731" s="1"/>
  <c r="AA728" l="1"/>
  <c r="AA731" s="1"/>
  <c r="AB728" l="1"/>
  <c r="AB731" s="1"/>
  <c r="AC728" l="1"/>
  <c r="AC731" s="1"/>
  <c r="AD728" l="1"/>
  <c r="AD731" s="1"/>
  <c r="AE728" l="1"/>
  <c r="AE731" s="1"/>
  <c r="AF728" l="1"/>
  <c r="AF731" s="1"/>
  <c r="AG728" l="1"/>
  <c r="AG731" s="1"/>
</calcChain>
</file>

<file path=xl/comments1.xml><?xml version="1.0" encoding="utf-8"?>
<comments xmlns="http://schemas.openxmlformats.org/spreadsheetml/2006/main">
  <authors>
    <author>User</author>
  </authors>
  <commentList>
    <comment ref="Z27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аванс</t>
        </r>
      </text>
    </comment>
    <comment ref="AA241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79 рублей штраф
</t>
        </r>
      </text>
    </comment>
    <comment ref="T507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аванс</t>
        </r>
      </text>
    </comment>
    <comment ref="AA617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штраф</t>
        </r>
      </text>
    </comment>
    <comment ref="Z632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аванс</t>
        </r>
      </text>
    </comment>
  </commentList>
</comments>
</file>

<file path=xl/sharedStrings.xml><?xml version="1.0" encoding="utf-8"?>
<sst xmlns="http://schemas.openxmlformats.org/spreadsheetml/2006/main" count="1778" uniqueCount="246">
  <si>
    <t>ФОНД</t>
  </si>
  <si>
    <t>З/П</t>
  </si>
  <si>
    <t>ДОП.РАБ.</t>
  </si>
  <si>
    <t>РАЗОВЫЕ</t>
  </si>
  <si>
    <t>Пятерочки</t>
  </si>
  <si>
    <t>детский мир</t>
  </si>
  <si>
    <t>Итого</t>
  </si>
  <si>
    <t>Дзержинск Октябрьская 36а</t>
  </si>
  <si>
    <t>уборщица</t>
  </si>
  <si>
    <t>щетина</t>
  </si>
  <si>
    <t>я</t>
  </si>
  <si>
    <t>РТЗ</t>
  </si>
  <si>
    <t>Бондарева</t>
  </si>
  <si>
    <t>Лытова</t>
  </si>
  <si>
    <t>Запарин</t>
  </si>
  <si>
    <t>Чистякова</t>
  </si>
  <si>
    <t>Манаева</t>
  </si>
  <si>
    <t>Савин</t>
  </si>
  <si>
    <t>грузчик</t>
  </si>
  <si>
    <t>бедюров</t>
  </si>
  <si>
    <t>доп.раб.</t>
  </si>
  <si>
    <t>Дзержинск Самохвалова 10</t>
  </si>
  <si>
    <t>дворник</t>
  </si>
  <si>
    <t>Дзержинск Самохвалова 1</t>
  </si>
  <si>
    <t>кирдянова</t>
  </si>
  <si>
    <t>Дзержинск ул.Грибоедова 3а</t>
  </si>
  <si>
    <t>краснова</t>
  </si>
  <si>
    <t>дворинк</t>
  </si>
  <si>
    <t>гребенникова</t>
  </si>
  <si>
    <t>лисовская</t>
  </si>
  <si>
    <t>5512 Дзержинск Пожарского 4а</t>
  </si>
  <si>
    <t>грузчики</t>
  </si>
  <si>
    <t>запарин</t>
  </si>
  <si>
    <t>Дзержинск Октябрьская 20</t>
  </si>
  <si>
    <t>Пинтелькина</t>
  </si>
  <si>
    <t>Красильникова</t>
  </si>
  <si>
    <t>РТЗ+грузчик</t>
  </si>
  <si>
    <t>Дзержинск Грибоедова 30</t>
  </si>
  <si>
    <t>пестреева</t>
  </si>
  <si>
    <t xml:space="preserve"> Дзержинск Маяковского 10/1</t>
  </si>
  <si>
    <t xml:space="preserve"> Дзержинск Марковникова 23/24</t>
  </si>
  <si>
    <t>Дзержинск Октябрьская 5/7</t>
  </si>
  <si>
    <t>козина</t>
  </si>
  <si>
    <t>Сучилова</t>
  </si>
  <si>
    <t>Дзержинск Попова 36а</t>
  </si>
  <si>
    <t>виноградова</t>
  </si>
  <si>
    <t>телицина</t>
  </si>
  <si>
    <t>Остаток на н.д.</t>
  </si>
  <si>
    <t>приход</t>
  </si>
  <si>
    <t>расход</t>
  </si>
  <si>
    <t>Остаток на к.д.</t>
  </si>
  <si>
    <t>Дзержинск Красноармейская 30</t>
  </si>
  <si>
    <t>Бугрова</t>
  </si>
  <si>
    <t>Силина</t>
  </si>
  <si>
    <t>Уставщекова</t>
  </si>
  <si>
    <t>Горячева(офис)</t>
  </si>
  <si>
    <t>Дзержинск Терешковой 60</t>
  </si>
  <si>
    <t>бондаренко</t>
  </si>
  <si>
    <t>сарапкин</t>
  </si>
  <si>
    <t>горбунов</t>
  </si>
  <si>
    <t>Дзержинск Красноармейская 5а</t>
  </si>
  <si>
    <t>390 п.н.</t>
  </si>
  <si>
    <t>ромахина</t>
  </si>
  <si>
    <t>Дзержинск ул. Советская 13</t>
  </si>
  <si>
    <t>белова</t>
  </si>
  <si>
    <t>Дзержинск Чкалова 29 Авоська</t>
  </si>
  <si>
    <t>Родичикна</t>
  </si>
  <si>
    <t>Игнаткина</t>
  </si>
  <si>
    <t>Дзержинск Циолковского 54</t>
  </si>
  <si>
    <t>кочетова</t>
  </si>
  <si>
    <t>казакова</t>
  </si>
  <si>
    <t>Дзержинск ул. Пушкинская 10</t>
  </si>
  <si>
    <t>Савченко</t>
  </si>
  <si>
    <t>Шувалова</t>
  </si>
  <si>
    <t>грузчик+РТЗ</t>
  </si>
  <si>
    <t>Дзержинск Строителей 9в</t>
  </si>
  <si>
    <t>уборщица+дворник</t>
  </si>
  <si>
    <t>мизинова</t>
  </si>
  <si>
    <t>воронина</t>
  </si>
  <si>
    <t>Дзержинск Космонавтов 11 а</t>
  </si>
  <si>
    <t>Дзержинск Петрищева 4</t>
  </si>
  <si>
    <t>Землякова</t>
  </si>
  <si>
    <t>Сыроваткина</t>
  </si>
  <si>
    <t>Дзержинск Космонавтов 26</t>
  </si>
  <si>
    <t>архипова</t>
  </si>
  <si>
    <t>Дзержинск Молодежная 7а</t>
  </si>
  <si>
    <t>Сарапкин</t>
  </si>
  <si>
    <t>Щукин</t>
  </si>
  <si>
    <t>Москвин</t>
  </si>
  <si>
    <t>Гришин</t>
  </si>
  <si>
    <t>Исаев</t>
  </si>
  <si>
    <t>Елизарова</t>
  </si>
  <si>
    <t>Раченкова</t>
  </si>
  <si>
    <t>Петухова</t>
  </si>
  <si>
    <t>Дзержинск Молодежная, 7А</t>
  </si>
  <si>
    <t>Дзержинск Пирогова 11</t>
  </si>
  <si>
    <t>Дзержинск свердлова 22</t>
  </si>
  <si>
    <t>уборщицы</t>
  </si>
  <si>
    <t>Дзержинск Циолковского 86</t>
  </si>
  <si>
    <t>Дзержинск, Верхуша</t>
  </si>
  <si>
    <t>Штрафы</t>
  </si>
  <si>
    <t>Детский мир</t>
  </si>
  <si>
    <t>з/п+разовые</t>
  </si>
  <si>
    <t>аванс</t>
  </si>
  <si>
    <t>остаток/перерасход</t>
  </si>
  <si>
    <t>к выдаче з/п</t>
  </si>
  <si>
    <t>(-)к выдаче разовые/на след.месяц</t>
  </si>
  <si>
    <t>Дзержинск Манилкина</t>
  </si>
  <si>
    <t>малов</t>
  </si>
  <si>
    <t>вавин</t>
  </si>
  <si>
    <t>алексеев</t>
  </si>
  <si>
    <t>прунова</t>
  </si>
  <si>
    <t>бибиева</t>
  </si>
  <si>
    <t>РТЗ+грузчики</t>
  </si>
  <si>
    <t>Дзержинск Пирогова 33</t>
  </si>
  <si>
    <t>уборщик</t>
  </si>
  <si>
    <t>кулугин</t>
  </si>
  <si>
    <t>грузчик+ртз</t>
  </si>
  <si>
    <t>калугин</t>
  </si>
  <si>
    <t>ершова</t>
  </si>
  <si>
    <t>дурандина</t>
  </si>
  <si>
    <t>грузчики +ртз</t>
  </si>
  <si>
    <t xml:space="preserve"> Дзержинск Гайдара 59е</t>
  </si>
  <si>
    <t xml:space="preserve"> Дзержинск Маяковского 21</t>
  </si>
  <si>
    <t>игрушкина</t>
  </si>
  <si>
    <t>рябова</t>
  </si>
  <si>
    <t>Володарск, ул. Суворова 8а</t>
  </si>
  <si>
    <t>жишкевич</t>
  </si>
  <si>
    <t>офицерова</t>
  </si>
  <si>
    <t>Детский мир Дзержинск пр.Ленина 66</t>
  </si>
  <si>
    <t>сизова</t>
  </si>
  <si>
    <t>гамыгин</t>
  </si>
  <si>
    <t>филичкина</t>
  </si>
  <si>
    <t>лаврик</t>
  </si>
  <si>
    <t>коноплева</t>
  </si>
  <si>
    <t>пинтелькина</t>
  </si>
  <si>
    <t>рякушин</t>
  </si>
  <si>
    <t>борисова</t>
  </si>
  <si>
    <t>исаков</t>
  </si>
  <si>
    <t>гришин</t>
  </si>
  <si>
    <t>чистякова</t>
  </si>
  <si>
    <t>гуленков</t>
  </si>
  <si>
    <t>живов</t>
  </si>
  <si>
    <t>шушарин</t>
  </si>
  <si>
    <t>бабеева</t>
  </si>
  <si>
    <t>Дзержинск, Грибоедова 30</t>
  </si>
  <si>
    <t>генералрва</t>
  </si>
  <si>
    <t>осокина</t>
  </si>
  <si>
    <t>кабакова</t>
  </si>
  <si>
    <t>грузики</t>
  </si>
  <si>
    <t>грузчики+РТЗ</t>
  </si>
  <si>
    <t>грузчики+ртз</t>
  </si>
  <si>
    <t>петрухина</t>
  </si>
  <si>
    <t>егорова</t>
  </si>
  <si>
    <t>маслов</t>
  </si>
  <si>
    <t>принев</t>
  </si>
  <si>
    <t>ястребова</t>
  </si>
  <si>
    <t>принева</t>
  </si>
  <si>
    <t>5-ка</t>
  </si>
  <si>
    <t>Пятерочка (15)</t>
  </si>
  <si>
    <t>еремеева</t>
  </si>
  <si>
    <t>малиев</t>
  </si>
  <si>
    <t>бакина</t>
  </si>
  <si>
    <t>савина</t>
  </si>
  <si>
    <t>кочетов</t>
  </si>
  <si>
    <t>каргапольцева</t>
  </si>
  <si>
    <t>хайрулина</t>
  </si>
  <si>
    <t>зуева</t>
  </si>
  <si>
    <t>михеева</t>
  </si>
  <si>
    <t>горская</t>
  </si>
  <si>
    <t>родионова</t>
  </si>
  <si>
    <t>мурзов</t>
  </si>
  <si>
    <t>можевитин</t>
  </si>
  <si>
    <t>бахтенкова</t>
  </si>
  <si>
    <t>Дзержинск ул. Попова 22 П2  9024</t>
  </si>
  <si>
    <t>Дзержинск Попова д.22</t>
  </si>
  <si>
    <t>варламова</t>
  </si>
  <si>
    <t>кутырев</t>
  </si>
  <si>
    <t>понкратова</t>
  </si>
  <si>
    <t>РТЗ, грузчики</t>
  </si>
  <si>
    <t>РТЗ, Грузчики (7)</t>
  </si>
  <si>
    <t>Пятерочка(12)</t>
  </si>
  <si>
    <t>РТЗ, Грузчики (9)</t>
  </si>
  <si>
    <t>конкурина</t>
  </si>
  <si>
    <t>жорина</t>
  </si>
  <si>
    <t>чистова</t>
  </si>
  <si>
    <t>леткова</t>
  </si>
  <si>
    <t>клюева</t>
  </si>
  <si>
    <t>маклакова</t>
  </si>
  <si>
    <t>генералова</t>
  </si>
  <si>
    <t>щукин</t>
  </si>
  <si>
    <t>вершинин</t>
  </si>
  <si>
    <t>котрушев</t>
  </si>
  <si>
    <t>тихонов</t>
  </si>
  <si>
    <t>кирилова</t>
  </si>
  <si>
    <t>владимирцева</t>
  </si>
  <si>
    <t>песереева</t>
  </si>
  <si>
    <t>шатунова</t>
  </si>
  <si>
    <t>ермаков</t>
  </si>
  <si>
    <t>петелин</t>
  </si>
  <si>
    <t>омельченко</t>
  </si>
  <si>
    <t>меляков</t>
  </si>
  <si>
    <t>Ермаков</t>
  </si>
  <si>
    <t>Чистова</t>
  </si>
  <si>
    <t>Богданова</t>
  </si>
  <si>
    <t>Гребенникова</t>
  </si>
  <si>
    <t>Краснова</t>
  </si>
  <si>
    <t>Пыхова</t>
  </si>
  <si>
    <t>Дудкина</t>
  </si>
  <si>
    <t>Бахтенкова</t>
  </si>
  <si>
    <t>Дерябина</t>
  </si>
  <si>
    <t>Цыпленков</t>
  </si>
  <si>
    <t>Арясова</t>
  </si>
  <si>
    <t>грузчик +РТЗ</t>
  </si>
  <si>
    <t>Бондаренко</t>
  </si>
  <si>
    <t>Зуева</t>
  </si>
  <si>
    <t>Леткова</t>
  </si>
  <si>
    <t>Горбунов</t>
  </si>
  <si>
    <t>Вершинин</t>
  </si>
  <si>
    <t>Живов</t>
  </si>
  <si>
    <t>Апексимов</t>
  </si>
  <si>
    <t>Алексеев</t>
  </si>
  <si>
    <t>Королева</t>
  </si>
  <si>
    <t>логинова</t>
  </si>
  <si>
    <t>Уставщикова</t>
  </si>
  <si>
    <t>гусева</t>
  </si>
  <si>
    <t>игнатьева</t>
  </si>
  <si>
    <t>головилова</t>
  </si>
  <si>
    <t>Савченково</t>
  </si>
  <si>
    <t>Круглов</t>
  </si>
  <si>
    <t>модин</t>
  </si>
  <si>
    <t>петухов</t>
  </si>
  <si>
    <t>шушин</t>
  </si>
  <si>
    <t>круглов</t>
  </si>
  <si>
    <t>вешинин</t>
  </si>
  <si>
    <t>пшеничнов</t>
  </si>
  <si>
    <t>ларин</t>
  </si>
  <si>
    <t>поляков</t>
  </si>
  <si>
    <t>коробов</t>
  </si>
  <si>
    <t>ревушкин</t>
  </si>
  <si>
    <t>кузнецова</t>
  </si>
  <si>
    <t>праведникова</t>
  </si>
  <si>
    <t>сазонов</t>
  </si>
  <si>
    <t>ерофеева</t>
  </si>
  <si>
    <t>сиднева</t>
  </si>
  <si>
    <t>вашковский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</si>
</sst>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04"/>
    </font>
    <font>
      <b/>
      <sz val="7.5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7.5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7.5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FF"/>
        <bgColor indexed="35"/>
      </patternFill>
    </fill>
    <fill>
      <patternFill patternType="solid">
        <fgColor indexed="15"/>
        <bgColor indexed="35"/>
      </patternFill>
    </fill>
    <fill>
      <patternFill patternType="solid">
        <fgColor indexed="11"/>
        <bgColor indexed="49"/>
      </patternFill>
    </fill>
    <fill>
      <patternFill patternType="solid">
        <fgColor rgb="FF00B0F0"/>
        <bgColor indexed="64"/>
      </patternFill>
    </fill>
    <fill>
      <patternFill patternType="solid">
        <fgColor rgb="FF09FF78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30"/>
      </patternFill>
    </fill>
    <fill>
      <patternFill patternType="solid">
        <fgColor indexed="44"/>
        <bgColor indexed="31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4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4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1" xfId="0" applyFont="1" applyBorder="1" applyProtection="1">
      <protection hidden="1"/>
    </xf>
    <xf numFmtId="0" fontId="2" fillId="0" borderId="1" xfId="0" applyFont="1" applyBorder="1" applyProtection="1"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Fill="1"/>
    <xf numFmtId="0" fontId="4" fillId="2" borderId="2" xfId="0" applyFont="1" applyFill="1" applyBorder="1" applyAlignment="1"/>
    <xf numFmtId="0" fontId="1" fillId="2" borderId="3" xfId="0" applyFont="1" applyFill="1" applyBorder="1" applyAlignment="1"/>
    <xf numFmtId="0" fontId="1" fillId="0" borderId="3" xfId="0" applyFont="1" applyBorder="1" applyAlignment="1"/>
    <xf numFmtId="2" fontId="1" fillId="0" borderId="4" xfId="0" applyNumberFormat="1" applyFont="1" applyBorder="1" applyAlignment="1"/>
    <xf numFmtId="2" fontId="1" fillId="0" borderId="0" xfId="0" applyNumberFormat="1" applyFont="1" applyFill="1" applyBorder="1" applyAlignment="1"/>
    <xf numFmtId="0" fontId="0" fillId="0" borderId="0" xfId="0" applyFill="1"/>
    <xf numFmtId="0" fontId="1" fillId="3" borderId="2" xfId="0" applyFont="1" applyFill="1" applyBorder="1" applyAlignment="1"/>
    <xf numFmtId="0" fontId="1" fillId="0" borderId="1" xfId="0" applyFont="1" applyBorder="1" applyAlignment="1">
      <alignment wrapText="1"/>
    </xf>
    <xf numFmtId="0" fontId="2" fillId="0" borderId="1" xfId="0" applyFont="1" applyFill="1" applyBorder="1"/>
    <xf numFmtId="1" fontId="2" fillId="0" borderId="1" xfId="0" applyNumberFormat="1" applyFont="1" applyFill="1" applyBorder="1"/>
    <xf numFmtId="1" fontId="2" fillId="0" borderId="5" xfId="0" applyNumberFormat="1" applyFont="1" applyFill="1" applyBorder="1"/>
    <xf numFmtId="0" fontId="2" fillId="0" borderId="5" xfId="0" applyNumberFormat="1" applyFont="1" applyFill="1" applyBorder="1"/>
    <xf numFmtId="1" fontId="2" fillId="0" borderId="0" xfId="0" applyNumberFormat="1" applyFont="1" applyFill="1" applyBorder="1"/>
    <xf numFmtId="0" fontId="5" fillId="0" borderId="1" xfId="0" applyFont="1" applyBorder="1" applyAlignment="1">
      <alignment wrapText="1"/>
    </xf>
    <xf numFmtId="0" fontId="6" fillId="0" borderId="1" xfId="0" applyFont="1" applyFill="1" applyBorder="1"/>
    <xf numFmtId="0" fontId="6" fillId="0" borderId="5" xfId="0" applyFont="1" applyFill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1" fontId="2" fillId="4" borderId="1" xfId="0" applyNumberFormat="1" applyFont="1" applyFill="1" applyBorder="1"/>
    <xf numFmtId="0" fontId="1" fillId="5" borderId="2" xfId="0" applyFont="1" applyFill="1" applyBorder="1" applyAlignment="1">
      <alignment wrapText="1"/>
    </xf>
    <xf numFmtId="0" fontId="2" fillId="0" borderId="1" xfId="0" applyFont="1" applyBorder="1"/>
    <xf numFmtId="1" fontId="2" fillId="0" borderId="1" xfId="0" applyNumberFormat="1" applyFont="1" applyBorder="1"/>
    <xf numFmtId="0" fontId="1" fillId="3" borderId="2" xfId="0" applyFont="1" applyFill="1" applyBorder="1" applyAlignment="1">
      <alignment wrapText="1"/>
    </xf>
    <xf numFmtId="0" fontId="2" fillId="0" borderId="0" xfId="0" applyNumberFormat="1" applyFont="1" applyFill="1" applyBorder="1"/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/>
    <xf numFmtId="0" fontId="2" fillId="8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1" fontId="2" fillId="9" borderId="1" xfId="0" applyNumberFormat="1" applyFont="1" applyFill="1" applyBorder="1"/>
    <xf numFmtId="1" fontId="0" fillId="0" borderId="0" xfId="0" applyNumberFormat="1"/>
    <xf numFmtId="1" fontId="0" fillId="0" borderId="0" xfId="0" applyNumberFormat="1" applyFill="1"/>
    <xf numFmtId="1" fontId="1" fillId="0" borderId="4" xfId="0" applyNumberFormat="1" applyFont="1" applyBorder="1" applyAlignment="1"/>
    <xf numFmtId="1" fontId="1" fillId="0" borderId="0" xfId="0" applyNumberFormat="1" applyFont="1" applyFill="1" applyBorder="1" applyAlignment="1"/>
    <xf numFmtId="0" fontId="1" fillId="7" borderId="1" xfId="0" applyFont="1" applyFill="1" applyBorder="1"/>
    <xf numFmtId="0" fontId="6" fillId="0" borderId="1" xfId="0" applyFont="1" applyBorder="1"/>
    <xf numFmtId="0" fontId="1" fillId="10" borderId="2" xfId="0" applyFont="1" applyFill="1" applyBorder="1" applyAlignment="1"/>
    <xf numFmtId="0" fontId="1" fillId="10" borderId="2" xfId="0" applyFont="1" applyFill="1" applyBorder="1" applyAlignment="1">
      <alignment wrapText="1"/>
    </xf>
    <xf numFmtId="1" fontId="2" fillId="11" borderId="1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1" fillId="0" borderId="6" xfId="0" applyFont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7" xfId="0" applyFont="1" applyFill="1" applyBorder="1"/>
    <xf numFmtId="0" fontId="1" fillId="0" borderId="2" xfId="0" applyFont="1" applyFill="1" applyBorder="1" applyAlignment="1">
      <alignment wrapText="1"/>
    </xf>
    <xf numFmtId="1" fontId="2" fillId="12" borderId="1" xfId="0" applyNumberFormat="1" applyFont="1" applyFill="1" applyBorder="1"/>
    <xf numFmtId="0" fontId="4" fillId="13" borderId="2" xfId="0" applyFont="1" applyFill="1" applyBorder="1" applyAlignment="1"/>
    <xf numFmtId="0" fontId="1" fillId="13" borderId="3" xfId="0" applyFont="1" applyFill="1" applyBorder="1" applyAlignment="1"/>
    <xf numFmtId="0" fontId="1" fillId="0" borderId="4" xfId="0" applyFont="1" applyBorder="1" applyAlignment="1"/>
    <xf numFmtId="0" fontId="1" fillId="0" borderId="0" xfId="0" applyFont="1" applyFill="1" applyBorder="1" applyAlignment="1"/>
    <xf numFmtId="0" fontId="2" fillId="0" borderId="3" xfId="0" applyFont="1" applyBorder="1"/>
    <xf numFmtId="0" fontId="2" fillId="0" borderId="4" xfId="0" applyFont="1" applyBorder="1"/>
    <xf numFmtId="0" fontId="4" fillId="14" borderId="2" xfId="0" applyFont="1" applyFill="1" applyBorder="1" applyAlignment="1"/>
    <xf numFmtId="0" fontId="1" fillId="14" borderId="3" xfId="0" applyFont="1" applyFill="1" applyBorder="1" applyAlignment="1"/>
    <xf numFmtId="0" fontId="7" fillId="15" borderId="1" xfId="0" applyFont="1" applyFill="1" applyBorder="1" applyAlignment="1">
      <alignment wrapText="1"/>
    </xf>
    <xf numFmtId="0" fontId="1" fillId="15" borderId="1" xfId="0" applyFont="1" applyFill="1" applyBorder="1" applyAlignment="1">
      <alignment wrapText="1"/>
    </xf>
    <xf numFmtId="0" fontId="1" fillId="15" borderId="1" xfId="0" applyFont="1" applyFill="1" applyBorder="1"/>
    <xf numFmtId="0" fontId="1" fillId="0" borderId="0" xfId="0" applyFont="1" applyFill="1" applyBorder="1"/>
    <xf numFmtId="2" fontId="1" fillId="0" borderId="0" xfId="0" applyNumberFormat="1" applyFont="1"/>
    <xf numFmtId="2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1" fillId="16" borderId="1" xfId="0" applyNumberFormat="1" applyFont="1" applyFill="1" applyBorder="1"/>
    <xf numFmtId="1" fontId="1" fillId="0" borderId="0" xfId="0" applyNumberFormat="1" applyFont="1" applyFill="1"/>
    <xf numFmtId="1" fontId="1" fillId="17" borderId="1" xfId="0" applyNumberFormat="1" applyFont="1" applyFill="1" applyBorder="1"/>
    <xf numFmtId="0" fontId="7" fillId="18" borderId="1" xfId="0" applyFont="1" applyFill="1" applyBorder="1" applyAlignment="1">
      <alignment wrapText="1"/>
    </xf>
    <xf numFmtId="0" fontId="1" fillId="18" borderId="1" xfId="0" applyFont="1" applyFill="1" applyBorder="1" applyAlignment="1">
      <alignment wrapText="1"/>
    </xf>
    <xf numFmtId="0" fontId="1" fillId="18" borderId="1" xfId="0" applyFont="1" applyFill="1" applyBorder="1"/>
    <xf numFmtId="1" fontId="1" fillId="0" borderId="0" xfId="0" applyNumberFormat="1" applyFont="1"/>
    <xf numFmtId="0" fontId="2" fillId="0" borderId="8" xfId="0" applyFon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/>
    <xf numFmtId="0" fontId="4" fillId="10" borderId="2" xfId="0" applyFont="1" applyFill="1" applyBorder="1" applyAlignment="1"/>
    <xf numFmtId="0" fontId="1" fillId="10" borderId="3" xfId="0" applyFont="1" applyFill="1" applyBorder="1" applyAlignment="1"/>
    <xf numFmtId="0" fontId="1" fillId="0" borderId="9" xfId="0" applyFont="1" applyBorder="1" applyAlignment="1"/>
    <xf numFmtId="0" fontId="1" fillId="0" borderId="9" xfId="0" applyFont="1" applyFill="1" applyBorder="1" applyAlignment="1">
      <alignment horizontal="center"/>
    </xf>
    <xf numFmtId="0" fontId="1" fillId="0" borderId="10" xfId="0" applyFont="1" applyBorder="1" applyAlignment="1"/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3" fontId="2" fillId="0" borderId="1" xfId="0" applyNumberFormat="1" applyFont="1" applyFill="1" applyBorder="1"/>
    <xf numFmtId="3" fontId="2" fillId="0" borderId="1" xfId="0" applyNumberFormat="1" applyFont="1" applyBorder="1"/>
    <xf numFmtId="3" fontId="2" fillId="4" borderId="1" xfId="0" applyNumberFormat="1" applyFont="1" applyFill="1" applyBorder="1"/>
    <xf numFmtId="0" fontId="2" fillId="0" borderId="4" xfId="0" applyFont="1" applyFill="1" applyBorder="1" applyAlignment="1">
      <alignment horizontal="center"/>
    </xf>
    <xf numFmtId="3" fontId="2" fillId="9" borderId="1" xfId="0" applyNumberFormat="1" applyFont="1" applyFill="1" applyBorder="1"/>
    <xf numFmtId="0" fontId="2" fillId="0" borderId="1" xfId="0" applyNumberFormat="1" applyFont="1" applyFill="1" applyBorder="1"/>
    <xf numFmtId="0" fontId="2" fillId="0" borderId="1" xfId="0" applyNumberFormat="1" applyFont="1" applyBorder="1"/>
    <xf numFmtId="0" fontId="2" fillId="4" borderId="1" xfId="0" applyNumberFormat="1" applyFont="1" applyFill="1" applyBorder="1"/>
    <xf numFmtId="14" fontId="1" fillId="0" borderId="1" xfId="0" applyNumberFormat="1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Border="1"/>
    <xf numFmtId="1" fontId="1" fillId="7" borderId="1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>
      <alignment horizontal="center"/>
    </xf>
    <xf numFmtId="0" fontId="1" fillId="16" borderId="0" xfId="0" applyFont="1" applyFill="1"/>
    <xf numFmtId="0" fontId="1" fillId="17" borderId="0" xfId="0" applyFont="1" applyFill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top" wrapText="1"/>
    </xf>
    <xf numFmtId="3" fontId="3" fillId="0" borderId="10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3" fontId="3" fillId="19" borderId="4" xfId="0" applyNumberFormat="1" applyFont="1" applyFill="1" applyBorder="1" applyAlignment="1">
      <alignment horizontal="center"/>
    </xf>
    <xf numFmtId="3" fontId="3" fillId="19" borderId="1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11" xfId="0" applyNumberFormat="1" applyFont="1" applyBorder="1" applyAlignment="1"/>
    <xf numFmtId="3" fontId="3" fillId="0" borderId="0" xfId="0" applyNumberFormat="1" applyFont="1" applyBorder="1" applyAlignment="1"/>
    <xf numFmtId="3" fontId="3" fillId="20" borderId="1" xfId="0" applyNumberFormat="1" applyFont="1" applyFill="1" applyBorder="1" applyAlignment="1">
      <alignment horizontal="center"/>
    </xf>
    <xf numFmtId="3" fontId="0" fillId="0" borderId="0" xfId="0" applyNumberFormat="1"/>
    <xf numFmtId="0" fontId="1" fillId="0" borderId="1" xfId="0" applyFont="1" applyFill="1" applyBorder="1" applyAlignment="1">
      <alignment horizontal="left"/>
    </xf>
    <xf numFmtId="0" fontId="1" fillId="21" borderId="2" xfId="0" applyFont="1" applyFill="1" applyBorder="1" applyAlignment="1">
      <alignment wrapText="1"/>
    </xf>
    <xf numFmtId="1" fontId="9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2" fillId="22" borderId="1" xfId="0" applyNumberFormat="1" applyFont="1" applyFill="1" applyBorder="1"/>
    <xf numFmtId="1" fontId="0" fillId="23" borderId="1" xfId="0" applyNumberFormat="1" applyFill="1" applyBorder="1"/>
    <xf numFmtId="1" fontId="2" fillId="22" borderId="4" xfId="0" applyNumberFormat="1" applyFont="1" applyFill="1" applyBorder="1"/>
    <xf numFmtId="3" fontId="3" fillId="24" borderId="10" xfId="0" applyNumberFormat="1" applyFont="1" applyFill="1" applyBorder="1" applyAlignment="1">
      <alignment horizontal="center"/>
    </xf>
    <xf numFmtId="0" fontId="2" fillId="25" borderId="1" xfId="0" applyFont="1" applyFill="1" applyBorder="1"/>
    <xf numFmtId="1" fontId="2" fillId="26" borderId="1" xfId="0" applyNumberFormat="1" applyFont="1" applyFill="1" applyBorder="1"/>
    <xf numFmtId="0" fontId="2" fillId="25" borderId="1" xfId="0" applyFont="1" applyFill="1" applyBorder="1" applyAlignment="1">
      <alignment horizontal="center"/>
    </xf>
    <xf numFmtId="1" fontId="2" fillId="25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3" fillId="2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4" borderId="2" xfId="0" applyFont="1" applyFill="1" applyBorder="1" applyAlignment="1">
      <alignment horizontal="left"/>
    </xf>
    <xf numFmtId="0" fontId="3" fillId="24" borderId="3" xfId="0" applyFont="1" applyFill="1" applyBorder="1" applyAlignment="1">
      <alignment horizontal="left"/>
    </xf>
    <xf numFmtId="0" fontId="3" fillId="24" borderId="4" xfId="0" applyFont="1" applyFill="1" applyBorder="1" applyAlignment="1">
      <alignment horizontal="left"/>
    </xf>
    <xf numFmtId="3" fontId="3" fillId="0" borderId="11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3" fontId="3" fillId="0" borderId="11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M694"/>
  <sheetViews>
    <sheetView zoomScale="85" zoomScaleNormal="85" workbookViewId="0">
      <pane ySplit="1" topLeftCell="A637" activePane="bottomLeft" state="frozen"/>
      <selection pane="bottomLeft" activeCell="S703" sqref="S703"/>
    </sheetView>
  </sheetViews>
  <sheetFormatPr defaultColWidth="4.85546875" defaultRowHeight="12.75"/>
  <cols>
    <col min="1" max="1" width="11.7109375" customWidth="1"/>
    <col min="2" max="2" width="6.140625" customWidth="1"/>
    <col min="3" max="10" width="4.85546875" customWidth="1"/>
    <col min="11" max="11" width="5.85546875" customWidth="1"/>
    <col min="12" max="12" width="5.5703125" customWidth="1"/>
    <col min="13" max="13" width="5.42578125" customWidth="1"/>
    <col min="14" max="14" width="5.7109375" customWidth="1"/>
    <col min="15" max="15" width="5.5703125" customWidth="1"/>
    <col min="16" max="16" width="5.85546875" customWidth="1"/>
    <col min="17" max="17" width="6.140625" customWidth="1"/>
    <col min="18" max="18" width="5.85546875" customWidth="1"/>
    <col min="19" max="19" width="5.28515625" customWidth="1"/>
    <col min="20" max="20" width="5.7109375" customWidth="1"/>
    <col min="21" max="22" width="5.85546875" customWidth="1"/>
    <col min="23" max="23" width="6.5703125" customWidth="1"/>
    <col min="24" max="32" width="4.85546875" customWidth="1"/>
    <col min="33" max="33" width="5.42578125" customWidth="1"/>
    <col min="34" max="34" width="10" style="122" customWidth="1"/>
    <col min="35" max="35" width="10.42578125" customWidth="1"/>
    <col min="36" max="36" width="11" customWidth="1"/>
    <col min="37" max="37" width="10.7109375" customWidth="1"/>
  </cols>
  <sheetData>
    <row r="1" spans="1:37" s="6" customFormat="1">
      <c r="A1" s="1"/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99">
        <v>28</v>
      </c>
      <c r="AE1" s="99">
        <v>29</v>
      </c>
      <c r="AF1" s="99">
        <v>30</v>
      </c>
      <c r="AG1" s="99">
        <v>31</v>
      </c>
      <c r="AH1" s="100" t="s">
        <v>0</v>
      </c>
      <c r="AI1" s="3" t="s">
        <v>1</v>
      </c>
      <c r="AJ1" s="4" t="s">
        <v>2</v>
      </c>
      <c r="AK1" s="5" t="s">
        <v>3</v>
      </c>
    </row>
    <row r="2" spans="1:37" ht="21" customHeight="1">
      <c r="AD2" s="101"/>
      <c r="AE2" s="159" t="s">
        <v>4</v>
      </c>
      <c r="AF2" s="159"/>
      <c r="AG2" s="159"/>
      <c r="AH2" s="10">
        <f>AH42+AH83+AH122+AH160+AH236+AH284+AH343+AH381+AH419+AH463+AH613+AH651</f>
        <v>215400</v>
      </c>
      <c r="AI2" s="11">
        <f>AI42+AI83+AI122+AI160+AI236+AI284+AI343+AI381+AI419+AI463+AI613+AI651</f>
        <v>210900.08333333334</v>
      </c>
      <c r="AJ2" s="12">
        <v>0</v>
      </c>
      <c r="AK2" s="10">
        <f>B40+B81+B120+B158+B234+B282+B341+B379+B417+B461+B538+B574+B611+B649+B687-AJ3</f>
        <v>5700</v>
      </c>
    </row>
    <row r="3" spans="1:37" ht="20.25" customHeight="1">
      <c r="AD3" s="101"/>
      <c r="AE3" s="160" t="s">
        <v>179</v>
      </c>
      <c r="AF3" s="161"/>
      <c r="AG3" s="162"/>
      <c r="AH3" s="13">
        <f>AH43+AH84+AH285+AH344+AH503+AH540+AH576+AH652+AH689</f>
        <v>129500</v>
      </c>
      <c r="AI3" s="11">
        <f>AI43+AI84+AI285+AI344+AI503+AI540+AI576+AI652+AI689</f>
        <v>77000</v>
      </c>
      <c r="AJ3" s="12">
        <f>A40+A81+A120+A158+A234+A282+A341+A379+A417+A461+A538+A574+A611+A649+A687</f>
        <v>53900</v>
      </c>
      <c r="AK3" s="10">
        <f>B197</f>
        <v>0</v>
      </c>
    </row>
    <row r="4" spans="1:37" ht="19.5" customHeight="1">
      <c r="AD4" s="101"/>
      <c r="AE4" s="159" t="s">
        <v>6</v>
      </c>
      <c r="AF4" s="159"/>
      <c r="AG4" s="159"/>
      <c r="AH4" s="10">
        <f>SUM(AH2:AH3)</f>
        <v>344900</v>
      </c>
      <c r="AI4" s="11">
        <f>SUM(AI2:AI3)</f>
        <v>287900.08333333337</v>
      </c>
      <c r="AJ4" s="12">
        <f>SUM(AJ2:AJ3)</f>
        <v>53900</v>
      </c>
      <c r="AK4" s="10">
        <f>SUM(AK2:AK3)</f>
        <v>5700</v>
      </c>
    </row>
    <row r="5" spans="1:37" ht="39.75" customHeight="1">
      <c r="A5" s="102" t="s">
        <v>51</v>
      </c>
      <c r="B5" s="103"/>
      <c r="C5" s="103"/>
      <c r="D5" s="103"/>
      <c r="E5" s="103"/>
      <c r="F5" s="103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04"/>
      <c r="AE5" s="104"/>
      <c r="AF5" s="104"/>
      <c r="AG5" s="104"/>
      <c r="AH5" s="105"/>
      <c r="AI5" s="106"/>
    </row>
    <row r="6" spans="1:37" ht="24.75" customHeight="1">
      <c r="A6" s="22" t="s">
        <v>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07"/>
      <c r="AI6" s="76"/>
    </row>
    <row r="7" spans="1:37">
      <c r="A7" s="23" t="s">
        <v>52</v>
      </c>
      <c r="B7" s="23">
        <v>10500</v>
      </c>
      <c r="C7" s="24"/>
      <c r="D7" s="24" t="s">
        <v>10</v>
      </c>
      <c r="E7" s="24" t="s">
        <v>10</v>
      </c>
      <c r="F7" s="24"/>
      <c r="G7" s="24"/>
      <c r="H7" s="24" t="s">
        <v>10</v>
      </c>
      <c r="I7" s="24" t="s">
        <v>10</v>
      </c>
      <c r="J7" s="24"/>
      <c r="K7" s="24"/>
      <c r="L7" s="24" t="s">
        <v>10</v>
      </c>
      <c r="M7" s="24" t="s">
        <v>10</v>
      </c>
      <c r="N7" s="24"/>
      <c r="O7" s="24"/>
      <c r="P7" s="24" t="s">
        <v>10</v>
      </c>
      <c r="Q7" s="24" t="s">
        <v>10</v>
      </c>
      <c r="R7" s="24"/>
      <c r="S7" s="24"/>
      <c r="T7" s="24" t="s">
        <v>10</v>
      </c>
      <c r="U7" s="24" t="s">
        <v>10</v>
      </c>
      <c r="V7" s="24"/>
      <c r="W7" s="24"/>
      <c r="X7" s="24" t="s">
        <v>10</v>
      </c>
      <c r="Y7" s="24" t="s">
        <v>10</v>
      </c>
      <c r="Z7" s="24"/>
      <c r="AA7" s="24"/>
      <c r="AB7" s="24" t="s">
        <v>10</v>
      </c>
      <c r="AC7" s="24" t="s">
        <v>10</v>
      </c>
      <c r="AD7" s="24"/>
      <c r="AE7" s="24"/>
      <c r="AF7" s="24" t="s">
        <v>10</v>
      </c>
      <c r="AG7" s="24" t="s">
        <v>10</v>
      </c>
      <c r="AH7" s="108"/>
      <c r="AI7" s="25">
        <f>COUNTIF(C7:AG7,"я")*B7/16</f>
        <v>10500</v>
      </c>
      <c r="AJ7" s="27"/>
    </row>
    <row r="8" spans="1:37">
      <c r="A8" s="23" t="s">
        <v>53</v>
      </c>
      <c r="B8" s="23">
        <v>10500</v>
      </c>
      <c r="C8" s="38" t="s">
        <v>10</v>
      </c>
      <c r="D8" s="38"/>
      <c r="E8" s="38"/>
      <c r="F8" s="38" t="s">
        <v>10</v>
      </c>
      <c r="G8" s="38" t="s">
        <v>10</v>
      </c>
      <c r="H8" s="38"/>
      <c r="I8" s="38"/>
      <c r="J8" s="38" t="s">
        <v>10</v>
      </c>
      <c r="K8" s="38" t="s">
        <v>10</v>
      </c>
      <c r="L8" s="38"/>
      <c r="M8" s="38"/>
      <c r="N8" s="38" t="s">
        <v>10</v>
      </c>
      <c r="O8" s="38" t="s">
        <v>10</v>
      </c>
      <c r="P8" s="38"/>
      <c r="Q8" s="38"/>
      <c r="R8" s="38" t="s">
        <v>10</v>
      </c>
      <c r="S8" s="38" t="s">
        <v>10</v>
      </c>
      <c r="T8" s="38"/>
      <c r="U8" s="38"/>
      <c r="V8" s="38" t="s">
        <v>10</v>
      </c>
      <c r="W8" s="38" t="s">
        <v>10</v>
      </c>
      <c r="X8" s="38"/>
      <c r="Y8" s="38"/>
      <c r="Z8" s="38" t="s">
        <v>10</v>
      </c>
      <c r="AA8" s="38" t="s">
        <v>10</v>
      </c>
      <c r="AB8" s="38"/>
      <c r="AC8" s="38"/>
      <c r="AD8" s="38"/>
      <c r="AE8" s="38"/>
      <c r="AF8" s="38"/>
      <c r="AG8" s="38"/>
      <c r="AH8" s="108"/>
      <c r="AI8" s="25">
        <f>COUNTIF(C8:AG8,"я")*B8/15</f>
        <v>9100</v>
      </c>
    </row>
    <row r="9" spans="1:37" hidden="1">
      <c r="A9" s="29" t="s">
        <v>54</v>
      </c>
      <c r="B9" s="23">
        <v>9000</v>
      </c>
      <c r="C9" s="24"/>
      <c r="D9" s="24"/>
      <c r="E9" s="24"/>
      <c r="F9" s="24"/>
      <c r="G9" s="24"/>
      <c r="H9" s="24"/>
      <c r="I9" s="24"/>
      <c r="J9" s="24"/>
      <c r="K9" s="24"/>
      <c r="L9" s="38"/>
      <c r="M9" s="38"/>
      <c r="N9" s="24"/>
      <c r="O9" s="24"/>
      <c r="P9" s="24"/>
      <c r="Q9" s="24"/>
      <c r="R9" s="24"/>
      <c r="S9" s="38"/>
      <c r="T9" s="38"/>
      <c r="U9" s="24"/>
      <c r="V9" s="24"/>
      <c r="W9" s="24"/>
      <c r="X9" s="24"/>
      <c r="Y9" s="24"/>
      <c r="Z9" s="38"/>
      <c r="AA9" s="38"/>
      <c r="AB9" s="24"/>
      <c r="AC9" s="24"/>
      <c r="AD9" s="24"/>
      <c r="AE9" s="24"/>
      <c r="AF9" s="24"/>
      <c r="AG9" s="24"/>
      <c r="AH9" s="108"/>
      <c r="AI9" s="25">
        <f t="shared" ref="AI9" si="0">COUNTIF(C9:AG9,"я")*B9/15</f>
        <v>0</v>
      </c>
    </row>
    <row r="10" spans="1:37" ht="20.25">
      <c r="A10" s="23" t="s">
        <v>55</v>
      </c>
      <c r="B10" s="23">
        <v>4000</v>
      </c>
      <c r="C10" s="38" t="s">
        <v>10</v>
      </c>
      <c r="D10" s="38" t="s">
        <v>10</v>
      </c>
      <c r="E10" s="38" t="s">
        <v>10</v>
      </c>
      <c r="F10" s="38" t="s">
        <v>10</v>
      </c>
      <c r="G10" s="38" t="s">
        <v>10</v>
      </c>
      <c r="H10" s="38" t="s">
        <v>10</v>
      </c>
      <c r="I10" s="38" t="s">
        <v>10</v>
      </c>
      <c r="J10" s="38" t="s">
        <v>10</v>
      </c>
      <c r="K10" s="38" t="s">
        <v>10</v>
      </c>
      <c r="L10" s="38" t="s">
        <v>10</v>
      </c>
      <c r="M10" s="38" t="s">
        <v>10</v>
      </c>
      <c r="N10" s="38" t="s">
        <v>10</v>
      </c>
      <c r="O10" s="38" t="s">
        <v>10</v>
      </c>
      <c r="P10" s="38" t="s">
        <v>10</v>
      </c>
      <c r="Q10" s="38" t="s">
        <v>10</v>
      </c>
      <c r="R10" s="38" t="s">
        <v>10</v>
      </c>
      <c r="S10" s="38" t="s">
        <v>10</v>
      </c>
      <c r="T10" s="38" t="s">
        <v>10</v>
      </c>
      <c r="U10" s="38" t="s">
        <v>10</v>
      </c>
      <c r="V10" s="38" t="s">
        <v>10</v>
      </c>
      <c r="W10" s="38" t="s">
        <v>10</v>
      </c>
      <c r="X10" s="38" t="s">
        <v>10</v>
      </c>
      <c r="Y10" s="38" t="s">
        <v>10</v>
      </c>
      <c r="Z10" s="38" t="s">
        <v>10</v>
      </c>
      <c r="AA10" s="38" t="s">
        <v>10</v>
      </c>
      <c r="AB10" s="38" t="s">
        <v>10</v>
      </c>
      <c r="AC10" s="38" t="s">
        <v>10</v>
      </c>
      <c r="AD10" s="38" t="s">
        <v>10</v>
      </c>
      <c r="AE10" s="38" t="s">
        <v>10</v>
      </c>
      <c r="AF10" s="38" t="s">
        <v>10</v>
      </c>
      <c r="AG10" s="38" t="s">
        <v>10</v>
      </c>
      <c r="AH10" s="108"/>
      <c r="AI10" s="25">
        <f>COUNTIF(C10:AG10,"я")*B10/31</f>
        <v>4000</v>
      </c>
    </row>
    <row r="11" spans="1:37">
      <c r="A11" s="29" t="s">
        <v>214</v>
      </c>
      <c r="B11" s="29">
        <v>10500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>
        <v>1000</v>
      </c>
      <c r="AE11" s="38">
        <v>1000</v>
      </c>
      <c r="AF11" s="38"/>
      <c r="AG11" s="38"/>
      <c r="AH11" s="109"/>
      <c r="AI11" s="25">
        <f>COUNTIF(C11:AG11,"я")*B11/15</f>
        <v>0</v>
      </c>
      <c r="AJ11" s="31"/>
    </row>
    <row r="12" spans="1:37" ht="12" customHeight="1">
      <c r="A12" s="23" t="s">
        <v>168</v>
      </c>
      <c r="B12" s="29">
        <v>10500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109"/>
      <c r="AI12" s="25">
        <f t="shared" ref="AI12:AI13" si="1">COUNTIF(C12:AG12,"я")*B12/15</f>
        <v>0</v>
      </c>
    </row>
    <row r="13" spans="1:37">
      <c r="A13" s="23" t="s">
        <v>130</v>
      </c>
      <c r="B13" s="29">
        <v>10500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30"/>
      <c r="AF13" s="30"/>
      <c r="AG13" s="30"/>
      <c r="AH13" s="109"/>
      <c r="AI13" s="25">
        <f t="shared" si="1"/>
        <v>0</v>
      </c>
    </row>
    <row r="14" spans="1:37">
      <c r="A14" s="29"/>
      <c r="B14" s="2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30"/>
      <c r="AF14" s="30"/>
      <c r="AG14" s="30"/>
      <c r="AH14" s="109"/>
      <c r="AI14" s="25">
        <f t="shared" ref="AI14:AI18" si="2">COUNTIF(C14:AG14,"я")*B14/20</f>
        <v>0</v>
      </c>
    </row>
    <row r="15" spans="1:37">
      <c r="A15" s="29"/>
      <c r="B15" s="2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30"/>
      <c r="AF15" s="30"/>
      <c r="AG15" s="30"/>
      <c r="AH15" s="109"/>
      <c r="AI15" s="25">
        <f t="shared" si="2"/>
        <v>0</v>
      </c>
    </row>
    <row r="16" spans="1:37">
      <c r="A16" s="29"/>
      <c r="B16" s="2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30"/>
      <c r="AF16" s="30"/>
      <c r="AG16" s="30"/>
      <c r="AH16" s="109"/>
      <c r="AI16" s="25">
        <f t="shared" si="2"/>
        <v>0</v>
      </c>
    </row>
    <row r="17" spans="1:36">
      <c r="A17" s="29"/>
      <c r="B17" s="2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30"/>
      <c r="AF17" s="30"/>
      <c r="AG17" s="30"/>
      <c r="AH17" s="109"/>
      <c r="AI17" s="25">
        <f t="shared" si="2"/>
        <v>0</v>
      </c>
    </row>
    <row r="18" spans="1:36">
      <c r="A18" s="29"/>
      <c r="B18" s="29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30"/>
      <c r="AF18" s="30"/>
      <c r="AG18" s="30"/>
      <c r="AH18" s="109"/>
      <c r="AI18" s="25">
        <f t="shared" si="2"/>
        <v>0</v>
      </c>
    </row>
    <row r="19" spans="1:36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4"/>
      <c r="AF19" s="34"/>
      <c r="AG19" s="35"/>
      <c r="AH19" s="110"/>
      <c r="AI19" s="36">
        <f>SUM(AI7:AI18)</f>
        <v>23600</v>
      </c>
    </row>
    <row r="20" spans="1:36" s="21" customFormat="1">
      <c r="A20" s="40" t="s">
        <v>117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  <c r="AH20" s="110"/>
      <c r="AI20" s="25"/>
    </row>
    <row r="21" spans="1:36">
      <c r="A21" s="23" t="s">
        <v>142</v>
      </c>
      <c r="B21" s="23">
        <v>10500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24"/>
      <c r="AF21" s="24"/>
      <c r="AG21" s="24"/>
      <c r="AH21" s="108"/>
      <c r="AI21" s="39">
        <f>COUNTIF(C21:AG21,"я")*700</f>
        <v>0</v>
      </c>
    </row>
    <row r="22" spans="1:36">
      <c r="A22" s="23" t="s">
        <v>109</v>
      </c>
      <c r="B22" s="23">
        <v>10500</v>
      </c>
      <c r="C22" s="38"/>
      <c r="D22" s="38"/>
      <c r="E22" s="38"/>
      <c r="F22" s="38"/>
      <c r="G22" s="38"/>
      <c r="H22" s="38"/>
      <c r="I22" s="38"/>
      <c r="J22" s="38"/>
      <c r="K22" s="38"/>
      <c r="L22" s="38" t="s">
        <v>10</v>
      </c>
      <c r="M22" s="38" t="s">
        <v>10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 t="s">
        <v>10</v>
      </c>
      <c r="AB22" s="38" t="s">
        <v>10</v>
      </c>
      <c r="AC22" s="38" t="s">
        <v>10</v>
      </c>
      <c r="AD22" s="38"/>
      <c r="AE22" s="24"/>
      <c r="AF22" s="24"/>
      <c r="AG22" s="24"/>
      <c r="AH22" s="108"/>
      <c r="AI22" s="39">
        <f t="shared" ref="AI22:AI30" si="3">COUNTIF(C22:AG22,"я")*700</f>
        <v>3500</v>
      </c>
    </row>
    <row r="23" spans="1:36">
      <c r="A23" s="23" t="s">
        <v>217</v>
      </c>
      <c r="B23" s="23">
        <v>10500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 t="s">
        <v>10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24"/>
      <c r="AF23" s="24"/>
      <c r="AG23" s="24"/>
      <c r="AH23" s="108"/>
      <c r="AI23" s="39">
        <f t="shared" si="3"/>
        <v>700</v>
      </c>
    </row>
    <row r="24" spans="1:36">
      <c r="A24" s="23" t="s">
        <v>221</v>
      </c>
      <c r="B24" s="23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 t="s">
        <v>10</v>
      </c>
      <c r="Y24" s="38" t="s">
        <v>10</v>
      </c>
      <c r="Z24" s="38"/>
      <c r="AA24" s="38"/>
      <c r="AB24" s="38"/>
      <c r="AC24" s="38"/>
      <c r="AD24" s="38"/>
      <c r="AE24" s="24"/>
      <c r="AF24" s="24"/>
      <c r="AG24" s="24" t="s">
        <v>10</v>
      </c>
      <c r="AH24" s="108"/>
      <c r="AI24" s="39">
        <f t="shared" si="3"/>
        <v>2100</v>
      </c>
    </row>
    <row r="25" spans="1:36">
      <c r="A25" s="23" t="s">
        <v>218</v>
      </c>
      <c r="B25" s="23">
        <v>10500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>
        <v>700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24"/>
      <c r="AF25" s="24"/>
      <c r="AG25" s="24"/>
      <c r="AH25" s="108"/>
      <c r="AI25" s="39">
        <f t="shared" si="3"/>
        <v>0</v>
      </c>
    </row>
    <row r="26" spans="1:36">
      <c r="A26" s="23" t="s">
        <v>219</v>
      </c>
      <c r="B26" s="23">
        <v>10500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>
        <v>700</v>
      </c>
      <c r="V26" s="38"/>
      <c r="W26" s="38"/>
      <c r="X26" s="38"/>
      <c r="Y26" s="38"/>
      <c r="Z26" s="38"/>
      <c r="AA26" s="38"/>
      <c r="AB26" s="38"/>
      <c r="AC26" s="38"/>
      <c r="AD26" s="38"/>
      <c r="AE26" s="24"/>
      <c r="AF26" s="24">
        <v>700</v>
      </c>
      <c r="AG26" s="24"/>
      <c r="AH26" s="108"/>
      <c r="AI26" s="39">
        <f t="shared" si="3"/>
        <v>0</v>
      </c>
    </row>
    <row r="27" spans="1:36">
      <c r="A27" s="23" t="s">
        <v>110</v>
      </c>
      <c r="B27" s="23">
        <v>10500</v>
      </c>
      <c r="C27" s="38"/>
      <c r="D27" s="38" t="s">
        <v>10</v>
      </c>
      <c r="E27" s="38" t="s">
        <v>10</v>
      </c>
      <c r="F27" s="38"/>
      <c r="G27" s="38"/>
      <c r="H27" s="38" t="s">
        <v>10</v>
      </c>
      <c r="I27" s="38" t="s">
        <v>10</v>
      </c>
      <c r="J27" s="38"/>
      <c r="K27" s="38"/>
      <c r="L27" s="38"/>
      <c r="M27" s="38"/>
      <c r="N27" s="38"/>
      <c r="O27" s="38"/>
      <c r="P27" s="38" t="s">
        <v>10</v>
      </c>
      <c r="Q27" s="38" t="s">
        <v>10</v>
      </c>
      <c r="R27" s="38"/>
      <c r="S27" s="38"/>
      <c r="T27" s="38"/>
      <c r="U27" s="38"/>
      <c r="V27" s="38"/>
      <c r="W27" s="38" t="s">
        <v>10</v>
      </c>
      <c r="X27" s="38"/>
      <c r="Y27" s="38"/>
      <c r="Z27" s="38">
        <v>3900</v>
      </c>
      <c r="AA27" s="38" t="s">
        <v>10</v>
      </c>
      <c r="AB27" s="38"/>
      <c r="AC27" s="38"/>
      <c r="AD27" s="38"/>
      <c r="AE27" s="24"/>
      <c r="AF27" s="24"/>
      <c r="AG27" s="24"/>
      <c r="AH27" s="108"/>
      <c r="AI27" s="39">
        <f>COUNTIF(C27:AG27,"я")*700-3900</f>
        <v>1700</v>
      </c>
    </row>
    <row r="28" spans="1:36">
      <c r="A28" s="23" t="s">
        <v>220</v>
      </c>
      <c r="B28" s="23">
        <v>10500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>
        <v>700</v>
      </c>
      <c r="Y28" s="38"/>
      <c r="Z28" s="38"/>
      <c r="AA28" s="38"/>
      <c r="AB28" s="38"/>
      <c r="AC28" s="38"/>
      <c r="AD28" s="38"/>
      <c r="AE28" s="24"/>
      <c r="AF28" s="24"/>
      <c r="AG28" s="24"/>
      <c r="AH28" s="108"/>
      <c r="AI28" s="39">
        <f t="shared" si="3"/>
        <v>0</v>
      </c>
    </row>
    <row r="29" spans="1:36">
      <c r="A29" s="23" t="s">
        <v>215</v>
      </c>
      <c r="B29" s="23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>
        <v>700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24"/>
      <c r="AF29" s="24"/>
      <c r="AG29" s="24"/>
      <c r="AH29" s="108"/>
      <c r="AI29" s="39">
        <f t="shared" si="3"/>
        <v>0</v>
      </c>
    </row>
    <row r="30" spans="1:36">
      <c r="A30" s="23" t="s">
        <v>216</v>
      </c>
      <c r="B30" s="23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>
        <v>700</v>
      </c>
      <c r="U30" s="38">
        <v>700</v>
      </c>
      <c r="V30" s="38"/>
      <c r="W30" s="38"/>
      <c r="X30" s="38"/>
      <c r="Y30" s="38"/>
      <c r="Z30" s="38"/>
      <c r="AA30" s="38"/>
      <c r="AB30" s="38"/>
      <c r="AC30" s="38"/>
      <c r="AD30" s="38"/>
      <c r="AE30" s="24"/>
      <c r="AF30" s="24"/>
      <c r="AG30" s="24"/>
      <c r="AH30" s="108"/>
      <c r="AI30" s="39">
        <f t="shared" si="3"/>
        <v>0</v>
      </c>
    </row>
    <row r="31" spans="1:36" ht="18" customHeight="1">
      <c r="A31" s="40" t="s">
        <v>22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4"/>
      <c r="AF31" s="34"/>
      <c r="AG31" s="35"/>
      <c r="AH31" s="110"/>
      <c r="AI31" s="36">
        <f>SUM(AI21:AI30)</f>
        <v>8000</v>
      </c>
    </row>
    <row r="32" spans="1:36" ht="14.25" customHeight="1">
      <c r="A32" s="29" t="s">
        <v>183</v>
      </c>
      <c r="B32" s="23">
        <v>4000</v>
      </c>
      <c r="C32" s="38" t="s">
        <v>10</v>
      </c>
      <c r="D32" s="38" t="s">
        <v>10</v>
      </c>
      <c r="E32" s="38" t="s">
        <v>10</v>
      </c>
      <c r="F32" s="38" t="s">
        <v>10</v>
      </c>
      <c r="G32" s="38" t="s">
        <v>10</v>
      </c>
      <c r="H32" s="38" t="s">
        <v>10</v>
      </c>
      <c r="I32" s="38" t="s">
        <v>10</v>
      </c>
      <c r="J32" s="38" t="s">
        <v>10</v>
      </c>
      <c r="K32" s="38" t="s">
        <v>10</v>
      </c>
      <c r="L32" s="38" t="s">
        <v>10</v>
      </c>
      <c r="M32" s="38" t="s">
        <v>10</v>
      </c>
      <c r="N32" s="38" t="s">
        <v>10</v>
      </c>
      <c r="O32" s="38" t="s">
        <v>10</v>
      </c>
      <c r="P32" s="38" t="s">
        <v>10</v>
      </c>
      <c r="Q32" s="38" t="s">
        <v>10</v>
      </c>
      <c r="R32" s="38" t="s">
        <v>10</v>
      </c>
      <c r="S32" s="38" t="s">
        <v>10</v>
      </c>
      <c r="T32" s="38" t="s">
        <v>10</v>
      </c>
      <c r="U32" s="38" t="s">
        <v>10</v>
      </c>
      <c r="V32" s="38" t="s">
        <v>10</v>
      </c>
      <c r="W32" s="38" t="s">
        <v>10</v>
      </c>
      <c r="X32" s="38" t="s">
        <v>10</v>
      </c>
      <c r="Y32" s="38" t="s">
        <v>10</v>
      </c>
      <c r="Z32" s="38" t="s">
        <v>10</v>
      </c>
      <c r="AA32" s="38" t="s">
        <v>10</v>
      </c>
      <c r="AB32" s="38" t="s">
        <v>10</v>
      </c>
      <c r="AC32" s="38" t="s">
        <v>10</v>
      </c>
      <c r="AD32" s="38" t="s">
        <v>10</v>
      </c>
      <c r="AE32" s="38" t="s">
        <v>10</v>
      </c>
      <c r="AF32" s="38" t="s">
        <v>10</v>
      </c>
      <c r="AG32" s="38" t="s">
        <v>10</v>
      </c>
      <c r="AH32" s="108"/>
      <c r="AI32" s="39">
        <f>COUNTIF(C32:AG32,"я")*B32/31</f>
        <v>4000</v>
      </c>
      <c r="AJ32" s="27"/>
    </row>
    <row r="33" spans="1:36" hidden="1">
      <c r="A33" s="29"/>
      <c r="B33" s="23">
        <v>4000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24"/>
      <c r="AH33" s="108"/>
      <c r="AI33" s="39">
        <f t="shared" ref="AI33:AI34" si="4">COUNTIF(C33:AG33,"я")*B33/30</f>
        <v>0</v>
      </c>
    </row>
    <row r="34" spans="1:36" hidden="1">
      <c r="A34" s="23"/>
      <c r="B34" s="2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24"/>
      <c r="AF34" s="24"/>
      <c r="AG34" s="24"/>
      <c r="AH34" s="108"/>
      <c r="AI34" s="39">
        <f t="shared" si="4"/>
        <v>0</v>
      </c>
    </row>
    <row r="35" spans="1:36" hidden="1">
      <c r="A35" s="23"/>
      <c r="B35" s="23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108"/>
      <c r="AI35" s="39">
        <f t="shared" ref="AI35" si="5">COUNTIF(C35:AG35,"я")*B35/31</f>
        <v>0</v>
      </c>
    </row>
    <row r="36" spans="1:36" hidden="1">
      <c r="A36" s="23"/>
      <c r="B36" s="2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108"/>
      <c r="AI36" s="39">
        <f t="shared" ref="AI36:AI38" si="6">COUNTIF(C36:AG36,"я")*B36/30</f>
        <v>0</v>
      </c>
    </row>
    <row r="37" spans="1:36" hidden="1">
      <c r="A37" s="23"/>
      <c r="B37" s="23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108"/>
      <c r="AI37" s="39">
        <f t="shared" si="6"/>
        <v>0</v>
      </c>
    </row>
    <row r="38" spans="1:36" hidden="1">
      <c r="A38" s="23"/>
      <c r="B38" s="2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108"/>
      <c r="AI38" s="39">
        <f t="shared" si="6"/>
        <v>0</v>
      </c>
    </row>
    <row r="39" spans="1:36">
      <c r="A39" s="44" t="s">
        <v>20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45"/>
      <c r="AH39" s="110"/>
      <c r="AI39" s="36">
        <f>SUM(AI32:AI38)</f>
        <v>4000</v>
      </c>
    </row>
    <row r="40" spans="1:36">
      <c r="A40" s="46">
        <f>SUM(C21:AG30)</f>
        <v>8800</v>
      </c>
      <c r="B40" s="47">
        <f>SUM(C40:AG40)</f>
        <v>10800</v>
      </c>
      <c r="C40" s="48">
        <f>SUM(C7:C32)</f>
        <v>0</v>
      </c>
      <c r="D40" s="48">
        <f t="shared" ref="D40:AG40" si="7">SUMIF(D7:D39,"&gt;0",D7:D39)</f>
        <v>0</v>
      </c>
      <c r="E40" s="48">
        <f t="shared" si="7"/>
        <v>0</v>
      </c>
      <c r="F40" s="48">
        <f t="shared" si="7"/>
        <v>0</v>
      </c>
      <c r="G40" s="48">
        <f t="shared" si="7"/>
        <v>0</v>
      </c>
      <c r="H40" s="48">
        <f t="shared" si="7"/>
        <v>0</v>
      </c>
      <c r="I40" s="48">
        <f t="shared" si="7"/>
        <v>0</v>
      </c>
      <c r="J40" s="48">
        <f t="shared" si="7"/>
        <v>0</v>
      </c>
      <c r="K40" s="48">
        <f t="shared" si="7"/>
        <v>0</v>
      </c>
      <c r="L40" s="48">
        <f t="shared" si="7"/>
        <v>0</v>
      </c>
      <c r="M40" s="48">
        <f t="shared" si="7"/>
        <v>0</v>
      </c>
      <c r="N40" s="48">
        <f t="shared" si="7"/>
        <v>0</v>
      </c>
      <c r="O40" s="48">
        <f t="shared" si="7"/>
        <v>0</v>
      </c>
      <c r="P40" s="48">
        <f t="shared" si="7"/>
        <v>0</v>
      </c>
      <c r="Q40" s="48">
        <f t="shared" si="7"/>
        <v>700</v>
      </c>
      <c r="R40" s="48">
        <f t="shared" si="7"/>
        <v>0</v>
      </c>
      <c r="S40" s="48">
        <f t="shared" si="7"/>
        <v>0</v>
      </c>
      <c r="T40" s="48">
        <f t="shared" si="7"/>
        <v>1400</v>
      </c>
      <c r="U40" s="48">
        <f t="shared" si="7"/>
        <v>1400</v>
      </c>
      <c r="V40" s="48">
        <f t="shared" si="7"/>
        <v>0</v>
      </c>
      <c r="W40" s="48">
        <f t="shared" si="7"/>
        <v>0</v>
      </c>
      <c r="X40" s="48">
        <f t="shared" si="7"/>
        <v>700</v>
      </c>
      <c r="Y40" s="48">
        <f t="shared" si="7"/>
        <v>0</v>
      </c>
      <c r="Z40" s="48">
        <f t="shared" si="7"/>
        <v>3900</v>
      </c>
      <c r="AA40" s="48">
        <f t="shared" si="7"/>
        <v>0</v>
      </c>
      <c r="AB40" s="48">
        <f t="shared" si="7"/>
        <v>0</v>
      </c>
      <c r="AC40" s="48">
        <f t="shared" si="7"/>
        <v>0</v>
      </c>
      <c r="AD40" s="48">
        <f t="shared" si="7"/>
        <v>1000</v>
      </c>
      <c r="AE40" s="48">
        <f t="shared" si="7"/>
        <v>1000</v>
      </c>
      <c r="AF40" s="48">
        <f t="shared" si="7"/>
        <v>700</v>
      </c>
      <c r="AG40" s="48">
        <f t="shared" si="7"/>
        <v>0</v>
      </c>
      <c r="AH40" s="108"/>
      <c r="AI40" s="39"/>
    </row>
    <row r="41" spans="1:36">
      <c r="A41" s="49"/>
      <c r="B41" s="49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108"/>
      <c r="AI41" s="39"/>
    </row>
    <row r="42" spans="1:36">
      <c r="A42" s="50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108">
        <v>29600</v>
      </c>
      <c r="AI42" s="52">
        <f>AI19+AI39</f>
        <v>27600</v>
      </c>
    </row>
    <row r="43" spans="1:36">
      <c r="A43" s="50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108">
        <v>16800</v>
      </c>
      <c r="AI43" s="151">
        <f>AI31</f>
        <v>8000</v>
      </c>
    </row>
    <row r="45" spans="1:36" ht="39.75" customHeight="1">
      <c r="A45" s="102" t="s">
        <v>56</v>
      </c>
      <c r="B45" s="103"/>
      <c r="C45" s="103"/>
      <c r="D45" s="103"/>
      <c r="E45" s="103"/>
      <c r="F45" s="103"/>
      <c r="G45" s="103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07"/>
      <c r="AI45" s="76"/>
    </row>
    <row r="46" spans="1:36" ht="24.75" customHeight="1">
      <c r="A46" s="22" t="s">
        <v>8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07"/>
      <c r="AI46" s="76"/>
    </row>
    <row r="47" spans="1:36">
      <c r="A47" s="43" t="s">
        <v>222</v>
      </c>
      <c r="B47" s="23">
        <v>8000</v>
      </c>
      <c r="C47" s="24"/>
      <c r="D47" s="24" t="s">
        <v>10</v>
      </c>
      <c r="E47" s="38" t="s">
        <v>10</v>
      </c>
      <c r="F47" s="38"/>
      <c r="G47" s="24"/>
      <c r="H47" s="24" t="s">
        <v>10</v>
      </c>
      <c r="I47" s="38" t="s">
        <v>10</v>
      </c>
      <c r="J47" s="38"/>
      <c r="K47" s="24"/>
      <c r="L47" s="24" t="s">
        <v>10</v>
      </c>
      <c r="M47" s="38" t="s">
        <v>10</v>
      </c>
      <c r="N47" s="38"/>
      <c r="O47" s="24"/>
      <c r="P47" s="24" t="s">
        <v>10</v>
      </c>
      <c r="Q47" s="38" t="s">
        <v>10</v>
      </c>
      <c r="R47" s="38"/>
      <c r="S47" s="24"/>
      <c r="T47" s="24" t="s">
        <v>10</v>
      </c>
      <c r="U47" s="38" t="s">
        <v>10</v>
      </c>
      <c r="V47" s="38"/>
      <c r="W47" s="24"/>
      <c r="X47" s="24" t="s">
        <v>10</v>
      </c>
      <c r="Y47" s="38" t="s">
        <v>10</v>
      </c>
      <c r="Z47" s="38"/>
      <c r="AA47" s="24"/>
      <c r="AB47" s="24" t="s">
        <v>10</v>
      </c>
      <c r="AC47" s="38" t="s">
        <v>10</v>
      </c>
      <c r="AD47" s="38"/>
      <c r="AE47" s="24"/>
      <c r="AF47" s="24" t="s">
        <v>10</v>
      </c>
      <c r="AG47" s="38" t="s">
        <v>10</v>
      </c>
      <c r="AH47" s="111"/>
      <c r="AI47" s="25">
        <f>COUNTIF(C47:AG47,"я")*B47/16</f>
        <v>8000</v>
      </c>
      <c r="AJ47" s="27"/>
    </row>
    <row r="48" spans="1:36">
      <c r="A48" s="42" t="s">
        <v>169</v>
      </c>
      <c r="B48" s="23">
        <v>8000</v>
      </c>
      <c r="C48" s="38" t="s">
        <v>10</v>
      </c>
      <c r="D48" s="38"/>
      <c r="E48" s="38"/>
      <c r="F48" s="38" t="s">
        <v>10</v>
      </c>
      <c r="G48" s="38" t="s">
        <v>10</v>
      </c>
      <c r="H48" s="38"/>
      <c r="I48" s="38"/>
      <c r="J48" s="38" t="s">
        <v>10</v>
      </c>
      <c r="K48" s="38" t="s">
        <v>10</v>
      </c>
      <c r="L48" s="38"/>
      <c r="M48" s="38"/>
      <c r="N48" s="38" t="s">
        <v>10</v>
      </c>
      <c r="O48" s="38" t="s">
        <v>10</v>
      </c>
      <c r="P48" s="38"/>
      <c r="Q48" s="38"/>
      <c r="R48" s="38" t="s">
        <v>10</v>
      </c>
      <c r="S48" s="38" t="s">
        <v>10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111"/>
      <c r="AI48" s="25">
        <f>COUNTIF(C48:AG48,"я")*B48/15</f>
        <v>4800</v>
      </c>
      <c r="AJ48" s="27"/>
    </row>
    <row r="49" spans="1:35">
      <c r="A49" s="23" t="s">
        <v>184</v>
      </c>
      <c r="B49" s="23">
        <v>8000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10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112"/>
      <c r="AH49" s="111"/>
      <c r="AI49" s="25">
        <f>COUNTIF(C49:AG49,"я")*B49/15+16</f>
        <v>549.33333333333337</v>
      </c>
    </row>
    <row r="50" spans="1:35">
      <c r="A50" s="23" t="s">
        <v>57</v>
      </c>
      <c r="B50" s="23">
        <v>8000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24"/>
      <c r="S50" s="24"/>
      <c r="T50" s="24"/>
      <c r="U50" s="24"/>
      <c r="V50" s="24"/>
      <c r="W50" s="24" t="s">
        <v>10</v>
      </c>
      <c r="X50" s="24"/>
      <c r="Y50" s="24"/>
      <c r="Z50" s="38"/>
      <c r="AA50" s="38"/>
      <c r="AB50" s="38"/>
      <c r="AC50" s="38"/>
      <c r="AD50" s="38"/>
      <c r="AE50" s="24"/>
      <c r="AF50" s="24"/>
      <c r="AG50" s="24"/>
      <c r="AH50" s="108"/>
      <c r="AI50" s="25">
        <f>COUNTIF(C50:AG50,"я")*B50/15+17</f>
        <v>550.33333333333337</v>
      </c>
    </row>
    <row r="51" spans="1:35">
      <c r="A51" s="29" t="s">
        <v>9</v>
      </c>
      <c r="B51" s="23">
        <v>8000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24"/>
      <c r="S51" s="24"/>
      <c r="T51" s="24"/>
      <c r="U51" s="24"/>
      <c r="V51" s="24"/>
      <c r="W51" s="24"/>
      <c r="X51" s="24"/>
      <c r="Y51" s="24"/>
      <c r="Z51" s="38" t="s">
        <v>10</v>
      </c>
      <c r="AA51" s="38"/>
      <c r="AB51" s="38"/>
      <c r="AC51" s="38"/>
      <c r="AD51" s="38"/>
      <c r="AE51" s="24"/>
      <c r="AF51" s="24"/>
      <c r="AG51" s="24"/>
      <c r="AH51" s="108"/>
      <c r="AI51" s="25">
        <f>COUNTIF(C51:AG51,"я")*B51/16</f>
        <v>500</v>
      </c>
    </row>
    <row r="52" spans="1:35">
      <c r="A52" s="23" t="s">
        <v>69</v>
      </c>
      <c r="B52" s="23">
        <v>8000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 t="s">
        <v>10</v>
      </c>
      <c r="AB52" s="58"/>
      <c r="AC52" s="58"/>
      <c r="AD52" s="58"/>
      <c r="AE52" s="30"/>
      <c r="AF52" s="30"/>
      <c r="AG52" s="30"/>
      <c r="AH52" s="109"/>
      <c r="AI52" s="25">
        <f>COUNTIF(C52:AG52,"я")*B52/16</f>
        <v>500</v>
      </c>
    </row>
    <row r="53" spans="1:35">
      <c r="A53" s="29" t="s">
        <v>130</v>
      </c>
      <c r="B53" s="23">
        <v>8000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 t="s">
        <v>10</v>
      </c>
      <c r="AE53" s="30" t="s">
        <v>10</v>
      </c>
      <c r="AF53" s="30"/>
      <c r="AG53" s="30"/>
      <c r="AH53" s="109"/>
      <c r="AI53" s="25">
        <f>COUNTIF(C53:AG53,"я")*B53/15+33</f>
        <v>1099.6666666666667</v>
      </c>
    </row>
    <row r="54" spans="1:35" hidden="1">
      <c r="A54" s="29"/>
      <c r="B54" s="23">
        <v>8000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30"/>
      <c r="AF54" s="30"/>
      <c r="AG54" s="30"/>
      <c r="AH54" s="109"/>
      <c r="AI54" s="25">
        <f t="shared" ref="AI54:AI59" si="8">COUNTIF(C54:AG54,"я")*B54/15</f>
        <v>0</v>
      </c>
    </row>
    <row r="55" spans="1:35" hidden="1">
      <c r="A55" s="29"/>
      <c r="B55" s="23">
        <v>8000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30"/>
      <c r="AF55" s="30"/>
      <c r="AG55" s="30"/>
      <c r="AH55" s="109"/>
      <c r="AI55" s="25">
        <f t="shared" si="8"/>
        <v>0</v>
      </c>
    </row>
    <row r="56" spans="1:35" hidden="1">
      <c r="A56" s="29"/>
      <c r="B56" s="23">
        <v>8000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30"/>
      <c r="AF56" s="30"/>
      <c r="AG56" s="30"/>
      <c r="AH56" s="109"/>
      <c r="AI56" s="25">
        <f t="shared" si="8"/>
        <v>0</v>
      </c>
    </row>
    <row r="57" spans="1:35" hidden="1">
      <c r="A57" s="29"/>
      <c r="B57" s="23">
        <v>8000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30"/>
      <c r="AF57" s="30"/>
      <c r="AG57" s="30"/>
      <c r="AH57" s="109"/>
      <c r="AI57" s="25">
        <f t="shared" si="8"/>
        <v>0</v>
      </c>
    </row>
    <row r="58" spans="1:35" hidden="1">
      <c r="A58" s="29"/>
      <c r="B58" s="23">
        <v>8000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30"/>
      <c r="AF58" s="30"/>
      <c r="AG58" s="30"/>
      <c r="AH58" s="109"/>
      <c r="AI58" s="25">
        <f t="shared" si="8"/>
        <v>0</v>
      </c>
    </row>
    <row r="59" spans="1:35" hidden="1">
      <c r="A59" s="29"/>
      <c r="B59" s="23">
        <v>8000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30"/>
      <c r="AF59" s="30"/>
      <c r="AG59" s="30"/>
      <c r="AH59" s="109"/>
      <c r="AI59" s="25">
        <f t="shared" si="8"/>
        <v>0</v>
      </c>
    </row>
    <row r="60" spans="1:35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4"/>
      <c r="AF60" s="34"/>
      <c r="AG60" s="35"/>
      <c r="AH60" s="110"/>
      <c r="AI60" s="36">
        <f>SUM(AI47:AI59)+1</f>
        <v>16000.333333333334</v>
      </c>
    </row>
    <row r="61" spans="1:35" s="21" customFormat="1">
      <c r="A61" s="40" t="s">
        <v>149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5"/>
      <c r="AH61" s="110"/>
      <c r="AI61" s="25"/>
    </row>
    <row r="62" spans="1:35">
      <c r="A62" s="23" t="s">
        <v>59</v>
      </c>
      <c r="B62" s="23">
        <v>10500</v>
      </c>
      <c r="C62" s="38" t="s">
        <v>10</v>
      </c>
      <c r="D62" s="38" t="s">
        <v>10</v>
      </c>
      <c r="E62" s="38"/>
      <c r="F62" s="38"/>
      <c r="G62" s="38" t="s">
        <v>10</v>
      </c>
      <c r="H62" s="38" t="s">
        <v>10</v>
      </c>
      <c r="I62" s="38"/>
      <c r="J62" s="38"/>
      <c r="K62" s="38" t="s">
        <v>10</v>
      </c>
      <c r="L62" s="38" t="s">
        <v>10</v>
      </c>
      <c r="M62" s="38" t="s">
        <v>10</v>
      </c>
      <c r="N62" s="38"/>
      <c r="O62" s="38"/>
      <c r="P62" s="38"/>
      <c r="Q62" s="38" t="s">
        <v>10</v>
      </c>
      <c r="R62" s="38"/>
      <c r="S62" s="38" t="s">
        <v>10</v>
      </c>
      <c r="T62" s="38"/>
      <c r="U62" s="38" t="s">
        <v>10</v>
      </c>
      <c r="V62" s="38"/>
      <c r="W62" s="38"/>
      <c r="X62" s="38"/>
      <c r="Y62" s="38"/>
      <c r="Z62" s="38"/>
      <c r="AA62" s="38" t="s">
        <v>10</v>
      </c>
      <c r="AB62" s="38" t="s">
        <v>10</v>
      </c>
      <c r="AC62" s="38"/>
      <c r="AD62" s="38"/>
      <c r="AE62" s="38" t="s">
        <v>10</v>
      </c>
      <c r="AF62" s="38"/>
      <c r="AG62" s="24"/>
      <c r="AH62" s="108"/>
      <c r="AI62" s="39">
        <f>COUNTIF(C62:AG62,"я")*B62/15</f>
        <v>9100</v>
      </c>
    </row>
    <row r="63" spans="1:35">
      <c r="A63" s="23" t="s">
        <v>109</v>
      </c>
      <c r="B63" s="23">
        <v>10500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 t="s">
        <v>10</v>
      </c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24"/>
      <c r="AF63" s="24"/>
      <c r="AG63" s="24"/>
      <c r="AH63" s="108"/>
      <c r="AI63" s="39">
        <f t="shared" ref="AI63:AI70" si="9">COUNTIF(C63:AG63,"я")*B63/15</f>
        <v>700</v>
      </c>
    </row>
    <row r="64" spans="1:35">
      <c r="A64" s="23" t="s">
        <v>220</v>
      </c>
      <c r="B64" s="23">
        <v>10500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 t="s">
        <v>10</v>
      </c>
      <c r="X64" s="38"/>
      <c r="Y64" s="38"/>
      <c r="Z64" s="38"/>
      <c r="AA64" s="38"/>
      <c r="AB64" s="38"/>
      <c r="AC64" s="38"/>
      <c r="AD64" s="38"/>
      <c r="AE64" s="24"/>
      <c r="AF64" s="24"/>
      <c r="AG64" s="24"/>
      <c r="AH64" s="108"/>
      <c r="AI64" s="39">
        <f t="shared" si="9"/>
        <v>700</v>
      </c>
    </row>
    <row r="65" spans="1:36">
      <c r="A65" s="23" t="s">
        <v>19</v>
      </c>
      <c r="B65" s="23">
        <v>10500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24"/>
      <c r="AF65" s="24" t="s">
        <v>10</v>
      </c>
      <c r="AG65" s="24"/>
      <c r="AH65" s="108"/>
      <c r="AI65" s="39">
        <f t="shared" si="9"/>
        <v>700</v>
      </c>
    </row>
    <row r="66" spans="1:36">
      <c r="A66" s="23"/>
      <c r="B66" s="23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24"/>
      <c r="AF66" s="24"/>
      <c r="AG66" s="24"/>
      <c r="AH66" s="108"/>
      <c r="AI66" s="39">
        <f t="shared" si="9"/>
        <v>0</v>
      </c>
    </row>
    <row r="67" spans="1:36">
      <c r="A67" s="23"/>
      <c r="B67" s="23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24"/>
      <c r="AF67" s="24"/>
      <c r="AG67" s="24"/>
      <c r="AH67" s="108"/>
      <c r="AI67" s="39">
        <f t="shared" si="9"/>
        <v>0</v>
      </c>
    </row>
    <row r="68" spans="1:36">
      <c r="A68" s="23"/>
      <c r="B68" s="23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24"/>
      <c r="AF68" s="24"/>
      <c r="AG68" s="24"/>
      <c r="AH68" s="108"/>
      <c r="AI68" s="39">
        <f t="shared" si="9"/>
        <v>0</v>
      </c>
    </row>
    <row r="69" spans="1:36">
      <c r="A69" s="23"/>
      <c r="B69" s="23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24"/>
      <c r="AF69" s="24"/>
      <c r="AG69" s="24"/>
      <c r="AH69" s="108"/>
      <c r="AI69" s="39">
        <f t="shared" si="9"/>
        <v>0</v>
      </c>
    </row>
    <row r="70" spans="1:36">
      <c r="A70" s="23"/>
      <c r="B70" s="23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24"/>
      <c r="AF70" s="24"/>
      <c r="AG70" s="24"/>
      <c r="AH70" s="108"/>
      <c r="AI70" s="39">
        <f t="shared" si="9"/>
        <v>0</v>
      </c>
    </row>
    <row r="71" spans="1:36" ht="18" customHeight="1">
      <c r="A71" s="7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4"/>
      <c r="AF71" s="34"/>
      <c r="AG71" s="35"/>
      <c r="AH71" s="110"/>
      <c r="AI71" s="36">
        <f>SUM(AI62:AI70)</f>
        <v>11200</v>
      </c>
    </row>
    <row r="72" spans="1:36" s="21" customFormat="1" ht="18" hidden="1" customHeight="1">
      <c r="A72" s="40" t="s">
        <v>22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5"/>
      <c r="AH72" s="110"/>
      <c r="AI72" s="25"/>
    </row>
    <row r="73" spans="1:36" hidden="1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108"/>
      <c r="AI73" s="39">
        <f>COUNTIF(C73:AG73,"я")*B73/30</f>
        <v>0</v>
      </c>
    </row>
    <row r="74" spans="1:36" hidden="1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108"/>
      <c r="AI74" s="39">
        <f>COUNTIF(C74:AG74,"я")*B74/31</f>
        <v>0</v>
      </c>
      <c r="AJ74" s="27"/>
    </row>
    <row r="75" spans="1:36" hidden="1">
      <c r="A75" s="23"/>
      <c r="B75" s="23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108"/>
      <c r="AI75" s="39">
        <f>COUNTIF(C75:AG75,"я")*B75/15</f>
        <v>0</v>
      </c>
    </row>
    <row r="76" spans="1:36" hidden="1">
      <c r="A76" s="23"/>
      <c r="B76" s="23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108"/>
      <c r="AI76" s="39">
        <f>COUNTIF(C76:AG76,"я")*700</f>
        <v>0</v>
      </c>
    </row>
    <row r="77" spans="1:36" hidden="1">
      <c r="A77" s="23"/>
      <c r="B77" s="23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108"/>
      <c r="AI77" s="39">
        <f>COUNTIF(C77:AG77,"я")*700</f>
        <v>0</v>
      </c>
    </row>
    <row r="78" spans="1:36" hidden="1">
      <c r="A78" s="23"/>
      <c r="B78" s="23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108"/>
      <c r="AI78" s="39">
        <f>COUNTIF(C78:AG78,"я")*700</f>
        <v>0</v>
      </c>
    </row>
    <row r="79" spans="1:36" hidden="1">
      <c r="A79" s="23"/>
      <c r="B79" s="23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108"/>
      <c r="AI79" s="39">
        <f>COUNTIF(C79:AG79,"я")*700</f>
        <v>0</v>
      </c>
    </row>
    <row r="80" spans="1:36">
      <c r="A80" s="44" t="s">
        <v>20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45"/>
      <c r="AH80" s="110"/>
      <c r="AI80" s="25"/>
    </row>
    <row r="81" spans="1:39">
      <c r="A81" s="46">
        <f>SUM(C62:AF70)</f>
        <v>0</v>
      </c>
      <c r="B81" s="47">
        <f>SUM(C81:AG81)</f>
        <v>0</v>
      </c>
      <c r="C81" s="48">
        <f>SUM(C47:C75)</f>
        <v>0</v>
      </c>
      <c r="D81" s="48">
        <f t="shared" ref="D81:AG81" si="10">SUMIF(D47:D80,"&gt;0",D47:D80)</f>
        <v>0</v>
      </c>
      <c r="E81" s="48">
        <f t="shared" si="10"/>
        <v>0</v>
      </c>
      <c r="F81" s="48">
        <f t="shared" si="10"/>
        <v>0</v>
      </c>
      <c r="G81" s="48">
        <f t="shared" si="10"/>
        <v>0</v>
      </c>
      <c r="H81" s="48">
        <f t="shared" si="10"/>
        <v>0</v>
      </c>
      <c r="I81" s="48">
        <f t="shared" si="10"/>
        <v>0</v>
      </c>
      <c r="J81" s="48">
        <f t="shared" si="10"/>
        <v>0</v>
      </c>
      <c r="K81" s="48">
        <f t="shared" si="10"/>
        <v>0</v>
      </c>
      <c r="L81" s="48">
        <f t="shared" si="10"/>
        <v>0</v>
      </c>
      <c r="M81" s="48">
        <f t="shared" si="10"/>
        <v>0</v>
      </c>
      <c r="N81" s="48">
        <f t="shared" si="10"/>
        <v>0</v>
      </c>
      <c r="O81" s="48">
        <f t="shared" si="10"/>
        <v>0</v>
      </c>
      <c r="P81" s="48">
        <f t="shared" si="10"/>
        <v>0</v>
      </c>
      <c r="Q81" s="48">
        <f t="shared" si="10"/>
        <v>0</v>
      </c>
      <c r="R81" s="48">
        <f t="shared" si="10"/>
        <v>0</v>
      </c>
      <c r="S81" s="48">
        <f t="shared" si="10"/>
        <v>0</v>
      </c>
      <c r="T81" s="48">
        <f t="shared" si="10"/>
        <v>0</v>
      </c>
      <c r="U81" s="48">
        <f t="shared" si="10"/>
        <v>0</v>
      </c>
      <c r="V81" s="48">
        <f t="shared" si="10"/>
        <v>0</v>
      </c>
      <c r="W81" s="48">
        <f t="shared" si="10"/>
        <v>0</v>
      </c>
      <c r="X81" s="48">
        <f t="shared" si="10"/>
        <v>0</v>
      </c>
      <c r="Y81" s="48">
        <f t="shared" si="10"/>
        <v>0</v>
      </c>
      <c r="Z81" s="48">
        <f t="shared" si="10"/>
        <v>0</v>
      </c>
      <c r="AA81" s="48">
        <f t="shared" si="10"/>
        <v>0</v>
      </c>
      <c r="AB81" s="48">
        <f t="shared" si="10"/>
        <v>0</v>
      </c>
      <c r="AC81" s="48">
        <f t="shared" si="10"/>
        <v>0</v>
      </c>
      <c r="AD81" s="48">
        <f t="shared" si="10"/>
        <v>0</v>
      </c>
      <c r="AE81" s="48">
        <f t="shared" si="10"/>
        <v>0</v>
      </c>
      <c r="AF81" s="48">
        <f t="shared" si="10"/>
        <v>0</v>
      </c>
      <c r="AG81" s="48">
        <f t="shared" si="10"/>
        <v>0</v>
      </c>
      <c r="AH81" s="108"/>
      <c r="AI81" s="39"/>
    </row>
    <row r="82" spans="1:39">
      <c r="A82" s="49"/>
      <c r="B82" s="49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108"/>
      <c r="AI82" s="39"/>
    </row>
    <row r="83" spans="1:39">
      <c r="A83" s="50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108">
        <v>16000</v>
      </c>
      <c r="AI83" s="52">
        <f>AI60+AI80</f>
        <v>16000.333333333334</v>
      </c>
    </row>
    <row r="84" spans="1:39">
      <c r="A84" s="50"/>
      <c r="B84" s="50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108">
        <v>11200</v>
      </c>
      <c r="AI84" s="151">
        <f>AI71</f>
        <v>11200</v>
      </c>
    </row>
    <row r="86" spans="1:39" ht="39.75" customHeight="1">
      <c r="A86" s="102" t="s">
        <v>60</v>
      </c>
      <c r="B86" s="103"/>
      <c r="C86" s="103"/>
      <c r="D86" s="103"/>
      <c r="E86" s="103"/>
      <c r="F86" s="103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07"/>
      <c r="AI86" s="76"/>
    </row>
    <row r="87" spans="1:39" ht="24.75" customHeight="1">
      <c r="A87" s="22" t="s">
        <v>8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07"/>
      <c r="AI87" s="76"/>
    </row>
    <row r="88" spans="1:39">
      <c r="A88" s="43" t="s">
        <v>160</v>
      </c>
      <c r="B88" s="23">
        <v>7500</v>
      </c>
      <c r="C88" s="24" t="s">
        <v>10</v>
      </c>
      <c r="D88" s="24"/>
      <c r="E88" s="24"/>
      <c r="F88" s="24" t="s">
        <v>10</v>
      </c>
      <c r="G88" s="24" t="s">
        <v>10</v>
      </c>
      <c r="H88" s="24"/>
      <c r="I88" s="24"/>
      <c r="J88" s="24" t="s">
        <v>10</v>
      </c>
      <c r="K88" s="24" t="s">
        <v>10</v>
      </c>
      <c r="L88" s="24"/>
      <c r="M88" s="24"/>
      <c r="N88" s="24" t="s">
        <v>10</v>
      </c>
      <c r="O88" s="24" t="s">
        <v>10</v>
      </c>
      <c r="P88" s="24"/>
      <c r="Q88" s="24"/>
      <c r="R88" s="24" t="s">
        <v>10</v>
      </c>
      <c r="S88" s="24" t="s">
        <v>10</v>
      </c>
      <c r="T88" s="24"/>
      <c r="U88" s="24"/>
      <c r="V88" s="24" t="s">
        <v>10</v>
      </c>
      <c r="W88" s="24" t="s">
        <v>10</v>
      </c>
      <c r="X88" s="24"/>
      <c r="Y88" s="24"/>
      <c r="Z88" s="24" t="s">
        <v>10</v>
      </c>
      <c r="AA88" s="24" t="s">
        <v>10</v>
      </c>
      <c r="AB88" s="24"/>
      <c r="AC88" s="24"/>
      <c r="AD88" s="24" t="s">
        <v>10</v>
      </c>
      <c r="AE88" s="24" t="s">
        <v>10</v>
      </c>
      <c r="AF88" s="24"/>
      <c r="AG88" s="24"/>
      <c r="AH88" s="108"/>
      <c r="AI88" s="25">
        <f>COUNTIF(C88:AG88,"я")*B88/15</f>
        <v>7500</v>
      </c>
      <c r="AJ88" s="27"/>
      <c r="AM88" t="s">
        <v>61</v>
      </c>
    </row>
    <row r="89" spans="1:39">
      <c r="A89" s="23" t="s">
        <v>223</v>
      </c>
      <c r="B89" s="23">
        <v>15000</v>
      </c>
      <c r="C89" s="38"/>
      <c r="D89" s="38">
        <v>500</v>
      </c>
      <c r="E89" s="24">
        <v>500</v>
      </c>
      <c r="F89" s="24"/>
      <c r="G89" s="38"/>
      <c r="H89" s="38"/>
      <c r="I89" s="24">
        <v>500</v>
      </c>
      <c r="J89" s="24"/>
      <c r="K89" s="38"/>
      <c r="L89" s="38"/>
      <c r="M89" s="24"/>
      <c r="N89" s="24"/>
      <c r="O89" s="38"/>
      <c r="P89" s="38"/>
      <c r="Q89" s="24"/>
      <c r="R89" s="24"/>
      <c r="S89" s="38"/>
      <c r="T89" s="38"/>
      <c r="U89" s="24"/>
      <c r="V89" s="24"/>
      <c r="W89" s="38"/>
      <c r="X89" s="38"/>
      <c r="Y89" s="24"/>
      <c r="Z89" s="24"/>
      <c r="AA89" s="38"/>
      <c r="AB89" s="38"/>
      <c r="AC89" s="24"/>
      <c r="AD89" s="24"/>
      <c r="AE89" s="38"/>
      <c r="AF89" s="38"/>
      <c r="AG89" s="24"/>
      <c r="AH89" s="108"/>
      <c r="AI89" s="25">
        <f>COUNTIF(C89:AG89,"я")*B89/30</f>
        <v>0</v>
      </c>
    </row>
    <row r="90" spans="1:39">
      <c r="A90" s="23" t="s">
        <v>224</v>
      </c>
      <c r="B90" s="23">
        <v>15000</v>
      </c>
      <c r="C90" s="24"/>
      <c r="D90" s="24"/>
      <c r="E90" s="24"/>
      <c r="F90" s="24"/>
      <c r="G90" s="24"/>
      <c r="H90" s="24">
        <v>500</v>
      </c>
      <c r="I90" s="24"/>
      <c r="J90" s="24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108"/>
      <c r="AI90" s="25">
        <f t="shared" ref="AI90:AI100" si="11">COUNTIF(C90:AG90,"я")*B90/30</f>
        <v>0</v>
      </c>
    </row>
    <row r="91" spans="1:39">
      <c r="A91" s="23" t="s">
        <v>225</v>
      </c>
      <c r="B91" s="23">
        <v>15000</v>
      </c>
      <c r="C91" s="38"/>
      <c r="D91" s="38"/>
      <c r="E91" s="38"/>
      <c r="F91" s="38"/>
      <c r="G91" s="38"/>
      <c r="H91" s="38"/>
      <c r="I91" s="38"/>
      <c r="J91" s="38"/>
      <c r="K91" s="38"/>
      <c r="L91" s="38" t="s">
        <v>10</v>
      </c>
      <c r="M91" s="38" t="s">
        <v>10</v>
      </c>
      <c r="N91" s="38"/>
      <c r="O91" s="38"/>
      <c r="P91" s="38" t="s">
        <v>10</v>
      </c>
      <c r="Q91" s="38" t="s">
        <v>10</v>
      </c>
      <c r="R91" s="38"/>
      <c r="S91" s="38"/>
      <c r="T91" s="38" t="s">
        <v>10</v>
      </c>
      <c r="U91" s="38" t="s">
        <v>10</v>
      </c>
      <c r="V91" s="38"/>
      <c r="W91" s="38"/>
      <c r="X91" s="38" t="s">
        <v>10</v>
      </c>
      <c r="Y91" s="38" t="s">
        <v>10</v>
      </c>
      <c r="Z91" s="38"/>
      <c r="AA91" s="38"/>
      <c r="AB91" s="38" t="s">
        <v>10</v>
      </c>
      <c r="AC91" s="38" t="s">
        <v>10</v>
      </c>
      <c r="AD91" s="38"/>
      <c r="AE91" s="38"/>
      <c r="AF91" s="38" t="s">
        <v>10</v>
      </c>
      <c r="AG91" s="38" t="s">
        <v>10</v>
      </c>
      <c r="AH91" s="108"/>
      <c r="AI91" s="25">
        <f t="shared" si="11"/>
        <v>6000</v>
      </c>
    </row>
    <row r="92" spans="1:39">
      <c r="A92" s="23"/>
      <c r="B92" s="23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24"/>
      <c r="AF92" s="24"/>
      <c r="AG92" s="24"/>
      <c r="AH92" s="108"/>
      <c r="AI92" s="25">
        <f t="shared" si="11"/>
        <v>0</v>
      </c>
    </row>
    <row r="93" spans="1:39">
      <c r="A93" s="23"/>
      <c r="B93" s="23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109"/>
      <c r="AI93" s="25">
        <f t="shared" si="11"/>
        <v>0</v>
      </c>
    </row>
    <row r="94" spans="1:39">
      <c r="A94" s="29"/>
      <c r="B94" s="23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109"/>
      <c r="AI94" s="25">
        <f>COUNTIF(C94:AG94,"я")*B94/30</f>
        <v>0</v>
      </c>
    </row>
    <row r="95" spans="1:39">
      <c r="A95" s="29"/>
      <c r="B95" s="23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109"/>
      <c r="AI95" s="25">
        <f t="shared" si="11"/>
        <v>0</v>
      </c>
    </row>
    <row r="96" spans="1:39">
      <c r="A96" s="29"/>
      <c r="B96" s="23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109"/>
      <c r="AI96" s="25">
        <f t="shared" si="11"/>
        <v>0</v>
      </c>
    </row>
    <row r="97" spans="1:36">
      <c r="A97" s="29"/>
      <c r="B97" s="23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109"/>
      <c r="AI97" s="25">
        <f t="shared" si="11"/>
        <v>0</v>
      </c>
    </row>
    <row r="98" spans="1:36">
      <c r="A98" s="29"/>
      <c r="B98" s="23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109"/>
      <c r="AI98" s="25">
        <f t="shared" si="11"/>
        <v>0</v>
      </c>
    </row>
    <row r="99" spans="1:36">
      <c r="A99" s="29"/>
      <c r="B99" s="23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109"/>
      <c r="AI99" s="25">
        <f t="shared" si="11"/>
        <v>0</v>
      </c>
    </row>
    <row r="100" spans="1:36">
      <c r="A100" s="29"/>
      <c r="B100" s="23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109"/>
      <c r="AI100" s="25">
        <f t="shared" si="11"/>
        <v>0</v>
      </c>
    </row>
    <row r="101" spans="1:36">
      <c r="A101" s="3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45"/>
      <c r="AH101" s="110"/>
      <c r="AI101" s="36">
        <f>SUM(AI88:AI100)</f>
        <v>13500</v>
      </c>
    </row>
    <row r="102" spans="1:36" hidden="1">
      <c r="A102" s="23"/>
      <c r="B102" s="23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108"/>
      <c r="AI102" s="39">
        <f>COUNTIF(C102:AG102,"я")*700</f>
        <v>0</v>
      </c>
    </row>
    <row r="103" spans="1:36" hidden="1">
      <c r="A103" s="23"/>
      <c r="B103" s="23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108"/>
      <c r="AI103" s="39">
        <f t="shared" ref="AI103:AI110" si="12">COUNTIF(C103:AG103,"я")*700</f>
        <v>0</v>
      </c>
    </row>
    <row r="104" spans="1:36" hidden="1">
      <c r="A104" s="23"/>
      <c r="B104" s="23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108"/>
      <c r="AI104" s="39">
        <f t="shared" si="12"/>
        <v>0</v>
      </c>
    </row>
    <row r="105" spans="1:36" hidden="1">
      <c r="A105" s="23"/>
      <c r="B105" s="23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108"/>
      <c r="AI105" s="39">
        <f t="shared" si="12"/>
        <v>0</v>
      </c>
    </row>
    <row r="106" spans="1:36" hidden="1">
      <c r="A106" s="23"/>
      <c r="B106" s="23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108"/>
      <c r="AI106" s="39">
        <f t="shared" si="12"/>
        <v>0</v>
      </c>
    </row>
    <row r="107" spans="1:36" hidden="1">
      <c r="A107" s="23"/>
      <c r="B107" s="23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108"/>
      <c r="AI107" s="39">
        <f t="shared" si="12"/>
        <v>0</v>
      </c>
    </row>
    <row r="108" spans="1:36" hidden="1">
      <c r="A108" s="23"/>
      <c r="B108" s="23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108"/>
      <c r="AI108" s="39">
        <f t="shared" si="12"/>
        <v>0</v>
      </c>
    </row>
    <row r="109" spans="1:36" hidden="1">
      <c r="A109" s="23"/>
      <c r="B109" s="23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108"/>
      <c r="AI109" s="39">
        <f t="shared" si="12"/>
        <v>0</v>
      </c>
    </row>
    <row r="110" spans="1:36" hidden="1">
      <c r="A110" s="23"/>
      <c r="B110" s="23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108"/>
      <c r="AI110" s="39">
        <f t="shared" si="12"/>
        <v>0</v>
      </c>
    </row>
    <row r="111" spans="1:36" ht="18" hidden="1" customHeight="1">
      <c r="A111" s="40" t="s">
        <v>22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45"/>
      <c r="AH111" s="110"/>
      <c r="AI111" s="39">
        <f>SUM(AI102:AI110)</f>
        <v>0</v>
      </c>
    </row>
    <row r="112" spans="1:36" ht="21" hidden="1" customHeight="1">
      <c r="A112" s="23"/>
      <c r="B112" s="23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108"/>
      <c r="AI112" s="39"/>
      <c r="AJ112" s="27"/>
    </row>
    <row r="113" spans="1:36" hidden="1">
      <c r="A113" s="23"/>
      <c r="B113" s="23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108"/>
      <c r="AI113" s="39">
        <f t="shared" ref="AI113:AI118" si="13">COUNTIF(C113:AG113,"я")*700</f>
        <v>0</v>
      </c>
    </row>
    <row r="114" spans="1:36" hidden="1">
      <c r="A114" s="23"/>
      <c r="B114" s="23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108"/>
      <c r="AI114" s="39">
        <f t="shared" si="13"/>
        <v>0</v>
      </c>
    </row>
    <row r="115" spans="1:36" hidden="1">
      <c r="A115" s="23"/>
      <c r="B115" s="23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108"/>
      <c r="AI115" s="39">
        <f t="shared" si="13"/>
        <v>0</v>
      </c>
    </row>
    <row r="116" spans="1:36" hidden="1">
      <c r="A116" s="23"/>
      <c r="B116" s="23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108"/>
      <c r="AI116" s="39">
        <f t="shared" si="13"/>
        <v>0</v>
      </c>
    </row>
    <row r="117" spans="1:36" hidden="1">
      <c r="A117" s="23"/>
      <c r="B117" s="23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108"/>
      <c r="AI117" s="39">
        <f t="shared" si="13"/>
        <v>0</v>
      </c>
    </row>
    <row r="118" spans="1:36" hidden="1">
      <c r="A118" s="23"/>
      <c r="B118" s="23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108"/>
      <c r="AI118" s="39">
        <f t="shared" si="13"/>
        <v>0</v>
      </c>
    </row>
    <row r="119" spans="1:36">
      <c r="A119" s="44" t="s">
        <v>20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45"/>
      <c r="AH119" s="110"/>
      <c r="AI119" s="25">
        <f>SUM(AI112:AI118)</f>
        <v>0</v>
      </c>
    </row>
    <row r="120" spans="1:36">
      <c r="A120" s="46">
        <f>SUM(C110:AG117)</f>
        <v>0</v>
      </c>
      <c r="B120" s="47">
        <f>SUM(C120:AG120)</f>
        <v>2000</v>
      </c>
      <c r="C120" s="48">
        <f>SUM(C88:C101)</f>
        <v>0</v>
      </c>
      <c r="D120" s="48">
        <f t="shared" ref="D120:AG120" si="14">SUMIF(D88:D119,"&gt;0",D88:D119)</f>
        <v>500</v>
      </c>
      <c r="E120" s="48">
        <f t="shared" si="14"/>
        <v>500</v>
      </c>
      <c r="F120" s="48">
        <f t="shared" si="14"/>
        <v>0</v>
      </c>
      <c r="G120" s="48">
        <f t="shared" si="14"/>
        <v>0</v>
      </c>
      <c r="H120" s="48">
        <f t="shared" si="14"/>
        <v>500</v>
      </c>
      <c r="I120" s="48">
        <f t="shared" si="14"/>
        <v>500</v>
      </c>
      <c r="J120" s="48">
        <f t="shared" si="14"/>
        <v>0</v>
      </c>
      <c r="K120" s="48">
        <f t="shared" si="14"/>
        <v>0</v>
      </c>
      <c r="L120" s="48">
        <f t="shared" si="14"/>
        <v>0</v>
      </c>
      <c r="M120" s="48">
        <f t="shared" si="14"/>
        <v>0</v>
      </c>
      <c r="N120" s="48">
        <f t="shared" si="14"/>
        <v>0</v>
      </c>
      <c r="O120" s="48">
        <f t="shared" si="14"/>
        <v>0</v>
      </c>
      <c r="P120" s="48">
        <f t="shared" si="14"/>
        <v>0</v>
      </c>
      <c r="Q120" s="48">
        <f t="shared" si="14"/>
        <v>0</v>
      </c>
      <c r="R120" s="48">
        <f t="shared" si="14"/>
        <v>0</v>
      </c>
      <c r="S120" s="48">
        <f t="shared" si="14"/>
        <v>0</v>
      </c>
      <c r="T120" s="48">
        <f t="shared" si="14"/>
        <v>0</v>
      </c>
      <c r="U120" s="48">
        <f t="shared" si="14"/>
        <v>0</v>
      </c>
      <c r="V120" s="48">
        <f t="shared" si="14"/>
        <v>0</v>
      </c>
      <c r="W120" s="48">
        <f t="shared" si="14"/>
        <v>0</v>
      </c>
      <c r="X120" s="48">
        <f t="shared" si="14"/>
        <v>0</v>
      </c>
      <c r="Y120" s="48">
        <f t="shared" si="14"/>
        <v>0</v>
      </c>
      <c r="Z120" s="48">
        <f t="shared" si="14"/>
        <v>0</v>
      </c>
      <c r="AA120" s="48">
        <f t="shared" si="14"/>
        <v>0</v>
      </c>
      <c r="AB120" s="48">
        <f t="shared" si="14"/>
        <v>0</v>
      </c>
      <c r="AC120" s="48">
        <f t="shared" si="14"/>
        <v>0</v>
      </c>
      <c r="AD120" s="48">
        <f t="shared" si="14"/>
        <v>0</v>
      </c>
      <c r="AE120" s="48">
        <f t="shared" si="14"/>
        <v>0</v>
      </c>
      <c r="AF120" s="48">
        <f t="shared" si="14"/>
        <v>0</v>
      </c>
      <c r="AG120" s="48">
        <f t="shared" si="14"/>
        <v>0</v>
      </c>
      <c r="AH120" s="108"/>
      <c r="AI120" s="39"/>
    </row>
    <row r="121" spans="1:36">
      <c r="A121" s="49"/>
      <c r="B121" s="49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108"/>
      <c r="AI121" s="39"/>
    </row>
    <row r="122" spans="1:36">
      <c r="A122" s="50"/>
      <c r="B122" s="50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108">
        <v>15000</v>
      </c>
      <c r="AI122" s="52">
        <f>AI101+AI111+AI119</f>
        <v>13500</v>
      </c>
    </row>
    <row r="124" spans="1:36" ht="39.75" customHeight="1">
      <c r="A124" s="102" t="s">
        <v>63</v>
      </c>
      <c r="B124" s="103"/>
      <c r="C124" s="103"/>
      <c r="D124" s="103"/>
      <c r="E124" s="103"/>
      <c r="F124" s="103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07"/>
      <c r="AI124" s="76"/>
    </row>
    <row r="125" spans="1:36" ht="24.75" customHeight="1">
      <c r="A125" s="22" t="s">
        <v>8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07"/>
      <c r="AI125" s="76"/>
    </row>
    <row r="126" spans="1:36">
      <c r="A126" s="23" t="s">
        <v>187</v>
      </c>
      <c r="B126" s="23">
        <v>7000</v>
      </c>
      <c r="C126" s="24"/>
      <c r="D126" s="24" t="s">
        <v>10</v>
      </c>
      <c r="E126" s="24" t="s">
        <v>10</v>
      </c>
      <c r="F126" s="24"/>
      <c r="G126" s="24"/>
      <c r="H126" s="24" t="s">
        <v>10</v>
      </c>
      <c r="I126" s="24" t="s">
        <v>10</v>
      </c>
      <c r="J126" s="24"/>
      <c r="K126" s="24"/>
      <c r="L126" s="24" t="s">
        <v>10</v>
      </c>
      <c r="M126" s="24" t="s">
        <v>10</v>
      </c>
      <c r="N126" s="24"/>
      <c r="O126" s="24"/>
      <c r="P126" s="24" t="s">
        <v>10</v>
      </c>
      <c r="Q126" s="24" t="s">
        <v>10</v>
      </c>
      <c r="R126" s="24"/>
      <c r="S126" s="24"/>
      <c r="T126" s="24" t="s">
        <v>10</v>
      </c>
      <c r="U126" s="24" t="s">
        <v>10</v>
      </c>
      <c r="V126" s="24"/>
      <c r="W126" s="24"/>
      <c r="X126" s="24" t="s">
        <v>10</v>
      </c>
      <c r="Y126" s="24" t="s">
        <v>10</v>
      </c>
      <c r="Z126" s="24"/>
      <c r="AA126" s="24"/>
      <c r="AB126" s="24" t="s">
        <v>10</v>
      </c>
      <c r="AC126" s="24" t="s">
        <v>10</v>
      </c>
      <c r="AD126" s="24"/>
      <c r="AE126" s="24"/>
      <c r="AF126" s="24" t="s">
        <v>10</v>
      </c>
      <c r="AG126" s="24" t="s">
        <v>10</v>
      </c>
      <c r="AH126" s="108"/>
      <c r="AI126" s="25">
        <f>COUNTIF(C126:AG126,"я")*B126/16</f>
        <v>7000</v>
      </c>
      <c r="AJ126" s="27"/>
    </row>
    <row r="127" spans="1:36">
      <c r="A127" s="43" t="s">
        <v>188</v>
      </c>
      <c r="B127" s="23">
        <v>7000</v>
      </c>
      <c r="C127" s="24" t="s">
        <v>10</v>
      </c>
      <c r="D127" s="24"/>
      <c r="E127" s="24"/>
      <c r="F127" s="24" t="s">
        <v>10</v>
      </c>
      <c r="G127" s="24" t="s">
        <v>10</v>
      </c>
      <c r="H127" s="24"/>
      <c r="I127" s="24"/>
      <c r="J127" s="24" t="s">
        <v>10</v>
      </c>
      <c r="K127" s="24" t="s">
        <v>10</v>
      </c>
      <c r="L127" s="24"/>
      <c r="M127" s="24"/>
      <c r="N127" s="24" t="s">
        <v>10</v>
      </c>
      <c r="O127" s="24" t="s">
        <v>10</v>
      </c>
      <c r="P127" s="24"/>
      <c r="Q127" s="24"/>
      <c r="R127" s="24" t="s">
        <v>10</v>
      </c>
      <c r="S127" s="24" t="s">
        <v>10</v>
      </c>
      <c r="T127" s="24"/>
      <c r="U127" s="24"/>
      <c r="V127" s="24" t="s">
        <v>10</v>
      </c>
      <c r="W127" s="24" t="s">
        <v>10</v>
      </c>
      <c r="X127" s="24"/>
      <c r="Y127" s="24"/>
      <c r="Z127" s="24" t="s">
        <v>10</v>
      </c>
      <c r="AA127" s="24" t="s">
        <v>10</v>
      </c>
      <c r="AB127" s="24"/>
      <c r="AC127" s="24"/>
      <c r="AD127" s="24" t="s">
        <v>10</v>
      </c>
      <c r="AE127" s="24" t="s">
        <v>10</v>
      </c>
      <c r="AF127" s="24"/>
      <c r="AG127" s="24"/>
      <c r="AH127" s="108"/>
      <c r="AI127" s="25">
        <f>COUNTIF(C127:AG127,"я")*B127/15</f>
        <v>7000</v>
      </c>
    </row>
    <row r="128" spans="1:36">
      <c r="A128" s="23"/>
      <c r="B128" s="23">
        <v>7000</v>
      </c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108"/>
      <c r="AI128" s="25">
        <f t="shared" ref="AI128:AI138" si="15">COUNTIF(C128:AG128,"я")*B128/15</f>
        <v>0</v>
      </c>
    </row>
    <row r="129" spans="1:35">
      <c r="A129" s="23"/>
      <c r="B129" s="23">
        <v>7000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108"/>
      <c r="AI129" s="25">
        <f t="shared" si="15"/>
        <v>0</v>
      </c>
    </row>
    <row r="130" spans="1:35">
      <c r="A130" s="23"/>
      <c r="B130" s="23">
        <v>7000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108"/>
      <c r="AI130" s="25">
        <f t="shared" si="15"/>
        <v>0</v>
      </c>
    </row>
    <row r="131" spans="1:35">
      <c r="A131" s="29"/>
      <c r="B131" s="23">
        <v>7000</v>
      </c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109"/>
      <c r="AI131" s="25">
        <f t="shared" si="15"/>
        <v>0</v>
      </c>
    </row>
    <row r="132" spans="1:35">
      <c r="A132" s="29"/>
      <c r="B132" s="23">
        <v>7000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109"/>
      <c r="AI132" s="25">
        <f t="shared" si="15"/>
        <v>0</v>
      </c>
    </row>
    <row r="133" spans="1:35">
      <c r="A133" s="29"/>
      <c r="B133" s="23">
        <v>7000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109"/>
      <c r="AI133" s="25">
        <f t="shared" si="15"/>
        <v>0</v>
      </c>
    </row>
    <row r="134" spans="1:35">
      <c r="A134" s="29"/>
      <c r="B134" s="23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109"/>
      <c r="AI134" s="25">
        <f t="shared" si="15"/>
        <v>0</v>
      </c>
    </row>
    <row r="135" spans="1:35">
      <c r="A135" s="29"/>
      <c r="B135" s="29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109"/>
      <c r="AI135" s="25">
        <f t="shared" si="15"/>
        <v>0</v>
      </c>
    </row>
    <row r="136" spans="1:35">
      <c r="A136" s="29"/>
      <c r="B136" s="29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109"/>
      <c r="AI136" s="25">
        <f t="shared" si="15"/>
        <v>0</v>
      </c>
    </row>
    <row r="137" spans="1:35">
      <c r="A137" s="29"/>
      <c r="B137" s="29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109"/>
      <c r="AI137" s="25">
        <f t="shared" si="15"/>
        <v>0</v>
      </c>
    </row>
    <row r="138" spans="1:35">
      <c r="A138" s="29"/>
      <c r="B138" s="29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109"/>
      <c r="AI138" s="25">
        <f t="shared" si="15"/>
        <v>0</v>
      </c>
    </row>
    <row r="139" spans="1:35">
      <c r="A139" s="3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45"/>
      <c r="AH139" s="110"/>
      <c r="AI139" s="36">
        <f>SUM(AI126:AI138)</f>
        <v>14000</v>
      </c>
    </row>
    <row r="140" spans="1:35" hidden="1">
      <c r="A140" s="23"/>
      <c r="B140" s="23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108"/>
      <c r="AI140" s="39">
        <f>COUNTIF(C140:AG140,"я")*700</f>
        <v>0</v>
      </c>
    </row>
    <row r="141" spans="1:35" hidden="1">
      <c r="A141" s="23"/>
      <c r="B141" s="23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108"/>
      <c r="AI141" s="39">
        <f t="shared" ref="AI141:AI148" si="16">COUNTIF(C141:AG141,"я")*700</f>
        <v>0</v>
      </c>
    </row>
    <row r="142" spans="1:35" hidden="1">
      <c r="A142" s="23"/>
      <c r="B142" s="23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108"/>
      <c r="AI142" s="39">
        <f t="shared" si="16"/>
        <v>0</v>
      </c>
    </row>
    <row r="143" spans="1:35" hidden="1">
      <c r="A143" s="23"/>
      <c r="B143" s="23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108"/>
      <c r="AI143" s="39">
        <f t="shared" si="16"/>
        <v>0</v>
      </c>
    </row>
    <row r="144" spans="1:35" hidden="1">
      <c r="A144" s="23"/>
      <c r="B144" s="23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108"/>
      <c r="AI144" s="39">
        <f t="shared" si="16"/>
        <v>0</v>
      </c>
    </row>
    <row r="145" spans="1:35" hidden="1">
      <c r="A145" s="23"/>
      <c r="B145" s="23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108"/>
      <c r="AI145" s="39">
        <f t="shared" si="16"/>
        <v>0</v>
      </c>
    </row>
    <row r="146" spans="1:35" hidden="1">
      <c r="A146" s="23"/>
      <c r="B146" s="23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108"/>
      <c r="AI146" s="39">
        <f t="shared" si="16"/>
        <v>0</v>
      </c>
    </row>
    <row r="147" spans="1:35" hidden="1">
      <c r="A147" s="23"/>
      <c r="B147" s="23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108"/>
      <c r="AI147" s="39">
        <f t="shared" si="16"/>
        <v>0</v>
      </c>
    </row>
    <row r="148" spans="1:35" hidden="1">
      <c r="A148" s="23"/>
      <c r="B148" s="23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108"/>
      <c r="AI148" s="39">
        <f t="shared" si="16"/>
        <v>0</v>
      </c>
    </row>
    <row r="149" spans="1:35" ht="18" hidden="1" customHeight="1">
      <c r="A149" s="40" t="s">
        <v>27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45"/>
      <c r="AH149" s="110"/>
      <c r="AI149" s="39">
        <f>SUM(AI140:AI148)</f>
        <v>0</v>
      </c>
    </row>
    <row r="150" spans="1:35" hidden="1">
      <c r="A150" s="23"/>
      <c r="B150" s="23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108"/>
      <c r="AI150" s="39">
        <f>COUNTIF(C150:AG150,"я")*B150/30</f>
        <v>0</v>
      </c>
    </row>
    <row r="151" spans="1:35" hidden="1">
      <c r="A151" s="23"/>
      <c r="B151" s="23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24"/>
      <c r="AF151" s="24"/>
      <c r="AG151" s="24"/>
      <c r="AH151" s="108"/>
      <c r="AI151" s="39">
        <f>COUNTIF(C151:AG151,"я")*200</f>
        <v>0</v>
      </c>
    </row>
    <row r="152" spans="1:35" hidden="1">
      <c r="A152" s="23"/>
      <c r="B152" s="23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24"/>
      <c r="AF152" s="24"/>
      <c r="AG152" s="24"/>
      <c r="AH152" s="108"/>
      <c r="AI152" s="39">
        <f>COUNTIF(C152:AG152,"я")*200</f>
        <v>0</v>
      </c>
    </row>
    <row r="153" spans="1:35" hidden="1">
      <c r="A153" s="23"/>
      <c r="B153" s="23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108"/>
      <c r="AI153" s="39">
        <f>COUNTIF(C153:AG153,"я")*700</f>
        <v>0</v>
      </c>
    </row>
    <row r="154" spans="1:35" hidden="1">
      <c r="A154" s="23"/>
      <c r="B154" s="23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108"/>
      <c r="AI154" s="39">
        <f>COUNTIF(C154:AG154,"я")*700</f>
        <v>0</v>
      </c>
    </row>
    <row r="155" spans="1:35" hidden="1">
      <c r="A155" s="23"/>
      <c r="B155" s="23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108"/>
      <c r="AI155" s="39">
        <f>COUNTIF(C155:AG155,"я")*700</f>
        <v>0</v>
      </c>
    </row>
    <row r="156" spans="1:35" hidden="1">
      <c r="A156" s="23"/>
      <c r="B156" s="23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108"/>
      <c r="AI156" s="36">
        <f>SUM(AI150:AI155)</f>
        <v>0</v>
      </c>
    </row>
    <row r="157" spans="1:35">
      <c r="A157" s="44" t="s">
        <v>20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45"/>
      <c r="AH157" s="110"/>
      <c r="AI157" s="25"/>
    </row>
    <row r="158" spans="1:35">
      <c r="A158" s="46">
        <f>SUM(C148:AG155)</f>
        <v>0</v>
      </c>
      <c r="B158" s="47">
        <f>SUM(C158:AG158)</f>
        <v>0</v>
      </c>
      <c r="C158" s="48">
        <f>SUM(C126:C139)</f>
        <v>0</v>
      </c>
      <c r="D158" s="48">
        <f t="shared" ref="D158:AG158" si="17">SUMIF(D126:D157,"&gt;0",D126:D157)</f>
        <v>0</v>
      </c>
      <c r="E158" s="48">
        <f t="shared" si="17"/>
        <v>0</v>
      </c>
      <c r="F158" s="48">
        <f t="shared" si="17"/>
        <v>0</v>
      </c>
      <c r="G158" s="48">
        <f t="shared" si="17"/>
        <v>0</v>
      </c>
      <c r="H158" s="48">
        <f t="shared" si="17"/>
        <v>0</v>
      </c>
      <c r="I158" s="48">
        <f t="shared" si="17"/>
        <v>0</v>
      </c>
      <c r="J158" s="48">
        <f t="shared" si="17"/>
        <v>0</v>
      </c>
      <c r="K158" s="48">
        <f t="shared" si="17"/>
        <v>0</v>
      </c>
      <c r="L158" s="48">
        <f t="shared" si="17"/>
        <v>0</v>
      </c>
      <c r="M158" s="48">
        <f t="shared" si="17"/>
        <v>0</v>
      </c>
      <c r="N158" s="48">
        <f t="shared" si="17"/>
        <v>0</v>
      </c>
      <c r="O158" s="48">
        <f t="shared" si="17"/>
        <v>0</v>
      </c>
      <c r="P158" s="48">
        <f t="shared" si="17"/>
        <v>0</v>
      </c>
      <c r="Q158" s="48">
        <f t="shared" si="17"/>
        <v>0</v>
      </c>
      <c r="R158" s="48">
        <f t="shared" si="17"/>
        <v>0</v>
      </c>
      <c r="S158" s="48">
        <f t="shared" si="17"/>
        <v>0</v>
      </c>
      <c r="T158" s="48">
        <f t="shared" si="17"/>
        <v>0</v>
      </c>
      <c r="U158" s="48">
        <f t="shared" si="17"/>
        <v>0</v>
      </c>
      <c r="V158" s="48">
        <f t="shared" si="17"/>
        <v>0</v>
      </c>
      <c r="W158" s="48">
        <f t="shared" si="17"/>
        <v>0</v>
      </c>
      <c r="X158" s="48">
        <f t="shared" si="17"/>
        <v>0</v>
      </c>
      <c r="Y158" s="48">
        <f t="shared" si="17"/>
        <v>0</v>
      </c>
      <c r="Z158" s="48">
        <f t="shared" si="17"/>
        <v>0</v>
      </c>
      <c r="AA158" s="48">
        <f t="shared" si="17"/>
        <v>0</v>
      </c>
      <c r="AB158" s="48">
        <f t="shared" si="17"/>
        <v>0</v>
      </c>
      <c r="AC158" s="48">
        <f t="shared" si="17"/>
        <v>0</v>
      </c>
      <c r="AD158" s="48">
        <f t="shared" si="17"/>
        <v>0</v>
      </c>
      <c r="AE158" s="48">
        <f t="shared" si="17"/>
        <v>0</v>
      </c>
      <c r="AF158" s="48">
        <f t="shared" si="17"/>
        <v>0</v>
      </c>
      <c r="AG158" s="48">
        <f t="shared" si="17"/>
        <v>0</v>
      </c>
      <c r="AH158" s="108"/>
      <c r="AI158" s="39"/>
    </row>
    <row r="159" spans="1:35">
      <c r="A159" s="49"/>
      <c r="B159" s="49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108"/>
      <c r="AI159" s="39"/>
    </row>
    <row r="160" spans="1:35">
      <c r="A160" s="50"/>
      <c r="B160" s="50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108">
        <v>14000</v>
      </c>
      <c r="AI160" s="52">
        <f>SUM(AI139+AI156)</f>
        <v>14000</v>
      </c>
    </row>
    <row r="162" spans="1:36" ht="39.75" hidden="1" customHeight="1">
      <c r="A162" s="74" t="s">
        <v>65</v>
      </c>
      <c r="B162" s="75"/>
      <c r="C162" s="75"/>
      <c r="D162" s="75"/>
      <c r="E162" s="75"/>
      <c r="F162" s="75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07"/>
      <c r="AI162" s="76"/>
    </row>
    <row r="163" spans="1:36" ht="24.75" hidden="1" customHeight="1">
      <c r="A163" s="22" t="s">
        <v>8</v>
      </c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07"/>
      <c r="AI163" s="76"/>
    </row>
    <row r="164" spans="1:36" hidden="1">
      <c r="A164" s="23" t="s">
        <v>66</v>
      </c>
      <c r="B164" s="23">
        <v>8500</v>
      </c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108"/>
      <c r="AI164" s="113">
        <f>COUNTIF(C164:AG164,"я")*B164/15</f>
        <v>0</v>
      </c>
      <c r="AJ164" s="27"/>
    </row>
    <row r="165" spans="1:36" hidden="1">
      <c r="A165" s="23" t="s">
        <v>67</v>
      </c>
      <c r="B165" s="23">
        <v>8500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108"/>
      <c r="AI165" s="113">
        <f>COUNTIF(C165:AG165,"я")*B165/15</f>
        <v>0</v>
      </c>
    </row>
    <row r="166" spans="1:36" hidden="1">
      <c r="A166" s="23"/>
      <c r="B166" s="23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108"/>
      <c r="AI166" s="113">
        <f>COUNTIF(C166:AG166,"я")*425</f>
        <v>0</v>
      </c>
    </row>
    <row r="167" spans="1:36" hidden="1">
      <c r="A167" s="23"/>
      <c r="B167" s="23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108"/>
      <c r="AI167" s="113">
        <f>COUNTIF(C167:AG167,"я")*550</f>
        <v>0</v>
      </c>
    </row>
    <row r="168" spans="1:36" hidden="1">
      <c r="A168" s="23"/>
      <c r="B168" s="23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108"/>
      <c r="AI168" s="113">
        <f>COUNTIF(C168:AG168,"я")*B168/16+106</f>
        <v>106</v>
      </c>
    </row>
    <row r="169" spans="1:36" hidden="1">
      <c r="A169" s="29"/>
      <c r="B169" s="23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109"/>
      <c r="AI169" s="114"/>
    </row>
    <row r="170" spans="1:36" hidden="1">
      <c r="A170" s="29"/>
      <c r="B170" s="23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109"/>
      <c r="AI170" s="114">
        <f t="shared" ref="AI170:AI176" si="18">COUNTIF(C170:AG170,"я")*500</f>
        <v>0</v>
      </c>
    </row>
    <row r="171" spans="1:36" hidden="1">
      <c r="A171" s="29"/>
      <c r="B171" s="23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109"/>
      <c r="AI171" s="114">
        <f t="shared" si="18"/>
        <v>0</v>
      </c>
    </row>
    <row r="172" spans="1:36" hidden="1">
      <c r="A172" s="29"/>
      <c r="B172" s="23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109"/>
      <c r="AI172" s="114">
        <f t="shared" si="18"/>
        <v>0</v>
      </c>
    </row>
    <row r="173" spans="1:36" hidden="1">
      <c r="A173" s="29"/>
      <c r="B173" s="2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109"/>
      <c r="AI173" s="114">
        <f t="shared" si="18"/>
        <v>0</v>
      </c>
    </row>
    <row r="174" spans="1:36" hidden="1">
      <c r="A174" s="29"/>
      <c r="B174" s="23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109"/>
      <c r="AI174" s="114">
        <f t="shared" si="18"/>
        <v>0</v>
      </c>
    </row>
    <row r="175" spans="1:36" hidden="1">
      <c r="A175" s="29"/>
      <c r="B175" s="23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109"/>
      <c r="AI175" s="114">
        <f t="shared" si="18"/>
        <v>0</v>
      </c>
    </row>
    <row r="176" spans="1:36" hidden="1">
      <c r="A176" s="29"/>
      <c r="B176" s="23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109"/>
      <c r="AI176" s="114">
        <f t="shared" si="18"/>
        <v>0</v>
      </c>
    </row>
    <row r="177" spans="1:35" hidden="1">
      <c r="A177" s="32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45"/>
      <c r="AH177" s="110"/>
      <c r="AI177" s="115">
        <f>SUM(AI164:AI165)</f>
        <v>0</v>
      </c>
    </row>
    <row r="178" spans="1:35" hidden="1">
      <c r="A178" s="23"/>
      <c r="B178" s="23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108"/>
      <c r="AI178" s="114">
        <f>COUNTIF(C178:AG178,"я")*700</f>
        <v>0</v>
      </c>
    </row>
    <row r="179" spans="1:35" hidden="1">
      <c r="A179" s="23"/>
      <c r="B179" s="23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108"/>
      <c r="AI179" s="114">
        <f t="shared" ref="AI179:AI186" si="19">COUNTIF(C179:AG179,"я")*700</f>
        <v>0</v>
      </c>
    </row>
    <row r="180" spans="1:35" hidden="1">
      <c r="A180" s="23"/>
      <c r="B180" s="23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108"/>
      <c r="AI180" s="114">
        <f t="shared" si="19"/>
        <v>0</v>
      </c>
    </row>
    <row r="181" spans="1:35" hidden="1">
      <c r="A181" s="23"/>
      <c r="B181" s="23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108"/>
      <c r="AI181" s="114">
        <f t="shared" si="19"/>
        <v>0</v>
      </c>
    </row>
    <row r="182" spans="1:35" hidden="1">
      <c r="A182" s="23"/>
      <c r="B182" s="23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108"/>
      <c r="AI182" s="114">
        <f t="shared" si="19"/>
        <v>0</v>
      </c>
    </row>
    <row r="183" spans="1:35" hidden="1">
      <c r="A183" s="23"/>
      <c r="B183" s="23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108"/>
      <c r="AI183" s="114">
        <f t="shared" si="19"/>
        <v>0</v>
      </c>
    </row>
    <row r="184" spans="1:35" hidden="1">
      <c r="A184" s="23"/>
      <c r="B184" s="23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108"/>
      <c r="AI184" s="114">
        <f t="shared" si="19"/>
        <v>0</v>
      </c>
    </row>
    <row r="185" spans="1:35" hidden="1">
      <c r="A185" s="23"/>
      <c r="B185" s="23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108"/>
      <c r="AI185" s="114">
        <f t="shared" si="19"/>
        <v>0</v>
      </c>
    </row>
    <row r="186" spans="1:35" hidden="1">
      <c r="A186" s="23"/>
      <c r="B186" s="23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108"/>
      <c r="AI186" s="114">
        <f t="shared" si="19"/>
        <v>0</v>
      </c>
    </row>
    <row r="187" spans="1:35" ht="18" hidden="1" customHeight="1">
      <c r="A187" s="40" t="s">
        <v>22</v>
      </c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45"/>
      <c r="AH187" s="110"/>
      <c r="AI187" s="114">
        <f>SUM(AI178:AI186)</f>
        <v>0</v>
      </c>
    </row>
    <row r="188" spans="1:35" hidden="1">
      <c r="A188" s="23"/>
      <c r="B188" s="23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108"/>
      <c r="AI188" s="114"/>
    </row>
    <row r="189" spans="1:35" hidden="1">
      <c r="A189" s="23"/>
      <c r="B189" s="23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108"/>
      <c r="AI189" s="114"/>
    </row>
    <row r="190" spans="1:35" hidden="1">
      <c r="A190" s="23"/>
      <c r="B190" s="23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108"/>
      <c r="AI190" s="114">
        <f>COUNTIF(C190:AG190,"я")*700</f>
        <v>0</v>
      </c>
    </row>
    <row r="191" spans="1:35" hidden="1">
      <c r="A191" s="23"/>
      <c r="B191" s="23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108"/>
      <c r="AI191" s="114">
        <f>COUNTIF(C191:AG191,"я")*700</f>
        <v>0</v>
      </c>
    </row>
    <row r="192" spans="1:35" hidden="1">
      <c r="A192" s="23"/>
      <c r="B192" s="23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108"/>
      <c r="AI192" s="114">
        <f>COUNTIF(C192:AG192,"я")*700</f>
        <v>0</v>
      </c>
    </row>
    <row r="193" spans="1:36" hidden="1">
      <c r="A193" s="23"/>
      <c r="B193" s="23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108"/>
      <c r="AI193" s="114">
        <f>COUNTIF(C193:AG193,"я")*700</f>
        <v>0</v>
      </c>
    </row>
    <row r="194" spans="1:36" hidden="1">
      <c r="A194" s="23"/>
      <c r="B194" s="23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108"/>
      <c r="AI194" s="114">
        <f>COUNTIF(C194:AG194,"я")*700</f>
        <v>0</v>
      </c>
    </row>
    <row r="195" spans="1:36" hidden="1">
      <c r="A195" s="32"/>
      <c r="B195" s="33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9"/>
      <c r="AH195" s="116"/>
      <c r="AI195" s="114"/>
    </row>
    <row r="196" spans="1:36" hidden="1">
      <c r="A196" s="44" t="s">
        <v>20</v>
      </c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45"/>
      <c r="AH196" s="110"/>
      <c r="AI196" s="113">
        <f>SUM(AI188:AI194)</f>
        <v>0</v>
      </c>
    </row>
    <row r="197" spans="1:36" hidden="1">
      <c r="A197" s="46">
        <f>SUM(C186:AG193)</f>
        <v>0</v>
      </c>
      <c r="B197" s="47">
        <f>SUM(C197:AG197)</f>
        <v>0</v>
      </c>
      <c r="C197" s="48">
        <f>SUM(C164:C177)</f>
        <v>0</v>
      </c>
      <c r="D197" s="48">
        <f t="shared" ref="D197:AG197" si="20">SUMIF(D164:D196,"&gt;0",D164:D196)</f>
        <v>0</v>
      </c>
      <c r="E197" s="48">
        <f t="shared" si="20"/>
        <v>0</v>
      </c>
      <c r="F197" s="48">
        <f t="shared" si="20"/>
        <v>0</v>
      </c>
      <c r="G197" s="48">
        <f t="shared" si="20"/>
        <v>0</v>
      </c>
      <c r="H197" s="48">
        <f t="shared" si="20"/>
        <v>0</v>
      </c>
      <c r="I197" s="48">
        <f t="shared" si="20"/>
        <v>0</v>
      </c>
      <c r="J197" s="48">
        <f t="shared" si="20"/>
        <v>0</v>
      </c>
      <c r="K197" s="48">
        <f t="shared" si="20"/>
        <v>0</v>
      </c>
      <c r="L197" s="48">
        <f t="shared" si="20"/>
        <v>0</v>
      </c>
      <c r="M197" s="48">
        <f t="shared" si="20"/>
        <v>0</v>
      </c>
      <c r="N197" s="48">
        <f t="shared" si="20"/>
        <v>0</v>
      </c>
      <c r="O197" s="48">
        <f t="shared" si="20"/>
        <v>0</v>
      </c>
      <c r="P197" s="48">
        <f t="shared" si="20"/>
        <v>0</v>
      </c>
      <c r="Q197" s="48">
        <f t="shared" si="20"/>
        <v>0</v>
      </c>
      <c r="R197" s="48">
        <f t="shared" si="20"/>
        <v>0</v>
      </c>
      <c r="S197" s="48">
        <f t="shared" si="20"/>
        <v>0</v>
      </c>
      <c r="T197" s="48">
        <f t="shared" si="20"/>
        <v>0</v>
      </c>
      <c r="U197" s="48">
        <f t="shared" si="20"/>
        <v>0</v>
      </c>
      <c r="V197" s="48">
        <f t="shared" si="20"/>
        <v>0</v>
      </c>
      <c r="W197" s="48">
        <f t="shared" si="20"/>
        <v>0</v>
      </c>
      <c r="X197" s="48">
        <f t="shared" si="20"/>
        <v>0</v>
      </c>
      <c r="Y197" s="48">
        <f t="shared" si="20"/>
        <v>0</v>
      </c>
      <c r="Z197" s="48">
        <f t="shared" si="20"/>
        <v>0</v>
      </c>
      <c r="AA197" s="48">
        <f t="shared" si="20"/>
        <v>0</v>
      </c>
      <c r="AB197" s="48">
        <f t="shared" si="20"/>
        <v>0</v>
      </c>
      <c r="AC197" s="48">
        <f t="shared" si="20"/>
        <v>0</v>
      </c>
      <c r="AD197" s="48">
        <f t="shared" si="20"/>
        <v>0</v>
      </c>
      <c r="AE197" s="48">
        <f t="shared" si="20"/>
        <v>0</v>
      </c>
      <c r="AF197" s="48">
        <f t="shared" si="20"/>
        <v>0</v>
      </c>
      <c r="AG197" s="48">
        <f t="shared" si="20"/>
        <v>0</v>
      </c>
      <c r="AH197" s="108"/>
      <c r="AI197" s="114"/>
    </row>
    <row r="198" spans="1:36" hidden="1">
      <c r="A198" s="49"/>
      <c r="B198" s="49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108"/>
      <c r="AI198" s="114"/>
    </row>
    <row r="199" spans="1:36" hidden="1">
      <c r="A199" s="50"/>
      <c r="B199" s="50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108">
        <v>0</v>
      </c>
      <c r="AI199" s="117">
        <f>SUM(AI177)</f>
        <v>0</v>
      </c>
    </row>
    <row r="200" spans="1:36" ht="39.75" customHeight="1">
      <c r="A200" s="102" t="s">
        <v>68</v>
      </c>
      <c r="B200" s="103"/>
      <c r="C200" s="103"/>
      <c r="D200" s="103"/>
      <c r="E200" s="103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07"/>
      <c r="AI200" s="76"/>
    </row>
    <row r="201" spans="1:36" ht="24.75" customHeight="1">
      <c r="A201" s="22" t="s">
        <v>8</v>
      </c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07"/>
      <c r="AI201" s="76"/>
    </row>
    <row r="202" spans="1:36">
      <c r="A202" s="43" t="s">
        <v>69</v>
      </c>
      <c r="B202" s="23">
        <v>9000</v>
      </c>
      <c r="C202" s="24"/>
      <c r="D202" s="24"/>
      <c r="E202" s="24" t="s">
        <v>10</v>
      </c>
      <c r="F202" s="24" t="s">
        <v>10</v>
      </c>
      <c r="G202" s="24"/>
      <c r="H202" s="24"/>
      <c r="I202" s="24" t="s">
        <v>10</v>
      </c>
      <c r="J202" s="24" t="s">
        <v>10</v>
      </c>
      <c r="K202" s="24"/>
      <c r="L202" s="24"/>
      <c r="M202" s="24" t="s">
        <v>10</v>
      </c>
      <c r="N202" s="24" t="s">
        <v>10</v>
      </c>
      <c r="O202" s="24"/>
      <c r="P202" s="24"/>
      <c r="Q202" s="24" t="s">
        <v>10</v>
      </c>
      <c r="R202" s="24" t="s">
        <v>10</v>
      </c>
      <c r="S202" s="24"/>
      <c r="T202" s="24"/>
      <c r="U202" s="24" t="s">
        <v>10</v>
      </c>
      <c r="V202" s="24" t="s">
        <v>10</v>
      </c>
      <c r="W202" s="24"/>
      <c r="X202" s="24"/>
      <c r="Y202" s="24" t="s">
        <v>10</v>
      </c>
      <c r="Z202" s="24" t="s">
        <v>10</v>
      </c>
      <c r="AA202" s="24"/>
      <c r="AB202" s="24"/>
      <c r="AC202" s="24" t="s">
        <v>10</v>
      </c>
      <c r="AD202" s="24" t="s">
        <v>10</v>
      </c>
      <c r="AE202" s="24"/>
      <c r="AF202" s="24"/>
      <c r="AG202" s="24" t="s">
        <v>10</v>
      </c>
      <c r="AH202" s="108"/>
      <c r="AI202" s="25">
        <f>COUNTIF(C202:AG202,"я")*B202/15</f>
        <v>9000</v>
      </c>
      <c r="AJ202" s="27"/>
    </row>
    <row r="203" spans="1:36">
      <c r="A203" s="23" t="s">
        <v>70</v>
      </c>
      <c r="B203" s="23">
        <v>9000</v>
      </c>
      <c r="C203" s="38" t="s">
        <v>10</v>
      </c>
      <c r="D203" s="38" t="s">
        <v>10</v>
      </c>
      <c r="E203" s="24"/>
      <c r="F203" s="24"/>
      <c r="G203" s="38" t="s">
        <v>10</v>
      </c>
      <c r="H203" s="38" t="s">
        <v>10</v>
      </c>
      <c r="I203" s="24"/>
      <c r="J203" s="24"/>
      <c r="K203" s="38" t="s">
        <v>10</v>
      </c>
      <c r="L203" s="38" t="s">
        <v>10</v>
      </c>
      <c r="M203" s="24"/>
      <c r="N203" s="24"/>
      <c r="O203" s="38" t="s">
        <v>10</v>
      </c>
      <c r="P203" s="38" t="s">
        <v>10</v>
      </c>
      <c r="Q203" s="24"/>
      <c r="R203" s="24"/>
      <c r="S203" s="38" t="s">
        <v>10</v>
      </c>
      <c r="T203" s="38" t="s">
        <v>10</v>
      </c>
      <c r="U203" s="24"/>
      <c r="V203" s="24"/>
      <c r="W203" s="38"/>
      <c r="X203" s="38"/>
      <c r="Y203" s="24"/>
      <c r="Z203" s="24"/>
      <c r="AA203" s="38" t="s">
        <v>10</v>
      </c>
      <c r="AB203" s="38" t="s">
        <v>10</v>
      </c>
      <c r="AC203" s="24"/>
      <c r="AD203" s="24"/>
      <c r="AE203" s="38" t="s">
        <v>10</v>
      </c>
      <c r="AF203" s="38" t="s">
        <v>10</v>
      </c>
      <c r="AG203" s="24"/>
      <c r="AH203" s="108"/>
      <c r="AI203" s="25">
        <f>COUNTIF(C203:AG203,"я")*B203/16-75</f>
        <v>7800</v>
      </c>
    </row>
    <row r="204" spans="1:36">
      <c r="A204" s="23" t="s">
        <v>130</v>
      </c>
      <c r="B204" s="23">
        <v>9000</v>
      </c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 t="s">
        <v>10</v>
      </c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108"/>
      <c r="AI204" s="25">
        <f t="shared" ref="AI204:AI205" si="21">COUNTIF(C204:AG204,"я")*B204/15</f>
        <v>600</v>
      </c>
    </row>
    <row r="205" spans="1:36">
      <c r="A205" s="23" t="s">
        <v>226</v>
      </c>
      <c r="B205" s="23">
        <v>9000</v>
      </c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 t="s">
        <v>10</v>
      </c>
      <c r="Y205" s="24"/>
      <c r="Z205" s="24"/>
      <c r="AA205" s="24"/>
      <c r="AB205" s="24"/>
      <c r="AC205" s="24"/>
      <c r="AD205" s="24"/>
      <c r="AE205" s="24"/>
      <c r="AF205" s="24"/>
      <c r="AG205" s="24"/>
      <c r="AH205" s="108"/>
      <c r="AI205" s="25">
        <f t="shared" si="21"/>
        <v>600</v>
      </c>
    </row>
    <row r="206" spans="1:36" hidden="1">
      <c r="A206" s="23"/>
      <c r="B206" s="23">
        <v>9000</v>
      </c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24"/>
      <c r="AF206" s="24"/>
      <c r="AG206" s="24"/>
      <c r="AH206" s="108"/>
      <c r="AI206" s="25">
        <f t="shared" ref="AI206" si="22">COUNTIF(C206:AG206,"я")*B206/15</f>
        <v>0</v>
      </c>
    </row>
    <row r="207" spans="1:36" hidden="1">
      <c r="A207" s="29"/>
      <c r="B207" s="23">
        <v>9000</v>
      </c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30"/>
      <c r="AF207" s="30"/>
      <c r="AG207" s="30"/>
      <c r="AH207" s="109"/>
      <c r="AI207" s="118">
        <f>COUNTIF(C207:AG207,"я")*600</f>
        <v>0</v>
      </c>
    </row>
    <row r="208" spans="1:36" hidden="1">
      <c r="A208" s="29"/>
      <c r="B208" s="23">
        <v>9000</v>
      </c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30"/>
      <c r="AF208" s="30"/>
      <c r="AG208" s="30"/>
      <c r="AH208" s="109"/>
      <c r="AI208" s="118">
        <f>COUNTIF(C208:AG208,"я")*600</f>
        <v>0</v>
      </c>
    </row>
    <row r="209" spans="1:35" hidden="1">
      <c r="A209" s="29"/>
      <c r="B209" s="23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30"/>
      <c r="AF209" s="30"/>
      <c r="AG209" s="30"/>
      <c r="AH209" s="109"/>
      <c r="AI209" s="118">
        <f>COUNTIF(C209:AG209,"я")</f>
        <v>0</v>
      </c>
    </row>
    <row r="210" spans="1:35" hidden="1">
      <c r="A210" s="29"/>
      <c r="B210" s="23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30"/>
      <c r="AF210" s="30"/>
      <c r="AG210" s="30"/>
      <c r="AH210" s="109"/>
      <c r="AI210" s="118">
        <f>COUNTIF(C210:AG210,"я")*550</f>
        <v>0</v>
      </c>
    </row>
    <row r="211" spans="1:35" hidden="1">
      <c r="A211" s="29"/>
      <c r="B211" s="23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30"/>
      <c r="AF211" s="30"/>
      <c r="AG211" s="30"/>
      <c r="AH211" s="109"/>
      <c r="AI211" s="118">
        <f>COUNTIF(C211:AG211,"я")*550</f>
        <v>0</v>
      </c>
    </row>
    <row r="212" spans="1:35" hidden="1">
      <c r="A212" s="29"/>
      <c r="B212" s="23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30"/>
      <c r="AF212" s="30"/>
      <c r="AG212" s="30"/>
      <c r="AH212" s="109"/>
      <c r="AI212" s="118">
        <f>COUNTIF(C212:AG212,"я")*550</f>
        <v>0</v>
      </c>
    </row>
    <row r="213" spans="1:35" hidden="1">
      <c r="A213" s="29"/>
      <c r="B213" s="23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30"/>
      <c r="AF213" s="30"/>
      <c r="AG213" s="30"/>
      <c r="AH213" s="109"/>
      <c r="AI213" s="118">
        <f>COUNTIF(C213:AG213,"я")*550</f>
        <v>0</v>
      </c>
    </row>
    <row r="214" spans="1:35" hidden="1">
      <c r="A214" s="29"/>
      <c r="B214" s="23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30"/>
      <c r="AF214" s="30"/>
      <c r="AG214" s="30"/>
      <c r="AH214" s="109"/>
      <c r="AI214" s="118">
        <f>COUNTIF(C214:AG214,"я")*550</f>
        <v>0</v>
      </c>
    </row>
    <row r="215" spans="1:35">
      <c r="A215" s="32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4"/>
      <c r="AF215" s="34"/>
      <c r="AG215" s="35"/>
      <c r="AH215" s="110"/>
      <c r="AI215" s="36">
        <f>SUM(AI202:AI214)</f>
        <v>18000</v>
      </c>
    </row>
    <row r="216" spans="1:35" hidden="1">
      <c r="A216" s="23"/>
      <c r="B216" s="23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24"/>
      <c r="AF216" s="24"/>
      <c r="AG216" s="24"/>
      <c r="AH216" s="108"/>
      <c r="AI216" s="119">
        <f>COUNTIF(C216:AG216,"я")*700</f>
        <v>0</v>
      </c>
    </row>
    <row r="217" spans="1:35" hidden="1">
      <c r="A217" s="23"/>
      <c r="B217" s="23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24"/>
      <c r="AF217" s="24"/>
      <c r="AG217" s="24"/>
      <c r="AH217" s="108"/>
      <c r="AI217" s="119">
        <f t="shared" ref="AI217:AI224" si="23">COUNTIF(C217:AG217,"я")*700</f>
        <v>0</v>
      </c>
    </row>
    <row r="218" spans="1:35" hidden="1">
      <c r="A218" s="23"/>
      <c r="B218" s="23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24"/>
      <c r="AF218" s="24"/>
      <c r="AG218" s="24"/>
      <c r="AH218" s="108"/>
      <c r="AI218" s="119">
        <f t="shared" si="23"/>
        <v>0</v>
      </c>
    </row>
    <row r="219" spans="1:35" hidden="1">
      <c r="A219" s="23"/>
      <c r="B219" s="23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24"/>
      <c r="AF219" s="24"/>
      <c r="AG219" s="24"/>
      <c r="AH219" s="108"/>
      <c r="AI219" s="119">
        <f t="shared" si="23"/>
        <v>0</v>
      </c>
    </row>
    <row r="220" spans="1:35" hidden="1">
      <c r="A220" s="23"/>
      <c r="B220" s="23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24"/>
      <c r="AF220" s="24"/>
      <c r="AG220" s="24"/>
      <c r="AH220" s="108"/>
      <c r="AI220" s="119">
        <f t="shared" si="23"/>
        <v>0</v>
      </c>
    </row>
    <row r="221" spans="1:35" hidden="1">
      <c r="A221" s="23"/>
      <c r="B221" s="23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24"/>
      <c r="AF221" s="24"/>
      <c r="AG221" s="24"/>
      <c r="AH221" s="108"/>
      <c r="AI221" s="119">
        <f t="shared" si="23"/>
        <v>0</v>
      </c>
    </row>
    <row r="222" spans="1:35" hidden="1">
      <c r="A222" s="23"/>
      <c r="B222" s="23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24"/>
      <c r="AF222" s="24"/>
      <c r="AG222" s="24"/>
      <c r="AH222" s="108"/>
      <c r="AI222" s="119">
        <f t="shared" si="23"/>
        <v>0</v>
      </c>
    </row>
    <row r="223" spans="1:35" hidden="1">
      <c r="A223" s="23"/>
      <c r="B223" s="23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24"/>
      <c r="AF223" s="24"/>
      <c r="AG223" s="24"/>
      <c r="AH223" s="108"/>
      <c r="AI223" s="119">
        <f t="shared" si="23"/>
        <v>0</v>
      </c>
    </row>
    <row r="224" spans="1:35" hidden="1">
      <c r="A224" s="23"/>
      <c r="B224" s="23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24"/>
      <c r="AF224" s="24"/>
      <c r="AG224" s="24"/>
      <c r="AH224" s="108"/>
      <c r="AI224" s="119">
        <f t="shared" si="23"/>
        <v>0</v>
      </c>
    </row>
    <row r="225" spans="1:36" ht="18" hidden="1" customHeight="1">
      <c r="A225" s="40" t="s">
        <v>27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4"/>
      <c r="AF225" s="34"/>
      <c r="AG225" s="35"/>
      <c r="AH225" s="110"/>
      <c r="AI225" s="119">
        <f>SUM(AI216:AI224)</f>
        <v>0</v>
      </c>
    </row>
    <row r="226" spans="1:36" hidden="1">
      <c r="A226" s="23"/>
      <c r="B226" s="23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24"/>
      <c r="AF226" s="24"/>
      <c r="AG226" s="24"/>
      <c r="AH226" s="108"/>
      <c r="AI226" s="39">
        <f>COUNTIF(C226:AG226,"я")*B226/28</f>
        <v>0</v>
      </c>
    </row>
    <row r="227" spans="1:36" hidden="1">
      <c r="A227" s="23"/>
      <c r="B227" s="23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108"/>
      <c r="AI227" s="39">
        <f>COUNTIF(C227:AG227,"я")*B227/30</f>
        <v>0</v>
      </c>
    </row>
    <row r="228" spans="1:36" hidden="1">
      <c r="A228" s="23"/>
      <c r="B228" s="23">
        <v>6000</v>
      </c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108"/>
      <c r="AI228" s="39">
        <f t="shared" ref="AI228" si="24">COUNTIF(C228:AG228,"я")*B228/31</f>
        <v>0</v>
      </c>
    </row>
    <row r="229" spans="1:36" hidden="1">
      <c r="A229" s="23"/>
      <c r="B229" s="23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108"/>
      <c r="AI229" s="119">
        <f t="shared" ref="AI229:AI232" si="25">COUNTIF(C229:AG229,"я")*700</f>
        <v>0</v>
      </c>
    </row>
    <row r="230" spans="1:36" hidden="1">
      <c r="A230" s="23"/>
      <c r="B230" s="23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108"/>
      <c r="AI230" s="119">
        <f t="shared" si="25"/>
        <v>0</v>
      </c>
    </row>
    <row r="231" spans="1:36" hidden="1">
      <c r="A231" s="23"/>
      <c r="B231" s="23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108"/>
      <c r="AI231" s="119">
        <f t="shared" si="25"/>
        <v>0</v>
      </c>
    </row>
    <row r="232" spans="1:36" hidden="1">
      <c r="A232" s="23"/>
      <c r="B232" s="23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108"/>
      <c r="AI232" s="119">
        <f t="shared" si="25"/>
        <v>0</v>
      </c>
    </row>
    <row r="233" spans="1:36">
      <c r="A233" s="44" t="s">
        <v>20</v>
      </c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45"/>
      <c r="AH233" s="110"/>
      <c r="AI233" s="25"/>
    </row>
    <row r="234" spans="1:36">
      <c r="A234" s="46">
        <f>SUM(C223:AG230)</f>
        <v>0</v>
      </c>
      <c r="B234" s="47">
        <f>SUM(C234:AG234)</f>
        <v>0</v>
      </c>
      <c r="C234" s="48">
        <f>SUM(C202:C215)</f>
        <v>0</v>
      </c>
      <c r="D234" s="48">
        <f t="shared" ref="D234:AG234" si="26">SUMIF(D202:D233,"&gt;0",D202:D233)</f>
        <v>0</v>
      </c>
      <c r="E234" s="48">
        <f t="shared" si="26"/>
        <v>0</v>
      </c>
      <c r="F234" s="48">
        <f t="shared" si="26"/>
        <v>0</v>
      </c>
      <c r="G234" s="48">
        <f t="shared" si="26"/>
        <v>0</v>
      </c>
      <c r="H234" s="48">
        <f t="shared" si="26"/>
        <v>0</v>
      </c>
      <c r="I234" s="48">
        <f t="shared" si="26"/>
        <v>0</v>
      </c>
      <c r="J234" s="48">
        <f t="shared" si="26"/>
        <v>0</v>
      </c>
      <c r="K234" s="48">
        <f t="shared" si="26"/>
        <v>0</v>
      </c>
      <c r="L234" s="48">
        <f t="shared" si="26"/>
        <v>0</v>
      </c>
      <c r="M234" s="48">
        <f t="shared" si="26"/>
        <v>0</v>
      </c>
      <c r="N234" s="48">
        <f t="shared" si="26"/>
        <v>0</v>
      </c>
      <c r="O234" s="48">
        <f t="shared" si="26"/>
        <v>0</v>
      </c>
      <c r="P234" s="48">
        <f t="shared" si="26"/>
        <v>0</v>
      </c>
      <c r="Q234" s="48">
        <f t="shared" si="26"/>
        <v>0</v>
      </c>
      <c r="R234" s="48">
        <f t="shared" si="26"/>
        <v>0</v>
      </c>
      <c r="S234" s="48">
        <f t="shared" si="26"/>
        <v>0</v>
      </c>
      <c r="T234" s="48">
        <f t="shared" si="26"/>
        <v>0</v>
      </c>
      <c r="U234" s="48">
        <f t="shared" si="26"/>
        <v>0</v>
      </c>
      <c r="V234" s="48">
        <f t="shared" si="26"/>
        <v>0</v>
      </c>
      <c r="W234" s="48">
        <f t="shared" si="26"/>
        <v>0</v>
      </c>
      <c r="X234" s="48">
        <f t="shared" si="26"/>
        <v>0</v>
      </c>
      <c r="Y234" s="48">
        <f t="shared" si="26"/>
        <v>0</v>
      </c>
      <c r="Z234" s="48">
        <f t="shared" si="26"/>
        <v>0</v>
      </c>
      <c r="AA234" s="48">
        <f t="shared" si="26"/>
        <v>0</v>
      </c>
      <c r="AB234" s="48">
        <f t="shared" si="26"/>
        <v>0</v>
      </c>
      <c r="AC234" s="48">
        <f t="shared" si="26"/>
        <v>0</v>
      </c>
      <c r="AD234" s="48">
        <f t="shared" si="26"/>
        <v>0</v>
      </c>
      <c r="AE234" s="48">
        <f t="shared" si="26"/>
        <v>0</v>
      </c>
      <c r="AF234" s="48">
        <f t="shared" si="26"/>
        <v>0</v>
      </c>
      <c r="AG234" s="48">
        <f t="shared" si="26"/>
        <v>0</v>
      </c>
      <c r="AH234" s="108"/>
      <c r="AI234" s="38"/>
    </row>
    <row r="235" spans="1:36">
      <c r="A235" s="49"/>
      <c r="B235" s="49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108"/>
      <c r="AI235" s="38"/>
    </row>
    <row r="236" spans="1:36">
      <c r="A236" s="50"/>
      <c r="B236" s="50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108">
        <v>18000</v>
      </c>
      <c r="AI236" s="52">
        <f>AI215+AI225+AI233</f>
        <v>18000</v>
      </c>
    </row>
    <row r="238" spans="1:36" ht="39.75" customHeight="1">
      <c r="A238" s="102" t="s">
        <v>71</v>
      </c>
      <c r="B238" s="103"/>
      <c r="C238" s="103"/>
      <c r="D238" s="103"/>
      <c r="E238" s="103"/>
      <c r="F238" s="103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07"/>
      <c r="AI238" s="76"/>
    </row>
    <row r="239" spans="1:36" ht="24.75" customHeight="1">
      <c r="A239" s="22" t="s">
        <v>8</v>
      </c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07"/>
      <c r="AI239" s="76"/>
    </row>
    <row r="240" spans="1:36">
      <c r="A240" s="43" t="s">
        <v>72</v>
      </c>
      <c r="B240" s="23">
        <v>7750</v>
      </c>
      <c r="C240" s="24" t="s">
        <v>10</v>
      </c>
      <c r="D240" s="24"/>
      <c r="E240" s="24"/>
      <c r="F240" s="24" t="s">
        <v>10</v>
      </c>
      <c r="G240" s="24" t="s">
        <v>10</v>
      </c>
      <c r="H240" s="24"/>
      <c r="I240" s="24"/>
      <c r="J240" s="24" t="s">
        <v>10</v>
      </c>
      <c r="K240" s="24" t="s">
        <v>10</v>
      </c>
      <c r="L240" s="24"/>
      <c r="M240" s="24"/>
      <c r="N240" s="24" t="s">
        <v>10</v>
      </c>
      <c r="O240" s="24" t="s">
        <v>10</v>
      </c>
      <c r="P240" s="24"/>
      <c r="Q240" s="24"/>
      <c r="R240" s="24" t="s">
        <v>10</v>
      </c>
      <c r="S240" s="24" t="s">
        <v>10</v>
      </c>
      <c r="T240" s="24"/>
      <c r="U240" s="24"/>
      <c r="V240" s="24" t="s">
        <v>10</v>
      </c>
      <c r="W240" s="24" t="s">
        <v>10</v>
      </c>
      <c r="X240" s="24"/>
      <c r="Y240" s="24"/>
      <c r="Z240" s="24" t="s">
        <v>10</v>
      </c>
      <c r="AA240" s="24" t="s">
        <v>10</v>
      </c>
      <c r="AB240" s="24"/>
      <c r="AC240" s="24"/>
      <c r="AD240" s="24" t="s">
        <v>10</v>
      </c>
      <c r="AE240" s="24" t="s">
        <v>10</v>
      </c>
      <c r="AF240" s="24"/>
      <c r="AG240" s="24"/>
      <c r="AH240" s="108"/>
      <c r="AI240" s="25">
        <f>COUNTIF(C240:AG240,"я")*B240/15</f>
        <v>7750</v>
      </c>
      <c r="AJ240" s="27"/>
    </row>
    <row r="241" spans="1:35">
      <c r="A241" s="43" t="s">
        <v>73</v>
      </c>
      <c r="B241" s="23">
        <v>7750</v>
      </c>
      <c r="C241" s="38"/>
      <c r="D241" s="38" t="s">
        <v>10</v>
      </c>
      <c r="E241" s="24" t="s">
        <v>10</v>
      </c>
      <c r="F241" s="24"/>
      <c r="G241" s="38"/>
      <c r="H241" s="38" t="s">
        <v>10</v>
      </c>
      <c r="I241" s="24" t="s">
        <v>10</v>
      </c>
      <c r="J241" s="24"/>
      <c r="K241" s="38"/>
      <c r="L241" s="38" t="s">
        <v>10</v>
      </c>
      <c r="M241" s="24" t="s">
        <v>10</v>
      </c>
      <c r="N241" s="24"/>
      <c r="O241" s="38"/>
      <c r="P241" s="38"/>
      <c r="Q241" s="24"/>
      <c r="R241" s="24"/>
      <c r="S241" s="38"/>
      <c r="T241" s="38"/>
      <c r="U241" s="24"/>
      <c r="V241" s="24"/>
      <c r="W241" s="38"/>
      <c r="X241" s="38"/>
      <c r="Y241" s="24" t="s">
        <v>10</v>
      </c>
      <c r="Z241" s="24"/>
      <c r="AA241" s="38"/>
      <c r="AB241" s="38" t="s">
        <v>10</v>
      </c>
      <c r="AC241" s="24" t="s">
        <v>10</v>
      </c>
      <c r="AD241" s="24"/>
      <c r="AE241" s="38"/>
      <c r="AF241" s="38" t="s">
        <v>10</v>
      </c>
      <c r="AG241" s="24" t="s">
        <v>10</v>
      </c>
      <c r="AH241" s="108"/>
      <c r="AI241" s="25">
        <f>COUNTIF(C241:AG241,"я")*B241/16-78</f>
        <v>5250.125</v>
      </c>
    </row>
    <row r="242" spans="1:35">
      <c r="A242" s="23" t="s">
        <v>227</v>
      </c>
      <c r="B242" s="23"/>
      <c r="C242" s="24"/>
      <c r="D242" s="24"/>
      <c r="E242" s="24"/>
      <c r="F242" s="24"/>
      <c r="G242" s="24"/>
      <c r="H242" s="24"/>
      <c r="I242" s="24"/>
      <c r="J242" s="24"/>
      <c r="K242" s="38"/>
      <c r="L242" s="38"/>
      <c r="M242" s="38"/>
      <c r="N242" s="24"/>
      <c r="O242" s="38"/>
      <c r="P242" s="38"/>
      <c r="Q242" s="38">
        <v>500</v>
      </c>
      <c r="R242" s="24"/>
      <c r="S242" s="38"/>
      <c r="T242" s="38"/>
      <c r="U242" s="38"/>
      <c r="V242" s="24"/>
      <c r="W242" s="38"/>
      <c r="X242" s="38"/>
      <c r="Y242" s="38"/>
      <c r="Z242" s="24"/>
      <c r="AA242" s="38"/>
      <c r="AB242" s="38"/>
      <c r="AC242" s="38"/>
      <c r="AD242" s="24"/>
      <c r="AE242" s="38"/>
      <c r="AF242" s="38"/>
      <c r="AG242" s="38"/>
      <c r="AH242" s="108"/>
      <c r="AI242" s="25">
        <f t="shared" ref="AI242:AI252" si="27">COUNTIF(C242:AG242,"я")*B242/15</f>
        <v>0</v>
      </c>
    </row>
    <row r="243" spans="1:35">
      <c r="A243" s="23" t="s">
        <v>153</v>
      </c>
      <c r="B243" s="23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>
        <v>500</v>
      </c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108"/>
      <c r="AI243" s="25">
        <f t="shared" si="27"/>
        <v>0</v>
      </c>
    </row>
    <row r="244" spans="1:35">
      <c r="A244" s="23" t="s">
        <v>228</v>
      </c>
      <c r="B244" s="23">
        <v>7750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 t="s">
        <v>10</v>
      </c>
      <c r="Q244" s="38"/>
      <c r="R244" s="38"/>
      <c r="S244" s="38"/>
      <c r="T244" s="38" t="s">
        <v>10</v>
      </c>
      <c r="U244" s="38"/>
      <c r="V244" s="38"/>
      <c r="W244" s="38"/>
      <c r="X244" s="38" t="s">
        <v>10</v>
      </c>
      <c r="Y244" s="38"/>
      <c r="Z244" s="38"/>
      <c r="AA244" s="38"/>
      <c r="AB244" s="38"/>
      <c r="AC244" s="38"/>
      <c r="AD244" s="38"/>
      <c r="AE244" s="24"/>
      <c r="AF244" s="24"/>
      <c r="AG244" s="24"/>
      <c r="AH244" s="108"/>
      <c r="AI244" s="25">
        <f>COUNTIF(C244:AG244,"я")*B244/16+47</f>
        <v>1500.125</v>
      </c>
    </row>
    <row r="245" spans="1:35">
      <c r="A245" s="29"/>
      <c r="B245" s="23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30"/>
      <c r="AF245" s="30"/>
      <c r="AG245" s="30"/>
      <c r="AH245" s="109"/>
      <c r="AI245" s="25">
        <f t="shared" si="27"/>
        <v>0</v>
      </c>
    </row>
    <row r="246" spans="1:35">
      <c r="A246" s="29"/>
      <c r="B246" s="23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30"/>
      <c r="AF246" s="30"/>
      <c r="AG246" s="30"/>
      <c r="AH246" s="109"/>
      <c r="AI246" s="25">
        <f t="shared" si="27"/>
        <v>0</v>
      </c>
    </row>
    <row r="247" spans="1:35">
      <c r="A247" s="29"/>
      <c r="B247" s="23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30"/>
      <c r="AF247" s="30"/>
      <c r="AG247" s="30"/>
      <c r="AH247" s="109"/>
      <c r="AI247" s="25">
        <f t="shared" si="27"/>
        <v>0</v>
      </c>
    </row>
    <row r="248" spans="1:35">
      <c r="A248" s="29"/>
      <c r="B248" s="23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30"/>
      <c r="AF248" s="30"/>
      <c r="AG248" s="30"/>
      <c r="AH248" s="109"/>
      <c r="AI248" s="25">
        <f t="shared" si="27"/>
        <v>0</v>
      </c>
    </row>
    <row r="249" spans="1:35">
      <c r="A249" s="29"/>
      <c r="B249" s="23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30"/>
      <c r="AF249" s="30"/>
      <c r="AG249" s="30"/>
      <c r="AH249" s="109"/>
      <c r="AI249" s="25">
        <f t="shared" si="27"/>
        <v>0</v>
      </c>
    </row>
    <row r="250" spans="1:35">
      <c r="A250" s="29"/>
      <c r="B250" s="23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30"/>
      <c r="AF250" s="30"/>
      <c r="AG250" s="30"/>
      <c r="AH250" s="109"/>
      <c r="AI250" s="25">
        <f t="shared" si="27"/>
        <v>0</v>
      </c>
    </row>
    <row r="251" spans="1:35">
      <c r="A251" s="29"/>
      <c r="B251" s="23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30"/>
      <c r="AF251" s="30"/>
      <c r="AG251" s="30"/>
      <c r="AH251" s="109"/>
      <c r="AI251" s="25">
        <f t="shared" si="27"/>
        <v>0</v>
      </c>
    </row>
    <row r="252" spans="1:35">
      <c r="A252" s="29"/>
      <c r="B252" s="23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30"/>
      <c r="AF252" s="30"/>
      <c r="AG252" s="30"/>
      <c r="AH252" s="109"/>
      <c r="AI252" s="25">
        <f t="shared" si="27"/>
        <v>0</v>
      </c>
    </row>
    <row r="253" spans="1:35">
      <c r="A253" s="32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4"/>
      <c r="AF253" s="34"/>
      <c r="AG253" s="35"/>
      <c r="AH253" s="110"/>
      <c r="AI253" s="36">
        <f>SUM(AI240:AI252)</f>
        <v>14500.25</v>
      </c>
    </row>
    <row r="254" spans="1:35">
      <c r="A254" s="40" t="s">
        <v>74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4"/>
      <c r="AF254" s="34"/>
      <c r="AG254" s="35"/>
      <c r="AH254" s="110"/>
      <c r="AI254" s="118"/>
    </row>
    <row r="255" spans="1:35">
      <c r="A255" s="23" t="s">
        <v>229</v>
      </c>
      <c r="B255" s="23">
        <v>10500</v>
      </c>
      <c r="C255" s="38"/>
      <c r="D255" s="38"/>
      <c r="E255" s="38"/>
      <c r="F255" s="38"/>
      <c r="G255" s="38" t="s">
        <v>10</v>
      </c>
      <c r="H255" s="38"/>
      <c r="I255" s="38"/>
      <c r="J255" s="38"/>
      <c r="K255" s="38" t="s">
        <v>10</v>
      </c>
      <c r="L255" s="38" t="s">
        <v>10</v>
      </c>
      <c r="M255" s="38"/>
      <c r="N255" s="38"/>
      <c r="O255" s="38" t="s">
        <v>10</v>
      </c>
      <c r="P255" s="38"/>
      <c r="Q255" s="38"/>
      <c r="R255" s="38"/>
      <c r="S255" s="38" t="s">
        <v>10</v>
      </c>
      <c r="T255" s="38" t="s">
        <v>10</v>
      </c>
      <c r="U255" s="38"/>
      <c r="V255" s="38"/>
      <c r="W255" s="38" t="s">
        <v>10</v>
      </c>
      <c r="X255" s="38" t="s">
        <v>10</v>
      </c>
      <c r="Y255" s="38"/>
      <c r="Z255" s="38"/>
      <c r="AA255" s="38" t="s">
        <v>10</v>
      </c>
      <c r="AB255" s="38" t="s">
        <v>10</v>
      </c>
      <c r="AC255" s="38"/>
      <c r="AD255" s="38"/>
      <c r="AE255" s="38" t="s">
        <v>10</v>
      </c>
      <c r="AF255" s="38" t="s">
        <v>10</v>
      </c>
      <c r="AG255" s="38"/>
      <c r="AH255" s="108"/>
      <c r="AI255" s="118">
        <f>COUNTIF(C255:AG255,"я")*700</f>
        <v>8400</v>
      </c>
    </row>
    <row r="256" spans="1:35">
      <c r="A256" s="23" t="s">
        <v>191</v>
      </c>
      <c r="B256" s="23">
        <v>10500</v>
      </c>
      <c r="C256" s="38"/>
      <c r="D256" s="38"/>
      <c r="E256" s="38"/>
      <c r="F256" s="38"/>
      <c r="G256" s="38"/>
      <c r="H256" s="38">
        <v>700</v>
      </c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108"/>
      <c r="AI256" s="118">
        <f t="shared" ref="AI256" si="28">COUNTIF(C256:AG256,"я")*700</f>
        <v>0</v>
      </c>
    </row>
    <row r="257" spans="1:35" ht="11.25" customHeight="1">
      <c r="A257" s="23" t="s">
        <v>59</v>
      </c>
      <c r="B257" s="23">
        <v>10500</v>
      </c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>
        <v>700</v>
      </c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108"/>
      <c r="AI257" s="118">
        <f>COUNTIF(C257:AG257,"я")*680</f>
        <v>0</v>
      </c>
    </row>
    <row r="258" spans="1:35" ht="5.25" hidden="1" customHeight="1">
      <c r="A258" s="23"/>
      <c r="B258" s="23">
        <v>10500</v>
      </c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108"/>
      <c r="AI258" s="118">
        <f t="shared" ref="AI258:AI265" si="29">COUNTIF(C258:AG258,"я")*700</f>
        <v>0</v>
      </c>
    </row>
    <row r="259" spans="1:35" hidden="1">
      <c r="A259" s="23"/>
      <c r="B259" s="23">
        <v>10500</v>
      </c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108"/>
      <c r="AI259" s="118">
        <f>COUNTIF(C259:AG259,"я")*750</f>
        <v>0</v>
      </c>
    </row>
    <row r="260" spans="1:35" hidden="1">
      <c r="A260" s="23"/>
      <c r="B260" s="23">
        <v>10500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108"/>
      <c r="AI260" s="118">
        <f t="shared" si="29"/>
        <v>0</v>
      </c>
    </row>
    <row r="261" spans="1:35" hidden="1">
      <c r="A261" s="23"/>
      <c r="B261" s="23">
        <v>10500</v>
      </c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108"/>
      <c r="AI261" s="118">
        <f t="shared" si="29"/>
        <v>0</v>
      </c>
    </row>
    <row r="262" spans="1:35" hidden="1">
      <c r="A262" s="23"/>
      <c r="B262" s="23">
        <v>10500</v>
      </c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108"/>
      <c r="AI262" s="118">
        <f>COUNTIF(C262:AG262,"я")*680</f>
        <v>0</v>
      </c>
    </row>
    <row r="263" spans="1:35" hidden="1">
      <c r="A263" s="23"/>
      <c r="B263" s="23">
        <v>10500</v>
      </c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108"/>
      <c r="AI263" s="118">
        <f>COUNTIF(C263:AG263,"я")*680</f>
        <v>0</v>
      </c>
    </row>
    <row r="264" spans="1:35" hidden="1">
      <c r="A264" s="23"/>
      <c r="B264" s="23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24"/>
      <c r="AF264" s="24"/>
      <c r="AG264" s="24"/>
      <c r="AH264" s="108"/>
      <c r="AI264" s="118">
        <f t="shared" si="29"/>
        <v>0</v>
      </c>
    </row>
    <row r="265" spans="1:35" hidden="1">
      <c r="A265" s="23"/>
      <c r="B265" s="23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24"/>
      <c r="AF265" s="24"/>
      <c r="AG265" s="24"/>
      <c r="AH265" s="108"/>
      <c r="AI265" s="118">
        <f t="shared" si="29"/>
        <v>0</v>
      </c>
    </row>
    <row r="266" spans="1:35" hidden="1">
      <c r="A266" s="23"/>
      <c r="B266" s="23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24"/>
      <c r="AF266" s="24"/>
      <c r="AG266" s="24"/>
      <c r="AH266" s="108"/>
      <c r="AI266" s="118">
        <f t="shared" ref="AI266:AI271" si="30">COUNTIF(C266:AG266,"я")*700</f>
        <v>0</v>
      </c>
    </row>
    <row r="267" spans="1:35" hidden="1">
      <c r="A267" s="23"/>
      <c r="B267" s="23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24"/>
      <c r="AF267" s="24"/>
      <c r="AG267" s="24"/>
      <c r="AH267" s="108"/>
      <c r="AI267" s="118">
        <f t="shared" si="30"/>
        <v>0</v>
      </c>
    </row>
    <row r="268" spans="1:35" hidden="1">
      <c r="A268" s="23"/>
      <c r="B268" s="23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24"/>
      <c r="AF268" s="24"/>
      <c r="AG268" s="24"/>
      <c r="AH268" s="108"/>
      <c r="AI268" s="118">
        <f t="shared" si="30"/>
        <v>0</v>
      </c>
    </row>
    <row r="269" spans="1:35" hidden="1">
      <c r="A269" s="23"/>
      <c r="B269" s="23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24"/>
      <c r="AF269" s="24"/>
      <c r="AG269" s="24"/>
      <c r="AH269" s="108"/>
      <c r="AI269" s="118">
        <f t="shared" si="30"/>
        <v>0</v>
      </c>
    </row>
    <row r="270" spans="1:35" hidden="1">
      <c r="A270" s="23"/>
      <c r="B270" s="23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24"/>
      <c r="AF270" s="24"/>
      <c r="AG270" s="24"/>
      <c r="AH270" s="108"/>
      <c r="AI270" s="118">
        <f t="shared" si="30"/>
        <v>0</v>
      </c>
    </row>
    <row r="271" spans="1:35" hidden="1">
      <c r="A271" s="23"/>
      <c r="B271" s="23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24"/>
      <c r="AF271" s="24"/>
      <c r="AG271" s="24"/>
      <c r="AH271" s="108"/>
      <c r="AI271" s="118">
        <f t="shared" si="30"/>
        <v>0</v>
      </c>
    </row>
    <row r="272" spans="1:35" ht="18" customHeight="1">
      <c r="A272" s="72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4"/>
      <c r="AF272" s="34"/>
      <c r="AG272" s="35"/>
      <c r="AH272" s="110"/>
      <c r="AI272" s="120">
        <f>SUM(AI255:AI271)</f>
        <v>8400</v>
      </c>
    </row>
    <row r="273" spans="1:36" ht="18" hidden="1" customHeight="1">
      <c r="A273" s="37" t="s">
        <v>22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4"/>
      <c r="AF273" s="34"/>
      <c r="AG273" s="35"/>
      <c r="AH273" s="110"/>
      <c r="AI273" s="118"/>
    </row>
    <row r="274" spans="1:36" hidden="1">
      <c r="A274" s="43"/>
      <c r="B274" s="23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108"/>
      <c r="AI274" s="25">
        <f>COUNTIF(C274:AG274,"я")*B274/30</f>
        <v>0</v>
      </c>
      <c r="AJ274" s="27"/>
    </row>
    <row r="275" spans="1:36" hidden="1">
      <c r="A275" s="43"/>
      <c r="B275" s="23"/>
      <c r="C275" s="38"/>
      <c r="D275" s="38"/>
      <c r="E275" s="24"/>
      <c r="F275" s="24"/>
      <c r="G275" s="38"/>
      <c r="H275" s="38"/>
      <c r="I275" s="24"/>
      <c r="J275" s="24"/>
      <c r="K275" s="38"/>
      <c r="L275" s="38"/>
      <c r="M275" s="24"/>
      <c r="N275" s="24"/>
      <c r="O275" s="38"/>
      <c r="P275" s="38"/>
      <c r="Q275" s="24"/>
      <c r="R275" s="24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24"/>
      <c r="AF275" s="24"/>
      <c r="AG275" s="24"/>
      <c r="AH275" s="108"/>
      <c r="AI275" s="25">
        <f t="shared" ref="AI275:AI280" si="31">COUNTIF(C275:AG275,"я")*B275/30</f>
        <v>0</v>
      </c>
    </row>
    <row r="276" spans="1:36" hidden="1">
      <c r="A276" s="23"/>
      <c r="B276" s="23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108"/>
      <c r="AI276" s="25">
        <f t="shared" si="31"/>
        <v>0</v>
      </c>
    </row>
    <row r="277" spans="1:36" hidden="1">
      <c r="A277" s="23"/>
      <c r="B277" s="23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108"/>
      <c r="AI277" s="25">
        <f t="shared" si="31"/>
        <v>0</v>
      </c>
    </row>
    <row r="278" spans="1:36" hidden="1">
      <c r="A278" s="23"/>
      <c r="B278" s="23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108"/>
      <c r="AI278" s="25">
        <f t="shared" si="31"/>
        <v>0</v>
      </c>
    </row>
    <row r="279" spans="1:36" hidden="1">
      <c r="A279" s="23"/>
      <c r="B279" s="23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108"/>
      <c r="AI279" s="25">
        <f t="shared" si="31"/>
        <v>0</v>
      </c>
    </row>
    <row r="280" spans="1:36" hidden="1">
      <c r="A280" s="23"/>
      <c r="B280" s="23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108"/>
      <c r="AI280" s="25">
        <f t="shared" si="31"/>
        <v>0</v>
      </c>
    </row>
    <row r="281" spans="1:36">
      <c r="A281" s="44" t="s">
        <v>20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45"/>
      <c r="AH281" s="110"/>
      <c r="AI281" s="25"/>
    </row>
    <row r="282" spans="1:36">
      <c r="A282" s="46">
        <f>SUM(C255:AG263)</f>
        <v>1400</v>
      </c>
      <c r="B282" s="47">
        <f>SUM(C282:AG282)</f>
        <v>2400</v>
      </c>
      <c r="C282" s="48">
        <f>SUM(C240:C266)</f>
        <v>0</v>
      </c>
      <c r="D282" s="48">
        <f t="shared" ref="D282:AG282" si="32">SUMIF(D240:D281,"&gt;0",D240:D281)</f>
        <v>0</v>
      </c>
      <c r="E282" s="48">
        <f t="shared" si="32"/>
        <v>0</v>
      </c>
      <c r="F282" s="48">
        <f t="shared" si="32"/>
        <v>0</v>
      </c>
      <c r="G282" s="48">
        <f t="shared" si="32"/>
        <v>0</v>
      </c>
      <c r="H282" s="48">
        <f t="shared" si="32"/>
        <v>700</v>
      </c>
      <c r="I282" s="48">
        <f t="shared" si="32"/>
        <v>0</v>
      </c>
      <c r="J282" s="48">
        <f t="shared" si="32"/>
        <v>0</v>
      </c>
      <c r="K282" s="48">
        <f t="shared" si="32"/>
        <v>0</v>
      </c>
      <c r="L282" s="48">
        <f t="shared" si="32"/>
        <v>0</v>
      </c>
      <c r="M282" s="48">
        <f t="shared" si="32"/>
        <v>0</v>
      </c>
      <c r="N282" s="48">
        <f t="shared" si="32"/>
        <v>0</v>
      </c>
      <c r="O282" s="48">
        <f t="shared" si="32"/>
        <v>0</v>
      </c>
      <c r="P282" s="48">
        <f t="shared" si="32"/>
        <v>700</v>
      </c>
      <c r="Q282" s="48">
        <f t="shared" si="32"/>
        <v>500</v>
      </c>
      <c r="R282" s="48">
        <f t="shared" si="32"/>
        <v>0</v>
      </c>
      <c r="S282" s="48">
        <f t="shared" si="32"/>
        <v>0</v>
      </c>
      <c r="T282" s="48">
        <f t="shared" si="32"/>
        <v>0</v>
      </c>
      <c r="U282" s="48">
        <f t="shared" si="32"/>
        <v>500</v>
      </c>
      <c r="V282" s="48">
        <f t="shared" si="32"/>
        <v>0</v>
      </c>
      <c r="W282" s="48">
        <f t="shared" si="32"/>
        <v>0</v>
      </c>
      <c r="X282" s="48">
        <f t="shared" si="32"/>
        <v>0</v>
      </c>
      <c r="Y282" s="48">
        <f t="shared" si="32"/>
        <v>0</v>
      </c>
      <c r="Z282" s="48">
        <f t="shared" si="32"/>
        <v>0</v>
      </c>
      <c r="AA282" s="48">
        <f t="shared" si="32"/>
        <v>0</v>
      </c>
      <c r="AB282" s="48">
        <f t="shared" si="32"/>
        <v>0</v>
      </c>
      <c r="AC282" s="48">
        <f t="shared" si="32"/>
        <v>0</v>
      </c>
      <c r="AD282" s="48">
        <f t="shared" si="32"/>
        <v>0</v>
      </c>
      <c r="AE282" s="48">
        <f t="shared" si="32"/>
        <v>0</v>
      </c>
      <c r="AF282" s="48">
        <f t="shared" si="32"/>
        <v>0</v>
      </c>
      <c r="AG282" s="48">
        <f t="shared" si="32"/>
        <v>0</v>
      </c>
      <c r="AH282" s="108"/>
      <c r="AI282" s="38"/>
    </row>
    <row r="283" spans="1:36">
      <c r="A283" s="49"/>
      <c r="B283" s="49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108"/>
      <c r="AI283" s="38"/>
    </row>
    <row r="284" spans="1:36">
      <c r="A284" s="50"/>
      <c r="B284" s="50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108">
        <v>15500</v>
      </c>
      <c r="AI284" s="52">
        <f>AI253+AI281</f>
        <v>14500.25</v>
      </c>
    </row>
    <row r="285" spans="1:36">
      <c r="A285" s="50"/>
      <c r="B285" s="50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108">
        <v>8400</v>
      </c>
      <c r="AI285" s="151">
        <f>AI272</f>
        <v>8400</v>
      </c>
    </row>
    <row r="287" spans="1:36" ht="39.75" customHeight="1">
      <c r="A287" s="102" t="s">
        <v>75</v>
      </c>
      <c r="B287" s="103"/>
      <c r="C287" s="103"/>
      <c r="D287" s="103"/>
      <c r="E287" s="103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07"/>
      <c r="AI287" s="76"/>
    </row>
    <row r="288" spans="1:36" ht="24.75" customHeight="1">
      <c r="A288" s="22" t="s">
        <v>76</v>
      </c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07"/>
      <c r="AI288" s="76"/>
    </row>
    <row r="289" spans="1:36">
      <c r="A289" s="121" t="s">
        <v>77</v>
      </c>
      <c r="B289" s="23">
        <v>9500</v>
      </c>
      <c r="C289" s="24" t="s">
        <v>10</v>
      </c>
      <c r="D289" s="24"/>
      <c r="E289" s="24"/>
      <c r="F289" s="24" t="s">
        <v>10</v>
      </c>
      <c r="G289" s="24" t="s">
        <v>10</v>
      </c>
      <c r="H289" s="24"/>
      <c r="I289" s="24"/>
      <c r="J289" s="24" t="s">
        <v>10</v>
      </c>
      <c r="K289" s="24" t="s">
        <v>10</v>
      </c>
      <c r="L289" s="24"/>
      <c r="M289" s="24"/>
      <c r="N289" s="24" t="s">
        <v>10</v>
      </c>
      <c r="O289" s="24" t="s">
        <v>10</v>
      </c>
      <c r="P289" s="24"/>
      <c r="Q289" s="24"/>
      <c r="R289" s="24" t="s">
        <v>10</v>
      </c>
      <c r="S289" s="24" t="s">
        <v>10</v>
      </c>
      <c r="T289" s="24"/>
      <c r="U289" s="24"/>
      <c r="V289" s="24" t="s">
        <v>10</v>
      </c>
      <c r="W289" s="24" t="s">
        <v>10</v>
      </c>
      <c r="X289" s="24"/>
      <c r="Y289" s="24"/>
      <c r="Z289" s="24" t="s">
        <v>10</v>
      </c>
      <c r="AA289" s="24" t="s">
        <v>10</v>
      </c>
      <c r="AB289" s="24"/>
      <c r="AC289" s="24"/>
      <c r="AD289" s="24" t="s">
        <v>10</v>
      </c>
      <c r="AE289" s="24" t="s">
        <v>10</v>
      </c>
      <c r="AF289" s="24"/>
      <c r="AG289" s="24"/>
      <c r="AH289" s="108"/>
      <c r="AI289" s="25">
        <f>COUNTIF(C289:AG289,"я")*B289/15</f>
        <v>9500</v>
      </c>
      <c r="AJ289" s="27"/>
    </row>
    <row r="290" spans="1:36">
      <c r="A290" s="23" t="s">
        <v>78</v>
      </c>
      <c r="B290" s="23">
        <v>9500</v>
      </c>
      <c r="C290" s="38"/>
      <c r="D290" s="38" t="s">
        <v>10</v>
      </c>
      <c r="E290" s="24" t="s">
        <v>10</v>
      </c>
      <c r="F290" s="24"/>
      <c r="G290" s="38"/>
      <c r="H290" s="38" t="s">
        <v>10</v>
      </c>
      <c r="I290" s="24" t="s">
        <v>10</v>
      </c>
      <c r="J290" s="24"/>
      <c r="K290" s="38"/>
      <c r="L290" s="38" t="s">
        <v>10</v>
      </c>
      <c r="M290" s="24"/>
      <c r="N290" s="24"/>
      <c r="O290" s="38"/>
      <c r="P290" s="38" t="s">
        <v>10</v>
      </c>
      <c r="Q290" s="24" t="s">
        <v>10</v>
      </c>
      <c r="R290" s="24"/>
      <c r="S290" s="38"/>
      <c r="T290" s="38" t="s">
        <v>10</v>
      </c>
      <c r="U290" s="24" t="s">
        <v>10</v>
      </c>
      <c r="V290" s="24"/>
      <c r="W290" s="38"/>
      <c r="X290" s="38" t="s">
        <v>10</v>
      </c>
      <c r="Y290" s="24" t="s">
        <v>10</v>
      </c>
      <c r="Z290" s="24"/>
      <c r="AA290" s="38"/>
      <c r="AB290" s="38" t="s">
        <v>10</v>
      </c>
      <c r="AC290" s="24" t="s">
        <v>10</v>
      </c>
      <c r="AD290" s="24"/>
      <c r="AE290" s="38"/>
      <c r="AF290" s="38" t="s">
        <v>10</v>
      </c>
      <c r="AG290" s="24" t="s">
        <v>10</v>
      </c>
      <c r="AH290" s="108"/>
      <c r="AI290" s="25">
        <f>COUNTIF(C290:AG290,"я")*B290/16-6</f>
        <v>8900.25</v>
      </c>
    </row>
    <row r="291" spans="1:36" hidden="1">
      <c r="A291" s="23"/>
      <c r="B291" s="23">
        <v>9000</v>
      </c>
      <c r="C291" s="24"/>
      <c r="D291" s="24"/>
      <c r="E291" s="24"/>
      <c r="F291" s="24"/>
      <c r="G291" s="24"/>
      <c r="H291" s="24"/>
      <c r="I291" s="24"/>
      <c r="J291" s="24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24"/>
      <c r="AF291" s="24"/>
      <c r="AG291" s="24"/>
      <c r="AH291" s="108"/>
      <c r="AI291" s="25">
        <f t="shared" ref="AI291:AI296" si="33">COUNTIF(C291:AG291,"я")*B291/15</f>
        <v>0</v>
      </c>
    </row>
    <row r="292" spans="1:36" hidden="1">
      <c r="A292" s="121"/>
      <c r="B292" s="23">
        <v>9000</v>
      </c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108"/>
      <c r="AI292" s="25">
        <f t="shared" si="33"/>
        <v>0</v>
      </c>
    </row>
    <row r="293" spans="1:36" hidden="1">
      <c r="A293" s="23"/>
      <c r="B293" s="23">
        <v>9000</v>
      </c>
      <c r="C293" s="38"/>
      <c r="D293" s="38"/>
      <c r="E293" s="24"/>
      <c r="F293" s="24"/>
      <c r="G293" s="38"/>
      <c r="H293" s="38"/>
      <c r="I293" s="24"/>
      <c r="J293" s="24"/>
      <c r="K293" s="38"/>
      <c r="L293" s="38"/>
      <c r="M293" s="24"/>
      <c r="N293" s="24"/>
      <c r="O293" s="38"/>
      <c r="P293" s="38"/>
      <c r="Q293" s="24"/>
      <c r="R293" s="24"/>
      <c r="S293" s="38"/>
      <c r="T293" s="38"/>
      <c r="U293" s="24"/>
      <c r="V293" s="24"/>
      <c r="W293" s="38"/>
      <c r="X293" s="38"/>
      <c r="Y293" s="24"/>
      <c r="Z293" s="24"/>
      <c r="AA293" s="38"/>
      <c r="AB293" s="38"/>
      <c r="AC293" s="24"/>
      <c r="AD293" s="24"/>
      <c r="AE293" s="38"/>
      <c r="AF293" s="38"/>
      <c r="AG293" s="24"/>
      <c r="AH293" s="108"/>
      <c r="AI293" s="25">
        <f t="shared" si="33"/>
        <v>0</v>
      </c>
    </row>
    <row r="294" spans="1:36" hidden="1">
      <c r="A294" s="23"/>
      <c r="B294" s="23">
        <v>9000</v>
      </c>
      <c r="C294" s="38"/>
      <c r="D294" s="38"/>
      <c r="E294" s="24"/>
      <c r="F294" s="24"/>
      <c r="G294" s="38"/>
      <c r="H294" s="38"/>
      <c r="I294" s="24"/>
      <c r="J294" s="24"/>
      <c r="K294" s="38"/>
      <c r="L294" s="38"/>
      <c r="M294" s="24"/>
      <c r="N294" s="38"/>
      <c r="O294" s="38"/>
      <c r="P294" s="24"/>
      <c r="Q294" s="24"/>
      <c r="R294" s="38"/>
      <c r="S294" s="38"/>
      <c r="T294" s="24"/>
      <c r="U294" s="38"/>
      <c r="V294" s="38"/>
      <c r="W294" s="24"/>
      <c r="X294" s="24"/>
      <c r="Y294" s="38"/>
      <c r="Z294" s="38"/>
      <c r="AA294" s="24"/>
      <c r="AB294" s="38"/>
      <c r="AC294" s="38"/>
      <c r="AD294" s="24"/>
      <c r="AE294" s="24"/>
      <c r="AF294" s="38"/>
      <c r="AG294" s="24"/>
      <c r="AH294" s="108"/>
      <c r="AI294" s="25">
        <f t="shared" si="33"/>
        <v>0</v>
      </c>
    </row>
    <row r="295" spans="1:36" hidden="1">
      <c r="A295" s="43"/>
      <c r="B295" s="23">
        <v>9000</v>
      </c>
      <c r="C295" s="38"/>
      <c r="D295" s="38"/>
      <c r="E295" s="24"/>
      <c r="F295" s="24"/>
      <c r="G295" s="38"/>
      <c r="H295" s="38"/>
      <c r="I295" s="24"/>
      <c r="J295" s="24"/>
      <c r="K295" s="38"/>
      <c r="L295" s="38"/>
      <c r="M295" s="24"/>
      <c r="N295" s="24"/>
      <c r="O295" s="38"/>
      <c r="P295" s="38"/>
      <c r="Q295" s="24"/>
      <c r="R295" s="24"/>
      <c r="S295" s="38"/>
      <c r="T295" s="38"/>
      <c r="U295" s="24"/>
      <c r="V295" s="24"/>
      <c r="W295" s="38"/>
      <c r="X295" s="38"/>
      <c r="Y295" s="24"/>
      <c r="Z295" s="24"/>
      <c r="AA295" s="38"/>
      <c r="AB295" s="38"/>
      <c r="AC295" s="24"/>
      <c r="AD295" s="24"/>
      <c r="AE295" s="38"/>
      <c r="AF295" s="38"/>
      <c r="AG295" s="24"/>
      <c r="AH295" s="108"/>
      <c r="AI295" s="25">
        <f t="shared" si="33"/>
        <v>0</v>
      </c>
    </row>
    <row r="296" spans="1:36" hidden="1">
      <c r="A296" s="29"/>
      <c r="B296" s="23">
        <v>9000</v>
      </c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109"/>
      <c r="AI296" s="25">
        <f t="shared" si="33"/>
        <v>0</v>
      </c>
    </row>
    <row r="297" spans="1:36">
      <c r="A297" s="29" t="s">
        <v>214</v>
      </c>
      <c r="B297" s="23">
        <v>9500</v>
      </c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 t="s">
        <v>10</v>
      </c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109"/>
      <c r="AI297" s="25">
        <f>COUNTIF(C297:AG297,"я")*B297/16+6</f>
        <v>599.75</v>
      </c>
    </row>
    <row r="298" spans="1:36" hidden="1">
      <c r="A298" s="42"/>
      <c r="B298" s="23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30"/>
      <c r="AF298" s="30"/>
      <c r="AG298" s="30"/>
      <c r="AH298" s="109"/>
      <c r="AI298" s="25">
        <f t="shared" ref="AI298:AI303" si="34">COUNTIF(C298:AG298,"я")*B298/30</f>
        <v>0</v>
      </c>
    </row>
    <row r="299" spans="1:36" hidden="1">
      <c r="A299" s="29"/>
      <c r="B299" s="23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30"/>
      <c r="AF299" s="30"/>
      <c r="AG299" s="30"/>
      <c r="AH299" s="109"/>
      <c r="AI299" s="25">
        <f t="shared" si="34"/>
        <v>0</v>
      </c>
    </row>
    <row r="300" spans="1:36" hidden="1">
      <c r="A300" s="29"/>
      <c r="B300" s="23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30"/>
      <c r="AF300" s="30"/>
      <c r="AG300" s="30"/>
      <c r="AH300" s="109"/>
      <c r="AI300" s="25">
        <f t="shared" si="34"/>
        <v>0</v>
      </c>
    </row>
    <row r="301" spans="1:36" hidden="1">
      <c r="A301" s="29"/>
      <c r="B301" s="23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30"/>
      <c r="AF301" s="30"/>
      <c r="AG301" s="30"/>
      <c r="AH301" s="109"/>
      <c r="AI301" s="25">
        <f t="shared" si="34"/>
        <v>0</v>
      </c>
    </row>
    <row r="302" spans="1:36" hidden="1">
      <c r="A302" s="29"/>
      <c r="B302" s="23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30"/>
      <c r="AF302" s="30"/>
      <c r="AG302" s="30"/>
      <c r="AH302" s="109"/>
      <c r="AI302" s="25">
        <f t="shared" si="34"/>
        <v>0</v>
      </c>
    </row>
    <row r="303" spans="1:36" hidden="1">
      <c r="A303" s="29"/>
      <c r="B303" s="29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30"/>
      <c r="AF303" s="30"/>
      <c r="AG303" s="30"/>
      <c r="AH303" s="109"/>
      <c r="AI303" s="25">
        <f t="shared" si="34"/>
        <v>0</v>
      </c>
    </row>
    <row r="304" spans="1:36">
      <c r="A304" s="32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4"/>
      <c r="AF304" s="34"/>
      <c r="AG304" s="35"/>
      <c r="AH304" s="110"/>
      <c r="AI304" s="36">
        <f>SUM(AI289:AI303)</f>
        <v>19000</v>
      </c>
    </row>
    <row r="305" spans="1:35">
      <c r="A305" s="40" t="s">
        <v>22</v>
      </c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4"/>
      <c r="AF305" s="34"/>
      <c r="AG305" s="35"/>
      <c r="AH305" s="110"/>
      <c r="AI305" s="25"/>
    </row>
    <row r="306" spans="1:35">
      <c r="A306" s="121" t="s">
        <v>77</v>
      </c>
      <c r="B306" s="23">
        <v>1500</v>
      </c>
      <c r="C306" s="24" t="s">
        <v>10</v>
      </c>
      <c r="D306" s="24"/>
      <c r="E306" s="24"/>
      <c r="F306" s="24" t="s">
        <v>10</v>
      </c>
      <c r="G306" s="24" t="s">
        <v>10</v>
      </c>
      <c r="H306" s="24"/>
      <c r="I306" s="24"/>
      <c r="J306" s="24" t="s">
        <v>10</v>
      </c>
      <c r="K306" s="24" t="s">
        <v>10</v>
      </c>
      <c r="L306" s="24" t="s">
        <v>10</v>
      </c>
      <c r="M306" s="24"/>
      <c r="N306" s="24" t="s">
        <v>10</v>
      </c>
      <c r="O306" s="24" t="s">
        <v>10</v>
      </c>
      <c r="P306" s="24" t="s">
        <v>10</v>
      </c>
      <c r="Q306" s="24"/>
      <c r="R306" s="24" t="s">
        <v>10</v>
      </c>
      <c r="S306" s="24" t="s">
        <v>10</v>
      </c>
      <c r="T306" s="24"/>
      <c r="U306" s="24"/>
      <c r="V306" s="24" t="s">
        <v>10</v>
      </c>
      <c r="W306" s="24" t="s">
        <v>10</v>
      </c>
      <c r="X306" s="24"/>
      <c r="Y306" s="24"/>
      <c r="Z306" s="24" t="s">
        <v>10</v>
      </c>
      <c r="AA306" s="24" t="s">
        <v>10</v>
      </c>
      <c r="AB306" s="24"/>
      <c r="AC306" s="24"/>
      <c r="AD306" s="24" t="s">
        <v>10</v>
      </c>
      <c r="AE306" s="24" t="s">
        <v>10</v>
      </c>
      <c r="AF306" s="24"/>
      <c r="AG306" s="24"/>
      <c r="AH306" s="108"/>
      <c r="AI306" s="39">
        <f>COUNTIF(C306:AG306,"я")*B306/15</f>
        <v>1700</v>
      </c>
    </row>
    <row r="307" spans="1:35">
      <c r="A307" s="23" t="s">
        <v>78</v>
      </c>
      <c r="B307" s="23">
        <v>1500</v>
      </c>
      <c r="C307" s="38"/>
      <c r="D307" s="38" t="s">
        <v>10</v>
      </c>
      <c r="E307" s="24" t="s">
        <v>10</v>
      </c>
      <c r="F307" s="24"/>
      <c r="G307" s="38"/>
      <c r="H307" s="38" t="s">
        <v>10</v>
      </c>
      <c r="I307" s="24" t="s">
        <v>10</v>
      </c>
      <c r="J307" s="24"/>
      <c r="K307" s="38"/>
      <c r="L307" s="38"/>
      <c r="M307" s="24"/>
      <c r="N307" s="24"/>
      <c r="O307" s="38"/>
      <c r="P307" s="38"/>
      <c r="Q307" s="24" t="s">
        <v>10</v>
      </c>
      <c r="R307" s="24"/>
      <c r="S307" s="38"/>
      <c r="T307" s="38" t="s">
        <v>10</v>
      </c>
      <c r="U307" s="24" t="s">
        <v>10</v>
      </c>
      <c r="V307" s="24"/>
      <c r="W307" s="38"/>
      <c r="X307" s="38" t="s">
        <v>10</v>
      </c>
      <c r="Y307" s="24" t="s">
        <v>10</v>
      </c>
      <c r="Z307" s="24"/>
      <c r="AA307" s="38"/>
      <c r="AB307" s="38" t="s">
        <v>10</v>
      </c>
      <c r="AC307" s="24" t="s">
        <v>10</v>
      </c>
      <c r="AD307" s="24"/>
      <c r="AE307" s="38"/>
      <c r="AF307" s="38" t="s">
        <v>10</v>
      </c>
      <c r="AG307" s="24" t="s">
        <v>10</v>
      </c>
      <c r="AH307" s="108"/>
      <c r="AI307" s="39">
        <f>COUNTIF(C307:AG307,"я")*B307/16-19</f>
        <v>1199.75</v>
      </c>
    </row>
    <row r="308" spans="1:35">
      <c r="A308" s="23" t="s">
        <v>214</v>
      </c>
      <c r="B308" s="23">
        <v>1500</v>
      </c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 t="s">
        <v>10</v>
      </c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24"/>
      <c r="AF308" s="24"/>
      <c r="AG308" s="24"/>
      <c r="AH308" s="108"/>
      <c r="AI308" s="39">
        <f>COUNTIF(C308:AG308,"я")*B308/16+6</f>
        <v>99.75</v>
      </c>
    </row>
    <row r="309" spans="1:35">
      <c r="A309" s="23"/>
      <c r="B309" s="23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24"/>
      <c r="AF309" s="24"/>
      <c r="AG309" s="24"/>
      <c r="AH309" s="108"/>
      <c r="AI309" s="39">
        <f>COUNTIF(C309:AG309,"я")*750</f>
        <v>0</v>
      </c>
    </row>
    <row r="310" spans="1:35">
      <c r="A310" s="23"/>
      <c r="B310" s="23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24"/>
      <c r="AF310" s="24"/>
      <c r="AG310" s="24"/>
      <c r="AH310" s="108"/>
      <c r="AI310" s="39">
        <f t="shared" ref="AI310:AI313" si="35">COUNTIF(C310:AG310,"я")*700</f>
        <v>0</v>
      </c>
    </row>
    <row r="311" spans="1:35">
      <c r="A311" s="23"/>
      <c r="B311" s="23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24"/>
      <c r="AF311" s="24"/>
      <c r="AG311" s="24"/>
      <c r="AH311" s="108"/>
      <c r="AI311" s="39">
        <f t="shared" si="35"/>
        <v>0</v>
      </c>
    </row>
    <row r="312" spans="1:35">
      <c r="A312" s="23"/>
      <c r="B312" s="23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24"/>
      <c r="AF312" s="24"/>
      <c r="AG312" s="24"/>
      <c r="AH312" s="108"/>
      <c r="AI312" s="39">
        <f t="shared" si="35"/>
        <v>0</v>
      </c>
    </row>
    <row r="313" spans="1:35">
      <c r="A313" s="23"/>
      <c r="B313" s="23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24"/>
      <c r="AF313" s="24"/>
      <c r="AG313" s="24"/>
      <c r="AH313" s="108"/>
      <c r="AI313" s="39">
        <f t="shared" si="35"/>
        <v>0</v>
      </c>
    </row>
    <row r="314" spans="1:35">
      <c r="A314" s="23"/>
      <c r="B314" s="23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24"/>
      <c r="AF314" s="24"/>
      <c r="AG314" s="24"/>
      <c r="AH314" s="108"/>
      <c r="AI314" s="39">
        <f>COUNTIF(C314:AG314,"я")*750</f>
        <v>0</v>
      </c>
    </row>
    <row r="315" spans="1:35" ht="18" customHeight="1">
      <c r="A315" s="72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4"/>
      <c r="AF315" s="34"/>
      <c r="AG315" s="35"/>
      <c r="AH315" s="110"/>
      <c r="AI315" s="36">
        <f>SUM(AI306:AI314)</f>
        <v>2999.5</v>
      </c>
    </row>
    <row r="316" spans="1:35" ht="18" customHeight="1">
      <c r="A316" s="37" t="s">
        <v>150</v>
      </c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4"/>
      <c r="AF316" s="34"/>
      <c r="AG316" s="35"/>
      <c r="AH316" s="110"/>
      <c r="AI316" s="25"/>
    </row>
    <row r="317" spans="1:35">
      <c r="A317" s="23" t="s">
        <v>163</v>
      </c>
      <c r="B317" s="23">
        <v>10500</v>
      </c>
      <c r="C317" s="38">
        <v>700</v>
      </c>
      <c r="D317" s="38">
        <v>700</v>
      </c>
      <c r="E317" s="38">
        <v>700</v>
      </c>
      <c r="F317" s="38" t="s">
        <v>10</v>
      </c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108"/>
      <c r="AI317" s="39">
        <f>COUNTIF(C317:AG317,"я")*700</f>
        <v>700</v>
      </c>
    </row>
    <row r="318" spans="1:35">
      <c r="A318" s="23" t="s">
        <v>140</v>
      </c>
      <c r="B318" s="23">
        <v>10500</v>
      </c>
      <c r="C318" s="38" t="s">
        <v>10</v>
      </c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108"/>
      <c r="AI318" s="39">
        <f t="shared" ref="AI318:AI339" si="36">COUNTIF(C318:AG318,"я")*700</f>
        <v>700</v>
      </c>
    </row>
    <row r="319" spans="1:35">
      <c r="A319" s="23" t="s">
        <v>164</v>
      </c>
      <c r="B319" s="23">
        <v>10500</v>
      </c>
      <c r="C319" s="38">
        <v>700</v>
      </c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24">
        <v>700</v>
      </c>
      <c r="AF319" s="24"/>
      <c r="AG319" s="24"/>
      <c r="AH319" s="108"/>
      <c r="AI319" s="39">
        <f t="shared" si="36"/>
        <v>0</v>
      </c>
    </row>
    <row r="320" spans="1:35">
      <c r="A320" s="23" t="s">
        <v>131</v>
      </c>
      <c r="B320" s="23">
        <v>10500</v>
      </c>
      <c r="C320" s="38"/>
      <c r="D320" s="38"/>
      <c r="E320" s="38" t="s">
        <v>10</v>
      </c>
      <c r="F320" s="38"/>
      <c r="G320" s="38"/>
      <c r="H320" s="38"/>
      <c r="I320" s="38"/>
      <c r="J320" s="38"/>
      <c r="K320" s="38" t="s">
        <v>10</v>
      </c>
      <c r="L320" s="38"/>
      <c r="M320" s="38" t="s">
        <v>10</v>
      </c>
      <c r="N320" s="38" t="s">
        <v>10</v>
      </c>
      <c r="O320" s="38"/>
      <c r="P320" s="38"/>
      <c r="Q320" s="38" t="s">
        <v>10</v>
      </c>
      <c r="R320" s="38" t="s">
        <v>10</v>
      </c>
      <c r="S320" s="38"/>
      <c r="T320" s="38"/>
      <c r="U320" s="38" t="s">
        <v>10</v>
      </c>
      <c r="V320" s="38" t="s">
        <v>10</v>
      </c>
      <c r="W320" s="38"/>
      <c r="X320" s="38"/>
      <c r="Y320" s="38"/>
      <c r="Z320" s="38" t="s">
        <v>10</v>
      </c>
      <c r="AA320" s="38"/>
      <c r="AB320" s="38"/>
      <c r="AC320" s="38" t="s">
        <v>10</v>
      </c>
      <c r="AD320" s="38"/>
      <c r="AE320" s="24"/>
      <c r="AF320" s="24"/>
      <c r="AG320" s="24"/>
      <c r="AH320" s="108"/>
      <c r="AI320" s="39">
        <f t="shared" si="36"/>
        <v>7000</v>
      </c>
    </row>
    <row r="321" spans="1:35">
      <c r="A321" s="23" t="s">
        <v>230</v>
      </c>
      <c r="B321" s="23">
        <v>10500</v>
      </c>
      <c r="C321" s="38">
        <v>700</v>
      </c>
      <c r="D321" s="38">
        <v>700</v>
      </c>
      <c r="E321" s="38"/>
      <c r="F321" s="38"/>
      <c r="G321" s="38"/>
      <c r="H321" s="38"/>
      <c r="I321" s="38">
        <v>700</v>
      </c>
      <c r="J321" s="38"/>
      <c r="K321" s="38"/>
      <c r="L321" s="38"/>
      <c r="M321" s="38"/>
      <c r="N321" s="38">
        <v>700</v>
      </c>
      <c r="O321" s="38">
        <v>700</v>
      </c>
      <c r="P321" s="38"/>
      <c r="Q321" s="38"/>
      <c r="R321" s="38"/>
      <c r="S321" s="38">
        <v>700</v>
      </c>
      <c r="T321" s="38">
        <v>700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24"/>
      <c r="AF321" s="24"/>
      <c r="AG321" s="24"/>
      <c r="AH321" s="108"/>
      <c r="AI321" s="39">
        <f t="shared" si="36"/>
        <v>0</v>
      </c>
    </row>
    <row r="322" spans="1:35">
      <c r="A322" s="23" t="s">
        <v>231</v>
      </c>
      <c r="B322" s="23">
        <v>10500</v>
      </c>
      <c r="C322" s="38"/>
      <c r="D322" s="38"/>
      <c r="E322" s="38"/>
      <c r="F322" s="38">
        <v>700</v>
      </c>
      <c r="G322" s="38">
        <v>700</v>
      </c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24"/>
      <c r="AF322" s="24"/>
      <c r="AG322" s="24"/>
      <c r="AH322" s="108"/>
      <c r="AI322" s="39">
        <f t="shared" si="36"/>
        <v>0</v>
      </c>
    </row>
    <row r="323" spans="1:35">
      <c r="A323" s="23" t="s">
        <v>232</v>
      </c>
      <c r="B323" s="23">
        <v>10500</v>
      </c>
      <c r="C323" s="38"/>
      <c r="D323" s="38"/>
      <c r="E323" s="38"/>
      <c r="F323" s="38">
        <v>700</v>
      </c>
      <c r="G323" s="38">
        <v>700</v>
      </c>
      <c r="H323" s="38">
        <v>700</v>
      </c>
      <c r="I323" s="38"/>
      <c r="J323" s="38">
        <v>700</v>
      </c>
      <c r="K323" s="38">
        <v>700</v>
      </c>
      <c r="L323" s="38">
        <v>700</v>
      </c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108"/>
      <c r="AI323" s="39">
        <f t="shared" si="36"/>
        <v>0</v>
      </c>
    </row>
    <row r="324" spans="1:35">
      <c r="A324" s="23" t="s">
        <v>233</v>
      </c>
      <c r="B324" s="23">
        <v>10500</v>
      </c>
      <c r="C324" s="38"/>
      <c r="D324" s="38"/>
      <c r="E324" s="38"/>
      <c r="F324" s="38"/>
      <c r="G324" s="38"/>
      <c r="H324" s="38"/>
      <c r="I324" s="38"/>
      <c r="J324" s="38">
        <v>700</v>
      </c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108"/>
      <c r="AI324" s="39">
        <f t="shared" si="36"/>
        <v>0</v>
      </c>
    </row>
    <row r="325" spans="1:35">
      <c r="A325" s="23" t="s">
        <v>234</v>
      </c>
      <c r="B325" s="23">
        <v>10500</v>
      </c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>
        <v>700</v>
      </c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>
        <v>700</v>
      </c>
      <c r="AC325" s="38"/>
      <c r="AD325" s="38"/>
      <c r="AE325" s="38"/>
      <c r="AF325" s="38" t="s">
        <v>10</v>
      </c>
      <c r="AG325" s="38"/>
      <c r="AH325" s="108"/>
      <c r="AI325" s="39">
        <f t="shared" si="36"/>
        <v>700</v>
      </c>
    </row>
    <row r="326" spans="1:35">
      <c r="A326" s="23" t="s">
        <v>19</v>
      </c>
      <c r="B326" s="23">
        <v>10500</v>
      </c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 t="s">
        <v>10</v>
      </c>
      <c r="Q326" s="38"/>
      <c r="R326" s="38" t="s">
        <v>10</v>
      </c>
      <c r="S326" s="38" t="s">
        <v>10</v>
      </c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108"/>
      <c r="AI326" s="39">
        <f>COUNTIF(C326:AG326,"я")*700</f>
        <v>2100</v>
      </c>
    </row>
    <row r="327" spans="1:35">
      <c r="A327" s="23" t="s">
        <v>110</v>
      </c>
      <c r="B327" s="23">
        <v>10500</v>
      </c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 t="s">
        <v>10</v>
      </c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108"/>
      <c r="AI327" s="39">
        <f t="shared" si="36"/>
        <v>700</v>
      </c>
    </row>
    <row r="328" spans="1:35">
      <c r="A328" s="23" t="s">
        <v>235</v>
      </c>
      <c r="B328" s="23">
        <v>10500</v>
      </c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 t="s">
        <v>10</v>
      </c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108"/>
      <c r="AI328" s="39">
        <f t="shared" si="36"/>
        <v>700</v>
      </c>
    </row>
    <row r="329" spans="1:35">
      <c r="A329" s="23" t="s">
        <v>236</v>
      </c>
      <c r="B329" s="23">
        <v>10500</v>
      </c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 t="s">
        <v>10</v>
      </c>
      <c r="X329" s="38" t="s">
        <v>10</v>
      </c>
      <c r="Y329" s="38"/>
      <c r="Z329" s="38"/>
      <c r="AA329" s="38"/>
      <c r="AB329" s="38"/>
      <c r="AC329" s="38"/>
      <c r="AD329" s="38"/>
      <c r="AE329" s="38"/>
      <c r="AF329" s="38"/>
      <c r="AG329" s="38"/>
      <c r="AH329" s="108"/>
      <c r="AI329" s="39">
        <f t="shared" si="36"/>
        <v>1400</v>
      </c>
    </row>
    <row r="330" spans="1:35">
      <c r="A330" s="23" t="s">
        <v>237</v>
      </c>
      <c r="B330" s="23">
        <v>10500</v>
      </c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 t="s">
        <v>10</v>
      </c>
      <c r="AA330" s="38" t="s">
        <v>10</v>
      </c>
      <c r="AB330" s="38"/>
      <c r="AC330" s="38"/>
      <c r="AD330" s="38" t="s">
        <v>10</v>
      </c>
      <c r="AE330" s="38"/>
      <c r="AF330" s="38"/>
      <c r="AG330" s="38"/>
      <c r="AH330" s="108"/>
      <c r="AI330" s="39">
        <f t="shared" si="36"/>
        <v>2100</v>
      </c>
    </row>
    <row r="331" spans="1:35">
      <c r="A331" s="23" t="s">
        <v>238</v>
      </c>
      <c r="B331" s="23">
        <v>10500</v>
      </c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>
        <v>700</v>
      </c>
      <c r="AA331" s="38">
        <v>700</v>
      </c>
      <c r="AB331" s="38"/>
      <c r="AC331" s="38"/>
      <c r="AD331" s="38"/>
      <c r="AE331" s="38"/>
      <c r="AF331" s="38"/>
      <c r="AG331" s="38"/>
      <c r="AH331" s="108"/>
      <c r="AI331" s="39">
        <f t="shared" si="36"/>
        <v>0</v>
      </c>
    </row>
    <row r="332" spans="1:35">
      <c r="A332" s="23" t="s">
        <v>161</v>
      </c>
      <c r="B332" s="23">
        <v>10500</v>
      </c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 t="s">
        <v>10</v>
      </c>
      <c r="AE332" s="38"/>
      <c r="AF332" s="38"/>
      <c r="AG332" s="38"/>
      <c r="AH332" s="108"/>
      <c r="AI332" s="39">
        <f t="shared" si="36"/>
        <v>700</v>
      </c>
    </row>
    <row r="333" spans="1:35">
      <c r="A333" s="23" t="s">
        <v>239</v>
      </c>
      <c r="B333" s="23">
        <v>10500</v>
      </c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>
        <v>700</v>
      </c>
      <c r="AF333" s="38"/>
      <c r="AG333" s="38"/>
      <c r="AH333" s="108"/>
      <c r="AI333" s="39">
        <f t="shared" si="36"/>
        <v>0</v>
      </c>
    </row>
    <row r="334" spans="1:35">
      <c r="A334" s="23" t="s">
        <v>190</v>
      </c>
      <c r="B334" s="23">
        <v>10500</v>
      </c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 t="s">
        <v>10</v>
      </c>
      <c r="AH334" s="108"/>
      <c r="AI334" s="39">
        <f t="shared" si="36"/>
        <v>700</v>
      </c>
    </row>
    <row r="335" spans="1:35">
      <c r="A335" s="23"/>
      <c r="B335" s="23">
        <v>10500</v>
      </c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108"/>
      <c r="AI335" s="39">
        <f t="shared" si="36"/>
        <v>0</v>
      </c>
    </row>
    <row r="336" spans="1:35">
      <c r="A336" s="23"/>
      <c r="B336" s="23">
        <v>10500</v>
      </c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108"/>
      <c r="AI336" s="39">
        <f t="shared" si="36"/>
        <v>0</v>
      </c>
    </row>
    <row r="337" spans="1:36">
      <c r="A337" s="23"/>
      <c r="B337" s="23">
        <v>10500</v>
      </c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108"/>
      <c r="AI337" s="39">
        <f t="shared" si="36"/>
        <v>0</v>
      </c>
    </row>
    <row r="338" spans="1:36">
      <c r="A338" s="23"/>
      <c r="B338" s="23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108"/>
      <c r="AI338" s="39">
        <f t="shared" si="36"/>
        <v>0</v>
      </c>
    </row>
    <row r="339" spans="1:36">
      <c r="A339" s="23"/>
      <c r="B339" s="23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108"/>
      <c r="AI339" s="39">
        <f t="shared" si="36"/>
        <v>0</v>
      </c>
    </row>
    <row r="340" spans="1:36">
      <c r="A340" s="44" t="s">
        <v>20</v>
      </c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45"/>
      <c r="AH340" s="110"/>
      <c r="AI340" s="36">
        <f>SUM(AI317:AI339)</f>
        <v>17500</v>
      </c>
    </row>
    <row r="341" spans="1:36">
      <c r="A341" s="46">
        <f>SUM(C317:AG338)</f>
        <v>18200</v>
      </c>
      <c r="B341" s="47">
        <f>SUM(C341:AG341)</f>
        <v>18200</v>
      </c>
      <c r="C341" s="48">
        <f>SUM(C289:C321)</f>
        <v>2100</v>
      </c>
      <c r="D341" s="48">
        <f t="shared" ref="D341:AG341" si="37">SUMIF(D289:D340,"&gt;0",D289:D340)</f>
        <v>1400</v>
      </c>
      <c r="E341" s="48">
        <f t="shared" si="37"/>
        <v>700</v>
      </c>
      <c r="F341" s="48">
        <f t="shared" si="37"/>
        <v>1400</v>
      </c>
      <c r="G341" s="48">
        <f t="shared" si="37"/>
        <v>1400</v>
      </c>
      <c r="H341" s="48">
        <f t="shared" si="37"/>
        <v>700</v>
      </c>
      <c r="I341" s="48">
        <f t="shared" si="37"/>
        <v>700</v>
      </c>
      <c r="J341" s="48">
        <f t="shared" si="37"/>
        <v>1400</v>
      </c>
      <c r="K341" s="48">
        <f t="shared" si="37"/>
        <v>700</v>
      </c>
      <c r="L341" s="48">
        <f t="shared" si="37"/>
        <v>700</v>
      </c>
      <c r="M341" s="48">
        <f t="shared" si="37"/>
        <v>0</v>
      </c>
      <c r="N341" s="48">
        <f t="shared" si="37"/>
        <v>700</v>
      </c>
      <c r="O341" s="48">
        <f t="shared" si="37"/>
        <v>1400</v>
      </c>
      <c r="P341" s="48">
        <f t="shared" si="37"/>
        <v>0</v>
      </c>
      <c r="Q341" s="48">
        <f t="shared" si="37"/>
        <v>0</v>
      </c>
      <c r="R341" s="48">
        <f t="shared" si="37"/>
        <v>0</v>
      </c>
      <c r="S341" s="48">
        <f t="shared" si="37"/>
        <v>700</v>
      </c>
      <c r="T341" s="48">
        <f t="shared" si="37"/>
        <v>700</v>
      </c>
      <c r="U341" s="48">
        <f t="shared" si="37"/>
        <v>0</v>
      </c>
      <c r="V341" s="48">
        <f t="shared" si="37"/>
        <v>0</v>
      </c>
      <c r="W341" s="48">
        <f t="shared" si="37"/>
        <v>0</v>
      </c>
      <c r="X341" s="48">
        <f t="shared" si="37"/>
        <v>0</v>
      </c>
      <c r="Y341" s="48">
        <f t="shared" si="37"/>
        <v>0</v>
      </c>
      <c r="Z341" s="48">
        <f t="shared" si="37"/>
        <v>700</v>
      </c>
      <c r="AA341" s="48">
        <f t="shared" si="37"/>
        <v>700</v>
      </c>
      <c r="AB341" s="48">
        <f t="shared" si="37"/>
        <v>700</v>
      </c>
      <c r="AC341" s="48">
        <f t="shared" si="37"/>
        <v>0</v>
      </c>
      <c r="AD341" s="48">
        <f t="shared" si="37"/>
        <v>0</v>
      </c>
      <c r="AE341" s="48">
        <f t="shared" si="37"/>
        <v>1400</v>
      </c>
      <c r="AF341" s="48">
        <f t="shared" si="37"/>
        <v>0</v>
      </c>
      <c r="AG341" s="48">
        <f t="shared" si="37"/>
        <v>0</v>
      </c>
      <c r="AH341" s="108"/>
      <c r="AI341" s="39"/>
    </row>
    <row r="342" spans="1:36">
      <c r="A342" s="49"/>
      <c r="B342" s="49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108"/>
      <c r="AI342" s="39"/>
    </row>
    <row r="343" spans="1:36">
      <c r="A343" s="50"/>
      <c r="B343" s="50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108">
        <v>22000</v>
      </c>
      <c r="AI343" s="52">
        <f>AI304+AI315</f>
        <v>21999.5</v>
      </c>
    </row>
    <row r="344" spans="1:36">
      <c r="A344" s="50"/>
      <c r="B344" s="50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108">
        <v>35700</v>
      </c>
      <c r="AI344" s="151">
        <f>AI340</f>
        <v>17500</v>
      </c>
    </row>
    <row r="345" spans="1:36" ht="39.75" customHeight="1">
      <c r="A345" s="102" t="s">
        <v>79</v>
      </c>
      <c r="B345" s="103"/>
      <c r="C345" s="103"/>
      <c r="D345" s="103"/>
      <c r="E345" s="103"/>
      <c r="F345" s="103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07"/>
      <c r="AI345" s="76"/>
    </row>
    <row r="346" spans="1:36" ht="24.75" customHeight="1">
      <c r="A346" s="22" t="s">
        <v>8</v>
      </c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07"/>
      <c r="AI346" s="76"/>
    </row>
    <row r="347" spans="1:36">
      <c r="A347" s="23" t="s">
        <v>62</v>
      </c>
      <c r="B347" s="23">
        <v>15000</v>
      </c>
      <c r="C347" s="24"/>
      <c r="D347" s="24" t="s">
        <v>10</v>
      </c>
      <c r="E347" s="24" t="s">
        <v>10</v>
      </c>
      <c r="F347" s="24" t="s">
        <v>10</v>
      </c>
      <c r="G347" s="24" t="s">
        <v>10</v>
      </c>
      <c r="H347" s="24" t="s">
        <v>10</v>
      </c>
      <c r="I347" s="24" t="s">
        <v>10</v>
      </c>
      <c r="J347" s="24"/>
      <c r="K347" s="24" t="s">
        <v>10</v>
      </c>
      <c r="L347" s="24" t="s">
        <v>10</v>
      </c>
      <c r="M347" s="24" t="s">
        <v>10</v>
      </c>
      <c r="N347" s="24" t="s">
        <v>10</v>
      </c>
      <c r="O347" s="24" t="s">
        <v>10</v>
      </c>
      <c r="P347" s="24"/>
      <c r="Q347" s="24"/>
      <c r="R347" s="24" t="s">
        <v>10</v>
      </c>
      <c r="S347" s="24" t="s">
        <v>10</v>
      </c>
      <c r="T347" s="24" t="s">
        <v>10</v>
      </c>
      <c r="U347" s="24" t="s">
        <v>10</v>
      </c>
      <c r="V347" s="24" t="s">
        <v>10</v>
      </c>
      <c r="W347" s="24"/>
      <c r="X347" s="24"/>
      <c r="Y347" s="24"/>
      <c r="Z347" s="24" t="s">
        <v>10</v>
      </c>
      <c r="AA347" s="24" t="s">
        <v>10</v>
      </c>
      <c r="AB347" s="24" t="s">
        <v>10</v>
      </c>
      <c r="AC347" s="24" t="s">
        <v>10</v>
      </c>
      <c r="AD347" s="24" t="s">
        <v>10</v>
      </c>
      <c r="AE347" s="24" t="s">
        <v>10</v>
      </c>
      <c r="AF347" s="24"/>
      <c r="AG347" s="24"/>
      <c r="AH347" s="108"/>
      <c r="AI347" s="25">
        <f>COUNTIF(C347:AG347,"я")*B347/31+155</f>
        <v>10800.161290322581</v>
      </c>
      <c r="AJ347" s="27"/>
    </row>
    <row r="348" spans="1:36">
      <c r="A348" s="23" t="s">
        <v>170</v>
      </c>
      <c r="B348" s="23">
        <v>15000</v>
      </c>
      <c r="C348" s="38" t="s">
        <v>10</v>
      </c>
      <c r="D348" s="38"/>
      <c r="E348" s="24"/>
      <c r="F348" s="24"/>
      <c r="G348" s="24"/>
      <c r="H348" s="38"/>
      <c r="I348" s="24"/>
      <c r="J348" s="24"/>
      <c r="K348" s="24"/>
      <c r="L348" s="38"/>
      <c r="M348" s="24"/>
      <c r="N348" s="24"/>
      <c r="O348" s="24"/>
      <c r="P348" s="38"/>
      <c r="Q348" s="24"/>
      <c r="R348" s="24"/>
      <c r="S348" s="24"/>
      <c r="T348" s="38"/>
      <c r="U348" s="24"/>
      <c r="V348" s="24"/>
      <c r="W348" s="24"/>
      <c r="X348" s="38"/>
      <c r="Y348" s="24"/>
      <c r="Z348" s="24"/>
      <c r="AA348" s="24"/>
      <c r="AB348" s="38"/>
      <c r="AC348" s="24"/>
      <c r="AD348" s="24"/>
      <c r="AE348" s="24"/>
      <c r="AF348" s="38"/>
      <c r="AG348" s="24"/>
      <c r="AH348" s="108"/>
      <c r="AI348" s="25">
        <f>COUNTIF(C348:AG348,"я")*B348/31-34</f>
        <v>449.87096774193549</v>
      </c>
    </row>
    <row r="349" spans="1:36">
      <c r="A349" s="23" t="s">
        <v>57</v>
      </c>
      <c r="B349" s="23">
        <v>15000</v>
      </c>
      <c r="C349" s="24"/>
      <c r="D349" s="24"/>
      <c r="E349" s="24"/>
      <c r="F349" s="24"/>
      <c r="G349" s="24"/>
      <c r="H349" s="24"/>
      <c r="I349" s="24"/>
      <c r="J349" s="24" t="s">
        <v>10</v>
      </c>
      <c r="K349" s="24"/>
      <c r="L349" s="24"/>
      <c r="M349" s="24"/>
      <c r="N349" s="24"/>
      <c r="O349" s="24"/>
      <c r="P349" s="24" t="s">
        <v>10</v>
      </c>
      <c r="Q349" s="24" t="s">
        <v>10</v>
      </c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108"/>
      <c r="AI349" s="25">
        <f>COUNTIF(C349:AG349,"я")*B349/31</f>
        <v>1451.6129032258063</v>
      </c>
    </row>
    <row r="350" spans="1:36">
      <c r="A350" s="23" t="s">
        <v>84</v>
      </c>
      <c r="B350" s="23">
        <v>15000</v>
      </c>
      <c r="C350" s="38"/>
      <c r="D350" s="38"/>
      <c r="E350" s="38"/>
      <c r="F350" s="38"/>
      <c r="G350" s="38"/>
      <c r="H350" s="38"/>
      <c r="I350" s="24"/>
      <c r="J350" s="24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 t="s">
        <v>10</v>
      </c>
      <c r="X350" s="38"/>
      <c r="Y350" s="38"/>
      <c r="Z350" s="38"/>
      <c r="AA350" s="38"/>
      <c r="AB350" s="38"/>
      <c r="AC350" s="38"/>
      <c r="AD350" s="38"/>
      <c r="AE350" s="24"/>
      <c r="AF350" s="24"/>
      <c r="AG350" s="24"/>
      <c r="AH350" s="108"/>
      <c r="AI350" s="25">
        <f>COUNTIF(C350:AG350,"я")*B350/31+16</f>
        <v>499.87096774193549</v>
      </c>
    </row>
    <row r="351" spans="1:36">
      <c r="A351" s="23" t="s">
        <v>189</v>
      </c>
      <c r="B351" s="23">
        <v>15000</v>
      </c>
      <c r="C351" s="38"/>
      <c r="D351" s="38"/>
      <c r="E351" s="38"/>
      <c r="F351" s="38"/>
      <c r="G351" s="38"/>
      <c r="H351" s="38"/>
      <c r="I351" s="3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 t="s">
        <v>10</v>
      </c>
      <c r="Y351" s="58"/>
      <c r="Z351" s="58"/>
      <c r="AA351" s="58"/>
      <c r="AB351" s="38"/>
      <c r="AC351" s="38"/>
      <c r="AD351" s="38"/>
      <c r="AE351" s="24"/>
      <c r="AF351" s="24"/>
      <c r="AG351" s="24"/>
      <c r="AH351" s="108"/>
      <c r="AI351" s="25">
        <f>COUNTIF(C351:AG351,"я")*B351/31-84</f>
        <v>399.87096774193549</v>
      </c>
    </row>
    <row r="352" spans="1:36">
      <c r="A352" s="29" t="s">
        <v>26</v>
      </c>
      <c r="B352" s="23">
        <v>15000</v>
      </c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 t="s">
        <v>10</v>
      </c>
      <c r="Z352" s="58"/>
      <c r="AA352" s="58"/>
      <c r="AB352" s="58"/>
      <c r="AC352" s="58"/>
      <c r="AD352" s="58"/>
      <c r="AE352" s="30"/>
      <c r="AF352" s="30"/>
      <c r="AG352" s="30"/>
      <c r="AH352" s="109"/>
      <c r="AI352" s="25">
        <f>COUNTIF(C352:AG352,"я")*B352/31+16</f>
        <v>499.87096774193549</v>
      </c>
    </row>
    <row r="353" spans="1:35">
      <c r="A353" s="29" t="s">
        <v>240</v>
      </c>
      <c r="B353" s="23">
        <v>15000</v>
      </c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30"/>
      <c r="AF353" s="30" t="s">
        <v>10</v>
      </c>
      <c r="AG353" s="30"/>
      <c r="AH353" s="109"/>
      <c r="AI353" s="25">
        <f>COUNTIF(C353:AG353,"я")*B353/31-34</f>
        <v>449.87096774193549</v>
      </c>
    </row>
    <row r="354" spans="1:35">
      <c r="A354" s="29" t="s">
        <v>112</v>
      </c>
      <c r="B354" s="23">
        <v>15000</v>
      </c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30"/>
      <c r="AF354" s="30"/>
      <c r="AG354" s="30" t="s">
        <v>10</v>
      </c>
      <c r="AH354" s="109"/>
      <c r="AI354" s="25">
        <f>COUNTIF(C354:AG354,"я")*B354/31-34</f>
        <v>449.87096774193549</v>
      </c>
    </row>
    <row r="355" spans="1:35" ht="12" customHeight="1">
      <c r="A355" s="29"/>
      <c r="B355" s="23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30"/>
      <c r="AF355" s="30"/>
      <c r="AG355" s="30"/>
      <c r="AH355" s="109"/>
      <c r="AI355" s="25">
        <f t="shared" ref="AI355:AI359" si="38">COUNTIF(C355:AG355,"я")*B355/30</f>
        <v>0</v>
      </c>
    </row>
    <row r="356" spans="1:35" ht="0.75" hidden="1" customHeight="1">
      <c r="A356" s="29"/>
      <c r="B356" s="23">
        <v>14500</v>
      </c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30"/>
      <c r="AF356" s="30"/>
      <c r="AG356" s="30"/>
      <c r="AH356" s="109"/>
      <c r="AI356" s="25">
        <f t="shared" si="38"/>
        <v>0</v>
      </c>
    </row>
    <row r="357" spans="1:35" hidden="1">
      <c r="A357" s="29"/>
      <c r="B357" s="23">
        <v>14500</v>
      </c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30"/>
      <c r="AF357" s="30"/>
      <c r="AG357" s="30"/>
      <c r="AH357" s="109"/>
      <c r="AI357" s="25">
        <f t="shared" si="38"/>
        <v>0</v>
      </c>
    </row>
    <row r="358" spans="1:35" hidden="1">
      <c r="A358" s="29"/>
      <c r="B358" s="23">
        <v>14500</v>
      </c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30"/>
      <c r="AF358" s="30"/>
      <c r="AG358" s="30"/>
      <c r="AH358" s="109"/>
      <c r="AI358" s="25">
        <f t="shared" si="38"/>
        <v>0</v>
      </c>
    </row>
    <row r="359" spans="1:35" hidden="1">
      <c r="A359" s="29"/>
      <c r="B359" s="23">
        <v>14500</v>
      </c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30"/>
      <c r="AF359" s="30"/>
      <c r="AG359" s="30"/>
      <c r="AH359" s="109"/>
      <c r="AI359" s="25">
        <f t="shared" si="38"/>
        <v>0</v>
      </c>
    </row>
    <row r="360" spans="1:35">
      <c r="A360" s="32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4"/>
      <c r="AF360" s="34"/>
      <c r="AG360" s="35"/>
      <c r="AH360" s="110"/>
      <c r="AI360" s="36">
        <f>SUM(AI347:AI359)-1</f>
        <v>15000.000000000002</v>
      </c>
    </row>
    <row r="361" spans="1:35" hidden="1">
      <c r="A361" s="23"/>
      <c r="B361" s="23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24"/>
      <c r="AF361" s="24"/>
      <c r="AG361" s="24"/>
      <c r="AH361" s="108"/>
      <c r="AI361" s="39">
        <f>COUNTIF(C361:AG361,"я")*700</f>
        <v>0</v>
      </c>
    </row>
    <row r="362" spans="1:35" hidden="1">
      <c r="A362" s="23"/>
      <c r="B362" s="23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24"/>
      <c r="AF362" s="24"/>
      <c r="AG362" s="24"/>
      <c r="AH362" s="108"/>
      <c r="AI362" s="39">
        <f t="shared" ref="AI362:AI369" si="39">COUNTIF(C362:AG362,"я")*700</f>
        <v>0</v>
      </c>
    </row>
    <row r="363" spans="1:35" hidden="1">
      <c r="A363" s="23"/>
      <c r="B363" s="23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24"/>
      <c r="AF363" s="24"/>
      <c r="AG363" s="24"/>
      <c r="AH363" s="108"/>
      <c r="AI363" s="39">
        <f t="shared" si="39"/>
        <v>0</v>
      </c>
    </row>
    <row r="364" spans="1:35" hidden="1">
      <c r="A364" s="23"/>
      <c r="B364" s="23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24"/>
      <c r="AF364" s="24"/>
      <c r="AG364" s="24"/>
      <c r="AH364" s="108"/>
      <c r="AI364" s="39">
        <f t="shared" si="39"/>
        <v>0</v>
      </c>
    </row>
    <row r="365" spans="1:35" hidden="1">
      <c r="A365" s="23"/>
      <c r="B365" s="23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24"/>
      <c r="AF365" s="24"/>
      <c r="AG365" s="24"/>
      <c r="AH365" s="108"/>
      <c r="AI365" s="39">
        <f t="shared" si="39"/>
        <v>0</v>
      </c>
    </row>
    <row r="366" spans="1:35" hidden="1">
      <c r="A366" s="23"/>
      <c r="B366" s="23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24"/>
      <c r="AF366" s="24"/>
      <c r="AG366" s="24"/>
      <c r="AH366" s="108"/>
      <c r="AI366" s="39">
        <f t="shared" si="39"/>
        <v>0</v>
      </c>
    </row>
    <row r="367" spans="1:35" hidden="1">
      <c r="A367" s="23"/>
      <c r="B367" s="23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24"/>
      <c r="AF367" s="24"/>
      <c r="AG367" s="24"/>
      <c r="AH367" s="108"/>
      <c r="AI367" s="39">
        <f t="shared" si="39"/>
        <v>0</v>
      </c>
    </row>
    <row r="368" spans="1:35" hidden="1">
      <c r="A368" s="23"/>
      <c r="B368" s="23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24"/>
      <c r="AF368" s="24"/>
      <c r="AG368" s="24"/>
      <c r="AH368" s="108"/>
      <c r="AI368" s="39">
        <f t="shared" si="39"/>
        <v>0</v>
      </c>
    </row>
    <row r="369" spans="1:35" hidden="1">
      <c r="A369" s="23"/>
      <c r="B369" s="23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24"/>
      <c r="AF369" s="24"/>
      <c r="AG369" s="24"/>
      <c r="AH369" s="108"/>
      <c r="AI369" s="39">
        <f t="shared" si="39"/>
        <v>0</v>
      </c>
    </row>
    <row r="370" spans="1:35" ht="18" hidden="1" customHeight="1">
      <c r="A370" s="40" t="s">
        <v>22</v>
      </c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4"/>
      <c r="AF370" s="34"/>
      <c r="AG370" s="35"/>
      <c r="AH370" s="110"/>
      <c r="AI370" s="39">
        <f>SUM(AI361:AI369)</f>
        <v>0</v>
      </c>
    </row>
    <row r="371" spans="1:35" hidden="1">
      <c r="A371" s="23" t="s">
        <v>108</v>
      </c>
      <c r="B371" s="23">
        <v>3000</v>
      </c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108"/>
      <c r="AI371" s="39">
        <f>SUM(AI362:AI370)</f>
        <v>0</v>
      </c>
    </row>
    <row r="372" spans="1:35" hidden="1">
      <c r="A372" s="23"/>
      <c r="B372" s="23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108"/>
      <c r="AI372" s="25">
        <f>COUNTIF(C372:AG372,"я")*200</f>
        <v>0</v>
      </c>
    </row>
    <row r="373" spans="1:35" hidden="1">
      <c r="A373" s="23"/>
      <c r="B373" s="23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108"/>
      <c r="AI373" s="25">
        <f>COUNTIF(C373:AG373,"я")*200</f>
        <v>0</v>
      </c>
    </row>
    <row r="374" spans="1:35" hidden="1">
      <c r="A374" s="23"/>
      <c r="B374" s="23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108"/>
      <c r="AI374" s="39"/>
    </row>
    <row r="375" spans="1:35" hidden="1">
      <c r="A375" s="23"/>
      <c r="B375" s="23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108"/>
      <c r="AI375" s="39"/>
    </row>
    <row r="376" spans="1:35" hidden="1">
      <c r="A376" s="23"/>
      <c r="B376" s="23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108"/>
      <c r="AI376" s="39"/>
    </row>
    <row r="377" spans="1:35" hidden="1">
      <c r="A377" s="23"/>
      <c r="B377" s="23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108"/>
      <c r="AI377" s="36">
        <f>SUM(AI371:AI376)</f>
        <v>0</v>
      </c>
    </row>
    <row r="378" spans="1:35">
      <c r="A378" s="44" t="s">
        <v>20</v>
      </c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45"/>
      <c r="AH378" s="110"/>
      <c r="AI378" s="25"/>
    </row>
    <row r="379" spans="1:35">
      <c r="A379" s="46">
        <f>SUM(C361:AG366)</f>
        <v>0</v>
      </c>
      <c r="B379" s="47">
        <f>SUM(C379:AG379)</f>
        <v>0</v>
      </c>
      <c r="C379" s="48">
        <f>SUM(C347:C360)</f>
        <v>0</v>
      </c>
      <c r="D379" s="48">
        <f t="shared" ref="D379:AG379" si="40">SUMIF(D347:D378,"&gt;0",D347:D378)</f>
        <v>0</v>
      </c>
      <c r="E379" s="48">
        <f t="shared" si="40"/>
        <v>0</v>
      </c>
      <c r="F379" s="48">
        <f t="shared" si="40"/>
        <v>0</v>
      </c>
      <c r="G379" s="48">
        <f t="shared" si="40"/>
        <v>0</v>
      </c>
      <c r="H379" s="48">
        <f t="shared" si="40"/>
        <v>0</v>
      </c>
      <c r="I379" s="48">
        <f t="shared" si="40"/>
        <v>0</v>
      </c>
      <c r="J379" s="48">
        <f t="shared" si="40"/>
        <v>0</v>
      </c>
      <c r="K379" s="48">
        <f t="shared" si="40"/>
        <v>0</v>
      </c>
      <c r="L379" s="48">
        <f t="shared" si="40"/>
        <v>0</v>
      </c>
      <c r="M379" s="48">
        <f t="shared" si="40"/>
        <v>0</v>
      </c>
      <c r="N379" s="48">
        <f t="shared" si="40"/>
        <v>0</v>
      </c>
      <c r="O379" s="48">
        <f t="shared" si="40"/>
        <v>0</v>
      </c>
      <c r="P379" s="48">
        <f t="shared" si="40"/>
        <v>0</v>
      </c>
      <c r="Q379" s="48">
        <f t="shared" si="40"/>
        <v>0</v>
      </c>
      <c r="R379" s="48">
        <f t="shared" si="40"/>
        <v>0</v>
      </c>
      <c r="S379" s="48">
        <f t="shared" si="40"/>
        <v>0</v>
      </c>
      <c r="T379" s="48">
        <f t="shared" si="40"/>
        <v>0</v>
      </c>
      <c r="U379" s="48">
        <f t="shared" si="40"/>
        <v>0</v>
      </c>
      <c r="V379" s="48">
        <f t="shared" si="40"/>
        <v>0</v>
      </c>
      <c r="W379" s="48">
        <f t="shared" si="40"/>
        <v>0</v>
      </c>
      <c r="X379" s="48">
        <f t="shared" si="40"/>
        <v>0</v>
      </c>
      <c r="Y379" s="48">
        <f t="shared" si="40"/>
        <v>0</v>
      </c>
      <c r="Z379" s="48">
        <f t="shared" si="40"/>
        <v>0</v>
      </c>
      <c r="AA379" s="48">
        <f t="shared" si="40"/>
        <v>0</v>
      </c>
      <c r="AB379" s="48">
        <f t="shared" si="40"/>
        <v>0</v>
      </c>
      <c r="AC379" s="48">
        <f t="shared" si="40"/>
        <v>0</v>
      </c>
      <c r="AD379" s="48">
        <f t="shared" si="40"/>
        <v>0</v>
      </c>
      <c r="AE379" s="48">
        <f t="shared" si="40"/>
        <v>0</v>
      </c>
      <c r="AF379" s="48">
        <f t="shared" si="40"/>
        <v>0</v>
      </c>
      <c r="AG379" s="48">
        <f t="shared" si="40"/>
        <v>0</v>
      </c>
      <c r="AH379" s="108"/>
      <c r="AI379" s="39"/>
    </row>
    <row r="380" spans="1:35">
      <c r="A380" s="49"/>
      <c r="B380" s="49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108"/>
      <c r="AI380" s="39"/>
    </row>
    <row r="381" spans="1:35">
      <c r="A381" s="50"/>
      <c r="B381" s="50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108">
        <v>15000</v>
      </c>
      <c r="AI381" s="52">
        <f>SUM(AI360+AI377)</f>
        <v>15000.000000000002</v>
      </c>
    </row>
    <row r="382" spans="1:35">
      <c r="AI382" s="53"/>
    </row>
    <row r="383" spans="1:35" ht="39.75" customHeight="1">
      <c r="A383" s="102" t="s">
        <v>80</v>
      </c>
      <c r="B383" s="103"/>
      <c r="C383" s="103"/>
      <c r="D383" s="103"/>
      <c r="E383" s="103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07"/>
      <c r="AI383" s="76"/>
    </row>
    <row r="384" spans="1:35" ht="24.75" customHeight="1">
      <c r="A384" s="22" t="s">
        <v>8</v>
      </c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07"/>
      <c r="AI384" s="76"/>
    </row>
    <row r="385" spans="1:36">
      <c r="A385" s="23" t="s">
        <v>81</v>
      </c>
      <c r="B385" s="23">
        <v>9000</v>
      </c>
      <c r="C385" s="24"/>
      <c r="D385" s="24"/>
      <c r="E385" s="24" t="s">
        <v>10</v>
      </c>
      <c r="F385" s="24" t="s">
        <v>10</v>
      </c>
      <c r="G385" s="24"/>
      <c r="H385" s="24"/>
      <c r="I385" s="24" t="s">
        <v>10</v>
      </c>
      <c r="J385" s="24" t="s">
        <v>10</v>
      </c>
      <c r="K385" s="24"/>
      <c r="L385" s="24"/>
      <c r="M385" s="24" t="s">
        <v>10</v>
      </c>
      <c r="N385" s="24" t="s">
        <v>10</v>
      </c>
      <c r="O385" s="24"/>
      <c r="P385" s="24"/>
      <c r="Q385" s="24" t="s">
        <v>10</v>
      </c>
      <c r="R385" s="24" t="s">
        <v>10</v>
      </c>
      <c r="S385" s="24"/>
      <c r="T385" s="24"/>
      <c r="U385" s="24" t="s">
        <v>10</v>
      </c>
      <c r="V385" s="24" t="s">
        <v>10</v>
      </c>
      <c r="W385" s="24"/>
      <c r="X385" s="24"/>
      <c r="Y385" s="24" t="s">
        <v>10</v>
      </c>
      <c r="Z385" s="24" t="s">
        <v>10</v>
      </c>
      <c r="AA385" s="24"/>
      <c r="AB385" s="24"/>
      <c r="AC385" s="24" t="s">
        <v>10</v>
      </c>
      <c r="AD385" s="24" t="s">
        <v>10</v>
      </c>
      <c r="AE385" s="24"/>
      <c r="AF385" s="24"/>
      <c r="AG385" s="24" t="s">
        <v>10</v>
      </c>
      <c r="AH385" s="108"/>
      <c r="AI385" s="25">
        <f>COUNTIF(C385:AG385,"я")*B385/15</f>
        <v>9000</v>
      </c>
      <c r="AJ385" s="27"/>
    </row>
    <row r="386" spans="1:36">
      <c r="A386" s="23" t="s">
        <v>82</v>
      </c>
      <c r="B386" s="23">
        <v>9000</v>
      </c>
      <c r="C386" s="24" t="s">
        <v>10</v>
      </c>
      <c r="D386" s="24" t="s">
        <v>10</v>
      </c>
      <c r="E386" s="24"/>
      <c r="F386" s="24"/>
      <c r="G386" s="24" t="s">
        <v>10</v>
      </c>
      <c r="H386" s="24" t="s">
        <v>10</v>
      </c>
      <c r="I386" s="24"/>
      <c r="J386" s="24"/>
      <c r="K386" s="24" t="s">
        <v>10</v>
      </c>
      <c r="L386" s="24" t="s">
        <v>10</v>
      </c>
      <c r="M386" s="24"/>
      <c r="N386" s="24"/>
      <c r="O386" s="24" t="s">
        <v>10</v>
      </c>
      <c r="P386" s="24" t="s">
        <v>10</v>
      </c>
      <c r="Q386" s="24"/>
      <c r="R386" s="24"/>
      <c r="S386" s="24" t="s">
        <v>10</v>
      </c>
      <c r="T386" s="24" t="s">
        <v>10</v>
      </c>
      <c r="U386" s="24"/>
      <c r="V386" s="24"/>
      <c r="W386" s="24" t="s">
        <v>10</v>
      </c>
      <c r="X386" s="24" t="s">
        <v>10</v>
      </c>
      <c r="Y386" s="24"/>
      <c r="Z386" s="24"/>
      <c r="AA386" s="24" t="s">
        <v>10</v>
      </c>
      <c r="AB386" s="24" t="s">
        <v>10</v>
      </c>
      <c r="AC386" s="24"/>
      <c r="AD386" s="24"/>
      <c r="AE386" s="24" t="s">
        <v>10</v>
      </c>
      <c r="AF386" s="24" t="s">
        <v>10</v>
      </c>
      <c r="AG386" s="24"/>
      <c r="AH386" s="108"/>
      <c r="AI386" s="25">
        <f>COUNTIF(C386:AG386,"я")*B386/16</f>
        <v>9000</v>
      </c>
    </row>
    <row r="387" spans="1:36">
      <c r="A387" s="23"/>
      <c r="B387" s="23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108"/>
      <c r="AI387" s="25">
        <f>COUNTIF(C387:AG387,"я")*B387/23</f>
        <v>0</v>
      </c>
    </row>
    <row r="388" spans="1:36" hidden="1">
      <c r="A388" s="23"/>
      <c r="B388" s="23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108"/>
      <c r="AI388" s="25">
        <f>COUNTIF(C388:AG388,"я")*B388/15</f>
        <v>0</v>
      </c>
    </row>
    <row r="389" spans="1:36" hidden="1">
      <c r="A389" s="29"/>
      <c r="B389" s="23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109"/>
      <c r="AI389" s="25">
        <f>COUNTIF(C389:AG389,"я")*B389/15</f>
        <v>0</v>
      </c>
    </row>
    <row r="390" spans="1:36" hidden="1">
      <c r="A390" s="29"/>
      <c r="B390" s="23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109"/>
      <c r="AI390" s="25">
        <f t="shared" ref="AI390:AI396" si="41">COUNTIF(C390:AG390,"я")*B390/15</f>
        <v>0</v>
      </c>
    </row>
    <row r="391" spans="1:36" hidden="1">
      <c r="A391" s="29"/>
      <c r="B391" s="23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109"/>
      <c r="AI391" s="25">
        <f t="shared" si="41"/>
        <v>0</v>
      </c>
    </row>
    <row r="392" spans="1:36" hidden="1">
      <c r="A392" s="29"/>
      <c r="B392" s="23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109"/>
      <c r="AI392" s="25">
        <f t="shared" si="41"/>
        <v>0</v>
      </c>
    </row>
    <row r="393" spans="1:36" hidden="1">
      <c r="A393" s="29"/>
      <c r="B393" s="23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109"/>
      <c r="AI393" s="25">
        <f t="shared" si="41"/>
        <v>0</v>
      </c>
    </row>
    <row r="394" spans="1:36" hidden="1">
      <c r="A394" s="29"/>
      <c r="B394" s="23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109"/>
      <c r="AI394" s="25">
        <f t="shared" si="41"/>
        <v>0</v>
      </c>
    </row>
    <row r="395" spans="1:36" hidden="1">
      <c r="A395" s="29"/>
      <c r="B395" s="23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109"/>
      <c r="AI395" s="25">
        <f t="shared" si="41"/>
        <v>0</v>
      </c>
    </row>
    <row r="396" spans="1:36" hidden="1">
      <c r="A396" s="29"/>
      <c r="B396" s="23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109"/>
      <c r="AI396" s="25">
        <f t="shared" si="41"/>
        <v>0</v>
      </c>
    </row>
    <row r="397" spans="1:36" ht="10.5" customHeight="1">
      <c r="A397" s="72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45"/>
      <c r="AH397" s="110"/>
      <c r="AI397" s="36">
        <f>SUM(AI385:AI396)</f>
        <v>18000</v>
      </c>
    </row>
    <row r="398" spans="1:36" hidden="1">
      <c r="A398" s="123"/>
      <c r="B398" s="23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108"/>
      <c r="AI398" s="39">
        <f>COUNTIF(C398:AG398,"я")*700</f>
        <v>0</v>
      </c>
    </row>
    <row r="399" spans="1:36" hidden="1">
      <c r="A399" s="23"/>
      <c r="B399" s="23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108"/>
      <c r="AI399" s="39">
        <f t="shared" ref="AI399:AI406" si="42">COUNTIF(C399:AG399,"я")*700</f>
        <v>0</v>
      </c>
    </row>
    <row r="400" spans="1:36" hidden="1">
      <c r="A400" s="23"/>
      <c r="B400" s="23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108"/>
      <c r="AI400" s="39">
        <f t="shared" si="42"/>
        <v>0</v>
      </c>
    </row>
    <row r="401" spans="1:35" hidden="1">
      <c r="A401" s="23"/>
      <c r="B401" s="23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108"/>
      <c r="AI401" s="39">
        <f t="shared" si="42"/>
        <v>0</v>
      </c>
    </row>
    <row r="402" spans="1:35" hidden="1">
      <c r="A402" s="23"/>
      <c r="B402" s="23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108"/>
      <c r="AI402" s="39">
        <f t="shared" si="42"/>
        <v>0</v>
      </c>
    </row>
    <row r="403" spans="1:35" hidden="1">
      <c r="A403" s="23"/>
      <c r="B403" s="23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108"/>
      <c r="AI403" s="39">
        <f t="shared" si="42"/>
        <v>0</v>
      </c>
    </row>
    <row r="404" spans="1:35" hidden="1">
      <c r="A404" s="23"/>
      <c r="B404" s="23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108"/>
      <c r="AI404" s="39">
        <f t="shared" si="42"/>
        <v>0</v>
      </c>
    </row>
    <row r="405" spans="1:35" hidden="1">
      <c r="A405" s="23"/>
      <c r="B405" s="23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108"/>
      <c r="AI405" s="39">
        <f t="shared" si="42"/>
        <v>0</v>
      </c>
    </row>
    <row r="406" spans="1:35" hidden="1">
      <c r="A406" s="23"/>
      <c r="B406" s="23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108"/>
      <c r="AI406" s="39">
        <f t="shared" si="42"/>
        <v>0</v>
      </c>
    </row>
    <row r="407" spans="1:35" ht="18" hidden="1" customHeight="1">
      <c r="A407" s="40" t="s">
        <v>22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45"/>
      <c r="AH407" s="110"/>
      <c r="AI407" s="39">
        <f>SUM(AI398:AI406)</f>
        <v>0</v>
      </c>
    </row>
    <row r="408" spans="1:35" hidden="1">
      <c r="A408" s="23"/>
      <c r="B408" s="23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108"/>
      <c r="AI408" s="39"/>
    </row>
    <row r="409" spans="1:35" hidden="1">
      <c r="A409" s="23"/>
      <c r="B409" s="23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108"/>
      <c r="AI409" s="39"/>
    </row>
    <row r="410" spans="1:35" hidden="1">
      <c r="A410" s="23"/>
      <c r="B410" s="23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108"/>
      <c r="AI410" s="39">
        <f>COUNTIF(C410:AG410,"я")*700</f>
        <v>0</v>
      </c>
    </row>
    <row r="411" spans="1:35" hidden="1">
      <c r="A411" s="23"/>
      <c r="B411" s="23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108"/>
      <c r="AI411" s="39">
        <f>COUNTIF(C411:AG411,"я")*700</f>
        <v>0</v>
      </c>
    </row>
    <row r="412" spans="1:35" hidden="1">
      <c r="A412" s="23"/>
      <c r="B412" s="23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108"/>
      <c r="AI412" s="39">
        <f>COUNTIF(C412:AG412,"я")*700</f>
        <v>0</v>
      </c>
    </row>
    <row r="413" spans="1:35" hidden="1">
      <c r="A413" s="23"/>
      <c r="B413" s="23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108"/>
      <c r="AI413" s="39">
        <f>COUNTIF(C413:AG413,"я")*700</f>
        <v>0</v>
      </c>
    </row>
    <row r="414" spans="1:35" hidden="1">
      <c r="A414" s="23"/>
      <c r="B414" s="23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108"/>
      <c r="AI414" s="39">
        <f>COUNTIF(C414:AG414,"я")*700</f>
        <v>0</v>
      </c>
    </row>
    <row r="415" spans="1:35" hidden="1">
      <c r="A415" s="32"/>
      <c r="B415" s="33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9"/>
      <c r="AH415" s="116"/>
      <c r="AI415" s="36">
        <f>SUM(AI410:AI414)</f>
        <v>0</v>
      </c>
    </row>
    <row r="416" spans="1:35">
      <c r="A416" s="44" t="s">
        <v>20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45"/>
      <c r="AH416" s="110"/>
      <c r="AI416" s="25"/>
    </row>
    <row r="417" spans="1:39">
      <c r="A417" s="46">
        <f>SUM(C398:AG403)</f>
        <v>0</v>
      </c>
      <c r="B417" s="47">
        <f>SUM(C417:AG417)</f>
        <v>0</v>
      </c>
      <c r="C417" s="48">
        <f>SUM(C385:C397)</f>
        <v>0</v>
      </c>
      <c r="D417" s="48">
        <f t="shared" ref="D417:AG417" si="43">SUMIF(D385:D416,"&gt;0",D385:D416)</f>
        <v>0</v>
      </c>
      <c r="E417" s="48">
        <f t="shared" si="43"/>
        <v>0</v>
      </c>
      <c r="F417" s="48">
        <f t="shared" si="43"/>
        <v>0</v>
      </c>
      <c r="G417" s="48">
        <f t="shared" si="43"/>
        <v>0</v>
      </c>
      <c r="H417" s="48">
        <f t="shared" si="43"/>
        <v>0</v>
      </c>
      <c r="I417" s="48">
        <f t="shared" si="43"/>
        <v>0</v>
      </c>
      <c r="J417" s="48">
        <f t="shared" si="43"/>
        <v>0</v>
      </c>
      <c r="K417" s="48">
        <f t="shared" si="43"/>
        <v>0</v>
      </c>
      <c r="L417" s="48">
        <f t="shared" si="43"/>
        <v>0</v>
      </c>
      <c r="M417" s="48">
        <f t="shared" si="43"/>
        <v>0</v>
      </c>
      <c r="N417" s="48">
        <f t="shared" si="43"/>
        <v>0</v>
      </c>
      <c r="O417" s="48">
        <f t="shared" si="43"/>
        <v>0</v>
      </c>
      <c r="P417" s="48">
        <f t="shared" si="43"/>
        <v>0</v>
      </c>
      <c r="Q417" s="48">
        <f t="shared" si="43"/>
        <v>0</v>
      </c>
      <c r="R417" s="48">
        <f t="shared" si="43"/>
        <v>0</v>
      </c>
      <c r="S417" s="48">
        <f t="shared" si="43"/>
        <v>0</v>
      </c>
      <c r="T417" s="48">
        <f t="shared" si="43"/>
        <v>0</v>
      </c>
      <c r="U417" s="48">
        <f t="shared" si="43"/>
        <v>0</v>
      </c>
      <c r="V417" s="48">
        <f t="shared" si="43"/>
        <v>0</v>
      </c>
      <c r="W417" s="48">
        <f t="shared" si="43"/>
        <v>0</v>
      </c>
      <c r="X417" s="48">
        <f t="shared" si="43"/>
        <v>0</v>
      </c>
      <c r="Y417" s="48">
        <f t="shared" si="43"/>
        <v>0</v>
      </c>
      <c r="Z417" s="48">
        <f t="shared" si="43"/>
        <v>0</v>
      </c>
      <c r="AA417" s="48">
        <f t="shared" si="43"/>
        <v>0</v>
      </c>
      <c r="AB417" s="48">
        <f t="shared" si="43"/>
        <v>0</v>
      </c>
      <c r="AC417" s="48">
        <f t="shared" si="43"/>
        <v>0</v>
      </c>
      <c r="AD417" s="48">
        <f t="shared" si="43"/>
        <v>0</v>
      </c>
      <c r="AE417" s="48">
        <f t="shared" si="43"/>
        <v>0</v>
      </c>
      <c r="AF417" s="48">
        <f t="shared" si="43"/>
        <v>0</v>
      </c>
      <c r="AG417" s="48">
        <f t="shared" si="43"/>
        <v>0</v>
      </c>
      <c r="AH417" s="108"/>
      <c r="AI417" s="39"/>
    </row>
    <row r="418" spans="1:39">
      <c r="A418" s="49"/>
      <c r="B418" s="49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108"/>
      <c r="AI418" s="39"/>
    </row>
    <row r="419" spans="1:39">
      <c r="A419" s="50"/>
      <c r="B419" s="50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108">
        <v>18000</v>
      </c>
      <c r="AI419" s="52">
        <f>AI397+AI407+AI416</f>
        <v>18000</v>
      </c>
    </row>
    <row r="420" spans="1:39">
      <c r="AI420" s="53"/>
    </row>
    <row r="421" spans="1:39" ht="39.75" customHeight="1">
      <c r="A421" s="102" t="s">
        <v>83</v>
      </c>
      <c r="B421" s="103"/>
      <c r="C421" s="103"/>
      <c r="D421" s="103"/>
      <c r="E421" s="103"/>
      <c r="F421" s="103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07"/>
      <c r="AI421" s="76"/>
    </row>
    <row r="422" spans="1:39" ht="24.75" customHeight="1">
      <c r="A422" s="22" t="s">
        <v>8</v>
      </c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07"/>
      <c r="AI422" s="76"/>
    </row>
    <row r="423" spans="1:39">
      <c r="A423" s="23" t="s">
        <v>84</v>
      </c>
      <c r="B423" s="23">
        <v>14000</v>
      </c>
      <c r="C423" s="24" t="s">
        <v>10</v>
      </c>
      <c r="D423" s="24"/>
      <c r="E423" s="24" t="s">
        <v>10</v>
      </c>
      <c r="F423" s="24" t="s">
        <v>10</v>
      </c>
      <c r="G423" s="24" t="s">
        <v>10</v>
      </c>
      <c r="H423" s="24" t="s">
        <v>10</v>
      </c>
      <c r="I423" s="24" t="s">
        <v>10</v>
      </c>
      <c r="J423" s="24" t="s">
        <v>10</v>
      </c>
      <c r="K423" s="24"/>
      <c r="L423" s="24"/>
      <c r="M423" s="24" t="s">
        <v>10</v>
      </c>
      <c r="N423" s="24" t="s">
        <v>10</v>
      </c>
      <c r="O423" s="24" t="s">
        <v>10</v>
      </c>
      <c r="P423" s="24" t="s">
        <v>10</v>
      </c>
      <c r="Q423" s="24" t="s">
        <v>10</v>
      </c>
      <c r="R423" s="24"/>
      <c r="S423" s="24"/>
      <c r="T423" s="24" t="s">
        <v>10</v>
      </c>
      <c r="U423" s="24" t="s">
        <v>10</v>
      </c>
      <c r="V423" s="24" t="s">
        <v>10</v>
      </c>
      <c r="W423" s="24" t="s">
        <v>10</v>
      </c>
      <c r="X423" s="24" t="s">
        <v>10</v>
      </c>
      <c r="Y423" s="24"/>
      <c r="Z423" s="24" t="s">
        <v>10</v>
      </c>
      <c r="AA423" s="24" t="s">
        <v>10</v>
      </c>
      <c r="AB423" s="24" t="s">
        <v>10</v>
      </c>
      <c r="AC423" s="24" t="s">
        <v>10</v>
      </c>
      <c r="AD423" s="24" t="s">
        <v>10</v>
      </c>
      <c r="AE423" s="24"/>
      <c r="AF423" s="24"/>
      <c r="AG423" s="24"/>
      <c r="AH423" s="108"/>
      <c r="AI423" s="25">
        <f>COUNTIF(C423:AG423,"я")*B423/31+365</f>
        <v>10300.483870967742</v>
      </c>
      <c r="AJ423" s="27"/>
      <c r="AM423" t="s">
        <v>61</v>
      </c>
    </row>
    <row r="424" spans="1:39">
      <c r="A424" s="23" t="s">
        <v>169</v>
      </c>
      <c r="B424" s="23">
        <v>14000</v>
      </c>
      <c r="C424" s="38"/>
      <c r="D424" s="38" t="s">
        <v>10</v>
      </c>
      <c r="E424" s="24"/>
      <c r="F424" s="24"/>
      <c r="G424" s="38"/>
      <c r="H424" s="38"/>
      <c r="I424" s="24"/>
      <c r="J424" s="24"/>
      <c r="K424" s="38"/>
      <c r="L424" s="38"/>
      <c r="M424" s="24"/>
      <c r="N424" s="24"/>
      <c r="O424" s="38"/>
      <c r="P424" s="38"/>
      <c r="Q424" s="24"/>
      <c r="R424" s="24"/>
      <c r="S424" s="38"/>
      <c r="T424" s="38"/>
      <c r="U424" s="24"/>
      <c r="V424" s="24"/>
      <c r="W424" s="38"/>
      <c r="X424" s="38"/>
      <c r="Y424" s="24"/>
      <c r="Z424" s="24"/>
      <c r="AA424" s="38"/>
      <c r="AB424" s="38"/>
      <c r="AC424" s="24"/>
      <c r="AD424" s="24"/>
      <c r="AE424" s="38"/>
      <c r="AF424" s="38"/>
      <c r="AG424" s="24"/>
      <c r="AH424" s="108"/>
      <c r="AI424" s="25">
        <f>COUNTIF(C424:AG424,"я")*B424/31-52</f>
        <v>399.61290322580646</v>
      </c>
    </row>
    <row r="425" spans="1:39">
      <c r="A425" s="23" t="s">
        <v>170</v>
      </c>
      <c r="B425" s="23">
        <v>14000</v>
      </c>
      <c r="C425" s="24"/>
      <c r="D425" s="24"/>
      <c r="E425" s="24"/>
      <c r="F425" s="24"/>
      <c r="G425" s="24"/>
      <c r="H425" s="24"/>
      <c r="I425" s="24"/>
      <c r="J425" s="24"/>
      <c r="K425" s="38" t="s">
        <v>10</v>
      </c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24"/>
      <c r="AD425" s="24"/>
      <c r="AE425" s="24"/>
      <c r="AF425" s="24"/>
      <c r="AG425" s="24"/>
      <c r="AH425" s="108"/>
      <c r="AI425" s="25">
        <f>COUNTIF(C425:AG425,"я")*B425/31-52</f>
        <v>399.61290322580646</v>
      </c>
    </row>
    <row r="426" spans="1:39">
      <c r="A426" s="29" t="s">
        <v>57</v>
      </c>
      <c r="B426" s="23">
        <v>14000</v>
      </c>
      <c r="C426" s="38"/>
      <c r="D426" s="38"/>
      <c r="E426" s="38"/>
      <c r="F426" s="38"/>
      <c r="G426" s="38"/>
      <c r="H426" s="38"/>
      <c r="I426" s="24"/>
      <c r="J426" s="24"/>
      <c r="K426" s="38"/>
      <c r="L426" s="38" t="s">
        <v>10</v>
      </c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24"/>
      <c r="AD426" s="24"/>
      <c r="AE426" s="24"/>
      <c r="AF426" s="24"/>
      <c r="AG426" s="24"/>
      <c r="AH426" s="108"/>
      <c r="AI426" s="25">
        <f>COUNTIF(C426:AG426,"я")*B426/31-52</f>
        <v>399.61290322580646</v>
      </c>
    </row>
    <row r="427" spans="1:39">
      <c r="A427" s="23" t="s">
        <v>62</v>
      </c>
      <c r="B427" s="23">
        <v>14000</v>
      </c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 t="s">
        <v>10</v>
      </c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108"/>
      <c r="AI427" s="25">
        <f>COUNTIF(C427:AG427,"я")*B427/31-52</f>
        <v>399.61290322580646</v>
      </c>
    </row>
    <row r="428" spans="1:39">
      <c r="A428" s="124" t="s">
        <v>241</v>
      </c>
      <c r="B428" s="23">
        <v>14000</v>
      </c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 t="s">
        <v>10</v>
      </c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109"/>
      <c r="AI428" s="25">
        <f>COUNTIF(C428:AG428,"я")*B428/31-52</f>
        <v>399.61290322580646</v>
      </c>
    </row>
    <row r="429" spans="1:39">
      <c r="A429" s="29" t="s">
        <v>189</v>
      </c>
      <c r="B429" s="23">
        <v>14000</v>
      </c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 t="s">
        <v>10</v>
      </c>
      <c r="Z429" s="58"/>
      <c r="AA429" s="58"/>
      <c r="AB429" s="58"/>
      <c r="AC429" s="58"/>
      <c r="AD429" s="58"/>
      <c r="AE429" s="58" t="s">
        <v>10</v>
      </c>
      <c r="AF429" s="58" t="s">
        <v>10</v>
      </c>
      <c r="AG429" s="58" t="s">
        <v>10</v>
      </c>
      <c r="AH429" s="109"/>
      <c r="AI429" s="25">
        <f>COUNTIF(C429:AG429,"я")*B429/31-106</f>
        <v>1700.4516129032259</v>
      </c>
    </row>
    <row r="430" spans="1:39">
      <c r="A430" s="29"/>
      <c r="B430" s="23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109"/>
      <c r="AI430" s="25">
        <f t="shared" ref="AI430:AI435" si="44">COUNTIF(C430:AG430,"я")*B430/30</f>
        <v>0</v>
      </c>
    </row>
    <row r="431" spans="1:39">
      <c r="A431" s="29"/>
      <c r="B431" s="23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109"/>
      <c r="AI431" s="25">
        <f t="shared" si="44"/>
        <v>0</v>
      </c>
    </row>
    <row r="432" spans="1:39" ht="0.75" hidden="1" customHeight="1">
      <c r="A432" s="29"/>
      <c r="B432" s="23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109"/>
      <c r="AI432" s="25">
        <f t="shared" si="44"/>
        <v>0</v>
      </c>
    </row>
    <row r="433" spans="1:35" hidden="1">
      <c r="A433" s="29"/>
      <c r="B433" s="23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109"/>
      <c r="AI433" s="25">
        <f t="shared" si="44"/>
        <v>0</v>
      </c>
    </row>
    <row r="434" spans="1:35" ht="5.25" hidden="1" customHeight="1">
      <c r="A434" s="29"/>
      <c r="B434" s="23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109"/>
      <c r="AI434" s="25">
        <f t="shared" si="44"/>
        <v>0</v>
      </c>
    </row>
    <row r="435" spans="1:35" hidden="1">
      <c r="A435" s="29"/>
      <c r="B435" s="23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109"/>
      <c r="AI435" s="25">
        <f t="shared" si="44"/>
        <v>0</v>
      </c>
    </row>
    <row r="436" spans="1:35" hidden="1">
      <c r="A436" s="32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45"/>
      <c r="AH436" s="110"/>
      <c r="AI436" s="36">
        <f>SUM(AI423:AI435)</f>
        <v>13999.000000000002</v>
      </c>
    </row>
    <row r="437" spans="1:35" s="21" customFormat="1" hidden="1">
      <c r="A437" s="37" t="s">
        <v>31</v>
      </c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5"/>
      <c r="AH437" s="110"/>
      <c r="AI437" s="25"/>
    </row>
    <row r="438" spans="1:35" hidden="1">
      <c r="A438" s="23" t="s">
        <v>59</v>
      </c>
      <c r="B438" s="23">
        <v>10500</v>
      </c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108"/>
      <c r="AI438" s="39">
        <f>COUNTIF(C438:AG438,"я")*700</f>
        <v>0</v>
      </c>
    </row>
    <row r="439" spans="1:35" hidden="1">
      <c r="A439" s="23" t="s">
        <v>58</v>
      </c>
      <c r="B439" s="23">
        <v>10500</v>
      </c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108"/>
      <c r="AI439" s="39">
        <f t="shared" ref="AI439:AI440" si="45">COUNTIF(C439:AG439,"я")*700</f>
        <v>0</v>
      </c>
    </row>
    <row r="440" spans="1:35" hidden="1">
      <c r="A440" s="23"/>
      <c r="B440" s="23">
        <v>10500</v>
      </c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108"/>
      <c r="AI440" s="39">
        <f t="shared" si="45"/>
        <v>0</v>
      </c>
    </row>
    <row r="441" spans="1:35" hidden="1">
      <c r="A441" s="23"/>
      <c r="B441" s="23">
        <v>10500</v>
      </c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108"/>
      <c r="AI441" s="39">
        <f t="shared" ref="AI441:AI446" si="46">COUNTIF(C441:AG441,"я")*700</f>
        <v>0</v>
      </c>
    </row>
    <row r="442" spans="1:35" hidden="1">
      <c r="A442" s="23"/>
      <c r="B442" s="23">
        <v>10500</v>
      </c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108"/>
      <c r="AI442" s="39">
        <f t="shared" si="46"/>
        <v>0</v>
      </c>
    </row>
    <row r="443" spans="1:35" hidden="1">
      <c r="A443" s="23"/>
      <c r="B443" s="23">
        <v>10500</v>
      </c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108"/>
      <c r="AI443" s="39">
        <f t="shared" si="46"/>
        <v>0</v>
      </c>
    </row>
    <row r="444" spans="1:35" hidden="1">
      <c r="A444" s="23"/>
      <c r="B444" s="23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108"/>
      <c r="AI444" s="39">
        <f t="shared" si="46"/>
        <v>0</v>
      </c>
    </row>
    <row r="445" spans="1:35" hidden="1">
      <c r="A445" s="23"/>
      <c r="B445" s="23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108"/>
      <c r="AI445" s="39">
        <f t="shared" si="46"/>
        <v>0</v>
      </c>
    </row>
    <row r="446" spans="1:35" hidden="1">
      <c r="A446" s="23"/>
      <c r="B446" s="23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108"/>
      <c r="AI446" s="39">
        <f t="shared" si="46"/>
        <v>0</v>
      </c>
    </row>
    <row r="447" spans="1:35" ht="18" hidden="1" customHeight="1">
      <c r="A447" s="72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45"/>
      <c r="AH447" s="110"/>
      <c r="AI447" s="36">
        <f>SUM(AI438:AI446)</f>
        <v>0</v>
      </c>
    </row>
    <row r="448" spans="1:35" hidden="1">
      <c r="A448" s="23"/>
      <c r="B448" s="23">
        <v>3000</v>
      </c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108"/>
      <c r="AI448" s="25">
        <f>COUNTIF(C448:AG448,"я")*B448/30</f>
        <v>0</v>
      </c>
    </row>
    <row r="449" spans="1:35" hidden="1">
      <c r="A449" s="23"/>
      <c r="B449" s="23">
        <v>3000</v>
      </c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108"/>
      <c r="AI449" s="25">
        <f>COUNTIF(C449:AG449,"я")*B449/30</f>
        <v>0</v>
      </c>
    </row>
    <row r="450" spans="1:35" hidden="1">
      <c r="A450" s="23"/>
      <c r="B450" s="23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108"/>
      <c r="AI450" s="25">
        <f t="shared" ref="AI450:AI455" si="47">COUNTIF(C450:AG450,"я")*700</f>
        <v>0</v>
      </c>
    </row>
    <row r="451" spans="1:35" hidden="1">
      <c r="A451" s="23"/>
      <c r="B451" s="23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108"/>
      <c r="AI451" s="25">
        <f t="shared" si="47"/>
        <v>0</v>
      </c>
    </row>
    <row r="452" spans="1:35" hidden="1">
      <c r="A452" s="23"/>
      <c r="B452" s="23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108"/>
      <c r="AI452" s="25">
        <f t="shared" si="47"/>
        <v>0</v>
      </c>
    </row>
    <row r="453" spans="1:35" hidden="1">
      <c r="A453" s="23"/>
      <c r="B453" s="23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108"/>
      <c r="AI453" s="25">
        <f>COUNTIF(C453:AG453,"я")*750</f>
        <v>0</v>
      </c>
    </row>
    <row r="454" spans="1:35" hidden="1">
      <c r="A454" s="23"/>
      <c r="B454" s="23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108"/>
      <c r="AI454" s="25">
        <f t="shared" si="47"/>
        <v>0</v>
      </c>
    </row>
    <row r="455" spans="1:35" hidden="1">
      <c r="A455" s="23"/>
      <c r="B455" s="23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108"/>
      <c r="AI455" s="25">
        <f t="shared" si="47"/>
        <v>0</v>
      </c>
    </row>
    <row r="456" spans="1:35" hidden="1"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108"/>
      <c r="AI456" s="39">
        <f>COUNTIF(C456:AG456,"я")*700</f>
        <v>0</v>
      </c>
    </row>
    <row r="457" spans="1:35" hidden="1">
      <c r="A457" s="23"/>
      <c r="B457" s="23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108"/>
      <c r="AI457" s="39">
        <f>COUNTIF(C457:AG457,"я")*700</f>
        <v>0</v>
      </c>
    </row>
    <row r="458" spans="1:35" hidden="1">
      <c r="A458" s="23"/>
      <c r="B458" s="23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108"/>
      <c r="AI458" s="39">
        <f>COUNTIF(C458:AG458,"я")*700</f>
        <v>0</v>
      </c>
    </row>
    <row r="459" spans="1:35" hidden="1">
      <c r="A459" s="32"/>
      <c r="B459" s="33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9"/>
      <c r="AH459" s="116"/>
      <c r="AI459" s="36">
        <f>SUM(AI448:AI458)</f>
        <v>0</v>
      </c>
    </row>
    <row r="460" spans="1:35">
      <c r="A460" s="44" t="s">
        <v>20</v>
      </c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45"/>
      <c r="AH460" s="110"/>
      <c r="AI460" s="25"/>
    </row>
    <row r="461" spans="1:35">
      <c r="A461" s="46">
        <f>SUM(C438:AG446)</f>
        <v>0</v>
      </c>
      <c r="B461" s="47">
        <f>SUM(C461:AG461)</f>
        <v>0</v>
      </c>
      <c r="C461" s="48">
        <f>SUM(C423:C458)</f>
        <v>0</v>
      </c>
      <c r="D461" s="48">
        <f t="shared" ref="D461:AG461" si="48">SUMIF(D423:D460,"&gt;0",D423:D460)</f>
        <v>0</v>
      </c>
      <c r="E461" s="48">
        <f t="shared" si="48"/>
        <v>0</v>
      </c>
      <c r="F461" s="48">
        <f t="shared" si="48"/>
        <v>0</v>
      </c>
      <c r="G461" s="48">
        <f t="shared" si="48"/>
        <v>0</v>
      </c>
      <c r="H461" s="48">
        <f t="shared" si="48"/>
        <v>0</v>
      </c>
      <c r="I461" s="48">
        <f t="shared" si="48"/>
        <v>0</v>
      </c>
      <c r="J461" s="48">
        <f t="shared" si="48"/>
        <v>0</v>
      </c>
      <c r="K461" s="48">
        <f t="shared" si="48"/>
        <v>0</v>
      </c>
      <c r="L461" s="48">
        <f t="shared" si="48"/>
        <v>0</v>
      </c>
      <c r="M461" s="48">
        <f t="shared" si="48"/>
        <v>0</v>
      </c>
      <c r="N461" s="48">
        <f t="shared" si="48"/>
        <v>0</v>
      </c>
      <c r="O461" s="48">
        <f t="shared" si="48"/>
        <v>0</v>
      </c>
      <c r="P461" s="48">
        <f t="shared" si="48"/>
        <v>0</v>
      </c>
      <c r="Q461" s="48">
        <f t="shared" si="48"/>
        <v>0</v>
      </c>
      <c r="R461" s="48">
        <f t="shared" si="48"/>
        <v>0</v>
      </c>
      <c r="S461" s="48">
        <f t="shared" si="48"/>
        <v>0</v>
      </c>
      <c r="T461" s="48">
        <f t="shared" si="48"/>
        <v>0</v>
      </c>
      <c r="U461" s="48">
        <f t="shared" si="48"/>
        <v>0</v>
      </c>
      <c r="V461" s="48">
        <f t="shared" si="48"/>
        <v>0</v>
      </c>
      <c r="W461" s="48">
        <f t="shared" si="48"/>
        <v>0</v>
      </c>
      <c r="X461" s="48">
        <f t="shared" si="48"/>
        <v>0</v>
      </c>
      <c r="Y461" s="48">
        <f t="shared" si="48"/>
        <v>0</v>
      </c>
      <c r="Z461" s="48">
        <f t="shared" si="48"/>
        <v>0</v>
      </c>
      <c r="AA461" s="48">
        <f t="shared" si="48"/>
        <v>0</v>
      </c>
      <c r="AB461" s="48">
        <f t="shared" si="48"/>
        <v>0</v>
      </c>
      <c r="AC461" s="48">
        <f t="shared" si="48"/>
        <v>0</v>
      </c>
      <c r="AD461" s="48">
        <f t="shared" si="48"/>
        <v>0</v>
      </c>
      <c r="AE461" s="48">
        <f t="shared" si="48"/>
        <v>0</v>
      </c>
      <c r="AF461" s="48">
        <f t="shared" si="48"/>
        <v>0</v>
      </c>
      <c r="AG461" s="48">
        <f t="shared" si="48"/>
        <v>0</v>
      </c>
      <c r="AH461" s="108"/>
      <c r="AI461" s="39"/>
    </row>
    <row r="462" spans="1:35">
      <c r="A462" s="49"/>
      <c r="B462" s="49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108"/>
      <c r="AI462" s="39"/>
    </row>
    <row r="463" spans="1:35">
      <c r="A463" s="50"/>
      <c r="B463" s="50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108">
        <v>14000</v>
      </c>
      <c r="AI463" s="52">
        <f>AI436+AI459+1</f>
        <v>14000.000000000002</v>
      </c>
    </row>
    <row r="464" spans="1:35" ht="39.75" hidden="1" customHeight="1">
      <c r="A464" s="102" t="s">
        <v>85</v>
      </c>
      <c r="B464" s="103"/>
      <c r="C464" s="103"/>
      <c r="D464" s="103"/>
      <c r="E464" s="103"/>
      <c r="F464" s="103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07"/>
      <c r="AI464" s="76"/>
    </row>
    <row r="465" spans="1:39" ht="24.75" hidden="1" customHeight="1">
      <c r="A465" s="22" t="s">
        <v>18</v>
      </c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07"/>
      <c r="AI465" s="76"/>
    </row>
    <row r="466" spans="1:39" hidden="1">
      <c r="A466" s="23" t="s">
        <v>86</v>
      </c>
      <c r="B466" s="23">
        <v>10500</v>
      </c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108"/>
      <c r="AI466" s="25">
        <f>COUNTIF(C466:AG466,"я")*700</f>
        <v>0</v>
      </c>
      <c r="AJ466" s="27"/>
      <c r="AM466" t="s">
        <v>61</v>
      </c>
    </row>
    <row r="467" spans="1:39" hidden="1">
      <c r="A467" s="23" t="s">
        <v>87</v>
      </c>
      <c r="B467" s="23">
        <v>10500</v>
      </c>
      <c r="C467" s="38"/>
      <c r="D467" s="38"/>
      <c r="E467" s="24"/>
      <c r="F467" s="24"/>
      <c r="G467" s="24"/>
      <c r="H467" s="24"/>
      <c r="I467" s="24"/>
      <c r="J467" s="24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24"/>
      <c r="AF467" s="24"/>
      <c r="AG467" s="24"/>
      <c r="AH467" s="108"/>
      <c r="AI467" s="25">
        <f>COUNTIF(C467:AG467,"я")*B467/14</f>
        <v>0</v>
      </c>
    </row>
    <row r="468" spans="1:39" hidden="1">
      <c r="A468" s="23" t="s">
        <v>88</v>
      </c>
      <c r="B468" s="23">
        <v>10500</v>
      </c>
      <c r="C468" s="24"/>
      <c r="D468" s="24"/>
      <c r="E468" s="24"/>
      <c r="F468" s="24"/>
      <c r="G468" s="24"/>
      <c r="H468" s="24"/>
      <c r="I468" s="24"/>
      <c r="J468" s="24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24"/>
      <c r="AF468" s="24"/>
      <c r="AG468" s="24"/>
      <c r="AH468" s="108"/>
      <c r="AI468" s="25">
        <f>COUNTIF(C468:AG468,"я")*650</f>
        <v>0</v>
      </c>
    </row>
    <row r="469" spans="1:39" hidden="1">
      <c r="A469" s="23" t="s">
        <v>89</v>
      </c>
      <c r="B469" s="23">
        <v>10500</v>
      </c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24"/>
      <c r="AF469" s="24"/>
      <c r="AG469" s="24"/>
      <c r="AH469" s="108"/>
      <c r="AI469" s="25">
        <f>COUNTIF(C469:AG469,"я")*700</f>
        <v>0</v>
      </c>
    </row>
    <row r="470" spans="1:39" hidden="1">
      <c r="A470" s="23" t="s">
        <v>90</v>
      </c>
      <c r="B470" s="23">
        <v>10500</v>
      </c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108"/>
      <c r="AI470" s="39">
        <f t="shared" ref="AI470:AI478" si="49">COUNTIF(C470:AG470,"я")*500</f>
        <v>0</v>
      </c>
    </row>
    <row r="471" spans="1:39" hidden="1">
      <c r="A471" s="29"/>
      <c r="B471" s="23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109"/>
      <c r="AI471" s="39">
        <f t="shared" si="49"/>
        <v>0</v>
      </c>
    </row>
    <row r="472" spans="1:39" hidden="1">
      <c r="A472" s="29"/>
      <c r="B472" s="23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109"/>
      <c r="AI472" s="39">
        <f t="shared" si="49"/>
        <v>0</v>
      </c>
    </row>
    <row r="473" spans="1:39" hidden="1">
      <c r="A473" s="29"/>
      <c r="B473" s="23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109"/>
      <c r="AI473" s="39">
        <f t="shared" si="49"/>
        <v>0</v>
      </c>
    </row>
    <row r="474" spans="1:39" hidden="1">
      <c r="A474" s="29"/>
      <c r="B474" s="23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109"/>
      <c r="AI474" s="39">
        <f t="shared" si="49"/>
        <v>0</v>
      </c>
    </row>
    <row r="475" spans="1:39" hidden="1">
      <c r="A475" s="29"/>
      <c r="B475" s="23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109"/>
      <c r="AI475" s="39">
        <f t="shared" si="49"/>
        <v>0</v>
      </c>
    </row>
    <row r="476" spans="1:39" hidden="1">
      <c r="A476" s="29"/>
      <c r="B476" s="23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109"/>
      <c r="AI476" s="39">
        <f t="shared" si="49"/>
        <v>0</v>
      </c>
    </row>
    <row r="477" spans="1:39" hidden="1">
      <c r="A477" s="29"/>
      <c r="B477" s="23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109"/>
      <c r="AI477" s="39">
        <f t="shared" si="49"/>
        <v>0</v>
      </c>
    </row>
    <row r="478" spans="1:39" hidden="1">
      <c r="A478" s="29"/>
      <c r="B478" s="23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109"/>
      <c r="AI478" s="39">
        <f t="shared" si="49"/>
        <v>0</v>
      </c>
    </row>
    <row r="479" spans="1:39" hidden="1">
      <c r="A479" s="32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45"/>
      <c r="AH479" s="110"/>
      <c r="AI479" s="36">
        <f>SUM(AI466:AI478)</f>
        <v>0</v>
      </c>
    </row>
    <row r="480" spans="1:39" hidden="1">
      <c r="A480" s="23"/>
      <c r="B480" s="23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108"/>
      <c r="AI480" s="39">
        <f>COUNTIF(C480:AG480,"я")*700</f>
        <v>0</v>
      </c>
    </row>
    <row r="481" spans="1:35" hidden="1">
      <c r="A481" s="23"/>
      <c r="B481" s="23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108"/>
      <c r="AI481" s="39">
        <f t="shared" ref="AI481:AI488" si="50">COUNTIF(C481:AG481,"я")*700</f>
        <v>0</v>
      </c>
    </row>
    <row r="482" spans="1:35" hidden="1">
      <c r="A482" s="23"/>
      <c r="B482" s="23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108"/>
      <c r="AI482" s="39">
        <f t="shared" si="50"/>
        <v>0</v>
      </c>
    </row>
    <row r="483" spans="1:35" hidden="1">
      <c r="A483" s="23"/>
      <c r="B483" s="23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108"/>
      <c r="AI483" s="39">
        <f t="shared" si="50"/>
        <v>0</v>
      </c>
    </row>
    <row r="484" spans="1:35" hidden="1">
      <c r="A484" s="23"/>
      <c r="B484" s="23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108"/>
      <c r="AI484" s="39">
        <f t="shared" si="50"/>
        <v>0</v>
      </c>
    </row>
    <row r="485" spans="1:35" hidden="1">
      <c r="A485" s="23"/>
      <c r="B485" s="23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108"/>
      <c r="AI485" s="39">
        <f t="shared" si="50"/>
        <v>0</v>
      </c>
    </row>
    <row r="486" spans="1:35" hidden="1">
      <c r="A486" s="23"/>
      <c r="B486" s="23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108"/>
      <c r="AI486" s="39">
        <f t="shared" si="50"/>
        <v>0</v>
      </c>
    </row>
    <row r="487" spans="1:35" hidden="1">
      <c r="A487" s="23"/>
      <c r="B487" s="23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108"/>
      <c r="AI487" s="39">
        <f t="shared" si="50"/>
        <v>0</v>
      </c>
    </row>
    <row r="488" spans="1:35" hidden="1">
      <c r="A488" s="23"/>
      <c r="B488" s="23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108"/>
      <c r="AI488" s="39">
        <f t="shared" si="50"/>
        <v>0</v>
      </c>
    </row>
    <row r="489" spans="1:35" ht="18" hidden="1" customHeight="1">
      <c r="A489" s="40" t="s">
        <v>11</v>
      </c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45"/>
      <c r="AH489" s="110"/>
      <c r="AI489" s="39">
        <f>SUM(AI480:AI488)</f>
        <v>0</v>
      </c>
    </row>
    <row r="490" spans="1:35" hidden="1">
      <c r="A490" s="23" t="s">
        <v>91</v>
      </c>
      <c r="B490" s="23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108"/>
      <c r="AI490" s="39"/>
    </row>
    <row r="491" spans="1:35" hidden="1">
      <c r="A491" s="23" t="s">
        <v>89</v>
      </c>
      <c r="B491" s="23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108"/>
      <c r="AI491" s="39"/>
    </row>
    <row r="492" spans="1:35" hidden="1">
      <c r="A492" s="23" t="s">
        <v>92</v>
      </c>
      <c r="B492" s="23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108"/>
      <c r="AI492" s="39">
        <f>COUNTIF(C492:AG492,"я")*750</f>
        <v>0</v>
      </c>
    </row>
    <row r="493" spans="1:35" hidden="1">
      <c r="A493" s="23" t="s">
        <v>93</v>
      </c>
      <c r="B493" s="23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108"/>
      <c r="AI493" s="39">
        <f>COUNTIF(C493:AG493,"я")*750</f>
        <v>0</v>
      </c>
    </row>
    <row r="494" spans="1:35" hidden="1">
      <c r="A494" s="23"/>
      <c r="B494" s="23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108"/>
      <c r="AI494" s="39">
        <f>COUNTIF(C494:AG494,"я")*700</f>
        <v>0</v>
      </c>
    </row>
    <row r="495" spans="1:35" hidden="1">
      <c r="A495" s="23"/>
      <c r="B495" s="23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108"/>
      <c r="AI495" s="39">
        <f>COUNTIF(C495:AG495,"я")*700</f>
        <v>0</v>
      </c>
    </row>
    <row r="496" spans="1:35" hidden="1">
      <c r="A496" s="23"/>
      <c r="B496" s="23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108"/>
      <c r="AI496" s="39">
        <f>COUNTIF(C496:AG496,"я")*700</f>
        <v>0</v>
      </c>
    </row>
    <row r="497" spans="1:36" hidden="1">
      <c r="A497" s="32"/>
      <c r="B497" s="33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9"/>
      <c r="AH497" s="116"/>
      <c r="AI497" s="36">
        <f>SUM(AI489:AI495)</f>
        <v>0</v>
      </c>
    </row>
    <row r="498" spans="1:36" hidden="1">
      <c r="A498" s="44" t="s">
        <v>20</v>
      </c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45"/>
      <c r="AH498" s="110"/>
      <c r="AI498" s="25"/>
    </row>
    <row r="499" spans="1:36" hidden="1">
      <c r="A499" s="125">
        <f>SUM(C466:AG496)+AI479+AI497</f>
        <v>0</v>
      </c>
      <c r="B499" s="47">
        <f>SUM(C499:AG499)</f>
        <v>0</v>
      </c>
      <c r="C499" s="48">
        <f>SUM(C466:C479)</f>
        <v>0</v>
      </c>
      <c r="D499" s="48">
        <f t="shared" ref="D499:AG499" si="51">SUMIF(D466:D498,"&gt;0",D466:D498)</f>
        <v>0</v>
      </c>
      <c r="E499" s="48">
        <f t="shared" si="51"/>
        <v>0</v>
      </c>
      <c r="F499" s="48">
        <f t="shared" si="51"/>
        <v>0</v>
      </c>
      <c r="G499" s="48">
        <f t="shared" si="51"/>
        <v>0</v>
      </c>
      <c r="H499" s="48">
        <f t="shared" si="51"/>
        <v>0</v>
      </c>
      <c r="I499" s="48">
        <f t="shared" si="51"/>
        <v>0</v>
      </c>
      <c r="J499" s="48">
        <f t="shared" si="51"/>
        <v>0</v>
      </c>
      <c r="K499" s="48">
        <f t="shared" si="51"/>
        <v>0</v>
      </c>
      <c r="L499" s="48">
        <f t="shared" si="51"/>
        <v>0</v>
      </c>
      <c r="M499" s="48">
        <f t="shared" si="51"/>
        <v>0</v>
      </c>
      <c r="N499" s="48">
        <f t="shared" si="51"/>
        <v>0</v>
      </c>
      <c r="O499" s="48">
        <f t="shared" si="51"/>
        <v>0</v>
      </c>
      <c r="P499" s="48">
        <f t="shared" si="51"/>
        <v>0</v>
      </c>
      <c r="Q499" s="48">
        <f t="shared" si="51"/>
        <v>0</v>
      </c>
      <c r="R499" s="48">
        <f t="shared" si="51"/>
        <v>0</v>
      </c>
      <c r="S499" s="48">
        <f t="shared" si="51"/>
        <v>0</v>
      </c>
      <c r="T499" s="48">
        <f t="shared" si="51"/>
        <v>0</v>
      </c>
      <c r="U499" s="48">
        <f t="shared" si="51"/>
        <v>0</v>
      </c>
      <c r="V499" s="48">
        <f t="shared" si="51"/>
        <v>0</v>
      </c>
      <c r="W499" s="48">
        <f t="shared" si="51"/>
        <v>0</v>
      </c>
      <c r="X499" s="48">
        <f t="shared" si="51"/>
        <v>0</v>
      </c>
      <c r="Y499" s="48">
        <f t="shared" si="51"/>
        <v>0</v>
      </c>
      <c r="Z499" s="48">
        <f t="shared" si="51"/>
        <v>0</v>
      </c>
      <c r="AA499" s="48">
        <f t="shared" si="51"/>
        <v>0</v>
      </c>
      <c r="AB499" s="48">
        <f t="shared" si="51"/>
        <v>0</v>
      </c>
      <c r="AC499" s="48">
        <f t="shared" si="51"/>
        <v>0</v>
      </c>
      <c r="AD499" s="48">
        <f t="shared" si="51"/>
        <v>0</v>
      </c>
      <c r="AE499" s="48">
        <f t="shared" si="51"/>
        <v>0</v>
      </c>
      <c r="AF499" s="48">
        <f t="shared" si="51"/>
        <v>0</v>
      </c>
      <c r="AG499" s="48">
        <f t="shared" si="51"/>
        <v>0</v>
      </c>
      <c r="AH499" s="108"/>
      <c r="AI499" s="39"/>
    </row>
    <row r="500" spans="1:36" hidden="1">
      <c r="A500" s="49"/>
      <c r="B500" s="49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108"/>
      <c r="AI500" s="39"/>
    </row>
    <row r="501" spans="1:36" hidden="1">
      <c r="A501" s="50"/>
      <c r="B501" s="50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108">
        <v>5800</v>
      </c>
      <c r="AI501" s="52">
        <f>SUM(AI479+AI497)</f>
        <v>0</v>
      </c>
    </row>
    <row r="502" spans="1:36" hidden="1">
      <c r="C502" s="126"/>
      <c r="D502" s="126"/>
      <c r="E502" s="126"/>
    </row>
    <row r="503" spans="1:36">
      <c r="C503" s="126"/>
      <c r="D503" s="126"/>
      <c r="E503" s="126"/>
      <c r="AH503" s="150"/>
      <c r="AI503" s="152">
        <f>AI447</f>
        <v>0</v>
      </c>
    </row>
    <row r="504" spans="1:36" ht="39.75" customHeight="1">
      <c r="A504" s="102" t="s">
        <v>94</v>
      </c>
      <c r="B504" s="103"/>
      <c r="C504" s="103"/>
      <c r="D504" s="103"/>
      <c r="E504" s="103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07"/>
      <c r="AI504" s="76"/>
    </row>
    <row r="505" spans="1:36" ht="24.75" customHeight="1">
      <c r="A505" s="22" t="s">
        <v>113</v>
      </c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07"/>
      <c r="AI505" s="76"/>
    </row>
    <row r="506" spans="1:36">
      <c r="A506" s="23" t="s">
        <v>233</v>
      </c>
      <c r="B506" s="23">
        <v>10500</v>
      </c>
      <c r="C506" s="24"/>
      <c r="D506" s="24"/>
      <c r="E506" s="24">
        <v>700</v>
      </c>
      <c r="F506" s="24">
        <v>700</v>
      </c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108"/>
      <c r="AI506" s="25">
        <f t="shared" ref="AI506:AI510" si="52">COUNTIF(C506:AG506,"я")*B506/16</f>
        <v>0</v>
      </c>
      <c r="AJ506" s="27"/>
    </row>
    <row r="507" spans="1:36">
      <c r="A507" s="23" t="s">
        <v>58</v>
      </c>
      <c r="B507" s="23">
        <v>10500</v>
      </c>
      <c r="C507" s="24"/>
      <c r="D507" s="24"/>
      <c r="E507" s="24"/>
      <c r="F507" s="24"/>
      <c r="G507" s="24"/>
      <c r="H507" s="24" t="s">
        <v>10</v>
      </c>
      <c r="I507" s="24" t="s">
        <v>10</v>
      </c>
      <c r="J507" s="24" t="s">
        <v>10</v>
      </c>
      <c r="K507" s="24" t="s">
        <v>10</v>
      </c>
      <c r="L507" s="24" t="s">
        <v>10</v>
      </c>
      <c r="M507" s="24"/>
      <c r="N507" s="24"/>
      <c r="O507" s="24"/>
      <c r="P507" s="24" t="s">
        <v>10</v>
      </c>
      <c r="Q507" s="24" t="s">
        <v>10</v>
      </c>
      <c r="R507" s="24" t="s">
        <v>10</v>
      </c>
      <c r="S507" s="24"/>
      <c r="T507" s="24">
        <v>6600</v>
      </c>
      <c r="U507" s="24" t="s">
        <v>10</v>
      </c>
      <c r="V507" s="24" t="s">
        <v>10</v>
      </c>
      <c r="W507" s="24" t="s">
        <v>10</v>
      </c>
      <c r="X507" s="24" t="s">
        <v>10</v>
      </c>
      <c r="Y507" s="24" t="s">
        <v>10</v>
      </c>
      <c r="Z507" s="24" t="s">
        <v>10</v>
      </c>
      <c r="AA507" s="24" t="s">
        <v>10</v>
      </c>
      <c r="AB507" s="24" t="s">
        <v>10</v>
      </c>
      <c r="AC507" s="24" t="s">
        <v>10</v>
      </c>
      <c r="AD507" s="24" t="s">
        <v>10</v>
      </c>
      <c r="AE507" s="24" t="s">
        <v>10</v>
      </c>
      <c r="AF507" s="24" t="s">
        <v>10</v>
      </c>
      <c r="AG507" s="24" t="s">
        <v>10</v>
      </c>
      <c r="AH507" s="108"/>
      <c r="AI507" s="25">
        <f>COUNTIF(C507:AG507,"я")*B507/15-6600</f>
        <v>8100</v>
      </c>
    </row>
    <row r="508" spans="1:36">
      <c r="A508" s="23" t="s">
        <v>138</v>
      </c>
      <c r="B508" s="23">
        <v>10500</v>
      </c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>
        <v>700</v>
      </c>
      <c r="N508" s="24">
        <v>700</v>
      </c>
      <c r="O508" s="24">
        <v>700</v>
      </c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108"/>
      <c r="AI508" s="25">
        <f t="shared" si="52"/>
        <v>0</v>
      </c>
    </row>
    <row r="509" spans="1:36">
      <c r="A509" s="23" t="s">
        <v>236</v>
      </c>
      <c r="B509" s="23">
        <v>10500</v>
      </c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>
        <v>700</v>
      </c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108"/>
      <c r="AI509" s="25">
        <f t="shared" si="52"/>
        <v>0</v>
      </c>
    </row>
    <row r="510" spans="1:36">
      <c r="A510" s="29" t="s">
        <v>19</v>
      </c>
      <c r="B510" s="23">
        <v>10500</v>
      </c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>
        <v>700</v>
      </c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109"/>
      <c r="AI510" s="25">
        <f t="shared" si="52"/>
        <v>0</v>
      </c>
    </row>
    <row r="511" spans="1:36">
      <c r="A511" s="29"/>
      <c r="B511" s="23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109"/>
      <c r="AI511" s="25">
        <f t="shared" ref="AI511:AI516" si="53">COUNTIF(C511:AG511,"я")*B511/16</f>
        <v>0</v>
      </c>
    </row>
    <row r="512" spans="1:36">
      <c r="A512" s="29"/>
      <c r="B512" s="23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109"/>
      <c r="AI512" s="25">
        <f t="shared" si="53"/>
        <v>0</v>
      </c>
    </row>
    <row r="513" spans="1:35">
      <c r="A513" s="29"/>
      <c r="B513" s="23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109"/>
      <c r="AI513" s="25">
        <f t="shared" si="53"/>
        <v>0</v>
      </c>
    </row>
    <row r="514" spans="1:35">
      <c r="A514" s="29"/>
      <c r="B514" s="23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109"/>
      <c r="AI514" s="25">
        <f t="shared" si="53"/>
        <v>0</v>
      </c>
    </row>
    <row r="515" spans="1:35">
      <c r="A515" s="29"/>
      <c r="B515" s="23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109"/>
      <c r="AI515" s="25">
        <f t="shared" si="53"/>
        <v>0</v>
      </c>
    </row>
    <row r="516" spans="1:35">
      <c r="A516" s="29"/>
      <c r="B516" s="23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109"/>
      <c r="AI516" s="25">
        <f t="shared" si="53"/>
        <v>0</v>
      </c>
    </row>
    <row r="517" spans="1:35">
      <c r="A517" s="29"/>
      <c r="B517" s="23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109"/>
      <c r="AI517" s="25">
        <f>COUNTIF(C517:AG517,"я")*B517/15</f>
        <v>0</v>
      </c>
    </row>
    <row r="518" spans="1:35" ht="10.5" customHeight="1">
      <c r="A518" s="72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45"/>
      <c r="AH518" s="110"/>
      <c r="AI518" s="36">
        <f>SUM(AI506:AI517)</f>
        <v>8100</v>
      </c>
    </row>
    <row r="519" spans="1:35" hidden="1">
      <c r="A519" s="123"/>
      <c r="B519" s="23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108"/>
      <c r="AI519" s="39">
        <f>COUNTIF(C519:AG519,"я")*700</f>
        <v>0</v>
      </c>
    </row>
    <row r="520" spans="1:35" hidden="1">
      <c r="A520" s="23"/>
      <c r="B520" s="23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108"/>
      <c r="AI520" s="39">
        <f t="shared" ref="AI520:AI527" si="54">COUNTIF(C520:AG520,"я")*700</f>
        <v>0</v>
      </c>
    </row>
    <row r="521" spans="1:35" hidden="1">
      <c r="A521" s="23"/>
      <c r="B521" s="23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108"/>
      <c r="AI521" s="39">
        <f t="shared" si="54"/>
        <v>0</v>
      </c>
    </row>
    <row r="522" spans="1:35" hidden="1">
      <c r="A522" s="23"/>
      <c r="B522" s="23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108"/>
      <c r="AI522" s="39">
        <f t="shared" si="54"/>
        <v>0</v>
      </c>
    </row>
    <row r="523" spans="1:35" hidden="1">
      <c r="A523" s="23"/>
      <c r="B523" s="23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108"/>
      <c r="AI523" s="39">
        <f t="shared" si="54"/>
        <v>0</v>
      </c>
    </row>
    <row r="524" spans="1:35" hidden="1">
      <c r="A524" s="23"/>
      <c r="B524" s="23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108"/>
      <c r="AI524" s="39">
        <f t="shared" si="54"/>
        <v>0</v>
      </c>
    </row>
    <row r="525" spans="1:35" hidden="1">
      <c r="A525" s="23"/>
      <c r="B525" s="23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108"/>
      <c r="AI525" s="39">
        <f t="shared" si="54"/>
        <v>0</v>
      </c>
    </row>
    <row r="526" spans="1:35" hidden="1">
      <c r="A526" s="23"/>
      <c r="B526" s="23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108"/>
      <c r="AI526" s="39">
        <f t="shared" si="54"/>
        <v>0</v>
      </c>
    </row>
    <row r="527" spans="1:35" hidden="1">
      <c r="A527" s="23"/>
      <c r="B527" s="23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108"/>
      <c r="AI527" s="39">
        <f t="shared" si="54"/>
        <v>0</v>
      </c>
    </row>
    <row r="528" spans="1:35" ht="18" hidden="1" customHeight="1">
      <c r="A528" s="40" t="s">
        <v>22</v>
      </c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45"/>
      <c r="AH528" s="110"/>
      <c r="AI528" s="39">
        <f>SUM(AI519:AI527)</f>
        <v>0</v>
      </c>
    </row>
    <row r="529" spans="1:36" hidden="1">
      <c r="A529" s="23"/>
      <c r="B529" s="23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108"/>
      <c r="AI529" s="39"/>
    </row>
    <row r="530" spans="1:36" hidden="1">
      <c r="A530" s="23"/>
      <c r="B530" s="23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108"/>
      <c r="AI530" s="39"/>
    </row>
    <row r="531" spans="1:36" hidden="1">
      <c r="A531" s="23"/>
      <c r="B531" s="23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108"/>
      <c r="AI531" s="39">
        <f>COUNTIF(C531:AG531,"я")*700</f>
        <v>0</v>
      </c>
    </row>
    <row r="532" spans="1:36" hidden="1">
      <c r="A532" s="23"/>
      <c r="B532" s="23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108"/>
      <c r="AI532" s="39">
        <f>COUNTIF(C532:AG532,"я")*700</f>
        <v>0</v>
      </c>
    </row>
    <row r="533" spans="1:36" hidden="1">
      <c r="A533" s="23"/>
      <c r="B533" s="23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108"/>
      <c r="AI533" s="39">
        <f>COUNTIF(C533:AG533,"я")*700</f>
        <v>0</v>
      </c>
    </row>
    <row r="534" spans="1:36" hidden="1">
      <c r="A534" s="23"/>
      <c r="B534" s="23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108"/>
      <c r="AI534" s="39">
        <f>COUNTIF(C534:AG534,"я")*700</f>
        <v>0</v>
      </c>
    </row>
    <row r="535" spans="1:36" hidden="1">
      <c r="A535" s="23"/>
      <c r="B535" s="23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108"/>
      <c r="AI535" s="39">
        <f>COUNTIF(C535:AG535,"я")*700</f>
        <v>0</v>
      </c>
    </row>
    <row r="536" spans="1:36" hidden="1">
      <c r="A536" s="32"/>
      <c r="B536" s="33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9"/>
      <c r="AH536" s="116"/>
      <c r="AI536" s="36">
        <f>SUM(AI531:AI535)</f>
        <v>0</v>
      </c>
    </row>
    <row r="537" spans="1:36">
      <c r="A537" s="44" t="s">
        <v>20</v>
      </c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45"/>
      <c r="AH537" s="110"/>
      <c r="AI537" s="25"/>
    </row>
    <row r="538" spans="1:36">
      <c r="A538" s="46">
        <f>SUM(D506:AG509)</f>
        <v>10800</v>
      </c>
      <c r="B538" s="47">
        <f>SUM(C538:AG538)</f>
        <v>11500</v>
      </c>
      <c r="C538" s="48">
        <f>SUM(C506:C518)</f>
        <v>0</v>
      </c>
      <c r="D538" s="48">
        <f t="shared" ref="D538:AG538" si="55">SUMIF(D506:D537,"&gt;0",D506:D537)</f>
        <v>0</v>
      </c>
      <c r="E538" s="48">
        <f t="shared" si="55"/>
        <v>700</v>
      </c>
      <c r="F538" s="48">
        <f t="shared" si="55"/>
        <v>700</v>
      </c>
      <c r="G538" s="48">
        <f t="shared" si="55"/>
        <v>0</v>
      </c>
      <c r="H538" s="48">
        <f t="shared" si="55"/>
        <v>0</v>
      </c>
      <c r="I538" s="48">
        <f t="shared" si="55"/>
        <v>0</v>
      </c>
      <c r="J538" s="48">
        <f t="shared" si="55"/>
        <v>0</v>
      </c>
      <c r="K538" s="48">
        <f t="shared" si="55"/>
        <v>0</v>
      </c>
      <c r="L538" s="48">
        <f t="shared" si="55"/>
        <v>0</v>
      </c>
      <c r="M538" s="48">
        <f t="shared" si="55"/>
        <v>700</v>
      </c>
      <c r="N538" s="48">
        <f t="shared" si="55"/>
        <v>700</v>
      </c>
      <c r="O538" s="48">
        <f t="shared" si="55"/>
        <v>700</v>
      </c>
      <c r="P538" s="48">
        <f t="shared" si="55"/>
        <v>0</v>
      </c>
      <c r="Q538" s="48">
        <f t="shared" si="55"/>
        <v>0</v>
      </c>
      <c r="R538" s="48">
        <f t="shared" si="55"/>
        <v>0</v>
      </c>
      <c r="S538" s="48">
        <f t="shared" si="55"/>
        <v>700</v>
      </c>
      <c r="T538" s="48">
        <f t="shared" si="55"/>
        <v>7300</v>
      </c>
      <c r="U538" s="48">
        <f t="shared" si="55"/>
        <v>0</v>
      </c>
      <c r="V538" s="48">
        <f t="shared" si="55"/>
        <v>0</v>
      </c>
      <c r="W538" s="48">
        <f t="shared" si="55"/>
        <v>0</v>
      </c>
      <c r="X538" s="48">
        <f t="shared" si="55"/>
        <v>0</v>
      </c>
      <c r="Y538" s="48">
        <f t="shared" si="55"/>
        <v>0</v>
      </c>
      <c r="Z538" s="48">
        <f t="shared" si="55"/>
        <v>0</v>
      </c>
      <c r="AA538" s="48">
        <f t="shared" si="55"/>
        <v>0</v>
      </c>
      <c r="AB538" s="48">
        <f t="shared" si="55"/>
        <v>0</v>
      </c>
      <c r="AC538" s="48">
        <f t="shared" si="55"/>
        <v>0</v>
      </c>
      <c r="AD538" s="48">
        <f t="shared" si="55"/>
        <v>0</v>
      </c>
      <c r="AE538" s="48">
        <f t="shared" si="55"/>
        <v>0</v>
      </c>
      <c r="AF538" s="48">
        <f t="shared" si="55"/>
        <v>0</v>
      </c>
      <c r="AG538" s="48">
        <f t="shared" si="55"/>
        <v>0</v>
      </c>
      <c r="AH538" s="108"/>
      <c r="AI538" s="39"/>
    </row>
    <row r="539" spans="1:36">
      <c r="A539" s="49"/>
      <c r="B539" s="49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108"/>
      <c r="AI539" s="39"/>
    </row>
    <row r="540" spans="1:36">
      <c r="A540" s="50"/>
      <c r="B540" s="50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108">
        <v>18900</v>
      </c>
      <c r="AI540" s="151">
        <f>AI518+AI528+AI537</f>
        <v>8100</v>
      </c>
    </row>
    <row r="541" spans="1:36" ht="39.75" customHeight="1">
      <c r="A541" s="102" t="s">
        <v>95</v>
      </c>
      <c r="B541" s="103"/>
      <c r="C541" s="103"/>
      <c r="D541" s="103"/>
      <c r="E541" s="103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07"/>
      <c r="AI541" s="76"/>
    </row>
    <row r="542" spans="1:36" ht="24.75" customHeight="1">
      <c r="A542" s="22" t="s">
        <v>151</v>
      </c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07"/>
      <c r="AI542" s="76"/>
    </row>
    <row r="543" spans="1:36">
      <c r="A543" s="23" t="s">
        <v>139</v>
      </c>
      <c r="B543" s="23">
        <v>10500</v>
      </c>
      <c r="C543" s="24" t="s">
        <v>10</v>
      </c>
      <c r="D543" s="24"/>
      <c r="E543" s="24"/>
      <c r="F543" s="24" t="s">
        <v>10</v>
      </c>
      <c r="G543" s="24" t="s">
        <v>10</v>
      </c>
      <c r="H543" s="24" t="s">
        <v>10</v>
      </c>
      <c r="I543" s="24"/>
      <c r="J543" s="24"/>
      <c r="K543" s="24"/>
      <c r="L543" s="24" t="s">
        <v>10</v>
      </c>
      <c r="M543" s="24" t="s">
        <v>10</v>
      </c>
      <c r="N543" s="24"/>
      <c r="O543" s="24"/>
      <c r="P543" s="24" t="s">
        <v>10</v>
      </c>
      <c r="Q543" s="24" t="s">
        <v>10</v>
      </c>
      <c r="R543" s="24" t="s">
        <v>10</v>
      </c>
      <c r="S543" s="24"/>
      <c r="T543" s="24"/>
      <c r="U543" s="24"/>
      <c r="V543" s="24" t="s">
        <v>10</v>
      </c>
      <c r="W543" s="24" t="s">
        <v>10</v>
      </c>
      <c r="X543" s="24" t="s">
        <v>10</v>
      </c>
      <c r="Y543" s="24"/>
      <c r="Z543" s="24" t="s">
        <v>10</v>
      </c>
      <c r="AA543" s="24" t="s">
        <v>10</v>
      </c>
      <c r="AB543" s="24" t="s">
        <v>10</v>
      </c>
      <c r="AC543" s="24"/>
      <c r="AD543" s="24" t="s">
        <v>10</v>
      </c>
      <c r="AE543" s="24" t="s">
        <v>10</v>
      </c>
      <c r="AF543" s="24" t="s">
        <v>10</v>
      </c>
      <c r="AG543" s="24"/>
      <c r="AH543" s="108"/>
      <c r="AI543" s="25">
        <f>COUNTIF(C543:AG543,"я")*700</f>
        <v>12600</v>
      </c>
      <c r="AJ543" s="27"/>
    </row>
    <row r="544" spans="1:36" hidden="1">
      <c r="A544" s="23"/>
      <c r="B544" s="23">
        <v>10500</v>
      </c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108"/>
      <c r="AI544" s="25">
        <f t="shared" ref="AI544:AI553" si="56">COUNTIF(C544:AG544,"я")*700</f>
        <v>0</v>
      </c>
    </row>
    <row r="545" spans="1:35">
      <c r="A545" s="23" t="s">
        <v>58</v>
      </c>
      <c r="B545" s="23">
        <v>10500</v>
      </c>
      <c r="C545" s="38"/>
      <c r="D545" s="38">
        <v>700</v>
      </c>
      <c r="E545" s="38">
        <v>700</v>
      </c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108"/>
      <c r="AI545" s="25">
        <f t="shared" si="56"/>
        <v>0</v>
      </c>
    </row>
    <row r="546" spans="1:35">
      <c r="A546" s="29" t="s">
        <v>192</v>
      </c>
      <c r="B546" s="23">
        <v>10500</v>
      </c>
      <c r="C546" s="58"/>
      <c r="D546" s="58"/>
      <c r="E546" s="58"/>
      <c r="F546" s="58"/>
      <c r="G546" s="58"/>
      <c r="H546" s="58"/>
      <c r="I546" s="58" t="s">
        <v>10</v>
      </c>
      <c r="J546" s="58" t="s">
        <v>10</v>
      </c>
      <c r="K546" s="58" t="s">
        <v>10</v>
      </c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109"/>
      <c r="AI546" s="25">
        <f t="shared" si="56"/>
        <v>2100</v>
      </c>
    </row>
    <row r="547" spans="1:35" ht="12.75" customHeight="1">
      <c r="A547" s="29" t="s">
        <v>19</v>
      </c>
      <c r="B547" s="23">
        <v>10500</v>
      </c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 t="s">
        <v>10</v>
      </c>
      <c r="O547" s="58" t="s">
        <v>10</v>
      </c>
      <c r="P547" s="58"/>
      <c r="Q547" s="58"/>
      <c r="R547" s="58"/>
      <c r="S547" s="58" t="s">
        <v>10</v>
      </c>
      <c r="T547" s="58" t="s">
        <v>10</v>
      </c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109"/>
      <c r="AI547" s="25">
        <f t="shared" si="56"/>
        <v>2800</v>
      </c>
    </row>
    <row r="548" spans="1:35" ht="12.75" customHeight="1">
      <c r="A548" s="29" t="s">
        <v>109</v>
      </c>
      <c r="B548" s="23">
        <v>10500</v>
      </c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>
        <v>700</v>
      </c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109"/>
      <c r="AI548" s="25">
        <f t="shared" si="56"/>
        <v>0</v>
      </c>
    </row>
    <row r="549" spans="1:35" ht="12.75" customHeight="1">
      <c r="A549" s="29" t="s">
        <v>193</v>
      </c>
      <c r="B549" s="23">
        <v>10500</v>
      </c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 t="s">
        <v>10</v>
      </c>
      <c r="Z549" s="58"/>
      <c r="AA549" s="58"/>
      <c r="AB549" s="58"/>
      <c r="AC549" s="58" t="s">
        <v>10</v>
      </c>
      <c r="AD549" s="58"/>
      <c r="AE549" s="58"/>
      <c r="AF549" s="58"/>
      <c r="AG549" s="58"/>
      <c r="AH549" s="109"/>
      <c r="AI549" s="25">
        <f t="shared" si="56"/>
        <v>1400</v>
      </c>
    </row>
    <row r="550" spans="1:35" ht="12.75" customHeight="1">
      <c r="A550" s="29" t="s">
        <v>242</v>
      </c>
      <c r="B550" s="23">
        <v>10500</v>
      </c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 t="s">
        <v>10</v>
      </c>
      <c r="AH550" s="109"/>
      <c r="AI550" s="25">
        <f t="shared" si="56"/>
        <v>700</v>
      </c>
    </row>
    <row r="551" spans="1:35" ht="12.75" hidden="1" customHeight="1">
      <c r="A551" s="29"/>
      <c r="B551" s="23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109"/>
      <c r="AI551" s="25">
        <f t="shared" si="56"/>
        <v>0</v>
      </c>
    </row>
    <row r="552" spans="1:35" ht="12.75" hidden="1" customHeight="1">
      <c r="A552" s="29"/>
      <c r="B552" s="23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109"/>
      <c r="AI552" s="25">
        <f t="shared" si="56"/>
        <v>0</v>
      </c>
    </row>
    <row r="553" spans="1:35" ht="12.75" hidden="1" customHeight="1">
      <c r="A553" s="29"/>
      <c r="B553" s="23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109"/>
      <c r="AI553" s="25">
        <f t="shared" si="56"/>
        <v>0</v>
      </c>
    </row>
    <row r="554" spans="1:35" ht="10.5" customHeight="1">
      <c r="A554" s="72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45"/>
      <c r="AH554" s="110"/>
      <c r="AI554" s="36">
        <f>SUM(AI543:AI553)</f>
        <v>19600</v>
      </c>
    </row>
    <row r="555" spans="1:35" hidden="1">
      <c r="A555" s="123"/>
      <c r="B555" s="23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108"/>
      <c r="AI555" s="39">
        <f>COUNTIF(C555:AG555,"я")*700</f>
        <v>0</v>
      </c>
    </row>
    <row r="556" spans="1:35" hidden="1">
      <c r="A556" s="23"/>
      <c r="B556" s="23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108"/>
      <c r="AI556" s="39">
        <f t="shared" ref="AI556:AI563" si="57">COUNTIF(C556:AG556,"я")*700</f>
        <v>0</v>
      </c>
    </row>
    <row r="557" spans="1:35" hidden="1">
      <c r="A557" s="23"/>
      <c r="B557" s="23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108"/>
      <c r="AI557" s="39">
        <f t="shared" si="57"/>
        <v>0</v>
      </c>
    </row>
    <row r="558" spans="1:35" hidden="1">
      <c r="A558" s="23"/>
      <c r="B558" s="23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108"/>
      <c r="AI558" s="39">
        <f t="shared" si="57"/>
        <v>0</v>
      </c>
    </row>
    <row r="559" spans="1:35" hidden="1">
      <c r="A559" s="23"/>
      <c r="B559" s="23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108"/>
      <c r="AI559" s="39">
        <f t="shared" si="57"/>
        <v>0</v>
      </c>
    </row>
    <row r="560" spans="1:35" hidden="1">
      <c r="A560" s="23"/>
      <c r="B560" s="23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108"/>
      <c r="AI560" s="39">
        <f t="shared" si="57"/>
        <v>0</v>
      </c>
    </row>
    <row r="561" spans="1:35" hidden="1">
      <c r="A561" s="23"/>
      <c r="B561" s="23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108"/>
      <c r="AI561" s="39">
        <f t="shared" si="57"/>
        <v>0</v>
      </c>
    </row>
    <row r="562" spans="1:35" hidden="1">
      <c r="A562" s="23"/>
      <c r="B562" s="23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108"/>
      <c r="AI562" s="39">
        <f t="shared" si="57"/>
        <v>0</v>
      </c>
    </row>
    <row r="563" spans="1:35" hidden="1">
      <c r="A563" s="23"/>
      <c r="B563" s="23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108"/>
      <c r="AI563" s="39">
        <f t="shared" si="57"/>
        <v>0</v>
      </c>
    </row>
    <row r="564" spans="1:35" ht="18" hidden="1" customHeight="1">
      <c r="A564" s="40" t="s">
        <v>22</v>
      </c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45"/>
      <c r="AH564" s="110"/>
      <c r="AI564" s="39">
        <f>SUM(AI555:AI563)</f>
        <v>0</v>
      </c>
    </row>
    <row r="565" spans="1:35" hidden="1">
      <c r="A565" s="23"/>
      <c r="B565" s="23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108"/>
      <c r="AI565" s="39"/>
    </row>
    <row r="566" spans="1:35" hidden="1">
      <c r="A566" s="23"/>
      <c r="B566" s="23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108"/>
      <c r="AI566" s="39"/>
    </row>
    <row r="567" spans="1:35" hidden="1">
      <c r="A567" s="23"/>
      <c r="B567" s="23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108"/>
      <c r="AI567" s="39">
        <f>COUNTIF(C567:AG567,"я")*700</f>
        <v>0</v>
      </c>
    </row>
    <row r="568" spans="1:35" hidden="1">
      <c r="A568" s="23"/>
      <c r="B568" s="23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108"/>
      <c r="AI568" s="39">
        <f>COUNTIF(C568:AG568,"я")*700</f>
        <v>0</v>
      </c>
    </row>
    <row r="569" spans="1:35" hidden="1">
      <c r="A569" s="23"/>
      <c r="B569" s="23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108"/>
      <c r="AI569" s="39">
        <f>COUNTIF(C569:AG569,"я")*700</f>
        <v>0</v>
      </c>
    </row>
    <row r="570" spans="1:35" hidden="1">
      <c r="A570" s="23"/>
      <c r="B570" s="23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108"/>
      <c r="AI570" s="39">
        <f>COUNTIF(C570:AG570,"я")*700</f>
        <v>0</v>
      </c>
    </row>
    <row r="571" spans="1:35" hidden="1">
      <c r="A571" s="23"/>
      <c r="B571" s="23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108"/>
      <c r="AI571" s="39">
        <f>COUNTIF(C571:AG571,"я")*700</f>
        <v>0</v>
      </c>
    </row>
    <row r="572" spans="1:35" hidden="1">
      <c r="A572" s="32"/>
      <c r="B572" s="33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9"/>
      <c r="AH572" s="116"/>
      <c r="AI572" s="36">
        <f>SUM(AI567:AI571)</f>
        <v>0</v>
      </c>
    </row>
    <row r="573" spans="1:35">
      <c r="A573" s="44" t="s">
        <v>20</v>
      </c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45"/>
      <c r="AH573" s="110"/>
      <c r="AI573" s="25"/>
    </row>
    <row r="574" spans="1:35">
      <c r="A574" s="46">
        <f>SUM(C543:AG553)</f>
        <v>2100</v>
      </c>
      <c r="B574" s="47">
        <f>SUM(C574:AG574)</f>
        <v>2100</v>
      </c>
      <c r="C574" s="48">
        <f>SUM(C543:C554)</f>
        <v>0</v>
      </c>
      <c r="D574" s="48">
        <f t="shared" ref="D574:AG574" si="58">SUMIF(D543:D573,"&gt;0",D543:D573)</f>
        <v>700</v>
      </c>
      <c r="E574" s="48">
        <f t="shared" si="58"/>
        <v>700</v>
      </c>
      <c r="F574" s="48">
        <f t="shared" si="58"/>
        <v>0</v>
      </c>
      <c r="G574" s="48">
        <f t="shared" si="58"/>
        <v>0</v>
      </c>
      <c r="H574" s="48">
        <f t="shared" si="58"/>
        <v>0</v>
      </c>
      <c r="I574" s="48">
        <f t="shared" si="58"/>
        <v>0</v>
      </c>
      <c r="J574" s="48">
        <f t="shared" si="58"/>
        <v>0</v>
      </c>
      <c r="K574" s="48">
        <f t="shared" si="58"/>
        <v>0</v>
      </c>
      <c r="L574" s="48">
        <f t="shared" si="58"/>
        <v>0</v>
      </c>
      <c r="M574" s="48">
        <f t="shared" si="58"/>
        <v>0</v>
      </c>
      <c r="N574" s="48">
        <f t="shared" si="58"/>
        <v>0</v>
      </c>
      <c r="O574" s="48">
        <f t="shared" si="58"/>
        <v>0</v>
      </c>
      <c r="P574" s="48">
        <f t="shared" si="58"/>
        <v>0</v>
      </c>
      <c r="Q574" s="48">
        <f t="shared" si="58"/>
        <v>0</v>
      </c>
      <c r="R574" s="48">
        <f t="shared" si="58"/>
        <v>0</v>
      </c>
      <c r="S574" s="48">
        <f t="shared" si="58"/>
        <v>0</v>
      </c>
      <c r="T574" s="48">
        <f t="shared" si="58"/>
        <v>0</v>
      </c>
      <c r="U574" s="48">
        <f t="shared" si="58"/>
        <v>700</v>
      </c>
      <c r="V574" s="48">
        <f t="shared" si="58"/>
        <v>0</v>
      </c>
      <c r="W574" s="48">
        <f t="shared" si="58"/>
        <v>0</v>
      </c>
      <c r="X574" s="48">
        <f t="shared" si="58"/>
        <v>0</v>
      </c>
      <c r="Y574" s="48">
        <f t="shared" si="58"/>
        <v>0</v>
      </c>
      <c r="Z574" s="48">
        <f t="shared" si="58"/>
        <v>0</v>
      </c>
      <c r="AA574" s="48">
        <f t="shared" si="58"/>
        <v>0</v>
      </c>
      <c r="AB574" s="48">
        <f t="shared" si="58"/>
        <v>0</v>
      </c>
      <c r="AC574" s="48">
        <f t="shared" si="58"/>
        <v>0</v>
      </c>
      <c r="AD574" s="48">
        <f t="shared" si="58"/>
        <v>0</v>
      </c>
      <c r="AE574" s="48">
        <f t="shared" si="58"/>
        <v>0</v>
      </c>
      <c r="AF574" s="48">
        <f t="shared" si="58"/>
        <v>0</v>
      </c>
      <c r="AG574" s="48">
        <f t="shared" si="58"/>
        <v>0</v>
      </c>
      <c r="AH574" s="108"/>
      <c r="AI574" s="39"/>
    </row>
    <row r="575" spans="1:35">
      <c r="A575" s="49"/>
      <c r="B575" s="49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108"/>
      <c r="AI575" s="39"/>
    </row>
    <row r="576" spans="1:35">
      <c r="A576" s="50"/>
      <c r="B576" s="50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108">
        <v>21700</v>
      </c>
      <c r="AI576" s="151">
        <f>AI554+AI564+AI573</f>
        <v>19600</v>
      </c>
    </row>
    <row r="577" spans="1:36" ht="39.75" customHeight="1">
      <c r="A577" s="102" t="s">
        <v>114</v>
      </c>
      <c r="B577" s="103"/>
      <c r="C577" s="103"/>
      <c r="D577" s="103"/>
      <c r="E577" s="103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07"/>
      <c r="AI577" s="76"/>
    </row>
    <row r="578" spans="1:36" ht="24.75" customHeight="1">
      <c r="A578" s="22" t="s">
        <v>115</v>
      </c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07"/>
      <c r="AI578" s="76"/>
    </row>
    <row r="579" spans="1:36">
      <c r="A579" s="23" t="s">
        <v>243</v>
      </c>
      <c r="B579" s="23">
        <v>9000</v>
      </c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 t="s">
        <v>10</v>
      </c>
      <c r="X579" s="24"/>
      <c r="Y579" s="24"/>
      <c r="Z579" s="24" t="s">
        <v>10</v>
      </c>
      <c r="AA579" s="24" t="s">
        <v>10</v>
      </c>
      <c r="AB579" s="24"/>
      <c r="AC579" s="24"/>
      <c r="AD579" s="24" t="s">
        <v>10</v>
      </c>
      <c r="AE579" s="24" t="s">
        <v>10</v>
      </c>
      <c r="AF579" s="24"/>
      <c r="AG579" s="24"/>
      <c r="AH579" s="108"/>
      <c r="AI579" s="25">
        <f>COUNTIF(C579:AG579,"я")*B579/15</f>
        <v>3000</v>
      </c>
      <c r="AJ579" s="27"/>
    </row>
    <row r="580" spans="1:36" hidden="1">
      <c r="A580" s="23"/>
      <c r="B580" s="23">
        <v>9000</v>
      </c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108"/>
      <c r="AI580" s="25">
        <f t="shared" ref="AI580:AI590" si="59">COUNTIF(C580:AG580,"я")*B580/15</f>
        <v>0</v>
      </c>
    </row>
    <row r="581" spans="1:36">
      <c r="A581" s="23" t="s">
        <v>244</v>
      </c>
      <c r="B581" s="23">
        <v>9000</v>
      </c>
      <c r="C581" s="24"/>
      <c r="D581" s="24" t="s">
        <v>10</v>
      </c>
      <c r="E581" s="24" t="s">
        <v>10</v>
      </c>
      <c r="F581" s="24"/>
      <c r="G581" s="24"/>
      <c r="H581" s="24" t="s">
        <v>10</v>
      </c>
      <c r="I581" s="24" t="s">
        <v>10</v>
      </c>
      <c r="J581" s="24"/>
      <c r="K581" s="24"/>
      <c r="L581" s="24" t="s">
        <v>10</v>
      </c>
      <c r="M581" s="24" t="s">
        <v>10</v>
      </c>
      <c r="N581" s="24"/>
      <c r="O581" s="24"/>
      <c r="P581" s="24" t="s">
        <v>10</v>
      </c>
      <c r="Q581" s="24" t="s">
        <v>10</v>
      </c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108"/>
      <c r="AI581" s="25">
        <f>COUNTIF(C581:AG581,"я")*B581/16</f>
        <v>4500</v>
      </c>
    </row>
    <row r="582" spans="1:36" ht="12.75" customHeight="1">
      <c r="A582" s="23" t="s">
        <v>194</v>
      </c>
      <c r="B582" s="23">
        <v>9000</v>
      </c>
      <c r="C582" s="38" t="s">
        <v>10</v>
      </c>
      <c r="D582" s="38"/>
      <c r="E582" s="38"/>
      <c r="F582" s="38" t="s">
        <v>10</v>
      </c>
      <c r="G582" s="38" t="s">
        <v>10</v>
      </c>
      <c r="H582" s="38"/>
      <c r="I582" s="38"/>
      <c r="J582" s="38" t="s">
        <v>10</v>
      </c>
      <c r="K582" s="38" t="s">
        <v>10</v>
      </c>
      <c r="L582" s="38"/>
      <c r="M582" s="38"/>
      <c r="N582" s="38" t="s">
        <v>10</v>
      </c>
      <c r="O582" s="38" t="s">
        <v>10</v>
      </c>
      <c r="P582" s="38"/>
      <c r="Q582" s="38"/>
      <c r="R582" s="38" t="s">
        <v>10</v>
      </c>
      <c r="S582" s="38" t="s">
        <v>10</v>
      </c>
      <c r="T582" s="38"/>
      <c r="U582" s="38"/>
      <c r="V582" s="38" t="s">
        <v>10</v>
      </c>
      <c r="W582" s="38"/>
      <c r="X582" s="38" t="s">
        <v>10</v>
      </c>
      <c r="Y582" s="38" t="s">
        <v>10</v>
      </c>
      <c r="Z582" s="38"/>
      <c r="AA582" s="38"/>
      <c r="AB582" s="38" t="s">
        <v>10</v>
      </c>
      <c r="AC582" s="38" t="s">
        <v>10</v>
      </c>
      <c r="AD582" s="38"/>
      <c r="AE582" s="38"/>
      <c r="AF582" s="38" t="s">
        <v>10</v>
      </c>
      <c r="AG582" s="38" t="s">
        <v>10</v>
      </c>
      <c r="AH582" s="108"/>
      <c r="AI582" s="25">
        <f t="shared" si="59"/>
        <v>9600</v>
      </c>
    </row>
    <row r="583" spans="1:36" ht="12.75" customHeight="1">
      <c r="A583" s="29" t="s">
        <v>57</v>
      </c>
      <c r="B583" s="23">
        <v>9000</v>
      </c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 t="s">
        <v>10</v>
      </c>
      <c r="U583" s="58" t="s">
        <v>10</v>
      </c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109"/>
      <c r="AI583" s="25">
        <f t="shared" si="59"/>
        <v>1200</v>
      </c>
    </row>
    <row r="584" spans="1:36" ht="12.75" customHeight="1">
      <c r="A584" s="29"/>
      <c r="B584" s="23">
        <v>9000</v>
      </c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109"/>
      <c r="AI584" s="25">
        <f t="shared" si="59"/>
        <v>0</v>
      </c>
    </row>
    <row r="585" spans="1:36" ht="12.75" customHeight="1">
      <c r="A585" s="29"/>
      <c r="B585" s="23">
        <v>9000</v>
      </c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109"/>
      <c r="AI585" s="25">
        <f t="shared" si="59"/>
        <v>0</v>
      </c>
    </row>
    <row r="586" spans="1:36" ht="12.75" customHeight="1">
      <c r="A586" s="29"/>
      <c r="B586" s="23">
        <v>9000</v>
      </c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109"/>
      <c r="AI586" s="25">
        <f t="shared" si="59"/>
        <v>0</v>
      </c>
    </row>
    <row r="587" spans="1:36" ht="12.75" customHeight="1">
      <c r="A587" s="29"/>
      <c r="B587" s="23">
        <v>9000</v>
      </c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109"/>
      <c r="AI587" s="25">
        <f t="shared" si="59"/>
        <v>0</v>
      </c>
    </row>
    <row r="588" spans="1:36">
      <c r="A588" s="29"/>
      <c r="B588" s="23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109"/>
      <c r="AI588" s="25">
        <f>COUNTIF(C588:AG588,"я")*B588/23</f>
        <v>0</v>
      </c>
    </row>
    <row r="589" spans="1:36">
      <c r="A589" s="29"/>
      <c r="B589" s="23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109"/>
      <c r="AI589" s="25">
        <f t="shared" si="59"/>
        <v>0</v>
      </c>
    </row>
    <row r="590" spans="1:36">
      <c r="A590" s="29"/>
      <c r="B590" s="23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109"/>
      <c r="AI590" s="25">
        <f t="shared" si="59"/>
        <v>0</v>
      </c>
    </row>
    <row r="591" spans="1:36" ht="10.5" customHeight="1">
      <c r="A591" s="72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45"/>
      <c r="AH591" s="110"/>
      <c r="AI591" s="36">
        <f>SUM(AI579:AI590)</f>
        <v>18300</v>
      </c>
    </row>
    <row r="592" spans="1:36" hidden="1">
      <c r="A592" s="123"/>
      <c r="B592" s="23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108"/>
      <c r="AI592" s="39">
        <f>COUNTIF(C592:AG592,"я")*700</f>
        <v>0</v>
      </c>
    </row>
    <row r="593" spans="1:35" hidden="1">
      <c r="A593" s="23"/>
      <c r="B593" s="23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108"/>
      <c r="AI593" s="39">
        <f t="shared" ref="AI593:AI600" si="60">COUNTIF(C593:AG593,"я")*700</f>
        <v>0</v>
      </c>
    </row>
    <row r="594" spans="1:35" hidden="1">
      <c r="A594" s="23"/>
      <c r="B594" s="23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108"/>
      <c r="AI594" s="39">
        <f t="shared" si="60"/>
        <v>0</v>
      </c>
    </row>
    <row r="595" spans="1:35" hidden="1">
      <c r="A595" s="23"/>
      <c r="B595" s="23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108"/>
      <c r="AI595" s="39">
        <f t="shared" si="60"/>
        <v>0</v>
      </c>
    </row>
    <row r="596" spans="1:35" hidden="1">
      <c r="A596" s="23"/>
      <c r="B596" s="23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108"/>
      <c r="AI596" s="39">
        <f t="shared" si="60"/>
        <v>0</v>
      </c>
    </row>
    <row r="597" spans="1:35" hidden="1">
      <c r="A597" s="23"/>
      <c r="B597" s="23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108"/>
      <c r="AI597" s="39">
        <f t="shared" si="60"/>
        <v>0</v>
      </c>
    </row>
    <row r="598" spans="1:35" hidden="1">
      <c r="A598" s="23"/>
      <c r="B598" s="23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108"/>
      <c r="AI598" s="39">
        <f t="shared" si="60"/>
        <v>0</v>
      </c>
    </row>
    <row r="599" spans="1:35" hidden="1">
      <c r="A599" s="23"/>
      <c r="B599" s="23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108"/>
      <c r="AI599" s="39">
        <f t="shared" si="60"/>
        <v>0</v>
      </c>
    </row>
    <row r="600" spans="1:35" hidden="1">
      <c r="A600" s="23"/>
      <c r="B600" s="23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108"/>
      <c r="AI600" s="39">
        <f t="shared" si="60"/>
        <v>0</v>
      </c>
    </row>
    <row r="601" spans="1:35" ht="18" customHeight="1">
      <c r="A601" s="40" t="s">
        <v>22</v>
      </c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45"/>
      <c r="AH601" s="110"/>
      <c r="AI601" s="39"/>
    </row>
    <row r="602" spans="1:35">
      <c r="A602" s="23" t="s">
        <v>111</v>
      </c>
      <c r="B602" s="23">
        <v>4000</v>
      </c>
      <c r="C602" s="38" t="s">
        <v>10</v>
      </c>
      <c r="D602" s="38" t="s">
        <v>10</v>
      </c>
      <c r="E602" s="38" t="s">
        <v>10</v>
      </c>
      <c r="F602" s="38" t="s">
        <v>10</v>
      </c>
      <c r="G602" s="38" t="s">
        <v>10</v>
      </c>
      <c r="H602" s="38" t="s">
        <v>10</v>
      </c>
      <c r="I602" s="38" t="s">
        <v>10</v>
      </c>
      <c r="J602" s="38" t="s">
        <v>10</v>
      </c>
      <c r="K602" s="38" t="s">
        <v>10</v>
      </c>
      <c r="L602" s="38" t="s">
        <v>10</v>
      </c>
      <c r="M602" s="38" t="s">
        <v>10</v>
      </c>
      <c r="N602" s="38" t="s">
        <v>10</v>
      </c>
      <c r="O602" s="38" t="s">
        <v>10</v>
      </c>
      <c r="P602" s="38" t="s">
        <v>10</v>
      </c>
      <c r="Q602" s="38" t="s">
        <v>10</v>
      </c>
      <c r="R602" s="38" t="s">
        <v>10</v>
      </c>
      <c r="S602" s="38" t="s">
        <v>10</v>
      </c>
      <c r="T602" s="38" t="s">
        <v>10</v>
      </c>
      <c r="U602" s="38" t="s">
        <v>10</v>
      </c>
      <c r="V602" s="38" t="s">
        <v>10</v>
      </c>
      <c r="W602" s="38" t="s">
        <v>10</v>
      </c>
      <c r="X602" s="38" t="s">
        <v>10</v>
      </c>
      <c r="Y602" s="38" t="s">
        <v>10</v>
      </c>
      <c r="Z602" s="38" t="s">
        <v>10</v>
      </c>
      <c r="AA602" s="38" t="s">
        <v>10</v>
      </c>
      <c r="AB602" s="38" t="s">
        <v>10</v>
      </c>
      <c r="AC602" s="38" t="s">
        <v>10</v>
      </c>
      <c r="AD602" s="38" t="s">
        <v>10</v>
      </c>
      <c r="AE602" s="38" t="s">
        <v>10</v>
      </c>
      <c r="AF602" s="38" t="s">
        <v>10</v>
      </c>
      <c r="AG602" s="38" t="s">
        <v>10</v>
      </c>
      <c r="AH602" s="108"/>
      <c r="AI602" s="39">
        <f>COUNTIF(C602:AG602,"я")*B602/31</f>
        <v>4000</v>
      </c>
    </row>
    <row r="603" spans="1:35">
      <c r="A603" s="23" t="s">
        <v>111</v>
      </c>
      <c r="B603" s="23">
        <v>4000</v>
      </c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108"/>
      <c r="AI603" s="39">
        <f>COUNTIF(C603:AG603,"я")*B603/30</f>
        <v>0</v>
      </c>
    </row>
    <row r="604" spans="1:35" hidden="1">
      <c r="A604" s="23"/>
      <c r="B604" s="23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108"/>
      <c r="AI604" s="39">
        <f>COUNTIF(C604:AG604,"я")*700</f>
        <v>0</v>
      </c>
    </row>
    <row r="605" spans="1:35" hidden="1">
      <c r="A605" s="23"/>
      <c r="B605" s="23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108"/>
      <c r="AI605" s="39">
        <f>COUNTIF(C605:AG605,"я")*700</f>
        <v>0</v>
      </c>
    </row>
    <row r="606" spans="1:35" hidden="1">
      <c r="A606" s="23"/>
      <c r="B606" s="23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108"/>
      <c r="AI606" s="39">
        <f>COUNTIF(C606:AG606,"я")*700</f>
        <v>0</v>
      </c>
    </row>
    <row r="607" spans="1:35" hidden="1">
      <c r="A607" s="23"/>
      <c r="B607" s="23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108"/>
      <c r="AI607" s="39">
        <f>COUNTIF(C607:AG607,"я")*700</f>
        <v>0</v>
      </c>
    </row>
    <row r="608" spans="1:35" hidden="1">
      <c r="A608" s="23"/>
      <c r="B608" s="23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108"/>
      <c r="AI608" s="39">
        <f>COUNTIF(C608:AG608,"я")*700</f>
        <v>0</v>
      </c>
    </row>
    <row r="609" spans="1:36">
      <c r="A609" s="32"/>
      <c r="B609" s="33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9"/>
      <c r="AH609" s="116"/>
      <c r="AI609" s="36">
        <f>SUM(AI602:AI607)</f>
        <v>4000</v>
      </c>
    </row>
    <row r="610" spans="1:36">
      <c r="A610" s="44" t="s">
        <v>20</v>
      </c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45"/>
      <c r="AH610" s="110"/>
      <c r="AI610" s="25"/>
    </row>
    <row r="611" spans="1:36">
      <c r="A611" s="46">
        <v>0</v>
      </c>
      <c r="B611" s="47">
        <f>SUM(C611:AG611)</f>
        <v>0</v>
      </c>
      <c r="C611" s="48">
        <f>SUM(C579:C591)</f>
        <v>0</v>
      </c>
      <c r="D611" s="48">
        <f t="shared" ref="D611:AG611" si="61">SUMIF(D579:D610,"&gt;0",D579:D610)</f>
        <v>0</v>
      </c>
      <c r="E611" s="48">
        <f t="shared" si="61"/>
        <v>0</v>
      </c>
      <c r="F611" s="48">
        <f t="shared" si="61"/>
        <v>0</v>
      </c>
      <c r="G611" s="48">
        <f t="shared" si="61"/>
        <v>0</v>
      </c>
      <c r="H611" s="48">
        <f t="shared" si="61"/>
        <v>0</v>
      </c>
      <c r="I611" s="48">
        <f t="shared" si="61"/>
        <v>0</v>
      </c>
      <c r="J611" s="48">
        <f t="shared" si="61"/>
        <v>0</v>
      </c>
      <c r="K611" s="48">
        <f t="shared" si="61"/>
        <v>0</v>
      </c>
      <c r="L611" s="48">
        <f t="shared" si="61"/>
        <v>0</v>
      </c>
      <c r="M611" s="48">
        <f t="shared" si="61"/>
        <v>0</v>
      </c>
      <c r="N611" s="48">
        <f t="shared" si="61"/>
        <v>0</v>
      </c>
      <c r="O611" s="48">
        <f t="shared" si="61"/>
        <v>0</v>
      </c>
      <c r="P611" s="48">
        <f t="shared" si="61"/>
        <v>0</v>
      </c>
      <c r="Q611" s="48">
        <f t="shared" si="61"/>
        <v>0</v>
      </c>
      <c r="R611" s="48">
        <f t="shared" si="61"/>
        <v>0</v>
      </c>
      <c r="S611" s="48">
        <f t="shared" si="61"/>
        <v>0</v>
      </c>
      <c r="T611" s="48">
        <f t="shared" si="61"/>
        <v>0</v>
      </c>
      <c r="U611" s="48">
        <f t="shared" si="61"/>
        <v>0</v>
      </c>
      <c r="V611" s="48">
        <f t="shared" si="61"/>
        <v>0</v>
      </c>
      <c r="W611" s="48">
        <f t="shared" si="61"/>
        <v>0</v>
      </c>
      <c r="X611" s="48">
        <f t="shared" si="61"/>
        <v>0</v>
      </c>
      <c r="Y611" s="48">
        <f t="shared" si="61"/>
        <v>0</v>
      </c>
      <c r="Z611" s="48">
        <f t="shared" si="61"/>
        <v>0</v>
      </c>
      <c r="AA611" s="48">
        <f t="shared" si="61"/>
        <v>0</v>
      </c>
      <c r="AB611" s="48">
        <f t="shared" si="61"/>
        <v>0</v>
      </c>
      <c r="AC611" s="48">
        <f t="shared" si="61"/>
        <v>0</v>
      </c>
      <c r="AD611" s="48">
        <f t="shared" si="61"/>
        <v>0</v>
      </c>
      <c r="AE611" s="48">
        <f t="shared" si="61"/>
        <v>0</v>
      </c>
      <c r="AF611" s="48">
        <f t="shared" si="61"/>
        <v>0</v>
      </c>
      <c r="AG611" s="48">
        <f t="shared" si="61"/>
        <v>0</v>
      </c>
      <c r="AH611" s="108"/>
      <c r="AI611" s="39"/>
    </row>
    <row r="612" spans="1:36">
      <c r="A612" s="49"/>
      <c r="B612" s="49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108"/>
      <c r="AI612" s="39"/>
    </row>
    <row r="613" spans="1:36">
      <c r="A613" s="50"/>
      <c r="B613" s="50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108">
        <v>22300</v>
      </c>
      <c r="AI613" s="52">
        <f>SUM(AI591+AI609)</f>
        <v>22300</v>
      </c>
    </row>
    <row r="614" spans="1:36" ht="39.75" customHeight="1">
      <c r="A614" s="102" t="s">
        <v>96</v>
      </c>
      <c r="B614" s="103"/>
      <c r="C614" s="103"/>
      <c r="D614" s="103"/>
      <c r="E614" s="103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07"/>
      <c r="AI614" s="76"/>
    </row>
    <row r="615" spans="1:36" ht="24.75" customHeight="1">
      <c r="A615" s="22" t="s">
        <v>97</v>
      </c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07"/>
      <c r="AI615" s="76"/>
    </row>
    <row r="616" spans="1:36">
      <c r="A616" s="23" t="s">
        <v>64</v>
      </c>
      <c r="B616" s="23">
        <v>16000</v>
      </c>
      <c r="C616" s="24" t="s">
        <v>10</v>
      </c>
      <c r="D616" s="24" t="s">
        <v>10</v>
      </c>
      <c r="E616" s="24" t="s">
        <v>10</v>
      </c>
      <c r="F616" s="24" t="s">
        <v>10</v>
      </c>
      <c r="G616" s="24" t="s">
        <v>10</v>
      </c>
      <c r="H616" s="24" t="s">
        <v>10</v>
      </c>
      <c r="I616" s="24" t="s">
        <v>10</v>
      </c>
      <c r="J616" s="24" t="s">
        <v>10</v>
      </c>
      <c r="K616" s="24" t="s">
        <v>10</v>
      </c>
      <c r="L616" s="24" t="s">
        <v>10</v>
      </c>
      <c r="M616" s="24" t="s">
        <v>10</v>
      </c>
      <c r="N616" s="24" t="s">
        <v>10</v>
      </c>
      <c r="O616" s="24" t="s">
        <v>10</v>
      </c>
      <c r="P616" s="24" t="s">
        <v>10</v>
      </c>
      <c r="Q616" s="24" t="s">
        <v>10</v>
      </c>
      <c r="R616" s="24" t="s">
        <v>10</v>
      </c>
      <c r="S616" s="24" t="s">
        <v>10</v>
      </c>
      <c r="T616" s="24" t="s">
        <v>10</v>
      </c>
      <c r="U616" s="24" t="s">
        <v>10</v>
      </c>
      <c r="V616" s="24" t="s">
        <v>10</v>
      </c>
      <c r="W616" s="24" t="s">
        <v>10</v>
      </c>
      <c r="X616" s="24" t="s">
        <v>10</v>
      </c>
      <c r="Y616" s="24" t="s">
        <v>10</v>
      </c>
      <c r="Z616" s="24" t="s">
        <v>10</v>
      </c>
      <c r="AA616" s="24" t="s">
        <v>10</v>
      </c>
      <c r="AB616" s="24" t="s">
        <v>10</v>
      </c>
      <c r="AC616" s="24"/>
      <c r="AD616" s="24" t="s">
        <v>10</v>
      </c>
      <c r="AE616" s="24" t="s">
        <v>10</v>
      </c>
      <c r="AF616" s="24" t="s">
        <v>10</v>
      </c>
      <c r="AG616" s="24" t="s">
        <v>10</v>
      </c>
      <c r="AH616" s="108"/>
      <c r="AI616" s="25">
        <f>COUNTIF(C616:AG616,"я")*B616/31+16</f>
        <v>15499.870967741936</v>
      </c>
      <c r="AJ616" s="27"/>
    </row>
    <row r="617" spans="1:36">
      <c r="A617" s="23" t="s">
        <v>57</v>
      </c>
      <c r="B617" s="23">
        <v>16000</v>
      </c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 t="s">
        <v>10</v>
      </c>
      <c r="AD617" s="24"/>
      <c r="AE617" s="24"/>
      <c r="AF617" s="24"/>
      <c r="AG617" s="24"/>
      <c r="AH617" s="108"/>
      <c r="AI617" s="25">
        <f>COUNTIF(C617:AG617,"я")*B617/31-16</f>
        <v>500.12903225806451</v>
      </c>
    </row>
    <row r="618" spans="1:36" ht="12.75" customHeight="1">
      <c r="A618" s="23" t="s">
        <v>162</v>
      </c>
      <c r="B618" s="23">
        <v>8000</v>
      </c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108"/>
      <c r="AI618" s="25">
        <f t="shared" ref="AI618" si="62">COUNTIF(C618:AG618,"я")*B618/15</f>
        <v>0</v>
      </c>
    </row>
    <row r="619" spans="1:36" ht="12.75" hidden="1" customHeight="1">
      <c r="A619" s="23"/>
      <c r="B619" s="23">
        <v>9000</v>
      </c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108"/>
      <c r="AI619" s="25">
        <f t="shared" ref="AI619:AI622" si="63">COUNTIF(C619:AG619,"я")*B619/15</f>
        <v>0</v>
      </c>
    </row>
    <row r="620" spans="1:36" ht="12.75" hidden="1" customHeight="1">
      <c r="A620" s="29"/>
      <c r="B620" s="23">
        <v>9000</v>
      </c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109"/>
      <c r="AI620" s="25">
        <f t="shared" si="63"/>
        <v>0</v>
      </c>
    </row>
    <row r="621" spans="1:36" hidden="1">
      <c r="A621" s="29"/>
      <c r="B621" s="23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109"/>
      <c r="AI621" s="25">
        <f t="shared" si="63"/>
        <v>0</v>
      </c>
    </row>
    <row r="622" spans="1:36" hidden="1">
      <c r="A622" s="29"/>
      <c r="B622" s="23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109"/>
      <c r="AI622" s="25">
        <f t="shared" si="63"/>
        <v>0</v>
      </c>
    </row>
    <row r="623" spans="1:36" hidden="1">
      <c r="A623" s="29"/>
      <c r="B623" s="23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109"/>
      <c r="AI623" s="25">
        <f t="shared" ref="AI623:AI627" si="64">COUNTIF(C623:AG623,"я")*314.28</f>
        <v>0</v>
      </c>
    </row>
    <row r="624" spans="1:36" hidden="1">
      <c r="A624" s="29"/>
      <c r="B624" s="23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109"/>
      <c r="AI624" s="25">
        <f t="shared" si="64"/>
        <v>0</v>
      </c>
    </row>
    <row r="625" spans="1:35" hidden="1">
      <c r="A625" s="29"/>
      <c r="B625" s="23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109"/>
      <c r="AI625" s="25">
        <f t="shared" si="64"/>
        <v>0</v>
      </c>
    </row>
    <row r="626" spans="1:35" hidden="1">
      <c r="A626" s="29"/>
      <c r="B626" s="23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109"/>
      <c r="AI626" s="25">
        <f t="shared" si="64"/>
        <v>0</v>
      </c>
    </row>
    <row r="627" spans="1:35" hidden="1">
      <c r="A627" s="29"/>
      <c r="B627" s="23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109"/>
      <c r="AI627" s="25">
        <f t="shared" si="64"/>
        <v>0</v>
      </c>
    </row>
    <row r="628" spans="1:35" ht="10.5" customHeight="1">
      <c r="A628" s="72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45"/>
      <c r="AH628" s="110"/>
      <c r="AI628" s="36">
        <f>SUM(AI616:AI627)</f>
        <v>16000</v>
      </c>
    </row>
    <row r="629" spans="1:35" s="21" customFormat="1" ht="10.5" customHeight="1">
      <c r="A629" s="37" t="s">
        <v>11</v>
      </c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5"/>
      <c r="AH629" s="110"/>
      <c r="AI629" s="25"/>
    </row>
    <row r="630" spans="1:35">
      <c r="A630" s="146" t="s">
        <v>232</v>
      </c>
      <c r="B630" s="23">
        <v>10500</v>
      </c>
      <c r="C630" s="38"/>
      <c r="D630" s="38">
        <v>700</v>
      </c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108"/>
      <c r="AI630" s="39">
        <f>COUNTIF(C630:AG630,"я")*700</f>
        <v>0</v>
      </c>
    </row>
    <row r="631" spans="1:35">
      <c r="A631" s="23" t="s">
        <v>191</v>
      </c>
      <c r="B631" s="23">
        <v>10500</v>
      </c>
      <c r="C631" s="38"/>
      <c r="D631" s="38"/>
      <c r="E631" s="38">
        <v>700</v>
      </c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108"/>
      <c r="AI631" s="39">
        <f>COUNTIF(C631:AG631,"я")*700</f>
        <v>0</v>
      </c>
    </row>
    <row r="632" spans="1:35">
      <c r="A632" s="23" t="s">
        <v>142</v>
      </c>
      <c r="B632" s="23">
        <v>10500</v>
      </c>
      <c r="C632" s="38"/>
      <c r="D632" s="38"/>
      <c r="E632" s="38"/>
      <c r="F632" s="38"/>
      <c r="G632" s="38"/>
      <c r="H632" s="38" t="s">
        <v>10</v>
      </c>
      <c r="I632" s="38" t="s">
        <v>10</v>
      </c>
      <c r="J632" s="38"/>
      <c r="K632" s="38"/>
      <c r="L632" s="38"/>
      <c r="M632" s="38" t="s">
        <v>10</v>
      </c>
      <c r="N632" s="38"/>
      <c r="O632" s="38"/>
      <c r="P632" s="38" t="s">
        <v>10</v>
      </c>
      <c r="Q632" s="38" t="s">
        <v>10</v>
      </c>
      <c r="R632" s="38"/>
      <c r="S632" s="38"/>
      <c r="T632" s="38" t="s">
        <v>10</v>
      </c>
      <c r="U632" s="38" t="s">
        <v>10</v>
      </c>
      <c r="V632" s="38"/>
      <c r="W632" s="38"/>
      <c r="X632" s="38" t="s">
        <v>10</v>
      </c>
      <c r="Y632" s="38" t="s">
        <v>10</v>
      </c>
      <c r="Z632" s="38">
        <v>4900</v>
      </c>
      <c r="AA632" s="38"/>
      <c r="AB632" s="38"/>
      <c r="AC632" s="38"/>
      <c r="AD632" s="38" t="s">
        <v>10</v>
      </c>
      <c r="AE632" s="38" t="s">
        <v>10</v>
      </c>
      <c r="AF632" s="38"/>
      <c r="AG632" s="38"/>
      <c r="AH632" s="108"/>
      <c r="AI632" s="39">
        <f>COUNTIF(C632:AG632,"я")*700-4900</f>
        <v>2800</v>
      </c>
    </row>
    <row r="633" spans="1:35">
      <c r="A633" s="23" t="s">
        <v>138</v>
      </c>
      <c r="B633" s="23">
        <v>10500</v>
      </c>
      <c r="C633" s="38"/>
      <c r="D633" s="38"/>
      <c r="E633" s="38"/>
      <c r="F633" s="38"/>
      <c r="G633" s="38"/>
      <c r="H633" s="38"/>
      <c r="I633" s="38"/>
      <c r="J633" s="38"/>
      <c r="K633" s="38"/>
      <c r="L633" s="38" t="s">
        <v>10</v>
      </c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108"/>
      <c r="AI633" s="39">
        <f t="shared" ref="AI633:AI638" si="65">COUNTIF(C633:AG633,"я")*700</f>
        <v>700</v>
      </c>
    </row>
    <row r="634" spans="1:35">
      <c r="A634" s="23"/>
      <c r="B634" s="23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108"/>
      <c r="AI634" s="39">
        <f t="shared" si="65"/>
        <v>0</v>
      </c>
    </row>
    <row r="635" spans="1:35">
      <c r="A635" s="23"/>
      <c r="B635" s="23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108"/>
      <c r="AI635" s="39">
        <f t="shared" si="65"/>
        <v>0</v>
      </c>
    </row>
    <row r="636" spans="1:35">
      <c r="A636" s="23"/>
      <c r="B636" s="23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108"/>
      <c r="AI636" s="39">
        <f t="shared" si="65"/>
        <v>0</v>
      </c>
    </row>
    <row r="637" spans="1:35">
      <c r="A637" s="23"/>
      <c r="B637" s="23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108"/>
      <c r="AI637" s="39">
        <f t="shared" si="65"/>
        <v>0</v>
      </c>
    </row>
    <row r="638" spans="1:35">
      <c r="A638" s="23"/>
      <c r="B638" s="23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108"/>
      <c r="AI638" s="39">
        <f t="shared" si="65"/>
        <v>0</v>
      </c>
    </row>
    <row r="639" spans="1:35" ht="18" customHeight="1">
      <c r="A639" s="72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45"/>
      <c r="AH639" s="110"/>
      <c r="AI639" s="36">
        <f>SUM(AI630:AI638)</f>
        <v>3500</v>
      </c>
    </row>
    <row r="640" spans="1:35" hidden="1">
      <c r="A640" s="23"/>
      <c r="B640" s="23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108"/>
      <c r="AI640" s="39">
        <f>COUNTIF(C640:AG640,"я")*B640/30</f>
        <v>0</v>
      </c>
    </row>
    <row r="641" spans="1:36" ht="12.75" hidden="1" customHeight="1">
      <c r="A641" s="23"/>
      <c r="B641" s="23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108"/>
      <c r="AI641" s="39">
        <f>COUNTIF(C641:AG641,"я")*B641/30</f>
        <v>0</v>
      </c>
    </row>
    <row r="642" spans="1:36" ht="12.75" hidden="1" customHeight="1">
      <c r="A642" s="23"/>
      <c r="B642" s="23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108"/>
      <c r="AI642" s="39">
        <f>COUNTIF(C642:AG642,"я")*B642/31</f>
        <v>0</v>
      </c>
    </row>
    <row r="643" spans="1:36" hidden="1">
      <c r="A643" s="23"/>
      <c r="B643" s="23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108"/>
      <c r="AI643" s="39">
        <f>COUNTIF(C643:AG643,"я")*700</f>
        <v>0</v>
      </c>
    </row>
    <row r="644" spans="1:36" hidden="1">
      <c r="A644" s="23"/>
      <c r="B644" s="23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108"/>
      <c r="AI644" s="39">
        <f>COUNTIF(C644:AG644,"я")*700</f>
        <v>0</v>
      </c>
    </row>
    <row r="645" spans="1:36" hidden="1">
      <c r="A645" s="23"/>
      <c r="B645" s="23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108"/>
      <c r="AI645" s="39">
        <f>COUNTIF(C645:AG645,"я")*700</f>
        <v>0</v>
      </c>
    </row>
    <row r="646" spans="1:36" hidden="1">
      <c r="A646" s="23"/>
      <c r="B646" s="23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108"/>
      <c r="AI646" s="39">
        <f>COUNTIF(C646:AG646,"я")*700</f>
        <v>0</v>
      </c>
    </row>
    <row r="647" spans="1:36" hidden="1">
      <c r="A647" s="32"/>
      <c r="B647" s="33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9"/>
      <c r="AH647" s="116"/>
      <c r="AI647" s="36">
        <f>SUM(AI640:AI646)</f>
        <v>0</v>
      </c>
    </row>
    <row r="648" spans="1:36">
      <c r="A648" s="44" t="s">
        <v>20</v>
      </c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45"/>
      <c r="AH648" s="110"/>
      <c r="AI648" s="25"/>
    </row>
    <row r="649" spans="1:36">
      <c r="A649" s="46">
        <f>SUM(C630:AF632)</f>
        <v>6300</v>
      </c>
      <c r="B649" s="47">
        <f>SUM(C649:AG649)</f>
        <v>6300</v>
      </c>
      <c r="C649" s="48">
        <f>SUM(C616:C642)</f>
        <v>0</v>
      </c>
      <c r="D649" s="48">
        <f t="shared" ref="D649:AG649" si="66">SUMIF(D616:D648,"&gt;0",D616:D648)</f>
        <v>700</v>
      </c>
      <c r="E649" s="48">
        <f t="shared" si="66"/>
        <v>700</v>
      </c>
      <c r="F649" s="48">
        <f t="shared" si="66"/>
        <v>0</v>
      </c>
      <c r="G649" s="48">
        <f t="shared" si="66"/>
        <v>0</v>
      </c>
      <c r="H649" s="48">
        <f t="shared" si="66"/>
        <v>0</v>
      </c>
      <c r="I649" s="48">
        <f t="shared" si="66"/>
        <v>0</v>
      </c>
      <c r="J649" s="48">
        <f t="shared" si="66"/>
        <v>0</v>
      </c>
      <c r="K649" s="48">
        <f t="shared" si="66"/>
        <v>0</v>
      </c>
      <c r="L649" s="48">
        <f t="shared" si="66"/>
        <v>0</v>
      </c>
      <c r="M649" s="48">
        <f t="shared" si="66"/>
        <v>0</v>
      </c>
      <c r="N649" s="48">
        <f t="shared" si="66"/>
        <v>0</v>
      </c>
      <c r="O649" s="48">
        <f t="shared" si="66"/>
        <v>0</v>
      </c>
      <c r="P649" s="48">
        <f t="shared" si="66"/>
        <v>0</v>
      </c>
      <c r="Q649" s="48">
        <f t="shared" si="66"/>
        <v>0</v>
      </c>
      <c r="R649" s="48">
        <f t="shared" si="66"/>
        <v>0</v>
      </c>
      <c r="S649" s="48">
        <f t="shared" si="66"/>
        <v>0</v>
      </c>
      <c r="T649" s="48">
        <f t="shared" si="66"/>
        <v>0</v>
      </c>
      <c r="U649" s="48">
        <f t="shared" si="66"/>
        <v>0</v>
      </c>
      <c r="V649" s="48">
        <f t="shared" si="66"/>
        <v>0</v>
      </c>
      <c r="W649" s="48">
        <f t="shared" si="66"/>
        <v>0</v>
      </c>
      <c r="X649" s="48">
        <f t="shared" si="66"/>
        <v>0</v>
      </c>
      <c r="Y649" s="48">
        <f t="shared" si="66"/>
        <v>0</v>
      </c>
      <c r="Z649" s="48">
        <f t="shared" si="66"/>
        <v>4900</v>
      </c>
      <c r="AA649" s="48">
        <f t="shared" si="66"/>
        <v>0</v>
      </c>
      <c r="AB649" s="48">
        <f t="shared" si="66"/>
        <v>0</v>
      </c>
      <c r="AC649" s="48">
        <f t="shared" si="66"/>
        <v>0</v>
      </c>
      <c r="AD649" s="48">
        <f t="shared" si="66"/>
        <v>0</v>
      </c>
      <c r="AE649" s="48">
        <f t="shared" si="66"/>
        <v>0</v>
      </c>
      <c r="AF649" s="48">
        <f t="shared" si="66"/>
        <v>0</v>
      </c>
      <c r="AG649" s="48">
        <f t="shared" si="66"/>
        <v>0</v>
      </c>
      <c r="AH649" s="108"/>
      <c r="AI649" s="39"/>
    </row>
    <row r="650" spans="1:36">
      <c r="A650" s="49"/>
      <c r="B650" s="49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108"/>
      <c r="AI650" s="39"/>
    </row>
    <row r="651" spans="1:36">
      <c r="A651" s="50"/>
      <c r="B651" s="50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108">
        <v>16000</v>
      </c>
      <c r="AI651" s="52">
        <f>AI628+AI647</f>
        <v>16000</v>
      </c>
    </row>
    <row r="652" spans="1:36">
      <c r="A652" s="50"/>
      <c r="B652" s="50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108">
        <v>9800</v>
      </c>
      <c r="AI652" s="153">
        <f>SUM(AI639)</f>
        <v>3500</v>
      </c>
    </row>
    <row r="653" spans="1:36" ht="39.75" customHeight="1">
      <c r="A653" s="102" t="s">
        <v>98</v>
      </c>
      <c r="B653" s="103"/>
      <c r="C653" s="103"/>
      <c r="D653" s="103"/>
      <c r="E653" s="103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07"/>
      <c r="AI653" s="76"/>
    </row>
    <row r="654" spans="1:36" ht="24.75" customHeight="1">
      <c r="A654" s="22" t="s">
        <v>113</v>
      </c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07"/>
      <c r="AI654" s="76"/>
    </row>
    <row r="655" spans="1:36" ht="21" customHeight="1">
      <c r="A655" s="23" t="s">
        <v>195</v>
      </c>
      <c r="B655" s="23">
        <v>10500</v>
      </c>
      <c r="C655" s="24"/>
      <c r="D655" s="24">
        <v>700</v>
      </c>
      <c r="E655" s="24">
        <v>700</v>
      </c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108"/>
      <c r="AI655" s="25">
        <f>COUNTIF(C655:AG655,"я")*700</f>
        <v>0</v>
      </c>
      <c r="AJ655" s="27"/>
    </row>
    <row r="656" spans="1:36">
      <c r="A656" s="23" t="s">
        <v>186</v>
      </c>
      <c r="B656" s="23">
        <v>10500</v>
      </c>
      <c r="C656" s="24"/>
      <c r="D656" s="24"/>
      <c r="E656" s="24"/>
      <c r="F656" s="24">
        <v>700</v>
      </c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108"/>
      <c r="AI656" s="25">
        <f>COUNTIF(C656:AG656,"я")*700</f>
        <v>0</v>
      </c>
    </row>
    <row r="657" spans="1:35">
      <c r="A657" s="23" t="s">
        <v>59</v>
      </c>
      <c r="B657" s="23">
        <v>10500</v>
      </c>
      <c r="C657" s="24"/>
      <c r="D657" s="24"/>
      <c r="E657" s="24"/>
      <c r="F657" s="24">
        <v>700</v>
      </c>
      <c r="G657" s="24"/>
      <c r="H657" s="24"/>
      <c r="I657" s="24"/>
      <c r="J657" s="24">
        <v>700</v>
      </c>
      <c r="K657" s="24"/>
      <c r="L657" s="24"/>
      <c r="M657" s="24"/>
      <c r="N657" s="24">
        <v>700</v>
      </c>
      <c r="O657" s="24"/>
      <c r="P657" s="24"/>
      <c r="Q657" s="24"/>
      <c r="R657" s="24">
        <v>700</v>
      </c>
      <c r="S657" s="24"/>
      <c r="T657" s="24"/>
      <c r="U657" s="24"/>
      <c r="V657" s="24"/>
      <c r="W657" s="24"/>
      <c r="X657" s="24"/>
      <c r="Y657" s="24"/>
      <c r="Z657" s="24">
        <v>700</v>
      </c>
      <c r="AA657" s="24"/>
      <c r="AB657" s="24"/>
      <c r="AC657" s="24"/>
      <c r="AD657" s="24"/>
      <c r="AE657" s="24"/>
      <c r="AF657" s="24"/>
      <c r="AG657" s="24"/>
      <c r="AH657" s="108"/>
      <c r="AI657" s="25">
        <f t="shared" ref="AI657:AI661" si="67">COUNTIF(C657:AG657,"я")*700</f>
        <v>0</v>
      </c>
    </row>
    <row r="658" spans="1:35">
      <c r="A658" s="23" t="s">
        <v>233</v>
      </c>
      <c r="B658" s="23">
        <v>10500</v>
      </c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>
        <v>700</v>
      </c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108"/>
      <c r="AI658" s="25">
        <f t="shared" si="67"/>
        <v>0</v>
      </c>
    </row>
    <row r="659" spans="1:35">
      <c r="A659" s="29" t="s">
        <v>245</v>
      </c>
      <c r="B659" s="23">
        <v>10500</v>
      </c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 t="s">
        <v>10</v>
      </c>
      <c r="AE659" s="58"/>
      <c r="AF659" s="58"/>
      <c r="AG659" s="58"/>
      <c r="AH659" s="109"/>
      <c r="AI659" s="25">
        <f t="shared" si="67"/>
        <v>700</v>
      </c>
    </row>
    <row r="660" spans="1:35">
      <c r="A660" s="29"/>
      <c r="B660" s="23">
        <v>10500</v>
      </c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109"/>
      <c r="AI660" s="25">
        <f t="shared" si="67"/>
        <v>0</v>
      </c>
    </row>
    <row r="661" spans="1:35">
      <c r="A661" s="29"/>
      <c r="B661" s="23">
        <v>10500</v>
      </c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109"/>
      <c r="AI661" s="25">
        <f t="shared" si="67"/>
        <v>0</v>
      </c>
    </row>
    <row r="662" spans="1:35" ht="12.75" customHeight="1">
      <c r="A662" s="29"/>
      <c r="B662" s="23">
        <v>10500</v>
      </c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109"/>
      <c r="AI662" s="25">
        <f t="shared" ref="AI662:AI665" si="68">COUNTIF(C662:AG662,"я")*700</f>
        <v>0</v>
      </c>
    </row>
    <row r="663" spans="1:35" ht="12.75" customHeight="1">
      <c r="A663" s="29"/>
      <c r="B663" s="23">
        <v>10500</v>
      </c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109"/>
      <c r="AI663" s="25">
        <f t="shared" si="68"/>
        <v>0</v>
      </c>
    </row>
    <row r="664" spans="1:35">
      <c r="A664" s="29"/>
      <c r="B664" s="23">
        <v>10500</v>
      </c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109"/>
      <c r="AI664" s="25">
        <f t="shared" si="68"/>
        <v>0</v>
      </c>
    </row>
    <row r="665" spans="1:35">
      <c r="A665" s="29"/>
      <c r="B665" s="23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109"/>
      <c r="AI665" s="25">
        <f t="shared" si="68"/>
        <v>0</v>
      </c>
    </row>
    <row r="666" spans="1:35">
      <c r="A666" s="29"/>
      <c r="B666" s="23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109"/>
      <c r="AI666" s="25">
        <f>COUNTIF(C666:AG666,"я")*B666/15</f>
        <v>0</v>
      </c>
    </row>
    <row r="667" spans="1:35" ht="10.5" customHeight="1">
      <c r="A667" s="72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45"/>
      <c r="AH667" s="110"/>
      <c r="AI667" s="36">
        <f>SUM(AI655:AI666)</f>
        <v>700</v>
      </c>
    </row>
    <row r="668" spans="1:35" hidden="1">
      <c r="A668" s="123"/>
      <c r="B668" s="23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108"/>
      <c r="AI668" s="39">
        <f>COUNTIF(C668:AG668,"я")*700</f>
        <v>0</v>
      </c>
    </row>
    <row r="669" spans="1:35" hidden="1">
      <c r="A669" s="23"/>
      <c r="B669" s="23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108"/>
      <c r="AI669" s="39">
        <f t="shared" ref="AI669:AI676" si="69">COUNTIF(C669:AG669,"я")*700</f>
        <v>0</v>
      </c>
    </row>
    <row r="670" spans="1:35" hidden="1">
      <c r="A670" s="23"/>
      <c r="B670" s="23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108"/>
      <c r="AI670" s="39">
        <f t="shared" si="69"/>
        <v>0</v>
      </c>
    </row>
    <row r="671" spans="1:35" hidden="1">
      <c r="A671" s="23"/>
      <c r="B671" s="23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108"/>
      <c r="AI671" s="39">
        <f t="shared" si="69"/>
        <v>0</v>
      </c>
    </row>
    <row r="672" spans="1:35" hidden="1">
      <c r="A672" s="23"/>
      <c r="B672" s="23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108"/>
      <c r="AI672" s="39">
        <f t="shared" si="69"/>
        <v>0</v>
      </c>
    </row>
    <row r="673" spans="1:35" hidden="1">
      <c r="A673" s="23"/>
      <c r="B673" s="23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108"/>
      <c r="AI673" s="39">
        <f t="shared" si="69"/>
        <v>0</v>
      </c>
    </row>
    <row r="674" spans="1:35" hidden="1">
      <c r="A674" s="23"/>
      <c r="B674" s="23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108"/>
      <c r="AI674" s="39">
        <f t="shared" si="69"/>
        <v>0</v>
      </c>
    </row>
    <row r="675" spans="1:35" hidden="1">
      <c r="A675" s="23"/>
      <c r="B675" s="23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108"/>
      <c r="AI675" s="39">
        <f t="shared" si="69"/>
        <v>0</v>
      </c>
    </row>
    <row r="676" spans="1:35" hidden="1">
      <c r="A676" s="23"/>
      <c r="B676" s="23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108"/>
      <c r="AI676" s="39">
        <f t="shared" si="69"/>
        <v>0</v>
      </c>
    </row>
    <row r="677" spans="1:35" ht="18" hidden="1" customHeight="1">
      <c r="A677" s="40" t="s">
        <v>22</v>
      </c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45"/>
      <c r="AH677" s="110"/>
      <c r="AI677" s="39">
        <f>SUM(AI668:AI676)</f>
        <v>0</v>
      </c>
    </row>
    <row r="678" spans="1:35" hidden="1">
      <c r="A678" s="23"/>
      <c r="B678" s="23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108"/>
      <c r="AI678" s="39"/>
    </row>
    <row r="679" spans="1:35" hidden="1">
      <c r="A679" s="23"/>
      <c r="B679" s="23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108"/>
      <c r="AI679" s="39"/>
    </row>
    <row r="680" spans="1:35" hidden="1">
      <c r="A680" s="23"/>
      <c r="B680" s="23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108"/>
      <c r="AI680" s="39">
        <f>COUNTIF(C680:AG680,"я")*700</f>
        <v>0</v>
      </c>
    </row>
    <row r="681" spans="1:35" hidden="1">
      <c r="A681" s="23"/>
      <c r="B681" s="23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108"/>
      <c r="AI681" s="39">
        <f>COUNTIF(C681:AG681,"я")*700</f>
        <v>0</v>
      </c>
    </row>
    <row r="682" spans="1:35" hidden="1">
      <c r="A682" s="23"/>
      <c r="B682" s="23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108"/>
      <c r="AI682" s="39">
        <f>COUNTIF(C682:AG682,"я")*700</f>
        <v>0</v>
      </c>
    </row>
    <row r="683" spans="1:35" hidden="1">
      <c r="A683" s="23"/>
      <c r="B683" s="23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108"/>
      <c r="AI683" s="39">
        <f>COUNTIF(C683:AG683,"я")*700</f>
        <v>0</v>
      </c>
    </row>
    <row r="684" spans="1:35" hidden="1">
      <c r="A684" s="23"/>
      <c r="B684" s="23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108"/>
      <c r="AI684" s="39">
        <f>COUNTIF(C684:AG684,"я")*700</f>
        <v>0</v>
      </c>
    </row>
    <row r="685" spans="1:35" hidden="1">
      <c r="A685" s="32"/>
      <c r="B685" s="33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9"/>
      <c r="AH685" s="116"/>
      <c r="AI685" s="36">
        <f>SUM(AI680:AI684)</f>
        <v>0</v>
      </c>
    </row>
    <row r="686" spans="1:35">
      <c r="A686" s="44" t="s">
        <v>20</v>
      </c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45"/>
      <c r="AH686" s="110"/>
      <c r="AI686" s="25"/>
    </row>
    <row r="687" spans="1:35">
      <c r="A687" s="46">
        <f>SUM(C655:AG665)</f>
        <v>6300</v>
      </c>
      <c r="B687" s="47">
        <f>SUM(C687:AG687)</f>
        <v>6300</v>
      </c>
      <c r="C687" s="48">
        <f>SUM(C655:C667)</f>
        <v>0</v>
      </c>
      <c r="D687" s="48">
        <f t="shared" ref="D687:AG687" si="70">SUMIF(D655:D686,"&gt;0",D655:D686)</f>
        <v>700</v>
      </c>
      <c r="E687" s="48">
        <f t="shared" si="70"/>
        <v>700</v>
      </c>
      <c r="F687" s="48">
        <f t="shared" si="70"/>
        <v>1400</v>
      </c>
      <c r="G687" s="48">
        <f t="shared" si="70"/>
        <v>0</v>
      </c>
      <c r="H687" s="48">
        <f t="shared" si="70"/>
        <v>0</v>
      </c>
      <c r="I687" s="48">
        <f t="shared" si="70"/>
        <v>0</v>
      </c>
      <c r="J687" s="48">
        <f t="shared" si="70"/>
        <v>700</v>
      </c>
      <c r="K687" s="48">
        <f t="shared" si="70"/>
        <v>0</v>
      </c>
      <c r="L687" s="48">
        <f t="shared" si="70"/>
        <v>0</v>
      </c>
      <c r="M687" s="48">
        <f t="shared" si="70"/>
        <v>0</v>
      </c>
      <c r="N687" s="48">
        <f t="shared" si="70"/>
        <v>700</v>
      </c>
      <c r="O687" s="48">
        <f t="shared" si="70"/>
        <v>0</v>
      </c>
      <c r="P687" s="48">
        <f t="shared" si="70"/>
        <v>0</v>
      </c>
      <c r="Q687" s="48">
        <f t="shared" si="70"/>
        <v>0</v>
      </c>
      <c r="R687" s="48">
        <f t="shared" si="70"/>
        <v>700</v>
      </c>
      <c r="S687" s="48">
        <f t="shared" si="70"/>
        <v>0</v>
      </c>
      <c r="T687" s="48">
        <f t="shared" si="70"/>
        <v>0</v>
      </c>
      <c r="U687" s="48">
        <f t="shared" si="70"/>
        <v>0</v>
      </c>
      <c r="V687" s="48">
        <f t="shared" si="70"/>
        <v>700</v>
      </c>
      <c r="W687" s="48">
        <f t="shared" si="70"/>
        <v>0</v>
      </c>
      <c r="X687" s="48">
        <f t="shared" si="70"/>
        <v>0</v>
      </c>
      <c r="Y687" s="48">
        <f t="shared" si="70"/>
        <v>0</v>
      </c>
      <c r="Z687" s="48">
        <f t="shared" si="70"/>
        <v>700</v>
      </c>
      <c r="AA687" s="48">
        <f t="shared" si="70"/>
        <v>0</v>
      </c>
      <c r="AB687" s="48">
        <f t="shared" si="70"/>
        <v>0</v>
      </c>
      <c r="AC687" s="48">
        <f t="shared" si="70"/>
        <v>0</v>
      </c>
      <c r="AD687" s="48">
        <f t="shared" si="70"/>
        <v>0</v>
      </c>
      <c r="AE687" s="48">
        <f t="shared" si="70"/>
        <v>0</v>
      </c>
      <c r="AF687" s="48">
        <f t="shared" si="70"/>
        <v>0</v>
      </c>
      <c r="AG687" s="48">
        <f t="shared" si="70"/>
        <v>0</v>
      </c>
      <c r="AH687" s="108"/>
      <c r="AI687" s="39"/>
    </row>
    <row r="688" spans="1:35">
      <c r="A688" s="49"/>
      <c r="B688" s="49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108"/>
      <c r="AI688" s="39"/>
    </row>
    <row r="689" spans="1:36">
      <c r="A689" s="50"/>
      <c r="B689" s="50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108">
        <v>7000</v>
      </c>
      <c r="AI689" s="151">
        <f>AI667+AI677+AI686</f>
        <v>700</v>
      </c>
    </row>
    <row r="691" spans="1:36" s="89" customFormat="1" ht="22.5">
      <c r="A691" s="82" t="s">
        <v>47</v>
      </c>
      <c r="B691" s="83"/>
      <c r="C691" s="84">
        <v>0</v>
      </c>
      <c r="D691" s="84">
        <f t="shared" ref="D691:AG691" si="71">C694</f>
        <v>-2100</v>
      </c>
      <c r="E691" s="84">
        <f t="shared" si="71"/>
        <v>18900</v>
      </c>
      <c r="F691" s="84">
        <f t="shared" si="71"/>
        <v>14900</v>
      </c>
      <c r="G691" s="84">
        <f t="shared" si="71"/>
        <v>11400</v>
      </c>
      <c r="H691" s="84">
        <f t="shared" si="71"/>
        <v>10000</v>
      </c>
      <c r="I691" s="84">
        <f t="shared" si="71"/>
        <v>8100</v>
      </c>
      <c r="J691" s="84">
        <f t="shared" si="71"/>
        <v>31900</v>
      </c>
      <c r="K691" s="84">
        <f t="shared" si="71"/>
        <v>29800</v>
      </c>
      <c r="L691" s="84">
        <f t="shared" si="71"/>
        <v>29100</v>
      </c>
      <c r="M691" s="84">
        <f t="shared" si="71"/>
        <v>28400</v>
      </c>
      <c r="N691" s="84">
        <f t="shared" si="71"/>
        <v>27700</v>
      </c>
      <c r="O691" s="84">
        <f t="shared" si="71"/>
        <v>25600</v>
      </c>
      <c r="P691" s="84">
        <f t="shared" si="71"/>
        <v>23500</v>
      </c>
      <c r="Q691" s="84">
        <f t="shared" si="71"/>
        <v>22800</v>
      </c>
      <c r="R691" s="84">
        <f t="shared" si="71"/>
        <v>21600</v>
      </c>
      <c r="S691" s="84">
        <f t="shared" si="71"/>
        <v>20900</v>
      </c>
      <c r="T691" s="84">
        <f t="shared" si="71"/>
        <v>19500</v>
      </c>
      <c r="U691" s="84">
        <f t="shared" si="71"/>
        <v>10100</v>
      </c>
      <c r="V691" s="84">
        <f t="shared" si="71"/>
        <v>7500</v>
      </c>
      <c r="W691" s="84">
        <f t="shared" si="71"/>
        <v>6800</v>
      </c>
      <c r="X691" s="84">
        <f t="shared" si="71"/>
        <v>6800</v>
      </c>
      <c r="Y691" s="84">
        <f t="shared" si="71"/>
        <v>6100</v>
      </c>
      <c r="Z691" s="84">
        <f t="shared" si="71"/>
        <v>6100</v>
      </c>
      <c r="AA691" s="84">
        <f t="shared" si="71"/>
        <v>-4100</v>
      </c>
      <c r="AB691" s="84">
        <f t="shared" si="71"/>
        <v>-4800</v>
      </c>
      <c r="AC691" s="84">
        <f t="shared" si="71"/>
        <v>-5500</v>
      </c>
      <c r="AD691" s="84">
        <f t="shared" si="71"/>
        <v>-5500</v>
      </c>
      <c r="AE691" s="84">
        <f t="shared" si="71"/>
        <v>-6500</v>
      </c>
      <c r="AF691" s="84">
        <f t="shared" si="71"/>
        <v>-8900</v>
      </c>
      <c r="AG691" s="84">
        <f t="shared" si="71"/>
        <v>-9600</v>
      </c>
      <c r="AH691" s="127"/>
      <c r="AI691" s="50"/>
      <c r="AJ691" s="88"/>
    </row>
    <row r="692" spans="1:36" s="89" customFormat="1" ht="11.25">
      <c r="A692" s="90" t="s">
        <v>48</v>
      </c>
      <c r="B692" s="91"/>
      <c r="C692" s="49">
        <v>0</v>
      </c>
      <c r="D692" s="49">
        <v>25000</v>
      </c>
      <c r="E692" s="49">
        <v>0</v>
      </c>
      <c r="F692" s="49">
        <v>0</v>
      </c>
      <c r="G692" s="49">
        <v>0</v>
      </c>
      <c r="H692" s="49">
        <v>0</v>
      </c>
      <c r="I692" s="49">
        <v>25000</v>
      </c>
      <c r="J692" s="49">
        <v>0</v>
      </c>
      <c r="K692" s="49">
        <v>0</v>
      </c>
      <c r="L692" s="49">
        <v>0</v>
      </c>
      <c r="M692" s="49">
        <v>0</v>
      </c>
      <c r="N692" s="49">
        <v>0</v>
      </c>
      <c r="O692" s="49">
        <v>0</v>
      </c>
      <c r="P692" s="49">
        <v>0</v>
      </c>
      <c r="Q692" s="49">
        <v>0</v>
      </c>
      <c r="R692" s="49">
        <v>0</v>
      </c>
      <c r="S692" s="49">
        <v>0</v>
      </c>
      <c r="T692" s="49">
        <v>0</v>
      </c>
      <c r="U692" s="49">
        <v>0</v>
      </c>
      <c r="V692" s="49">
        <v>0</v>
      </c>
      <c r="W692" s="49">
        <v>0</v>
      </c>
      <c r="X692" s="49">
        <v>0</v>
      </c>
      <c r="Y692" s="49">
        <v>0</v>
      </c>
      <c r="Z692" s="49">
        <v>0</v>
      </c>
      <c r="AA692" s="49">
        <v>0</v>
      </c>
      <c r="AB692" s="49">
        <v>0</v>
      </c>
      <c r="AC692" s="49">
        <v>0</v>
      </c>
      <c r="AD692" s="49">
        <v>0</v>
      </c>
      <c r="AE692" s="49">
        <v>0</v>
      </c>
      <c r="AF692" s="49">
        <v>0</v>
      </c>
      <c r="AG692" s="49">
        <v>0</v>
      </c>
      <c r="AH692" s="127"/>
      <c r="AI692" s="128">
        <f>SUM(C692:AG692)</f>
        <v>50000</v>
      </c>
      <c r="AJ692" s="88"/>
    </row>
    <row r="693" spans="1:36" s="89" customFormat="1" ht="11.25">
      <c r="A693" s="90" t="s">
        <v>49</v>
      </c>
      <c r="B693" s="91"/>
      <c r="C693" s="49">
        <f>C687+C649+C611+C574+C538+C461+C417+C379+C341+C282+C234+C158+C120+C81+C40</f>
        <v>2100</v>
      </c>
      <c r="D693" s="49">
        <f t="shared" ref="D693:AG693" si="72">D687+D649+D611+D574+D538+D461+D417+D379+D341+D282+D234+D158+D120+D81+D40</f>
        <v>4000</v>
      </c>
      <c r="E693" s="49">
        <f t="shared" si="72"/>
        <v>4000</v>
      </c>
      <c r="F693" s="49">
        <f t="shared" si="72"/>
        <v>3500</v>
      </c>
      <c r="G693" s="49">
        <f t="shared" si="72"/>
        <v>1400</v>
      </c>
      <c r="H693" s="49">
        <f t="shared" si="72"/>
        <v>1900</v>
      </c>
      <c r="I693" s="49">
        <f t="shared" si="72"/>
        <v>1200</v>
      </c>
      <c r="J693" s="49">
        <f t="shared" si="72"/>
        <v>2100</v>
      </c>
      <c r="K693" s="49">
        <f t="shared" si="72"/>
        <v>700</v>
      </c>
      <c r="L693" s="49">
        <f t="shared" si="72"/>
        <v>700</v>
      </c>
      <c r="M693" s="49">
        <f t="shared" si="72"/>
        <v>700</v>
      </c>
      <c r="N693" s="49">
        <f t="shared" si="72"/>
        <v>2100</v>
      </c>
      <c r="O693" s="49">
        <f t="shared" si="72"/>
        <v>2100</v>
      </c>
      <c r="P693" s="49">
        <f t="shared" si="72"/>
        <v>700</v>
      </c>
      <c r="Q693" s="49">
        <f t="shared" si="72"/>
        <v>1200</v>
      </c>
      <c r="R693" s="49">
        <f t="shared" si="72"/>
        <v>700</v>
      </c>
      <c r="S693" s="49">
        <f t="shared" si="72"/>
        <v>1400</v>
      </c>
      <c r="T693" s="49">
        <f t="shared" si="72"/>
        <v>9400</v>
      </c>
      <c r="U693" s="49">
        <f t="shared" si="72"/>
        <v>2600</v>
      </c>
      <c r="V693" s="49">
        <f t="shared" si="72"/>
        <v>700</v>
      </c>
      <c r="W693" s="49">
        <f t="shared" si="72"/>
        <v>0</v>
      </c>
      <c r="X693" s="49">
        <f t="shared" si="72"/>
        <v>700</v>
      </c>
      <c r="Y693" s="49">
        <f t="shared" si="72"/>
        <v>0</v>
      </c>
      <c r="Z693" s="49">
        <f t="shared" si="72"/>
        <v>10200</v>
      </c>
      <c r="AA693" s="49">
        <f t="shared" si="72"/>
        <v>700</v>
      </c>
      <c r="AB693" s="49">
        <f t="shared" si="72"/>
        <v>700</v>
      </c>
      <c r="AC693" s="49">
        <f t="shared" si="72"/>
        <v>0</v>
      </c>
      <c r="AD693" s="49">
        <f t="shared" si="72"/>
        <v>1000</v>
      </c>
      <c r="AE693" s="49">
        <f t="shared" si="72"/>
        <v>2400</v>
      </c>
      <c r="AF693" s="49">
        <f t="shared" si="72"/>
        <v>700</v>
      </c>
      <c r="AG693" s="49">
        <f t="shared" si="72"/>
        <v>0</v>
      </c>
      <c r="AH693" s="127"/>
      <c r="AI693" s="129">
        <f>SUM(C693:AG693)</f>
        <v>59600</v>
      </c>
      <c r="AJ693" s="88"/>
    </row>
    <row r="694" spans="1:36" s="89" customFormat="1" ht="22.5">
      <c r="A694" s="95" t="s">
        <v>50</v>
      </c>
      <c r="B694" s="96"/>
      <c r="C694" s="97">
        <f t="shared" ref="C694:AG694" si="73">C691+C692-C693</f>
        <v>-2100</v>
      </c>
      <c r="D694" s="97">
        <f t="shared" si="73"/>
        <v>18900</v>
      </c>
      <c r="E694" s="97">
        <f t="shared" si="73"/>
        <v>14900</v>
      </c>
      <c r="F694" s="97">
        <f t="shared" si="73"/>
        <v>11400</v>
      </c>
      <c r="G694" s="97">
        <f t="shared" si="73"/>
        <v>10000</v>
      </c>
      <c r="H694" s="97">
        <f t="shared" si="73"/>
        <v>8100</v>
      </c>
      <c r="I694" s="97">
        <f t="shared" si="73"/>
        <v>31900</v>
      </c>
      <c r="J694" s="97">
        <f t="shared" si="73"/>
        <v>29800</v>
      </c>
      <c r="K694" s="97">
        <f t="shared" si="73"/>
        <v>29100</v>
      </c>
      <c r="L694" s="97">
        <f t="shared" si="73"/>
        <v>28400</v>
      </c>
      <c r="M694" s="97">
        <f t="shared" si="73"/>
        <v>27700</v>
      </c>
      <c r="N694" s="97">
        <f t="shared" si="73"/>
        <v>25600</v>
      </c>
      <c r="O694" s="97">
        <f t="shared" si="73"/>
        <v>23500</v>
      </c>
      <c r="P694" s="97">
        <f t="shared" si="73"/>
        <v>22800</v>
      </c>
      <c r="Q694" s="97">
        <f t="shared" si="73"/>
        <v>21600</v>
      </c>
      <c r="R694" s="97">
        <f t="shared" si="73"/>
        <v>20900</v>
      </c>
      <c r="S694" s="97">
        <f t="shared" si="73"/>
        <v>19500</v>
      </c>
      <c r="T694" s="97">
        <f t="shared" si="73"/>
        <v>10100</v>
      </c>
      <c r="U694" s="97">
        <f t="shared" si="73"/>
        <v>7500</v>
      </c>
      <c r="V694" s="97">
        <f t="shared" si="73"/>
        <v>6800</v>
      </c>
      <c r="W694" s="97">
        <f t="shared" si="73"/>
        <v>6800</v>
      </c>
      <c r="X694" s="97">
        <f t="shared" si="73"/>
        <v>6100</v>
      </c>
      <c r="Y694" s="97">
        <f t="shared" si="73"/>
        <v>6100</v>
      </c>
      <c r="Z694" s="97">
        <f t="shared" si="73"/>
        <v>-4100</v>
      </c>
      <c r="AA694" s="97">
        <f t="shared" si="73"/>
        <v>-4800</v>
      </c>
      <c r="AB694" s="97">
        <f t="shared" si="73"/>
        <v>-5500</v>
      </c>
      <c r="AC694" s="97">
        <f t="shared" si="73"/>
        <v>-5500</v>
      </c>
      <c r="AD694" s="97">
        <f t="shared" si="73"/>
        <v>-6500</v>
      </c>
      <c r="AE694" s="97">
        <f t="shared" si="73"/>
        <v>-8900</v>
      </c>
      <c r="AF694" s="97">
        <f t="shared" si="73"/>
        <v>-9600</v>
      </c>
      <c r="AG694" s="97">
        <f t="shared" si="73"/>
        <v>-9600</v>
      </c>
      <c r="AH694" s="127"/>
      <c r="AI694" s="50"/>
      <c r="AJ694" s="88"/>
    </row>
  </sheetData>
  <mergeCells count="3">
    <mergeCell ref="AE2:AG2"/>
    <mergeCell ref="AE3:AG3"/>
    <mergeCell ref="AE4:AG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K732"/>
  <sheetViews>
    <sheetView topLeftCell="C1" zoomScale="80" zoomScaleNormal="80" workbookViewId="0">
      <pane ySplit="1" topLeftCell="A2" activePane="bottomLeft" state="frozen"/>
      <selection pane="bottomLeft" activeCell="AJ5" sqref="AJ5"/>
    </sheetView>
  </sheetViews>
  <sheetFormatPr defaultColWidth="4.140625" defaultRowHeight="12.75"/>
  <cols>
    <col min="1" max="1" width="12" customWidth="1"/>
    <col min="2" max="2" width="6.140625" customWidth="1"/>
    <col min="3" max="3" width="5.140625" customWidth="1"/>
    <col min="4" max="5" width="5.5703125" customWidth="1"/>
    <col min="6" max="7" width="5.42578125" customWidth="1"/>
    <col min="8" max="8" width="6" customWidth="1"/>
    <col min="9" max="9" width="6.140625" customWidth="1"/>
    <col min="10" max="12" width="5.42578125" customWidth="1"/>
    <col min="13" max="13" width="6" customWidth="1"/>
    <col min="14" max="14" width="5.5703125" customWidth="1"/>
    <col min="15" max="15" width="6.7109375" customWidth="1"/>
    <col min="16" max="16" width="5.5703125" customWidth="1"/>
    <col min="17" max="17" width="5.42578125" customWidth="1"/>
    <col min="18" max="19" width="5.85546875" customWidth="1"/>
    <col min="20" max="20" width="6" customWidth="1"/>
    <col min="21" max="21" width="5.7109375" customWidth="1"/>
    <col min="22" max="22" width="5.5703125" customWidth="1"/>
    <col min="23" max="23" width="5.7109375" customWidth="1"/>
    <col min="24" max="24" width="6.42578125" customWidth="1"/>
    <col min="25" max="25" width="6.28515625" customWidth="1"/>
    <col min="26" max="26" width="5.5703125" customWidth="1"/>
    <col min="27" max="27" width="5.7109375" customWidth="1"/>
    <col min="28" max="28" width="6.140625" customWidth="1"/>
    <col min="29" max="29" width="5.85546875" customWidth="1"/>
    <col min="30" max="30" width="5.5703125" customWidth="1"/>
    <col min="31" max="32" width="5.42578125" customWidth="1"/>
    <col min="33" max="33" width="5.85546875" customWidth="1"/>
    <col min="34" max="34" width="8.7109375" customWidth="1"/>
    <col min="35" max="35" width="11.7109375" style="14" customWidth="1"/>
    <col min="36" max="36" width="11.7109375" style="15" customWidth="1"/>
    <col min="37" max="37" width="10.5703125" customWidth="1"/>
  </cols>
  <sheetData>
    <row r="1" spans="1:37" s="6" customFormat="1">
      <c r="A1" s="1"/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H1" s="2" t="s">
        <v>0</v>
      </c>
      <c r="AI1" s="3" t="s">
        <v>1</v>
      </c>
      <c r="AJ1" s="4" t="s">
        <v>2</v>
      </c>
      <c r="AK1" s="5" t="s">
        <v>3</v>
      </c>
    </row>
    <row r="2" spans="1:37" s="6" customFormat="1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163"/>
      <c r="AF2" s="164"/>
      <c r="AG2" s="165"/>
      <c r="AH2" s="2"/>
      <c r="AI2" s="3"/>
      <c r="AJ2" s="4"/>
      <c r="AK2" s="9"/>
    </row>
    <row r="3" spans="1:37" ht="14.25" customHeight="1">
      <c r="AE3" s="159" t="s">
        <v>4</v>
      </c>
      <c r="AF3" s="159"/>
      <c r="AG3" s="159"/>
      <c r="AH3" s="10">
        <f>AH51+AH90+AH128+AH168+AH208+AH253+AH292+AH333+AH372+AH410+AH451+AH496+AH535+AH577+AH616+AH653+AH690</f>
        <v>248000</v>
      </c>
      <c r="AI3" s="10">
        <f>AI51+AI90+AI128+AI168+AI208+AI253+AI292+AI333+AI372+AI410+AI451+AI496+AI535+AI577+AI616+AI653+AI727</f>
        <v>222385.6693548387</v>
      </c>
      <c r="AJ3" s="12">
        <f>A49+A88+A126+A166+A206+A251+A290+A331+A370+A408+A449+A494+A533+A575+A614+A651+A688</f>
        <v>0</v>
      </c>
      <c r="AK3" s="10">
        <f>B49+B88+B126+B166+B206+B251+B290+B331+B370+B408+B449+B494+B533+B575+B614+B651+B688</f>
        <v>25613</v>
      </c>
    </row>
    <row r="4" spans="1:37" ht="14.25" customHeight="1">
      <c r="AE4" s="160" t="s">
        <v>5</v>
      </c>
      <c r="AF4" s="161"/>
      <c r="AG4" s="162"/>
      <c r="AH4" s="13">
        <f>AH726</f>
        <v>15000</v>
      </c>
      <c r="AI4" s="10">
        <f>AI726</f>
        <v>15000</v>
      </c>
      <c r="AJ4" s="12">
        <f>A724</f>
        <v>0</v>
      </c>
      <c r="AK4" s="10">
        <f>B724</f>
        <v>0</v>
      </c>
    </row>
    <row r="5" spans="1:37" ht="14.25" customHeight="1">
      <c r="AE5" s="160" t="s">
        <v>179</v>
      </c>
      <c r="AF5" s="161"/>
      <c r="AG5" s="162"/>
      <c r="AH5" s="13">
        <f>AH52+AH169+AH254+AH334+AH373+AH497+AH536+AH578</f>
        <v>123030</v>
      </c>
      <c r="AI5" s="10">
        <f>AI52+AI169+AI254+AI334+AI373+AI497+AI536+AI578</f>
        <v>123030</v>
      </c>
      <c r="AJ5" s="12"/>
      <c r="AK5" s="10"/>
    </row>
    <row r="6" spans="1:37" ht="14.25" customHeight="1">
      <c r="AE6" s="159" t="s">
        <v>6</v>
      </c>
      <c r="AF6" s="159"/>
      <c r="AG6" s="159"/>
      <c r="AH6" s="10">
        <f>SUM(AH3:AH5)</f>
        <v>386030</v>
      </c>
      <c r="AI6" s="10">
        <f>SUM(AI3:AI5)</f>
        <v>360415.66935483867</v>
      </c>
      <c r="AJ6" s="12">
        <f>SUM(AJ3:AJ3)</f>
        <v>0</v>
      </c>
      <c r="AK6" s="10">
        <f>SUM(AK3:AK4)</f>
        <v>25613</v>
      </c>
    </row>
    <row r="7" spans="1:37" ht="14.25" customHeight="1"/>
    <row r="8" spans="1:37" ht="13.5" customHeight="1"/>
    <row r="9" spans="1:37" ht="15" customHeight="1"/>
    <row r="10" spans="1:37" ht="27" customHeight="1"/>
    <row r="11" spans="1:37" ht="39.75" customHeight="1">
      <c r="A11" s="16" t="s">
        <v>7</v>
      </c>
      <c r="B11" s="17"/>
      <c r="C11" s="17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9"/>
      <c r="AJ11" s="20"/>
      <c r="AK11" s="21"/>
    </row>
    <row r="12" spans="1:37" ht="24.75" customHeight="1">
      <c r="A12" s="22" t="s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9"/>
      <c r="AJ12" s="20"/>
      <c r="AK12" s="21"/>
    </row>
    <row r="13" spans="1:37">
      <c r="A13" s="23" t="s">
        <v>9</v>
      </c>
      <c r="B13" s="23">
        <v>7000</v>
      </c>
      <c r="C13" s="24"/>
      <c r="D13" s="24" t="s">
        <v>10</v>
      </c>
      <c r="E13" s="24" t="s">
        <v>10</v>
      </c>
      <c r="F13" s="24"/>
      <c r="G13" s="24"/>
      <c r="H13" s="24" t="s">
        <v>10</v>
      </c>
      <c r="I13" s="24" t="s">
        <v>10</v>
      </c>
      <c r="J13" s="24"/>
      <c r="K13" s="24"/>
      <c r="L13" s="24"/>
      <c r="M13" s="24"/>
      <c r="N13" s="24"/>
      <c r="O13" s="24"/>
      <c r="P13" s="24" t="s">
        <v>10</v>
      </c>
      <c r="Q13" s="24" t="s">
        <v>10</v>
      </c>
      <c r="R13" s="24"/>
      <c r="S13" s="24"/>
      <c r="T13" s="24" t="s">
        <v>10</v>
      </c>
      <c r="U13" s="24" t="s">
        <v>10</v>
      </c>
      <c r="V13" s="24"/>
      <c r="W13" s="24"/>
      <c r="X13" s="24" t="s">
        <v>10</v>
      </c>
      <c r="Y13" s="24" t="s">
        <v>10</v>
      </c>
      <c r="Z13" s="24"/>
      <c r="AA13" s="24"/>
      <c r="AB13" s="24" t="s">
        <v>10</v>
      </c>
      <c r="AC13" s="24" t="s">
        <v>10</v>
      </c>
      <c r="AD13" s="24"/>
      <c r="AE13" s="24"/>
      <c r="AF13" s="24"/>
      <c r="AG13" s="24"/>
      <c r="AH13" s="24"/>
      <c r="AI13" s="25">
        <f>COUNTIF(C13:AG13,"я")*B13/16</f>
        <v>5250</v>
      </c>
      <c r="AJ13" s="26"/>
      <c r="AK13" s="27"/>
    </row>
    <row r="14" spans="1:37">
      <c r="A14" s="23" t="s">
        <v>144</v>
      </c>
      <c r="B14" s="23">
        <v>7000</v>
      </c>
      <c r="C14" s="24" t="s">
        <v>10</v>
      </c>
      <c r="D14" s="24"/>
      <c r="E14" s="24"/>
      <c r="F14" s="24"/>
      <c r="G14" s="24"/>
      <c r="H14" s="24"/>
      <c r="I14" s="24"/>
      <c r="J14" s="24" t="s">
        <v>10</v>
      </c>
      <c r="K14" s="24" t="s">
        <v>10</v>
      </c>
      <c r="L14" s="24"/>
      <c r="M14" s="24"/>
      <c r="N14" s="24" t="s">
        <v>10</v>
      </c>
      <c r="O14" s="24" t="s">
        <v>10</v>
      </c>
      <c r="P14" s="24"/>
      <c r="Q14" s="24"/>
      <c r="R14" s="24" t="s">
        <v>10</v>
      </c>
      <c r="S14" s="24" t="s">
        <v>10</v>
      </c>
      <c r="T14" s="24"/>
      <c r="U14" s="24"/>
      <c r="V14" s="24" t="s">
        <v>10</v>
      </c>
      <c r="W14" s="24" t="s">
        <v>10</v>
      </c>
      <c r="X14" s="24"/>
      <c r="Y14" s="24"/>
      <c r="Z14" s="24" t="s">
        <v>10</v>
      </c>
      <c r="AA14" s="24" t="s">
        <v>10</v>
      </c>
      <c r="AB14" s="24"/>
      <c r="AC14" s="24"/>
      <c r="AD14" s="24" t="s">
        <v>10</v>
      </c>
      <c r="AE14" s="24" t="s">
        <v>10</v>
      </c>
      <c r="AF14" s="24"/>
      <c r="AG14" s="24"/>
      <c r="AH14" s="24"/>
      <c r="AI14" s="25">
        <f>COUNTIF(C14:AG14,"я")*B14/15-7</f>
        <v>6059.666666666667</v>
      </c>
      <c r="AJ14" s="28"/>
      <c r="AK14" s="21"/>
    </row>
    <row r="15" spans="1:37">
      <c r="A15" s="23" t="s">
        <v>185</v>
      </c>
      <c r="B15" s="23">
        <v>7000</v>
      </c>
      <c r="C15" s="24"/>
      <c r="D15" s="24"/>
      <c r="E15" s="24"/>
      <c r="F15" s="24" t="s">
        <v>10</v>
      </c>
      <c r="G15" s="24" t="s">
        <v>10</v>
      </c>
      <c r="H15" s="24"/>
      <c r="I15" s="24"/>
      <c r="J15" s="24"/>
      <c r="K15" s="24"/>
      <c r="L15" s="24" t="s">
        <v>10</v>
      </c>
      <c r="M15" s="24" t="s">
        <v>10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 t="s">
        <v>10</v>
      </c>
      <c r="AG15" s="24" t="s">
        <v>10</v>
      </c>
      <c r="AH15" s="24"/>
      <c r="AI15" s="25">
        <f>COUNTIF(C15:AG15,"я")*B15/16+65</f>
        <v>2690</v>
      </c>
      <c r="AJ15" s="28"/>
      <c r="AK15" s="21"/>
    </row>
    <row r="16" spans="1:37" hidden="1">
      <c r="A16" s="23"/>
      <c r="B16" s="23">
        <v>7500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5">
        <f t="shared" ref="AI16:AI17" si="0">COUNTIF(C16:AG16,"я")*B16/16</f>
        <v>0</v>
      </c>
      <c r="AJ16" s="28"/>
      <c r="AK16" s="21"/>
    </row>
    <row r="17" spans="1:37" hidden="1">
      <c r="A17" s="23"/>
      <c r="B17" s="23">
        <v>7500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>
        <f t="shared" si="0"/>
        <v>0</v>
      </c>
      <c r="AJ17" s="28"/>
      <c r="AK17" s="21"/>
    </row>
    <row r="18" spans="1:37" hidden="1">
      <c r="A18" s="29"/>
      <c r="B18" s="23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25">
        <f t="shared" ref="AI18:AI25" si="1">COUNTIF(C18:AG18,"я")*B18/16</f>
        <v>0</v>
      </c>
      <c r="AJ18" s="26"/>
      <c r="AK18" s="31"/>
    </row>
    <row r="19" spans="1:37" hidden="1">
      <c r="A19" s="29"/>
      <c r="B19" s="23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25">
        <f t="shared" si="1"/>
        <v>0</v>
      </c>
      <c r="AJ19" s="28"/>
      <c r="AK19" s="21"/>
    </row>
    <row r="20" spans="1:37" hidden="1">
      <c r="A20" s="29"/>
      <c r="B20" s="23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25">
        <f t="shared" si="1"/>
        <v>0</v>
      </c>
      <c r="AJ20" s="28"/>
      <c r="AK20" s="21"/>
    </row>
    <row r="21" spans="1:37" hidden="1">
      <c r="A21" s="29"/>
      <c r="B21" s="23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25">
        <f t="shared" si="1"/>
        <v>0</v>
      </c>
      <c r="AJ21" s="28"/>
      <c r="AK21" s="21"/>
    </row>
    <row r="22" spans="1:37" hidden="1">
      <c r="A22" s="29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25">
        <f t="shared" si="1"/>
        <v>0</v>
      </c>
      <c r="AJ22" s="28"/>
      <c r="AK22" s="21"/>
    </row>
    <row r="23" spans="1:37" hidden="1">
      <c r="A23" s="29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25">
        <f t="shared" si="1"/>
        <v>0</v>
      </c>
      <c r="AJ23" s="28"/>
      <c r="AK23" s="21"/>
    </row>
    <row r="24" spans="1:37" hidden="1">
      <c r="A24" s="29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25">
        <f t="shared" si="1"/>
        <v>0</v>
      </c>
      <c r="AJ24" s="28"/>
      <c r="AK24" s="21"/>
    </row>
    <row r="25" spans="1:37" hidden="1">
      <c r="A25" s="29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25">
        <f t="shared" si="1"/>
        <v>0</v>
      </c>
      <c r="AJ25" s="28"/>
      <c r="AK25" s="21"/>
    </row>
    <row r="26" spans="1:37">
      <c r="A26" s="32"/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  <c r="AH26" s="35"/>
      <c r="AI26" s="36">
        <f>SUM(AI13:AI25)</f>
        <v>13999.666666666668</v>
      </c>
      <c r="AJ26" s="28"/>
      <c r="AK26" s="21"/>
    </row>
    <row r="27" spans="1:37" hidden="1">
      <c r="A27" s="37" t="s">
        <v>11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  <c r="AH27" s="35"/>
      <c r="AI27" s="25"/>
      <c r="AJ27" s="28"/>
      <c r="AK27" s="21"/>
    </row>
    <row r="28" spans="1:37" hidden="1">
      <c r="A28" s="23" t="s">
        <v>12</v>
      </c>
      <c r="B28" s="23">
        <v>11000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24"/>
      <c r="AF28" s="24"/>
      <c r="AG28" s="24"/>
      <c r="AH28" s="24"/>
      <c r="AI28" s="39">
        <f>COUNTIF(C28:AG28,"я")*700</f>
        <v>0</v>
      </c>
      <c r="AJ28" s="28"/>
      <c r="AK28" s="21"/>
    </row>
    <row r="29" spans="1:37" hidden="1">
      <c r="A29" s="23" t="s">
        <v>13</v>
      </c>
      <c r="B29" s="23">
        <v>11000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24"/>
      <c r="AF29" s="24"/>
      <c r="AG29" s="24"/>
      <c r="AH29" s="24"/>
      <c r="AI29" s="39">
        <f t="shared" ref="AI29:AI36" si="2">COUNTIF(C29:AG29,"я")*700</f>
        <v>0</v>
      </c>
      <c r="AJ29" s="28"/>
      <c r="AK29" s="21"/>
    </row>
    <row r="30" spans="1:37" hidden="1">
      <c r="A30" s="23" t="s">
        <v>14</v>
      </c>
      <c r="B30" s="23">
        <v>11000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24"/>
      <c r="AF30" s="24"/>
      <c r="AG30" s="24"/>
      <c r="AH30" s="24"/>
      <c r="AI30" s="39">
        <f t="shared" si="2"/>
        <v>0</v>
      </c>
      <c r="AJ30" s="28"/>
      <c r="AK30" s="21"/>
    </row>
    <row r="31" spans="1:37" hidden="1">
      <c r="A31" s="23" t="s">
        <v>15</v>
      </c>
      <c r="B31" s="23">
        <v>11000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24"/>
      <c r="AF31" s="24"/>
      <c r="AG31" s="24"/>
      <c r="AH31" s="24"/>
      <c r="AI31" s="39">
        <f t="shared" si="2"/>
        <v>0</v>
      </c>
      <c r="AJ31" s="28"/>
      <c r="AK31" s="21"/>
    </row>
    <row r="32" spans="1:37" hidden="1">
      <c r="A32" s="23" t="s">
        <v>16</v>
      </c>
      <c r="B32" s="23">
        <v>11000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24"/>
      <c r="AF32" s="24"/>
      <c r="AG32" s="24"/>
      <c r="AH32" s="24"/>
      <c r="AI32" s="39">
        <f t="shared" si="2"/>
        <v>0</v>
      </c>
      <c r="AJ32" s="28"/>
      <c r="AK32" s="21"/>
    </row>
    <row r="33" spans="1:37" hidden="1">
      <c r="A33" s="23" t="s">
        <v>17</v>
      </c>
      <c r="B33" s="23">
        <v>11000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24"/>
      <c r="AF33" s="24"/>
      <c r="AG33" s="24"/>
      <c r="AH33" s="24"/>
      <c r="AI33" s="39">
        <f t="shared" si="2"/>
        <v>0</v>
      </c>
      <c r="AJ33" s="28"/>
      <c r="AK33" s="21"/>
    </row>
    <row r="34" spans="1:37" hidden="1">
      <c r="A34" s="23"/>
      <c r="B34" s="23">
        <v>11000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24"/>
      <c r="AF34" s="24"/>
      <c r="AG34" s="24"/>
      <c r="AH34" s="24"/>
      <c r="AI34" s="39">
        <f t="shared" si="2"/>
        <v>0</v>
      </c>
      <c r="AJ34" s="28"/>
      <c r="AK34" s="21"/>
    </row>
    <row r="35" spans="1:37" hidden="1">
      <c r="A35" s="23"/>
      <c r="B35" s="23">
        <v>11000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24"/>
      <c r="AF35" s="24"/>
      <c r="AG35" s="24"/>
      <c r="AH35" s="24"/>
      <c r="AI35" s="39">
        <f t="shared" si="2"/>
        <v>0</v>
      </c>
      <c r="AJ35" s="28"/>
      <c r="AK35" s="21"/>
    </row>
    <row r="36" spans="1:37" hidden="1">
      <c r="A36" s="23"/>
      <c r="B36" s="2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24"/>
      <c r="AF36" s="24"/>
      <c r="AG36" s="24"/>
      <c r="AH36" s="24"/>
      <c r="AI36" s="39">
        <f t="shared" si="2"/>
        <v>0</v>
      </c>
      <c r="AJ36" s="28"/>
      <c r="AK36" s="21"/>
    </row>
    <row r="37" spans="1:37" ht="18" customHeight="1">
      <c r="A37" s="40" t="s">
        <v>18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4"/>
      <c r="AF37" s="34"/>
      <c r="AG37" s="35"/>
      <c r="AH37" s="35"/>
      <c r="AI37" s="39"/>
      <c r="AJ37" s="28"/>
      <c r="AK37" s="21"/>
    </row>
    <row r="38" spans="1:37" ht="14.25" customHeight="1">
      <c r="A38" s="29" t="s">
        <v>202</v>
      </c>
      <c r="B38" s="23">
        <v>10500</v>
      </c>
      <c r="C38" s="24" t="s">
        <v>10</v>
      </c>
      <c r="D38" s="24" t="s">
        <v>10</v>
      </c>
      <c r="E38" s="24"/>
      <c r="F38" s="24"/>
      <c r="G38" s="24" t="s">
        <v>10</v>
      </c>
      <c r="H38" s="24" t="s">
        <v>10</v>
      </c>
      <c r="I38" s="24"/>
      <c r="J38" s="24"/>
      <c r="K38" s="24" t="s">
        <v>10</v>
      </c>
      <c r="L38" s="24" t="s">
        <v>10</v>
      </c>
      <c r="M38" s="24"/>
      <c r="N38" s="24"/>
      <c r="O38" s="24" t="s">
        <v>10</v>
      </c>
      <c r="P38" s="24" t="s">
        <v>10</v>
      </c>
      <c r="Q38" s="24"/>
      <c r="R38" s="24"/>
      <c r="S38" s="24" t="s">
        <v>10</v>
      </c>
      <c r="T38" s="24" t="s">
        <v>10</v>
      </c>
      <c r="U38" s="24"/>
      <c r="V38" s="24"/>
      <c r="W38" s="24" t="s">
        <v>10</v>
      </c>
      <c r="X38" s="24" t="s">
        <v>10</v>
      </c>
      <c r="Y38" s="24"/>
      <c r="Z38" s="24"/>
      <c r="AA38" s="24" t="s">
        <v>10</v>
      </c>
      <c r="AB38" s="24" t="s">
        <v>10</v>
      </c>
      <c r="AC38" s="24"/>
      <c r="AD38" s="24"/>
      <c r="AE38" s="24" t="s">
        <v>10</v>
      </c>
      <c r="AF38" s="24" t="s">
        <v>10</v>
      </c>
      <c r="AG38" s="24"/>
      <c r="AH38" s="24"/>
      <c r="AI38" s="39">
        <f>COUNTIF(C38:AG38,"я")*B38/15</f>
        <v>11200</v>
      </c>
      <c r="AJ38" s="26"/>
      <c r="AK38" s="27"/>
    </row>
    <row r="39" spans="1:37" ht="14.25" hidden="1" customHeight="1">
      <c r="A39" s="29"/>
      <c r="B39" s="23">
        <v>10500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39">
        <f t="shared" ref="AI39:AI47" si="3">COUNTIF(C39:AG39,"я")*B39/15</f>
        <v>0</v>
      </c>
      <c r="AJ39" s="28"/>
      <c r="AK39" s="41"/>
    </row>
    <row r="40" spans="1:37" hidden="1">
      <c r="A40" s="42"/>
      <c r="B40" s="23">
        <v>10500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39">
        <f t="shared" si="3"/>
        <v>0</v>
      </c>
      <c r="AJ40" s="28"/>
      <c r="AK40" s="21"/>
    </row>
    <row r="41" spans="1:37" hidden="1">
      <c r="A41" s="43"/>
      <c r="B41" s="23">
        <v>10500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39">
        <f t="shared" si="3"/>
        <v>0</v>
      </c>
      <c r="AJ41" s="28"/>
      <c r="AK41" s="21"/>
    </row>
    <row r="42" spans="1:37" hidden="1">
      <c r="A42" s="43"/>
      <c r="B42" s="23">
        <v>10500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39">
        <f t="shared" si="3"/>
        <v>0</v>
      </c>
      <c r="AJ42" s="28"/>
      <c r="AK42" s="21"/>
    </row>
    <row r="43" spans="1:37" hidden="1">
      <c r="A43" s="43"/>
      <c r="B43" s="23">
        <v>10500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39">
        <f t="shared" si="3"/>
        <v>0</v>
      </c>
      <c r="AJ43" s="28"/>
      <c r="AK43" s="21"/>
    </row>
    <row r="44" spans="1:37" hidden="1">
      <c r="A44" s="43"/>
      <c r="B44" s="23">
        <v>10500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39">
        <f t="shared" si="3"/>
        <v>0</v>
      </c>
      <c r="AJ44" s="28"/>
      <c r="AK44" s="21"/>
    </row>
    <row r="45" spans="1:37" hidden="1">
      <c r="A45" s="43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39">
        <f t="shared" si="3"/>
        <v>0</v>
      </c>
      <c r="AJ45" s="28"/>
      <c r="AK45" s="21"/>
    </row>
    <row r="46" spans="1:37" hidden="1">
      <c r="A46" s="43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39">
        <f t="shared" si="3"/>
        <v>0</v>
      </c>
      <c r="AJ46" s="28"/>
      <c r="AK46" s="21"/>
    </row>
    <row r="47" spans="1:37" hidden="1">
      <c r="A47" s="4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39">
        <f t="shared" si="3"/>
        <v>0</v>
      </c>
      <c r="AJ47" s="28"/>
      <c r="AK47" s="21"/>
    </row>
    <row r="48" spans="1:37">
      <c r="A48" s="44" t="s">
        <v>20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45"/>
      <c r="AH48" s="45"/>
      <c r="AI48" s="36">
        <f>SUM(AI38:AI47)</f>
        <v>11200</v>
      </c>
      <c r="AJ48" s="28"/>
      <c r="AK48" s="21"/>
    </row>
    <row r="49" spans="1:37">
      <c r="A49" s="46">
        <f>SUM(C38:AG47)</f>
        <v>0</v>
      </c>
      <c r="B49" s="47">
        <f>SUM(C49:AG49)</f>
        <v>0</v>
      </c>
      <c r="C49" s="48">
        <f>SUM(C13:C47)</f>
        <v>0</v>
      </c>
      <c r="D49" s="48">
        <f t="shared" ref="D49:AG49" si="4">SUMIF(D13:D48,"&gt;0",D13:D48)</f>
        <v>0</v>
      </c>
      <c r="E49" s="48">
        <f t="shared" si="4"/>
        <v>0</v>
      </c>
      <c r="F49" s="48">
        <f t="shared" si="4"/>
        <v>0</v>
      </c>
      <c r="G49" s="48">
        <f t="shared" si="4"/>
        <v>0</v>
      </c>
      <c r="H49" s="48">
        <f t="shared" si="4"/>
        <v>0</v>
      </c>
      <c r="I49" s="48">
        <f t="shared" si="4"/>
        <v>0</v>
      </c>
      <c r="J49" s="48">
        <f t="shared" si="4"/>
        <v>0</v>
      </c>
      <c r="K49" s="48">
        <f t="shared" si="4"/>
        <v>0</v>
      </c>
      <c r="L49" s="48">
        <f t="shared" si="4"/>
        <v>0</v>
      </c>
      <c r="M49" s="48">
        <f t="shared" si="4"/>
        <v>0</v>
      </c>
      <c r="N49" s="48">
        <f t="shared" si="4"/>
        <v>0</v>
      </c>
      <c r="O49" s="48">
        <f t="shared" si="4"/>
        <v>0</v>
      </c>
      <c r="P49" s="48">
        <f t="shared" si="4"/>
        <v>0</v>
      </c>
      <c r="Q49" s="48">
        <f t="shared" si="4"/>
        <v>0</v>
      </c>
      <c r="R49" s="48">
        <f t="shared" si="4"/>
        <v>0</v>
      </c>
      <c r="S49" s="48">
        <f t="shared" si="4"/>
        <v>0</v>
      </c>
      <c r="T49" s="48">
        <f t="shared" si="4"/>
        <v>0</v>
      </c>
      <c r="U49" s="48">
        <f t="shared" si="4"/>
        <v>0</v>
      </c>
      <c r="V49" s="48">
        <f t="shared" si="4"/>
        <v>0</v>
      </c>
      <c r="W49" s="48">
        <f t="shared" si="4"/>
        <v>0</v>
      </c>
      <c r="X49" s="48">
        <f t="shared" si="4"/>
        <v>0</v>
      </c>
      <c r="Y49" s="48">
        <f t="shared" si="4"/>
        <v>0</v>
      </c>
      <c r="Z49" s="48">
        <f t="shared" si="4"/>
        <v>0</v>
      </c>
      <c r="AA49" s="48">
        <f t="shared" si="4"/>
        <v>0</v>
      </c>
      <c r="AB49" s="48">
        <f t="shared" si="4"/>
        <v>0</v>
      </c>
      <c r="AC49" s="48">
        <f t="shared" si="4"/>
        <v>0</v>
      </c>
      <c r="AD49" s="48">
        <f t="shared" si="4"/>
        <v>0</v>
      </c>
      <c r="AE49" s="48">
        <f t="shared" si="4"/>
        <v>0</v>
      </c>
      <c r="AF49" s="48">
        <f t="shared" si="4"/>
        <v>0</v>
      </c>
      <c r="AG49" s="48">
        <f t="shared" si="4"/>
        <v>0</v>
      </c>
      <c r="AH49" s="48"/>
      <c r="AI49" s="39"/>
      <c r="AJ49" s="28"/>
      <c r="AK49" s="21"/>
    </row>
    <row r="50" spans="1:37">
      <c r="A50" s="49"/>
      <c r="B50" s="4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9"/>
      <c r="AJ50" s="28"/>
      <c r="AK50" s="21"/>
    </row>
    <row r="51" spans="1:37">
      <c r="A51" s="50"/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38">
        <v>14000</v>
      </c>
      <c r="AI51" s="52">
        <f>SUM(AI26)</f>
        <v>13999.666666666668</v>
      </c>
      <c r="AJ51" s="28"/>
      <c r="AK51" s="21"/>
    </row>
    <row r="52" spans="1:37">
      <c r="A52" s="50"/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155">
        <v>11200</v>
      </c>
      <c r="AI52" s="156">
        <f>SUM(AI48)</f>
        <v>11200</v>
      </c>
      <c r="AJ52" s="28"/>
      <c r="AK52" s="21"/>
    </row>
    <row r="53" spans="1:37">
      <c r="AI53" s="53"/>
      <c r="AJ53" s="54"/>
      <c r="AK53" s="21"/>
    </row>
    <row r="54" spans="1:37" ht="39.75" customHeight="1">
      <c r="A54" s="16" t="s">
        <v>21</v>
      </c>
      <c r="B54" s="17"/>
      <c r="C54" s="17"/>
      <c r="D54" s="17"/>
      <c r="E54" s="17"/>
      <c r="F54" s="17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55"/>
      <c r="AJ54" s="56"/>
    </row>
    <row r="55" spans="1:37" ht="24.75" customHeight="1">
      <c r="A55" s="22" t="s">
        <v>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55"/>
      <c r="AJ55" s="56"/>
    </row>
    <row r="56" spans="1:37">
      <c r="A56" s="23" t="s">
        <v>133</v>
      </c>
      <c r="B56" s="23">
        <v>7000</v>
      </c>
      <c r="C56" s="24"/>
      <c r="D56" s="24" t="s">
        <v>10</v>
      </c>
      <c r="E56" s="24" t="s">
        <v>10</v>
      </c>
      <c r="F56" s="24"/>
      <c r="G56" s="24"/>
      <c r="H56" s="24" t="s">
        <v>10</v>
      </c>
      <c r="I56" s="24" t="s">
        <v>10</v>
      </c>
      <c r="J56" s="24"/>
      <c r="K56" s="24"/>
      <c r="L56" s="24" t="s">
        <v>10</v>
      </c>
      <c r="M56" s="24" t="s">
        <v>10</v>
      </c>
      <c r="N56" s="24"/>
      <c r="O56" s="24"/>
      <c r="P56" s="24" t="s">
        <v>10</v>
      </c>
      <c r="Q56" s="24" t="s">
        <v>10</v>
      </c>
      <c r="R56" s="24"/>
      <c r="S56" s="24"/>
      <c r="T56" s="24" t="s">
        <v>10</v>
      </c>
      <c r="U56" s="24" t="s">
        <v>10</v>
      </c>
      <c r="V56" s="24"/>
      <c r="W56" s="24"/>
      <c r="X56" s="24" t="s">
        <v>10</v>
      </c>
      <c r="Y56" s="24" t="s">
        <v>10</v>
      </c>
      <c r="Z56" s="24"/>
      <c r="AA56" s="24"/>
      <c r="AB56" s="24" t="s">
        <v>10</v>
      </c>
      <c r="AC56" s="24" t="s">
        <v>10</v>
      </c>
      <c r="AD56" s="24"/>
      <c r="AE56" s="24"/>
      <c r="AF56" s="24" t="s">
        <v>10</v>
      </c>
      <c r="AG56" s="24" t="s">
        <v>10</v>
      </c>
      <c r="AH56" s="24"/>
      <c r="AI56" s="39">
        <f>COUNTIF(C56:AG56,"я")*B56/16</f>
        <v>7000</v>
      </c>
      <c r="AJ56" s="26"/>
      <c r="AK56" s="27"/>
    </row>
    <row r="57" spans="1:37">
      <c r="A57" s="23" t="s">
        <v>132</v>
      </c>
      <c r="B57" s="23">
        <v>7000</v>
      </c>
      <c r="C57" s="24" t="s">
        <v>10</v>
      </c>
      <c r="D57" s="24"/>
      <c r="E57" s="24"/>
      <c r="F57" s="24" t="s">
        <v>10</v>
      </c>
      <c r="G57" s="24" t="s">
        <v>10</v>
      </c>
      <c r="H57" s="24"/>
      <c r="I57" s="24"/>
      <c r="J57" s="24" t="s">
        <v>10</v>
      </c>
      <c r="K57" s="24" t="s">
        <v>10</v>
      </c>
      <c r="L57" s="24"/>
      <c r="M57" s="24"/>
      <c r="N57" s="24" t="s">
        <v>10</v>
      </c>
      <c r="O57" s="24" t="s">
        <v>10</v>
      </c>
      <c r="P57" s="24"/>
      <c r="Q57" s="24"/>
      <c r="R57" s="24" t="s">
        <v>10</v>
      </c>
      <c r="S57" s="24" t="s">
        <v>10</v>
      </c>
      <c r="T57" s="24"/>
      <c r="U57" s="24"/>
      <c r="V57" s="24" t="s">
        <v>10</v>
      </c>
      <c r="W57" s="24" t="s">
        <v>10</v>
      </c>
      <c r="X57" s="24"/>
      <c r="Y57" s="24"/>
      <c r="Z57" s="24" t="s">
        <v>10</v>
      </c>
      <c r="AA57" s="24" t="s">
        <v>10</v>
      </c>
      <c r="AB57" s="24"/>
      <c r="AC57" s="24"/>
      <c r="AD57" s="24" t="s">
        <v>10</v>
      </c>
      <c r="AE57" s="24" t="s">
        <v>10</v>
      </c>
      <c r="AF57" s="24"/>
      <c r="AG57" s="24"/>
      <c r="AH57" s="24"/>
      <c r="AI57" s="39">
        <f>COUNTIF(C57:AG57,"я")*B57/15</f>
        <v>7000</v>
      </c>
      <c r="AJ57" s="26"/>
      <c r="AK57" s="27"/>
    </row>
    <row r="58" spans="1:37">
      <c r="A58" s="23" t="s">
        <v>196</v>
      </c>
      <c r="B58" s="23">
        <v>7000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39">
        <f t="shared" ref="AI58:AI68" si="5">COUNTIF(C58:AG58,"я")*B58/15</f>
        <v>0</v>
      </c>
      <c r="AJ58" s="28"/>
    </row>
    <row r="59" spans="1:37" hidden="1">
      <c r="A59" s="23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39">
        <f t="shared" si="5"/>
        <v>0</v>
      </c>
      <c r="AJ59" s="28"/>
    </row>
    <row r="60" spans="1:37" hidden="1">
      <c r="A60" s="23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39">
        <f t="shared" si="5"/>
        <v>0</v>
      </c>
      <c r="AJ60" s="28"/>
    </row>
    <row r="61" spans="1:37" hidden="1">
      <c r="A61" s="29"/>
      <c r="B61" s="23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9">
        <f t="shared" si="5"/>
        <v>0</v>
      </c>
      <c r="AJ61" s="28"/>
    </row>
    <row r="62" spans="1:37" hidden="1">
      <c r="A62" s="29"/>
      <c r="B62" s="23">
        <v>7500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9">
        <f t="shared" si="5"/>
        <v>0</v>
      </c>
      <c r="AJ62" s="28"/>
    </row>
    <row r="63" spans="1:37" hidden="1">
      <c r="A63" s="29"/>
      <c r="B63" s="23">
        <v>7500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9">
        <f t="shared" si="5"/>
        <v>0</v>
      </c>
      <c r="AJ63" s="28"/>
    </row>
    <row r="64" spans="1:37" hidden="1">
      <c r="A64" s="29"/>
      <c r="B64" s="23">
        <v>7500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9">
        <f t="shared" si="5"/>
        <v>0</v>
      </c>
      <c r="AJ64" s="28"/>
    </row>
    <row r="65" spans="1:36" hidden="1">
      <c r="A65" s="29"/>
      <c r="B65" s="23">
        <v>7500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9">
        <f t="shared" si="5"/>
        <v>0</v>
      </c>
      <c r="AJ65" s="28"/>
    </row>
    <row r="66" spans="1:36" hidden="1">
      <c r="A66" s="29"/>
      <c r="B66" s="23">
        <v>7500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9">
        <f t="shared" si="5"/>
        <v>0</v>
      </c>
      <c r="AJ66" s="28"/>
    </row>
    <row r="67" spans="1:36" hidden="1">
      <c r="A67" s="29"/>
      <c r="B67" s="23">
        <v>7500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9">
        <f t="shared" si="5"/>
        <v>0</v>
      </c>
      <c r="AJ67" s="28"/>
    </row>
    <row r="68" spans="1:36" hidden="1">
      <c r="A68" s="29"/>
      <c r="B68" s="23">
        <v>7500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9">
        <f t="shared" si="5"/>
        <v>0</v>
      </c>
      <c r="AJ68" s="28"/>
    </row>
    <row r="69" spans="1:36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5"/>
      <c r="AH69" s="35"/>
      <c r="AI69" s="36">
        <f>SUM(AI56:AI68)</f>
        <v>14000</v>
      </c>
      <c r="AJ69" s="28"/>
    </row>
    <row r="70" spans="1:36" hidden="1">
      <c r="A70" s="23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39">
        <f>COUNTIF(C70:AG70,"я")*700</f>
        <v>0</v>
      </c>
      <c r="AJ70" s="28"/>
    </row>
    <row r="71" spans="1:36" hidden="1">
      <c r="A71" s="23"/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39">
        <f t="shared" ref="AI71:AI78" si="6">COUNTIF(C71:AG71,"я")*700</f>
        <v>0</v>
      </c>
      <c r="AJ71" s="28"/>
    </row>
    <row r="72" spans="1:36" hidden="1">
      <c r="A72" s="23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9">
        <f t="shared" si="6"/>
        <v>0</v>
      </c>
      <c r="AJ72" s="28"/>
    </row>
    <row r="73" spans="1:36" hidden="1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39">
        <f t="shared" si="6"/>
        <v>0</v>
      </c>
      <c r="AJ73" s="28"/>
    </row>
    <row r="74" spans="1:36" hidden="1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39">
        <f t="shared" si="6"/>
        <v>0</v>
      </c>
      <c r="AJ74" s="28"/>
    </row>
    <row r="75" spans="1:36" hidden="1">
      <c r="A75" s="23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39">
        <f t="shared" si="6"/>
        <v>0</v>
      </c>
      <c r="AJ75" s="28"/>
    </row>
    <row r="76" spans="1:36" hidden="1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39">
        <f t="shared" si="6"/>
        <v>0</v>
      </c>
      <c r="AJ76" s="28"/>
    </row>
    <row r="77" spans="1:36" hidden="1">
      <c r="A77" s="23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39">
        <f t="shared" si="6"/>
        <v>0</v>
      </c>
      <c r="AJ77" s="28"/>
    </row>
    <row r="78" spans="1:36" hidden="1">
      <c r="A78" s="23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39">
        <f t="shared" si="6"/>
        <v>0</v>
      </c>
      <c r="AJ78" s="28"/>
    </row>
    <row r="79" spans="1:36" ht="18" customHeight="1">
      <c r="A79" s="40" t="s">
        <v>22</v>
      </c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5"/>
      <c r="AH79" s="35"/>
      <c r="AI79" s="39"/>
      <c r="AJ79" s="28"/>
    </row>
    <row r="80" spans="1:36">
      <c r="A80" s="23" t="s">
        <v>118</v>
      </c>
      <c r="B80" s="23">
        <v>3000</v>
      </c>
      <c r="C80" s="24" t="s">
        <v>10</v>
      </c>
      <c r="D80" s="24" t="s">
        <v>10</v>
      </c>
      <c r="E80" s="24" t="s">
        <v>10</v>
      </c>
      <c r="F80" s="24" t="s">
        <v>10</v>
      </c>
      <c r="G80" s="24" t="s">
        <v>10</v>
      </c>
      <c r="H80" s="24" t="s">
        <v>10</v>
      </c>
      <c r="I80" s="24" t="s">
        <v>10</v>
      </c>
      <c r="J80" s="24" t="s">
        <v>10</v>
      </c>
      <c r="K80" s="24" t="s">
        <v>10</v>
      </c>
      <c r="L80" s="24" t="s">
        <v>10</v>
      </c>
      <c r="M80" s="24" t="s">
        <v>10</v>
      </c>
      <c r="N80" s="24" t="s">
        <v>10</v>
      </c>
      <c r="O80" s="24" t="s">
        <v>10</v>
      </c>
      <c r="P80" s="24" t="s">
        <v>10</v>
      </c>
      <c r="Q80" s="24" t="s">
        <v>10</v>
      </c>
      <c r="R80" s="24" t="s">
        <v>10</v>
      </c>
      <c r="S80" s="24" t="s">
        <v>10</v>
      </c>
      <c r="T80" s="24" t="s">
        <v>10</v>
      </c>
      <c r="U80" s="24" t="s">
        <v>10</v>
      </c>
      <c r="V80" s="24" t="s">
        <v>10</v>
      </c>
      <c r="W80" s="24" t="s">
        <v>10</v>
      </c>
      <c r="X80" s="24" t="s">
        <v>10</v>
      </c>
      <c r="Y80" s="24" t="s">
        <v>10</v>
      </c>
      <c r="Z80" s="24" t="s">
        <v>10</v>
      </c>
      <c r="AA80" s="24" t="s">
        <v>10</v>
      </c>
      <c r="AB80" s="24" t="s">
        <v>10</v>
      </c>
      <c r="AC80" s="24" t="s">
        <v>10</v>
      </c>
      <c r="AD80" s="24" t="s">
        <v>10</v>
      </c>
      <c r="AE80" s="24" t="s">
        <v>10</v>
      </c>
      <c r="AF80" s="24" t="s">
        <v>10</v>
      </c>
      <c r="AG80" s="24" t="s">
        <v>10</v>
      </c>
      <c r="AH80" s="24"/>
      <c r="AI80" s="39">
        <f>COUNTIF(C80:AG80,"я")*B80/31</f>
        <v>3000</v>
      </c>
      <c r="AJ80" s="28"/>
    </row>
    <row r="81" spans="1:37">
      <c r="A81" s="23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39">
        <f t="shared" ref="AI81:AI82" si="7">COUNTIF(C81:AG81,"я")*B81/31</f>
        <v>0</v>
      </c>
      <c r="AJ81" s="26"/>
      <c r="AK81" s="27"/>
    </row>
    <row r="82" spans="1:37">
      <c r="A82" s="23"/>
      <c r="B82" s="23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24"/>
      <c r="AF82" s="24"/>
      <c r="AG82" s="24"/>
      <c r="AH82" s="24"/>
      <c r="AI82" s="39">
        <f t="shared" si="7"/>
        <v>0</v>
      </c>
      <c r="AJ82" s="28"/>
    </row>
    <row r="83" spans="1:37" hidden="1">
      <c r="A83" s="23"/>
      <c r="B83" s="23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24"/>
      <c r="AF83" s="24"/>
      <c r="AG83" s="24"/>
      <c r="AH83" s="24"/>
      <c r="AI83" s="39">
        <f>COUNTIF(C83:AG83,"я")*200</f>
        <v>0</v>
      </c>
      <c r="AJ83" s="28"/>
    </row>
    <row r="84" spans="1:37" hidden="1">
      <c r="A84" s="23"/>
      <c r="B84" s="23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24"/>
      <c r="AF84" s="24"/>
      <c r="AG84" s="24"/>
      <c r="AH84" s="24"/>
      <c r="AI84" s="39">
        <f>COUNTIF(C84:AG84,"я")*700</f>
        <v>0</v>
      </c>
      <c r="AJ84" s="28"/>
    </row>
    <row r="85" spans="1:37" hidden="1">
      <c r="A85" s="23"/>
      <c r="B85" s="23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24"/>
      <c r="AF85" s="24"/>
      <c r="AG85" s="24"/>
      <c r="AH85" s="24"/>
      <c r="AI85" s="39">
        <f>COUNTIF(C85:AG85,"я")*700</f>
        <v>0</v>
      </c>
      <c r="AJ85" s="28"/>
    </row>
    <row r="86" spans="1:37" hidden="1">
      <c r="A86" s="23"/>
      <c r="B86" s="23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24"/>
      <c r="AF86" s="24"/>
      <c r="AG86" s="24"/>
      <c r="AH86" s="24"/>
      <c r="AI86" s="39">
        <f>COUNTIF(C86:AG86,"я")*700</f>
        <v>0</v>
      </c>
      <c r="AJ86" s="28"/>
    </row>
    <row r="87" spans="1:37">
      <c r="A87" s="44" t="s">
        <v>20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4"/>
      <c r="AF87" s="34"/>
      <c r="AG87" s="35"/>
      <c r="AH87" s="35"/>
      <c r="AI87" s="36">
        <f>SUM(AI80:AI86)</f>
        <v>3000</v>
      </c>
      <c r="AJ87" s="28"/>
    </row>
    <row r="88" spans="1:37">
      <c r="A88" s="57"/>
      <c r="B88" s="47">
        <f>SUM(C88:AG88)</f>
        <v>0</v>
      </c>
      <c r="C88" s="48">
        <f>SUM(C56:C69)</f>
        <v>0</v>
      </c>
      <c r="D88" s="48">
        <f t="shared" ref="D88:AG88" si="8">SUMIF(D56:D87,"&gt;0",D56:D87)</f>
        <v>0</v>
      </c>
      <c r="E88" s="48">
        <f t="shared" si="8"/>
        <v>0</v>
      </c>
      <c r="F88" s="48">
        <f t="shared" si="8"/>
        <v>0</v>
      </c>
      <c r="G88" s="48">
        <f t="shared" si="8"/>
        <v>0</v>
      </c>
      <c r="H88" s="48">
        <f t="shared" si="8"/>
        <v>0</v>
      </c>
      <c r="I88" s="48">
        <f t="shared" si="8"/>
        <v>0</v>
      </c>
      <c r="J88" s="48">
        <f t="shared" si="8"/>
        <v>0</v>
      </c>
      <c r="K88" s="48">
        <f t="shared" si="8"/>
        <v>0</v>
      </c>
      <c r="L88" s="48">
        <f t="shared" si="8"/>
        <v>0</v>
      </c>
      <c r="M88" s="48">
        <f t="shared" si="8"/>
        <v>0</v>
      </c>
      <c r="N88" s="48">
        <f t="shared" si="8"/>
        <v>0</v>
      </c>
      <c r="O88" s="48">
        <f t="shared" si="8"/>
        <v>0</v>
      </c>
      <c r="P88" s="48">
        <f t="shared" si="8"/>
        <v>0</v>
      </c>
      <c r="Q88" s="48">
        <f t="shared" si="8"/>
        <v>0</v>
      </c>
      <c r="R88" s="48">
        <f t="shared" si="8"/>
        <v>0</v>
      </c>
      <c r="S88" s="48">
        <f t="shared" si="8"/>
        <v>0</v>
      </c>
      <c r="T88" s="48">
        <f t="shared" si="8"/>
        <v>0</v>
      </c>
      <c r="U88" s="48">
        <f t="shared" si="8"/>
        <v>0</v>
      </c>
      <c r="V88" s="48">
        <f t="shared" si="8"/>
        <v>0</v>
      </c>
      <c r="W88" s="48">
        <f t="shared" si="8"/>
        <v>0</v>
      </c>
      <c r="X88" s="48">
        <f t="shared" si="8"/>
        <v>0</v>
      </c>
      <c r="Y88" s="48">
        <f t="shared" si="8"/>
        <v>0</v>
      </c>
      <c r="Z88" s="48">
        <f t="shared" si="8"/>
        <v>0</v>
      </c>
      <c r="AA88" s="48">
        <f t="shared" si="8"/>
        <v>0</v>
      </c>
      <c r="AB88" s="48">
        <f t="shared" si="8"/>
        <v>0</v>
      </c>
      <c r="AC88" s="48">
        <f t="shared" si="8"/>
        <v>0</v>
      </c>
      <c r="AD88" s="48">
        <f t="shared" si="8"/>
        <v>0</v>
      </c>
      <c r="AE88" s="48">
        <f t="shared" si="8"/>
        <v>0</v>
      </c>
      <c r="AF88" s="48">
        <f t="shared" si="8"/>
        <v>0</v>
      </c>
      <c r="AG88" s="48">
        <f t="shared" si="8"/>
        <v>0</v>
      </c>
      <c r="AH88" s="48"/>
      <c r="AI88" s="39"/>
      <c r="AJ88" s="28"/>
    </row>
    <row r="89" spans="1:37">
      <c r="A89" s="49"/>
      <c r="B89" s="49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9"/>
      <c r="AJ89" s="28"/>
    </row>
    <row r="90" spans="1:37">
      <c r="A90" s="50"/>
      <c r="B90" s="50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38">
        <v>17000</v>
      </c>
      <c r="AI90" s="52">
        <f>AI69+AI79+AI87</f>
        <v>17000</v>
      </c>
      <c r="AJ90" s="28"/>
    </row>
    <row r="92" spans="1:37" ht="39.75" customHeight="1">
      <c r="A92" s="16" t="s">
        <v>23</v>
      </c>
      <c r="B92" s="17"/>
      <c r="C92" s="17"/>
      <c r="D92" s="17"/>
      <c r="E92" s="17"/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9"/>
      <c r="AJ92" s="20"/>
    </row>
    <row r="93" spans="1:37" ht="24.75" customHeight="1">
      <c r="A93" s="22" t="s">
        <v>8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9"/>
      <c r="AJ93" s="20"/>
    </row>
    <row r="94" spans="1:37">
      <c r="A94" s="23" t="s">
        <v>24</v>
      </c>
      <c r="B94" s="23">
        <v>7000</v>
      </c>
      <c r="C94" s="24"/>
      <c r="D94" s="24"/>
      <c r="E94" s="24" t="s">
        <v>10</v>
      </c>
      <c r="F94" s="24" t="s">
        <v>10</v>
      </c>
      <c r="G94" s="24"/>
      <c r="H94" s="24"/>
      <c r="I94" s="24" t="s">
        <v>10</v>
      </c>
      <c r="J94" s="24" t="s">
        <v>10</v>
      </c>
      <c r="K94" s="24"/>
      <c r="L94" s="24"/>
      <c r="M94" s="24" t="s">
        <v>10</v>
      </c>
      <c r="N94" s="24" t="s">
        <v>10</v>
      </c>
      <c r="O94" s="24"/>
      <c r="P94" s="24"/>
      <c r="Q94" s="24" t="s">
        <v>10</v>
      </c>
      <c r="R94" s="24" t="s">
        <v>10</v>
      </c>
      <c r="S94" s="24"/>
      <c r="T94" s="24"/>
      <c r="U94" s="24" t="s">
        <v>10</v>
      </c>
      <c r="V94" s="24" t="s">
        <v>10</v>
      </c>
      <c r="W94" s="24"/>
      <c r="X94" s="24"/>
      <c r="Y94" s="24" t="s">
        <v>10</v>
      </c>
      <c r="Z94" s="24" t="s">
        <v>10</v>
      </c>
      <c r="AA94" s="24"/>
      <c r="AB94" s="24"/>
      <c r="AC94" s="24" t="s">
        <v>10</v>
      </c>
      <c r="AD94" s="24" t="s">
        <v>10</v>
      </c>
      <c r="AE94" s="24"/>
      <c r="AF94" s="24"/>
      <c r="AG94" s="24"/>
      <c r="AH94" s="24"/>
      <c r="AI94" s="25">
        <f>COUNTIF(C94:AG94,"я")*B94/15-3</f>
        <v>6530.333333333333</v>
      </c>
      <c r="AJ94" s="26"/>
      <c r="AK94" s="27"/>
    </row>
    <row r="95" spans="1:37">
      <c r="A95" s="23" t="s">
        <v>203</v>
      </c>
      <c r="B95" s="23">
        <v>7000</v>
      </c>
      <c r="C95" s="38" t="s">
        <v>10</v>
      </c>
      <c r="D95" s="38" t="s">
        <v>10</v>
      </c>
      <c r="E95" s="24"/>
      <c r="F95" s="24"/>
      <c r="G95" s="38" t="s">
        <v>10</v>
      </c>
      <c r="H95" s="38" t="s">
        <v>10</v>
      </c>
      <c r="I95" s="24"/>
      <c r="J95" s="24"/>
      <c r="K95" s="38" t="s">
        <v>10</v>
      </c>
      <c r="L95" s="38"/>
      <c r="M95" s="24"/>
      <c r="N95" s="24"/>
      <c r="O95" s="38"/>
      <c r="P95" s="38"/>
      <c r="Q95" s="24"/>
      <c r="R95" s="24"/>
      <c r="S95" s="38"/>
      <c r="T95" s="38"/>
      <c r="U95" s="24"/>
      <c r="V95" s="24"/>
      <c r="W95" s="38"/>
      <c r="X95" s="38"/>
      <c r="Y95" s="24"/>
      <c r="Z95" s="24"/>
      <c r="AA95" s="38"/>
      <c r="AB95" s="38"/>
      <c r="AC95" s="24"/>
      <c r="AD95" s="24"/>
      <c r="AE95" s="38" t="s">
        <v>10</v>
      </c>
      <c r="AF95" s="38" t="s">
        <v>10</v>
      </c>
      <c r="AG95" s="24"/>
      <c r="AH95" s="24"/>
      <c r="AI95" s="25">
        <f>COUNTIF(C95:AG95,"я")*B95/16</f>
        <v>3062.5</v>
      </c>
      <c r="AJ95" s="28"/>
    </row>
    <row r="96" spans="1:37">
      <c r="A96" s="23" t="s">
        <v>204</v>
      </c>
      <c r="B96" s="23">
        <v>7000</v>
      </c>
      <c r="C96" s="24"/>
      <c r="D96" s="24"/>
      <c r="E96" s="24"/>
      <c r="F96" s="24"/>
      <c r="G96" s="24"/>
      <c r="H96" s="24"/>
      <c r="I96" s="24"/>
      <c r="J96" s="24"/>
      <c r="K96" s="38"/>
      <c r="L96" s="38" t="s">
        <v>10</v>
      </c>
      <c r="M96" s="24"/>
      <c r="N96" s="24"/>
      <c r="O96" s="38" t="s">
        <v>10</v>
      </c>
      <c r="P96" s="38" t="s">
        <v>10</v>
      </c>
      <c r="Q96" s="24"/>
      <c r="R96" s="24"/>
      <c r="S96" s="38" t="s">
        <v>10</v>
      </c>
      <c r="T96" s="38" t="s">
        <v>10</v>
      </c>
      <c r="U96" s="24"/>
      <c r="V96" s="24"/>
      <c r="W96" s="38" t="s">
        <v>10</v>
      </c>
      <c r="X96" s="38" t="s">
        <v>10</v>
      </c>
      <c r="Y96" s="24"/>
      <c r="Z96" s="24"/>
      <c r="AA96" s="38"/>
      <c r="AB96" s="38"/>
      <c r="AC96" s="24"/>
      <c r="AD96" s="24"/>
      <c r="AE96" s="38"/>
      <c r="AF96" s="38"/>
      <c r="AG96" s="24"/>
      <c r="AH96" s="38"/>
      <c r="AI96" s="25">
        <f t="shared" ref="AI96" si="9">COUNTIF(C96:AG96,"я")*B96/16</f>
        <v>3062.5</v>
      </c>
      <c r="AJ96" s="28"/>
    </row>
    <row r="97" spans="1:36">
      <c r="A97" s="23" t="s">
        <v>205</v>
      </c>
      <c r="B97" s="23">
        <v>7000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 t="s">
        <v>10</v>
      </c>
      <c r="AB97" s="38" t="s">
        <v>10</v>
      </c>
      <c r="AC97" s="38"/>
      <c r="AD97" s="38"/>
      <c r="AE97" s="38"/>
      <c r="AF97" s="38"/>
      <c r="AG97" s="38"/>
      <c r="AH97" s="38"/>
      <c r="AI97" s="25">
        <f>COUNTIF(C97:AG97,"я")*B97/16</f>
        <v>875</v>
      </c>
      <c r="AJ97" s="28"/>
    </row>
    <row r="98" spans="1:36">
      <c r="A98" s="23" t="s">
        <v>206</v>
      </c>
      <c r="B98" s="23">
        <v>7000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 t="s">
        <v>10</v>
      </c>
      <c r="AH98" s="38"/>
      <c r="AI98" s="25">
        <f>COUNTIF(C98:AG98,"я")*B98/15+3</f>
        <v>469.66666666666669</v>
      </c>
      <c r="AJ98" s="28"/>
    </row>
    <row r="99" spans="1:36" hidden="1">
      <c r="A99" s="29"/>
      <c r="B99" s="23">
        <v>7000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25">
        <f t="shared" ref="AI99:AI106" si="10">COUNTIF(C99:AG99,"я")*B99/15</f>
        <v>0</v>
      </c>
      <c r="AJ99" s="28"/>
    </row>
    <row r="100" spans="1:36">
      <c r="A100" s="29"/>
      <c r="B100" s="23">
        <v>7000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25">
        <f t="shared" si="10"/>
        <v>0</v>
      </c>
      <c r="AJ100" s="28"/>
    </row>
    <row r="101" spans="1:36">
      <c r="A101" s="29"/>
      <c r="B101" s="23">
        <v>7000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25">
        <f t="shared" si="10"/>
        <v>0</v>
      </c>
      <c r="AJ101" s="28"/>
    </row>
    <row r="102" spans="1:36">
      <c r="A102" s="29"/>
      <c r="B102" s="23">
        <v>7000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25">
        <f t="shared" si="10"/>
        <v>0</v>
      </c>
      <c r="AJ102" s="28"/>
    </row>
    <row r="103" spans="1:36">
      <c r="A103" s="29"/>
      <c r="B103" s="23">
        <v>7000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25">
        <f t="shared" si="10"/>
        <v>0</v>
      </c>
      <c r="AJ103" s="28"/>
    </row>
    <row r="104" spans="1:36">
      <c r="A104" s="29"/>
      <c r="B104" s="29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25">
        <f t="shared" si="10"/>
        <v>0</v>
      </c>
      <c r="AJ104" s="28"/>
    </row>
    <row r="105" spans="1:36">
      <c r="A105" s="29"/>
      <c r="B105" s="29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25">
        <f t="shared" si="10"/>
        <v>0</v>
      </c>
      <c r="AJ105" s="28"/>
    </row>
    <row r="106" spans="1:36">
      <c r="A106" s="29"/>
      <c r="B106" s="29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25">
        <f t="shared" si="10"/>
        <v>0</v>
      </c>
      <c r="AJ106" s="28"/>
    </row>
    <row r="107" spans="1:36">
      <c r="A107" s="3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45"/>
      <c r="AH107" s="45"/>
      <c r="AI107" s="36">
        <f>SUM(AI94:AI106)</f>
        <v>13999.999999999998</v>
      </c>
      <c r="AJ107" s="28"/>
    </row>
    <row r="108" spans="1:36" hidden="1">
      <c r="A108" s="23"/>
      <c r="B108" s="23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9">
        <f>COUNTIF(C108:AG108,"я")*700</f>
        <v>0</v>
      </c>
      <c r="AJ108" s="28"/>
    </row>
    <row r="109" spans="1:36" hidden="1">
      <c r="A109" s="23"/>
      <c r="B109" s="23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9">
        <f t="shared" ref="AI109:AI116" si="11">COUNTIF(C109:AG109,"я")*700</f>
        <v>0</v>
      </c>
      <c r="AJ109" s="28"/>
    </row>
    <row r="110" spans="1:36" hidden="1">
      <c r="A110" s="23"/>
      <c r="B110" s="23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9">
        <f t="shared" si="11"/>
        <v>0</v>
      </c>
      <c r="AJ110" s="28"/>
    </row>
    <row r="111" spans="1:36" hidden="1">
      <c r="A111" s="23"/>
      <c r="B111" s="23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9">
        <f t="shared" si="11"/>
        <v>0</v>
      </c>
      <c r="AJ111" s="28"/>
    </row>
    <row r="112" spans="1:36" hidden="1">
      <c r="A112" s="23"/>
      <c r="B112" s="23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9">
        <f t="shared" si="11"/>
        <v>0</v>
      </c>
      <c r="AJ112" s="28"/>
    </row>
    <row r="113" spans="1:37" hidden="1">
      <c r="A113" s="23"/>
      <c r="B113" s="23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9">
        <f t="shared" si="11"/>
        <v>0</v>
      </c>
      <c r="AJ113" s="28"/>
    </row>
    <row r="114" spans="1:37" hidden="1">
      <c r="A114" s="23"/>
      <c r="B114" s="23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9">
        <f t="shared" si="11"/>
        <v>0</v>
      </c>
      <c r="AJ114" s="28"/>
    </row>
    <row r="115" spans="1:37" hidden="1">
      <c r="A115" s="23"/>
      <c r="B115" s="23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9">
        <f t="shared" si="11"/>
        <v>0</v>
      </c>
      <c r="AJ115" s="28"/>
    </row>
    <row r="116" spans="1:37" hidden="1">
      <c r="A116" s="23"/>
      <c r="B116" s="23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9">
        <f t="shared" si="11"/>
        <v>0</v>
      </c>
      <c r="AJ116" s="28"/>
    </row>
    <row r="117" spans="1:37" ht="18" hidden="1" customHeight="1">
      <c r="A117" s="40" t="s">
        <v>22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45"/>
      <c r="AH117" s="45"/>
      <c r="AI117" s="39"/>
      <c r="AJ117" s="28"/>
    </row>
    <row r="118" spans="1:37" ht="21" hidden="1" customHeight="1">
      <c r="A118" s="23" t="s">
        <v>116</v>
      </c>
      <c r="B118" s="23">
        <v>3000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25">
        <f>COUNTIF(C118:AG118,"я")*B118/30</f>
        <v>0</v>
      </c>
      <c r="AJ118" s="26"/>
      <c r="AK118" s="27"/>
    </row>
    <row r="119" spans="1:37" hidden="1">
      <c r="A119" s="23"/>
      <c r="B119" s="23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9">
        <f t="shared" ref="AI119:AI124" si="12">COUNTIF(C119:AG119,"я")*700</f>
        <v>0</v>
      </c>
      <c r="AJ119" s="28"/>
    </row>
    <row r="120" spans="1:37" hidden="1">
      <c r="A120" s="23"/>
      <c r="B120" s="23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9">
        <f t="shared" si="12"/>
        <v>0</v>
      </c>
      <c r="AJ120" s="28"/>
    </row>
    <row r="121" spans="1:37" hidden="1">
      <c r="A121" s="23"/>
      <c r="B121" s="23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9">
        <f t="shared" si="12"/>
        <v>0</v>
      </c>
      <c r="AJ121" s="28"/>
    </row>
    <row r="122" spans="1:37" hidden="1">
      <c r="A122" s="23"/>
      <c r="B122" s="23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9">
        <f t="shared" si="12"/>
        <v>0</v>
      </c>
      <c r="AJ122" s="28"/>
    </row>
    <row r="123" spans="1:37" hidden="1">
      <c r="A123" s="23"/>
      <c r="B123" s="23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9">
        <f t="shared" si="12"/>
        <v>0</v>
      </c>
      <c r="AJ123" s="28"/>
    </row>
    <row r="124" spans="1:37" hidden="1">
      <c r="A124" s="23"/>
      <c r="B124" s="23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9">
        <f t="shared" si="12"/>
        <v>0</v>
      </c>
      <c r="AJ124" s="28"/>
    </row>
    <row r="125" spans="1:37">
      <c r="A125" s="44" t="s">
        <v>20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45"/>
      <c r="AH125" s="45"/>
      <c r="AI125" s="25"/>
      <c r="AJ125" s="28"/>
    </row>
    <row r="126" spans="1:37">
      <c r="A126" s="57"/>
      <c r="B126" s="47">
        <f>SUM(C126:AG126)</f>
        <v>0</v>
      </c>
      <c r="C126" s="48">
        <f>SUM(C94:C107)</f>
        <v>0</v>
      </c>
      <c r="D126" s="48">
        <f t="shared" ref="D126:AG126" si="13">SUMIF(D94:D125,"&gt;0",D94:D125)</f>
        <v>0</v>
      </c>
      <c r="E126" s="48">
        <f t="shared" si="13"/>
        <v>0</v>
      </c>
      <c r="F126" s="48">
        <f t="shared" si="13"/>
        <v>0</v>
      </c>
      <c r="G126" s="48">
        <f t="shared" si="13"/>
        <v>0</v>
      </c>
      <c r="H126" s="48">
        <f t="shared" si="13"/>
        <v>0</v>
      </c>
      <c r="I126" s="48">
        <f t="shared" si="13"/>
        <v>0</v>
      </c>
      <c r="J126" s="48">
        <f t="shared" si="13"/>
        <v>0</v>
      </c>
      <c r="K126" s="48">
        <f t="shared" si="13"/>
        <v>0</v>
      </c>
      <c r="L126" s="48">
        <f t="shared" si="13"/>
        <v>0</v>
      </c>
      <c r="M126" s="48">
        <f t="shared" si="13"/>
        <v>0</v>
      </c>
      <c r="N126" s="48">
        <f t="shared" si="13"/>
        <v>0</v>
      </c>
      <c r="O126" s="48">
        <f t="shared" si="13"/>
        <v>0</v>
      </c>
      <c r="P126" s="48">
        <f t="shared" si="13"/>
        <v>0</v>
      </c>
      <c r="Q126" s="48">
        <f t="shared" si="13"/>
        <v>0</v>
      </c>
      <c r="R126" s="48">
        <f t="shared" si="13"/>
        <v>0</v>
      </c>
      <c r="S126" s="48">
        <f t="shared" si="13"/>
        <v>0</v>
      </c>
      <c r="T126" s="48">
        <f t="shared" si="13"/>
        <v>0</v>
      </c>
      <c r="U126" s="48">
        <f t="shared" si="13"/>
        <v>0</v>
      </c>
      <c r="V126" s="48">
        <f t="shared" si="13"/>
        <v>0</v>
      </c>
      <c r="W126" s="48">
        <f t="shared" si="13"/>
        <v>0</v>
      </c>
      <c r="X126" s="48">
        <f t="shared" si="13"/>
        <v>0</v>
      </c>
      <c r="Y126" s="48">
        <f t="shared" si="13"/>
        <v>0</v>
      </c>
      <c r="Z126" s="48">
        <f t="shared" si="13"/>
        <v>0</v>
      </c>
      <c r="AA126" s="48">
        <f t="shared" si="13"/>
        <v>0</v>
      </c>
      <c r="AB126" s="48">
        <f t="shared" si="13"/>
        <v>0</v>
      </c>
      <c r="AC126" s="48">
        <f t="shared" si="13"/>
        <v>0</v>
      </c>
      <c r="AD126" s="48">
        <f t="shared" si="13"/>
        <v>0</v>
      </c>
      <c r="AE126" s="48">
        <f t="shared" si="13"/>
        <v>0</v>
      </c>
      <c r="AF126" s="48">
        <f t="shared" si="13"/>
        <v>0</v>
      </c>
      <c r="AG126" s="48">
        <f t="shared" si="13"/>
        <v>0</v>
      </c>
      <c r="AH126" s="48"/>
      <c r="AI126" s="39"/>
      <c r="AJ126" s="28"/>
    </row>
    <row r="127" spans="1:37">
      <c r="A127" s="49"/>
      <c r="B127" s="49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9"/>
      <c r="AJ127" s="28"/>
    </row>
    <row r="128" spans="1:37">
      <c r="A128" s="50"/>
      <c r="B128" s="50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38">
        <v>14000</v>
      </c>
      <c r="AI128" s="52">
        <f>AI107+AI117+AI125</f>
        <v>13999.999999999998</v>
      </c>
      <c r="AJ128" s="28"/>
    </row>
    <row r="130" spans="1:37" ht="39.75" customHeight="1">
      <c r="A130" s="16" t="s">
        <v>25</v>
      </c>
      <c r="B130" s="17"/>
      <c r="C130" s="17"/>
      <c r="D130" s="17"/>
      <c r="E130" s="17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9"/>
      <c r="AJ130" s="20"/>
    </row>
    <row r="131" spans="1:37" ht="24.75" customHeight="1">
      <c r="A131" s="22" t="s">
        <v>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9"/>
      <c r="AJ131" s="20"/>
    </row>
    <row r="132" spans="1:37">
      <c r="A132" s="23" t="s">
        <v>134</v>
      </c>
      <c r="B132" s="23">
        <v>7000</v>
      </c>
      <c r="C132" s="24"/>
      <c r="D132" s="24" t="s">
        <v>10</v>
      </c>
      <c r="E132" s="24" t="s">
        <v>10</v>
      </c>
      <c r="F132" s="24"/>
      <c r="G132" s="24"/>
      <c r="H132" s="24" t="s">
        <v>10</v>
      </c>
      <c r="I132" s="24" t="s">
        <v>10</v>
      </c>
      <c r="J132" s="24"/>
      <c r="K132" s="24"/>
      <c r="L132" s="24" t="s">
        <v>10</v>
      </c>
      <c r="M132" s="24" t="s">
        <v>10</v>
      </c>
      <c r="N132" s="24"/>
      <c r="O132" s="24"/>
      <c r="P132" s="24"/>
      <c r="Q132" s="24"/>
      <c r="R132" s="24"/>
      <c r="S132" s="24"/>
      <c r="T132" s="24"/>
      <c r="U132" s="24" t="s">
        <v>10</v>
      </c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5">
        <f>COUNTIF(C132:AG132,"я")*B132/16-1</f>
        <v>3061.5</v>
      </c>
      <c r="AJ132" s="26"/>
      <c r="AK132" s="27"/>
    </row>
    <row r="133" spans="1:37">
      <c r="A133" s="23" t="s">
        <v>197</v>
      </c>
      <c r="B133" s="23">
        <v>7000</v>
      </c>
      <c r="C133" s="24"/>
      <c r="D133" s="24"/>
      <c r="E133" s="24"/>
      <c r="F133" s="24" t="s">
        <v>10</v>
      </c>
      <c r="G133" s="24" t="s">
        <v>10</v>
      </c>
      <c r="H133" s="24"/>
      <c r="I133" s="24"/>
      <c r="J133" s="24" t="s">
        <v>10</v>
      </c>
      <c r="K133" s="24" t="s">
        <v>10</v>
      </c>
      <c r="L133" s="24"/>
      <c r="M133" s="24"/>
      <c r="N133" s="24" t="s">
        <v>10</v>
      </c>
      <c r="O133" s="24" t="s">
        <v>10</v>
      </c>
      <c r="P133" s="24"/>
      <c r="Q133" s="24"/>
      <c r="R133" s="24" t="s">
        <v>10</v>
      </c>
      <c r="S133" s="24" t="s">
        <v>10</v>
      </c>
      <c r="T133" s="24"/>
      <c r="U133" s="24"/>
      <c r="V133" s="24" t="s">
        <v>10</v>
      </c>
      <c r="W133" s="24" t="s">
        <v>10</v>
      </c>
      <c r="X133" s="24"/>
      <c r="Y133" s="24"/>
      <c r="Z133" s="24"/>
      <c r="AA133" s="24"/>
      <c r="AB133" s="24"/>
      <c r="AC133" s="24"/>
      <c r="AD133" s="24" t="s">
        <v>10</v>
      </c>
      <c r="AE133" s="24" t="s">
        <v>10</v>
      </c>
      <c r="AF133" s="24"/>
      <c r="AG133" s="24"/>
      <c r="AH133" s="24"/>
      <c r="AI133" s="25">
        <f>COUNTIF(C133:AG133,"я")*B133/15</f>
        <v>5600</v>
      </c>
      <c r="AJ133" s="28"/>
    </row>
    <row r="134" spans="1:37">
      <c r="A134" s="23" t="s">
        <v>206</v>
      </c>
      <c r="B134" s="23">
        <v>7000</v>
      </c>
      <c r="C134" s="24">
        <v>467</v>
      </c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>
        <v>467</v>
      </c>
      <c r="Q134" s="24">
        <v>467</v>
      </c>
      <c r="R134" s="24"/>
      <c r="S134" s="24"/>
      <c r="T134" s="24">
        <v>438</v>
      </c>
      <c r="U134" s="24"/>
      <c r="V134" s="24"/>
      <c r="W134" s="24"/>
      <c r="X134" s="24">
        <v>438</v>
      </c>
      <c r="Y134" s="24">
        <v>438</v>
      </c>
      <c r="Z134" s="24">
        <v>437</v>
      </c>
      <c r="AA134" s="24">
        <v>437</v>
      </c>
      <c r="AB134" s="24">
        <v>437</v>
      </c>
      <c r="AC134" s="24">
        <v>437</v>
      </c>
      <c r="AD134" s="24"/>
      <c r="AE134" s="24"/>
      <c r="AF134" s="24">
        <v>437</v>
      </c>
      <c r="AG134" s="24">
        <v>438</v>
      </c>
      <c r="AH134" s="24"/>
      <c r="AI134" s="25">
        <f>COUNTIF(C134:AG134,"я")*B134/16</f>
        <v>0</v>
      </c>
      <c r="AJ134" s="28"/>
    </row>
    <row r="135" spans="1:37">
      <c r="A135" s="23"/>
      <c r="B135" s="23">
        <v>7000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5">
        <f t="shared" ref="AI135:AI144" si="14">COUNTIF(C135:AG135,"я")*B135/15</f>
        <v>0</v>
      </c>
      <c r="AJ135" s="28"/>
    </row>
    <row r="136" spans="1:37">
      <c r="A136" s="23"/>
      <c r="B136" s="23">
        <v>7000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5">
        <f t="shared" si="14"/>
        <v>0</v>
      </c>
      <c r="AJ136" s="28"/>
    </row>
    <row r="137" spans="1:37">
      <c r="A137" s="23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25">
        <f t="shared" si="14"/>
        <v>0</v>
      </c>
      <c r="AJ137" s="28"/>
    </row>
    <row r="138" spans="1:37">
      <c r="A138" s="29"/>
      <c r="B138" s="29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30"/>
      <c r="AF138" s="30"/>
      <c r="AG138" s="30"/>
      <c r="AH138" s="30"/>
      <c r="AI138" s="25">
        <f t="shared" si="14"/>
        <v>0</v>
      </c>
      <c r="AJ138" s="28"/>
    </row>
    <row r="139" spans="1:37">
      <c r="A139" s="29"/>
      <c r="B139" s="29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30"/>
      <c r="AF139" s="30"/>
      <c r="AG139" s="30"/>
      <c r="AH139" s="30"/>
      <c r="AI139" s="25">
        <f t="shared" si="14"/>
        <v>0</v>
      </c>
      <c r="AJ139" s="28"/>
    </row>
    <row r="140" spans="1:37">
      <c r="A140" s="29"/>
      <c r="B140" s="29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30"/>
      <c r="AF140" s="30"/>
      <c r="AG140" s="30"/>
      <c r="AH140" s="30"/>
      <c r="AI140" s="25">
        <f t="shared" si="14"/>
        <v>0</v>
      </c>
      <c r="AJ140" s="28"/>
    </row>
    <row r="141" spans="1:37">
      <c r="A141" s="29"/>
      <c r="B141" s="29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30"/>
      <c r="AF141" s="30"/>
      <c r="AG141" s="30"/>
      <c r="AH141" s="30"/>
      <c r="AI141" s="25">
        <f t="shared" si="14"/>
        <v>0</v>
      </c>
      <c r="AJ141" s="28"/>
    </row>
    <row r="142" spans="1:37">
      <c r="A142" s="29"/>
      <c r="B142" s="29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30"/>
      <c r="AF142" s="30"/>
      <c r="AG142" s="30"/>
      <c r="AH142" s="30"/>
      <c r="AI142" s="25">
        <f t="shared" si="14"/>
        <v>0</v>
      </c>
      <c r="AJ142" s="28"/>
    </row>
    <row r="143" spans="1:37">
      <c r="A143" s="29"/>
      <c r="B143" s="29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30"/>
      <c r="AF143" s="30"/>
      <c r="AG143" s="30"/>
      <c r="AH143" s="30"/>
      <c r="AI143" s="25">
        <f t="shared" si="14"/>
        <v>0</v>
      </c>
      <c r="AJ143" s="28"/>
    </row>
    <row r="144" spans="1:37">
      <c r="A144" s="29"/>
      <c r="B144" s="29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30"/>
      <c r="AF144" s="30"/>
      <c r="AG144" s="30"/>
      <c r="AH144" s="30"/>
      <c r="AI144" s="25">
        <f t="shared" si="14"/>
        <v>0</v>
      </c>
      <c r="AJ144" s="28"/>
    </row>
    <row r="145" spans="1:36">
      <c r="A145" s="3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4"/>
      <c r="AF145" s="34"/>
      <c r="AG145" s="35"/>
      <c r="AH145" s="35"/>
      <c r="AI145" s="36">
        <f>SUM(AI132:AI144)-1</f>
        <v>8660.5</v>
      </c>
      <c r="AJ145" s="28"/>
    </row>
    <row r="146" spans="1:36">
      <c r="A146" s="40" t="s">
        <v>18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4"/>
      <c r="AF146" s="34"/>
      <c r="AG146" s="35"/>
      <c r="AH146" s="35"/>
      <c r="AI146" s="25"/>
      <c r="AJ146" s="28"/>
    </row>
    <row r="147" spans="1:36">
      <c r="A147" s="23" t="s">
        <v>171</v>
      </c>
      <c r="B147" s="23">
        <v>10500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24"/>
      <c r="AH147" s="24"/>
      <c r="AI147" s="39">
        <f>COUNTIF(C147:AG147,"я")*700</f>
        <v>0</v>
      </c>
      <c r="AJ147" s="28"/>
    </row>
    <row r="148" spans="1:36">
      <c r="A148" s="23" t="s">
        <v>198</v>
      </c>
      <c r="B148" s="23">
        <v>10500</v>
      </c>
      <c r="C148" s="38"/>
      <c r="D148" s="38"/>
      <c r="E148" s="38" t="s">
        <v>10</v>
      </c>
      <c r="F148" s="38" t="s">
        <v>10</v>
      </c>
      <c r="G148" s="38"/>
      <c r="H148" s="38"/>
      <c r="I148" s="38"/>
      <c r="J148" s="38" t="s">
        <v>10</v>
      </c>
      <c r="K148" s="38"/>
      <c r="L148" s="38"/>
      <c r="M148" s="38" t="s">
        <v>10</v>
      </c>
      <c r="N148" s="38"/>
      <c r="O148" s="38"/>
      <c r="P148" s="38" t="s">
        <v>10</v>
      </c>
      <c r="Q148" s="38" t="s">
        <v>10</v>
      </c>
      <c r="R148" s="38"/>
      <c r="S148" s="38"/>
      <c r="T148" s="38"/>
      <c r="U148" s="38"/>
      <c r="V148" s="38"/>
      <c r="W148" s="38"/>
      <c r="X148" s="38"/>
      <c r="Y148" s="38"/>
      <c r="Z148" s="38" t="s">
        <v>10</v>
      </c>
      <c r="AA148" s="38" t="s">
        <v>10</v>
      </c>
      <c r="AB148" s="38" t="s">
        <v>10</v>
      </c>
      <c r="AC148" s="38" t="s">
        <v>10</v>
      </c>
      <c r="AD148" s="38"/>
      <c r="AE148" s="24"/>
      <c r="AF148" s="24"/>
      <c r="AG148" s="24"/>
      <c r="AH148" s="24"/>
      <c r="AI148" s="39">
        <f t="shared" ref="AI148:AI155" si="15">COUNTIF(C148:AG148,"я")*700</f>
        <v>7000</v>
      </c>
      <c r="AJ148" s="28"/>
    </row>
    <row r="149" spans="1:36">
      <c r="A149" s="23" t="s">
        <v>138</v>
      </c>
      <c r="B149" s="23">
        <v>10500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24"/>
      <c r="AF149" s="24"/>
      <c r="AG149" s="24"/>
      <c r="AH149" s="24"/>
      <c r="AI149" s="39">
        <f t="shared" si="15"/>
        <v>0</v>
      </c>
      <c r="AJ149" s="28"/>
    </row>
    <row r="150" spans="1:36">
      <c r="A150" s="23" t="s">
        <v>199</v>
      </c>
      <c r="B150" s="23">
        <v>10500</v>
      </c>
      <c r="C150" s="38" t="s">
        <v>10</v>
      </c>
      <c r="D150" s="38" t="s">
        <v>10</v>
      </c>
      <c r="E150" s="38"/>
      <c r="F150" s="38"/>
      <c r="G150" s="38" t="s">
        <v>10</v>
      </c>
      <c r="H150" s="38" t="s">
        <v>10</v>
      </c>
      <c r="I150" s="38" t="s">
        <v>10</v>
      </c>
      <c r="J150" s="38"/>
      <c r="K150" s="38" t="s">
        <v>10</v>
      </c>
      <c r="L150" s="38" t="s">
        <v>10</v>
      </c>
      <c r="M150" s="38"/>
      <c r="N150" s="38" t="s">
        <v>10</v>
      </c>
      <c r="O150" s="38" t="s">
        <v>10</v>
      </c>
      <c r="P150" s="38"/>
      <c r="Q150" s="38"/>
      <c r="R150" s="38" t="s">
        <v>10</v>
      </c>
      <c r="S150" s="38" t="s">
        <v>10</v>
      </c>
      <c r="T150" s="38" t="s">
        <v>10</v>
      </c>
      <c r="U150" s="38" t="s">
        <v>10</v>
      </c>
      <c r="V150" s="38" t="s">
        <v>10</v>
      </c>
      <c r="W150" s="38" t="s">
        <v>10</v>
      </c>
      <c r="X150" s="38" t="s">
        <v>10</v>
      </c>
      <c r="Y150" s="38" t="s">
        <v>10</v>
      </c>
      <c r="Z150" s="38"/>
      <c r="AA150" s="38"/>
      <c r="AB150" s="38"/>
      <c r="AC150" s="38"/>
      <c r="AD150" s="38" t="s">
        <v>10</v>
      </c>
      <c r="AE150" s="24" t="s">
        <v>10</v>
      </c>
      <c r="AF150" s="24" t="s">
        <v>10</v>
      </c>
      <c r="AG150" s="24" t="s">
        <v>10</v>
      </c>
      <c r="AH150" s="24"/>
      <c r="AI150" s="39">
        <f>COUNTIF(C150:AG150,"я")*700</f>
        <v>14700</v>
      </c>
      <c r="AJ150" s="28"/>
    </row>
    <row r="151" spans="1:36">
      <c r="A151" s="23" t="s">
        <v>152</v>
      </c>
      <c r="B151" s="23">
        <v>10500</v>
      </c>
      <c r="C151" s="38" t="s">
        <v>10</v>
      </c>
      <c r="D151" s="38" t="s">
        <v>10</v>
      </c>
      <c r="E151" s="38" t="s">
        <v>10</v>
      </c>
      <c r="F151" s="38" t="s">
        <v>10</v>
      </c>
      <c r="G151" s="38" t="s">
        <v>10</v>
      </c>
      <c r="H151" s="38"/>
      <c r="I151" s="38" t="s">
        <v>10</v>
      </c>
      <c r="J151" s="38" t="s">
        <v>10</v>
      </c>
      <c r="K151" s="38"/>
      <c r="L151" s="38"/>
      <c r="M151" s="38" t="s">
        <v>10</v>
      </c>
      <c r="N151" s="38"/>
      <c r="O151" s="38"/>
      <c r="P151" s="38" t="s">
        <v>10</v>
      </c>
      <c r="Q151" s="38" t="s">
        <v>10</v>
      </c>
      <c r="R151" s="38"/>
      <c r="S151" s="38" t="s">
        <v>10</v>
      </c>
      <c r="T151" s="38"/>
      <c r="U151" s="38" t="s">
        <v>10</v>
      </c>
      <c r="V151" s="38"/>
      <c r="W151" s="38" t="s">
        <v>10</v>
      </c>
      <c r="X151" s="38" t="s">
        <v>10</v>
      </c>
      <c r="Y151" s="38" t="s">
        <v>10</v>
      </c>
      <c r="Z151" s="38"/>
      <c r="AA151" s="38" t="s">
        <v>10</v>
      </c>
      <c r="AB151" s="38" t="s">
        <v>10</v>
      </c>
      <c r="AC151" s="38" t="s">
        <v>10</v>
      </c>
      <c r="AD151" s="38" t="s">
        <v>10</v>
      </c>
      <c r="AE151" s="24" t="s">
        <v>10</v>
      </c>
      <c r="AF151" s="24" t="s">
        <v>10</v>
      </c>
      <c r="AG151" s="24" t="s">
        <v>10</v>
      </c>
      <c r="AH151" s="24"/>
      <c r="AI151" s="39">
        <f t="shared" si="15"/>
        <v>15400</v>
      </c>
      <c r="AJ151" s="28"/>
    </row>
    <row r="152" spans="1:36">
      <c r="A152" s="23"/>
      <c r="B152" s="23">
        <v>10500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24"/>
      <c r="AF152" s="24"/>
      <c r="AG152" s="24"/>
      <c r="AH152" s="24"/>
      <c r="AI152" s="39">
        <f t="shared" si="15"/>
        <v>0</v>
      </c>
      <c r="AJ152" s="28"/>
    </row>
    <row r="153" spans="1:36">
      <c r="A153" s="23"/>
      <c r="B153" s="23">
        <v>10500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24"/>
      <c r="AF153" s="24"/>
      <c r="AG153" s="24"/>
      <c r="AH153" s="24"/>
      <c r="AI153" s="39">
        <f t="shared" si="15"/>
        <v>0</v>
      </c>
      <c r="AJ153" s="28"/>
    </row>
    <row r="154" spans="1:36">
      <c r="A154" s="23"/>
      <c r="B154" s="23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24"/>
      <c r="AF154" s="24"/>
      <c r="AG154" s="24"/>
      <c r="AH154" s="24"/>
      <c r="AI154" s="39">
        <f t="shared" si="15"/>
        <v>0</v>
      </c>
      <c r="AJ154" s="28"/>
    </row>
    <row r="155" spans="1:36">
      <c r="A155" s="23"/>
      <c r="B155" s="23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24"/>
      <c r="AF155" s="24"/>
      <c r="AG155" s="24"/>
      <c r="AH155" s="24"/>
      <c r="AI155" s="39">
        <f t="shared" si="15"/>
        <v>0</v>
      </c>
      <c r="AJ155" s="28"/>
    </row>
    <row r="156" spans="1:36">
      <c r="A156" s="23"/>
      <c r="B156" s="23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24"/>
      <c r="AF156" s="24"/>
      <c r="AG156" s="24"/>
      <c r="AH156" s="24"/>
      <c r="AI156" s="39">
        <f>COUNTIF(C156:AG156,"я")*680</f>
        <v>0</v>
      </c>
      <c r="AJ156" s="28"/>
    </row>
    <row r="157" spans="1:36" ht="18" customHeight="1">
      <c r="A157" s="72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4"/>
      <c r="AF157" s="34"/>
      <c r="AG157" s="35"/>
      <c r="AH157" s="35"/>
      <c r="AI157" s="36">
        <f>SUM(AI147:AI156)</f>
        <v>37100</v>
      </c>
      <c r="AJ157" s="28"/>
    </row>
    <row r="158" spans="1:36" hidden="1">
      <c r="A158" s="23" t="s">
        <v>46</v>
      </c>
      <c r="B158" s="23">
        <v>3000</v>
      </c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9">
        <f>COUNTIF(C158:AG158,"я")*B158/31</f>
        <v>0</v>
      </c>
      <c r="AJ158" s="28"/>
    </row>
    <row r="159" spans="1:36" hidden="1">
      <c r="A159" s="23" t="s">
        <v>134</v>
      </c>
      <c r="B159" s="23">
        <v>3000</v>
      </c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24"/>
      <c r="AF159" s="24"/>
      <c r="AG159" s="24"/>
      <c r="AH159" s="24"/>
      <c r="AI159" s="39">
        <f>COUNTIF(C159:AG159,"я")*B159/31</f>
        <v>0</v>
      </c>
      <c r="AJ159" s="28"/>
    </row>
    <row r="160" spans="1:36" hidden="1">
      <c r="A160" s="23"/>
      <c r="B160" s="23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9">
        <f>COUNTIF(C160:AG160,"я")*700</f>
        <v>0</v>
      </c>
      <c r="AJ160" s="28"/>
    </row>
    <row r="161" spans="1:37" hidden="1">
      <c r="A161" s="23"/>
      <c r="B161" s="23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9">
        <f>COUNTIF(C161:AG161,"я")*200</f>
        <v>0</v>
      </c>
      <c r="AJ161" s="28"/>
    </row>
    <row r="162" spans="1:37" hidden="1">
      <c r="A162" s="23"/>
      <c r="B162" s="23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9">
        <f>COUNTIF(C162:AG162,"я")*700</f>
        <v>0</v>
      </c>
      <c r="AJ162" s="28"/>
    </row>
    <row r="163" spans="1:37" hidden="1">
      <c r="A163" s="23"/>
      <c r="B163" s="23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9">
        <f>COUNTIF(C163:AG163,"я")*700</f>
        <v>0</v>
      </c>
      <c r="AJ163" s="28"/>
    </row>
    <row r="164" spans="1:37" hidden="1">
      <c r="A164" s="23"/>
      <c r="B164" s="23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9">
        <f>COUNTIF(C164:AG164,"я")*700</f>
        <v>0</v>
      </c>
      <c r="AJ164" s="28"/>
    </row>
    <row r="165" spans="1:37">
      <c r="A165" s="44" t="s">
        <v>20</v>
      </c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45"/>
      <c r="AH165" s="45"/>
      <c r="AI165" s="25"/>
      <c r="AJ165" s="28"/>
    </row>
    <row r="166" spans="1:37">
      <c r="A166" s="46">
        <f>SUM(C147:AG153)</f>
        <v>0</v>
      </c>
      <c r="B166" s="47">
        <f>SUM(C166:AG166)</f>
        <v>5338</v>
      </c>
      <c r="C166" s="48">
        <f>SUM(C132:C145)</f>
        <v>467</v>
      </c>
      <c r="D166" s="48">
        <f t="shared" ref="D166:AG166" si="16">SUMIF(D132:D165,"&gt;0",D132:D165)</f>
        <v>0</v>
      </c>
      <c r="E166" s="48">
        <f t="shared" si="16"/>
        <v>0</v>
      </c>
      <c r="F166" s="48">
        <f t="shared" si="16"/>
        <v>0</v>
      </c>
      <c r="G166" s="48">
        <f t="shared" si="16"/>
        <v>0</v>
      </c>
      <c r="H166" s="48">
        <f t="shared" si="16"/>
        <v>0</v>
      </c>
      <c r="I166" s="48">
        <f t="shared" si="16"/>
        <v>0</v>
      </c>
      <c r="J166" s="48">
        <f t="shared" si="16"/>
        <v>0</v>
      </c>
      <c r="K166" s="48">
        <f t="shared" si="16"/>
        <v>0</v>
      </c>
      <c r="L166" s="48">
        <f t="shared" si="16"/>
        <v>0</v>
      </c>
      <c r="M166" s="48">
        <f t="shared" si="16"/>
        <v>0</v>
      </c>
      <c r="N166" s="48">
        <f t="shared" si="16"/>
        <v>0</v>
      </c>
      <c r="O166" s="48">
        <f t="shared" si="16"/>
        <v>0</v>
      </c>
      <c r="P166" s="48">
        <f t="shared" si="16"/>
        <v>467</v>
      </c>
      <c r="Q166" s="48">
        <f t="shared" si="16"/>
        <v>467</v>
      </c>
      <c r="R166" s="48">
        <f t="shared" si="16"/>
        <v>0</v>
      </c>
      <c r="S166" s="48">
        <f t="shared" si="16"/>
        <v>0</v>
      </c>
      <c r="T166" s="48">
        <f t="shared" si="16"/>
        <v>438</v>
      </c>
      <c r="U166" s="48">
        <f t="shared" si="16"/>
        <v>0</v>
      </c>
      <c r="V166" s="48">
        <f t="shared" si="16"/>
        <v>0</v>
      </c>
      <c r="W166" s="48">
        <f t="shared" si="16"/>
        <v>0</v>
      </c>
      <c r="X166" s="48">
        <f t="shared" si="16"/>
        <v>438</v>
      </c>
      <c r="Y166" s="48">
        <f t="shared" si="16"/>
        <v>438</v>
      </c>
      <c r="Z166" s="48">
        <f t="shared" si="16"/>
        <v>437</v>
      </c>
      <c r="AA166" s="48">
        <f t="shared" si="16"/>
        <v>437</v>
      </c>
      <c r="AB166" s="48">
        <f t="shared" si="16"/>
        <v>437</v>
      </c>
      <c r="AC166" s="48">
        <f t="shared" si="16"/>
        <v>437</v>
      </c>
      <c r="AD166" s="48">
        <f t="shared" si="16"/>
        <v>0</v>
      </c>
      <c r="AE166" s="48">
        <f t="shared" si="16"/>
        <v>0</v>
      </c>
      <c r="AF166" s="48">
        <f t="shared" si="16"/>
        <v>437</v>
      </c>
      <c r="AG166" s="48">
        <f t="shared" si="16"/>
        <v>438</v>
      </c>
      <c r="AH166" s="48"/>
      <c r="AI166" s="39"/>
      <c r="AJ166" s="28"/>
    </row>
    <row r="167" spans="1:37">
      <c r="A167" s="49"/>
      <c r="B167" s="49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9"/>
      <c r="AJ167" s="28"/>
    </row>
    <row r="168" spans="1:37">
      <c r="A168" s="50"/>
      <c r="B168" s="50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149">
        <v>14000</v>
      </c>
      <c r="AI168" s="52">
        <f>AI145+AI165</f>
        <v>8660.5</v>
      </c>
      <c r="AJ168" s="28"/>
    </row>
    <row r="169" spans="1:37">
      <c r="A169" s="50"/>
      <c r="B169" s="50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157">
        <v>37100</v>
      </c>
      <c r="AI169" s="156">
        <f>AI157</f>
        <v>37100</v>
      </c>
      <c r="AJ169" s="28"/>
    </row>
    <row r="171" spans="1:37" ht="39.75" customHeight="1">
      <c r="A171" s="16" t="s">
        <v>175</v>
      </c>
      <c r="B171" s="17"/>
      <c r="C171" s="17"/>
      <c r="D171" s="17"/>
      <c r="E171" s="17"/>
      <c r="F171" s="17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9"/>
      <c r="AJ171" s="20"/>
    </row>
    <row r="172" spans="1:37" ht="24.75" customHeight="1">
      <c r="A172" s="59" t="s">
        <v>8</v>
      </c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9"/>
      <c r="AJ172" s="20"/>
    </row>
    <row r="173" spans="1:37">
      <c r="A173" s="23" t="s">
        <v>165</v>
      </c>
      <c r="B173" s="23">
        <v>7000</v>
      </c>
      <c r="C173" s="24"/>
      <c r="D173" s="24" t="s">
        <v>10</v>
      </c>
      <c r="E173" s="24" t="s">
        <v>10</v>
      </c>
      <c r="F173" s="24"/>
      <c r="G173" s="24"/>
      <c r="H173" s="24" t="s">
        <v>10</v>
      </c>
      <c r="I173" s="24" t="s">
        <v>10</v>
      </c>
      <c r="J173" s="24"/>
      <c r="K173" s="24"/>
      <c r="L173" s="24" t="s">
        <v>10</v>
      </c>
      <c r="M173" s="24" t="s">
        <v>10</v>
      </c>
      <c r="N173" s="24"/>
      <c r="O173" s="24"/>
      <c r="P173" s="24" t="s">
        <v>10</v>
      </c>
      <c r="Q173" s="24" t="s">
        <v>10</v>
      </c>
      <c r="R173" s="24"/>
      <c r="S173" s="24"/>
      <c r="T173" s="24" t="s">
        <v>10</v>
      </c>
      <c r="U173" s="24" t="s">
        <v>10</v>
      </c>
      <c r="V173" s="24"/>
      <c r="W173" s="24"/>
      <c r="X173" s="24" t="s">
        <v>10</v>
      </c>
      <c r="Y173" s="24" t="s">
        <v>10</v>
      </c>
      <c r="Z173" s="24"/>
      <c r="AA173" s="24"/>
      <c r="AB173" s="24" t="s">
        <v>10</v>
      </c>
      <c r="AC173" s="24" t="s">
        <v>10</v>
      </c>
      <c r="AD173" s="24"/>
      <c r="AE173" s="24"/>
      <c r="AF173" s="24" t="s">
        <v>10</v>
      </c>
      <c r="AG173" s="24" t="s">
        <v>10</v>
      </c>
      <c r="AH173" s="24"/>
      <c r="AI173" s="25">
        <f>COUNTIF(C173:AG173,"я")*B173/16</f>
        <v>7000</v>
      </c>
      <c r="AJ173" s="26"/>
      <c r="AK173" s="27"/>
    </row>
    <row r="174" spans="1:37">
      <c r="A174" s="23" t="s">
        <v>200</v>
      </c>
      <c r="B174" s="23">
        <v>7000</v>
      </c>
      <c r="C174" s="24" t="s">
        <v>10</v>
      </c>
      <c r="D174" s="24"/>
      <c r="E174" s="24"/>
      <c r="F174" s="24" t="s">
        <v>10</v>
      </c>
      <c r="G174" s="24" t="s">
        <v>10</v>
      </c>
      <c r="H174" s="24"/>
      <c r="I174" s="24"/>
      <c r="J174" s="24" t="s">
        <v>10</v>
      </c>
      <c r="K174" s="24" t="s">
        <v>10</v>
      </c>
      <c r="L174" s="24"/>
      <c r="M174" s="24"/>
      <c r="N174" s="24" t="s">
        <v>10</v>
      </c>
      <c r="O174" s="24" t="s">
        <v>10</v>
      </c>
      <c r="P174" s="24"/>
      <c r="Q174" s="24"/>
      <c r="R174" s="24" t="s">
        <v>10</v>
      </c>
      <c r="S174" s="24" t="s">
        <v>10</v>
      </c>
      <c r="T174" s="24"/>
      <c r="U174" s="24"/>
      <c r="V174" s="24" t="s">
        <v>10</v>
      </c>
      <c r="W174" s="24" t="s">
        <v>10</v>
      </c>
      <c r="X174" s="24"/>
      <c r="Y174" s="24"/>
      <c r="Z174" s="24" t="s">
        <v>10</v>
      </c>
      <c r="AA174" s="24" t="s">
        <v>10</v>
      </c>
      <c r="AB174" s="24"/>
      <c r="AC174" s="24"/>
      <c r="AD174" s="24" t="s">
        <v>10</v>
      </c>
      <c r="AE174" s="24" t="s">
        <v>10</v>
      </c>
      <c r="AF174" s="24"/>
      <c r="AG174" s="24"/>
      <c r="AH174" s="24"/>
      <c r="AI174" s="25">
        <f>COUNTIF(C174:AG174,"я")*B174/15</f>
        <v>7000</v>
      </c>
      <c r="AJ174" s="28"/>
    </row>
    <row r="175" spans="1:37">
      <c r="A175" s="43" t="s">
        <v>26</v>
      </c>
      <c r="B175" s="23">
        <v>7000</v>
      </c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5">
        <f t="shared" ref="AI175" si="17">COUNTIF(C175:AG175,"я")*B175/15</f>
        <v>0</v>
      </c>
      <c r="AJ175" s="28"/>
    </row>
    <row r="176" spans="1:37">
      <c r="A176" s="23"/>
      <c r="B176" s="23">
        <v>7000</v>
      </c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5">
        <f t="shared" ref="AI176:AI177" si="18">COUNTIF(C176:AG176,"я")*B176/15</f>
        <v>0</v>
      </c>
      <c r="AJ176" s="28"/>
    </row>
    <row r="177" spans="1:36">
      <c r="A177" s="23"/>
      <c r="B177" s="23">
        <v>7500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24"/>
      <c r="AI177" s="25">
        <f t="shared" si="18"/>
        <v>0</v>
      </c>
      <c r="AJ177" s="28"/>
    </row>
    <row r="178" spans="1:36" hidden="1">
      <c r="A178" s="29"/>
      <c r="B178" s="23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30"/>
      <c r="AF178" s="30"/>
      <c r="AG178" s="30"/>
      <c r="AH178" s="30"/>
      <c r="AI178" s="25">
        <f>COUNTIF(C178:AG178,"я")*B178/16</f>
        <v>0</v>
      </c>
      <c r="AJ178" s="28"/>
    </row>
    <row r="179" spans="1:36" hidden="1">
      <c r="A179" s="29"/>
      <c r="B179" s="23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30"/>
      <c r="AF179" s="30"/>
      <c r="AG179" s="30"/>
      <c r="AH179" s="30"/>
      <c r="AI179" s="25">
        <f>COUNTIF(C179:AG179,"я")*B179/16</f>
        <v>0</v>
      </c>
      <c r="AJ179" s="28"/>
    </row>
    <row r="180" spans="1:36" hidden="1">
      <c r="A180" s="29"/>
      <c r="B180" s="23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30"/>
      <c r="AF180" s="30"/>
      <c r="AG180" s="30"/>
      <c r="AH180" s="30"/>
      <c r="AI180" s="25">
        <f>COUNTIF(C180:AG180,"я")*B180/16</f>
        <v>0</v>
      </c>
      <c r="AJ180" s="28"/>
    </row>
    <row r="181" spans="1:36" hidden="1">
      <c r="A181" s="29"/>
      <c r="B181" s="23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30"/>
      <c r="AF181" s="30"/>
      <c r="AG181" s="30"/>
      <c r="AH181" s="30"/>
      <c r="AI181" s="25">
        <f>COUNTIF(C181:AG181,"я")*B181/16</f>
        <v>0</v>
      </c>
      <c r="AJ181" s="28"/>
    </row>
    <row r="182" spans="1:36" hidden="1">
      <c r="A182" s="29"/>
      <c r="B182" s="23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30"/>
      <c r="AF182" s="30"/>
      <c r="AG182" s="30"/>
      <c r="AH182" s="30"/>
      <c r="AI182" s="39">
        <f>COUNTIF(C182:AG182,"я")*500</f>
        <v>0</v>
      </c>
      <c r="AJ182" s="28"/>
    </row>
    <row r="183" spans="1:36" hidden="1">
      <c r="A183" s="29"/>
      <c r="B183" s="23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30"/>
      <c r="AF183" s="30"/>
      <c r="AG183" s="30"/>
      <c r="AH183" s="30"/>
      <c r="AI183" s="39">
        <f>COUNTIF(C183:AG183,"я")*500</f>
        <v>0</v>
      </c>
      <c r="AJ183" s="28"/>
    </row>
    <row r="184" spans="1:36" hidden="1">
      <c r="A184" s="29"/>
      <c r="B184" s="23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30"/>
      <c r="AF184" s="30"/>
      <c r="AG184" s="30"/>
      <c r="AH184" s="30"/>
      <c r="AI184" s="39">
        <f>COUNTIF(C184:AG184,"я")*500</f>
        <v>0</v>
      </c>
      <c r="AJ184" s="28"/>
    </row>
    <row r="185" spans="1:36" hidden="1">
      <c r="A185" s="29"/>
      <c r="B185" s="23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30"/>
      <c r="AF185" s="30"/>
      <c r="AG185" s="30"/>
      <c r="AH185" s="30"/>
      <c r="AI185" s="39">
        <f>COUNTIF(C185:AG185,"я")*500</f>
        <v>0</v>
      </c>
      <c r="AJ185" s="28"/>
    </row>
    <row r="186" spans="1:36">
      <c r="A186" s="32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4"/>
      <c r="AF186" s="34"/>
      <c r="AG186" s="35"/>
      <c r="AH186" s="35"/>
      <c r="AI186" s="36">
        <f>SUM(AI173:AI185)</f>
        <v>14000</v>
      </c>
      <c r="AJ186" s="28"/>
    </row>
    <row r="187" spans="1:36" s="21" customFormat="1" hidden="1">
      <c r="A187" s="60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5"/>
      <c r="AH187" s="35"/>
      <c r="AI187" s="25"/>
      <c r="AJ187" s="28"/>
    </row>
    <row r="188" spans="1:36" hidden="1">
      <c r="A188" s="23"/>
      <c r="B188" s="23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24"/>
      <c r="AF188" s="24"/>
      <c r="AG188" s="24"/>
      <c r="AH188" s="24"/>
      <c r="AI188" s="39">
        <f>COUNTIF(C188:AG188,"я")*700</f>
        <v>0</v>
      </c>
      <c r="AJ188" s="28"/>
    </row>
    <row r="189" spans="1:36" hidden="1">
      <c r="A189" s="23"/>
      <c r="B189" s="23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24"/>
      <c r="AF189" s="24"/>
      <c r="AG189" s="24"/>
      <c r="AH189" s="24"/>
      <c r="AI189" s="39">
        <f t="shared" ref="AI189:AI196" si="19">COUNTIF(C189:AG189,"я")*700</f>
        <v>0</v>
      </c>
      <c r="AJ189" s="28"/>
    </row>
    <row r="190" spans="1:36" hidden="1">
      <c r="A190" s="23"/>
      <c r="B190" s="23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24"/>
      <c r="AF190" s="24"/>
      <c r="AG190" s="24"/>
      <c r="AH190" s="24"/>
      <c r="AI190" s="39">
        <f t="shared" si="19"/>
        <v>0</v>
      </c>
      <c r="AJ190" s="28"/>
    </row>
    <row r="191" spans="1:36" hidden="1">
      <c r="A191" s="23"/>
      <c r="B191" s="23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24"/>
      <c r="AF191" s="24"/>
      <c r="AG191" s="24"/>
      <c r="AH191" s="24"/>
      <c r="AI191" s="39">
        <f t="shared" si="19"/>
        <v>0</v>
      </c>
      <c r="AJ191" s="28"/>
    </row>
    <row r="192" spans="1:36" hidden="1">
      <c r="A192" s="23"/>
      <c r="B192" s="23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24"/>
      <c r="AF192" s="24"/>
      <c r="AG192" s="24"/>
      <c r="AH192" s="24"/>
      <c r="AI192" s="39">
        <f t="shared" si="19"/>
        <v>0</v>
      </c>
      <c r="AJ192" s="28"/>
    </row>
    <row r="193" spans="1:36" hidden="1">
      <c r="A193" s="23"/>
      <c r="B193" s="23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24"/>
      <c r="AF193" s="24"/>
      <c r="AG193" s="24"/>
      <c r="AH193" s="24"/>
      <c r="AI193" s="39">
        <f t="shared" si="19"/>
        <v>0</v>
      </c>
      <c r="AJ193" s="28"/>
    </row>
    <row r="194" spans="1:36" hidden="1">
      <c r="A194" s="23"/>
      <c r="B194" s="23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24"/>
      <c r="AF194" s="24"/>
      <c r="AG194" s="24"/>
      <c r="AH194" s="24"/>
      <c r="AI194" s="39">
        <f t="shared" si="19"/>
        <v>0</v>
      </c>
      <c r="AJ194" s="28"/>
    </row>
    <row r="195" spans="1:36" hidden="1">
      <c r="A195" s="23"/>
      <c r="B195" s="23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24"/>
      <c r="AF195" s="24"/>
      <c r="AG195" s="24"/>
      <c r="AH195" s="24"/>
      <c r="AI195" s="39">
        <f t="shared" si="19"/>
        <v>0</v>
      </c>
      <c r="AJ195" s="28"/>
    </row>
    <row r="196" spans="1:36" hidden="1">
      <c r="A196" s="23"/>
      <c r="B196" s="23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24"/>
      <c r="AF196" s="24"/>
      <c r="AG196" s="24"/>
      <c r="AH196" s="24"/>
      <c r="AI196" s="39">
        <f t="shared" si="19"/>
        <v>0</v>
      </c>
      <c r="AJ196" s="28"/>
    </row>
    <row r="197" spans="1:36" ht="18" hidden="1" customHeight="1">
      <c r="A197" s="60" t="s">
        <v>22</v>
      </c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4"/>
      <c r="AF197" s="34"/>
      <c r="AG197" s="35"/>
      <c r="AH197" s="35"/>
      <c r="AI197" s="39">
        <f>SUM(AI188:AI196)</f>
        <v>0</v>
      </c>
      <c r="AJ197" s="28"/>
    </row>
    <row r="198" spans="1:36" hidden="1">
      <c r="A198" s="23" t="s">
        <v>155</v>
      </c>
      <c r="B198" s="23">
        <v>3000</v>
      </c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24"/>
      <c r="AI198" s="39">
        <f t="shared" ref="AI198:AI199" si="20">SUM(AI189:AI197)</f>
        <v>0</v>
      </c>
      <c r="AJ198" s="28"/>
    </row>
    <row r="199" spans="1:36" hidden="1">
      <c r="A199" s="23"/>
      <c r="B199" s="23">
        <v>6000</v>
      </c>
      <c r="C199" s="38"/>
      <c r="D199" s="38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39">
        <f t="shared" si="20"/>
        <v>0</v>
      </c>
      <c r="AJ199" s="28"/>
    </row>
    <row r="200" spans="1:36" hidden="1">
      <c r="A200" s="23"/>
      <c r="B200" s="23"/>
      <c r="C200" s="38"/>
      <c r="D200" s="38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38"/>
      <c r="Z200" s="38"/>
      <c r="AA200" s="38"/>
      <c r="AB200" s="38"/>
      <c r="AC200" s="38"/>
      <c r="AD200" s="38"/>
      <c r="AE200" s="24"/>
      <c r="AF200" s="24"/>
      <c r="AG200" s="24"/>
      <c r="AH200" s="24"/>
      <c r="AI200" s="39">
        <f>COUNTIF(C200:AG200,"я")*700</f>
        <v>0</v>
      </c>
      <c r="AJ200" s="28"/>
    </row>
    <row r="201" spans="1:36" hidden="1">
      <c r="A201" s="23"/>
      <c r="B201" s="23"/>
      <c r="C201" s="38"/>
      <c r="D201" s="38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38"/>
      <c r="Z201" s="38"/>
      <c r="AA201" s="38"/>
      <c r="AB201" s="38"/>
      <c r="AC201" s="38"/>
      <c r="AD201" s="38"/>
      <c r="AE201" s="24"/>
      <c r="AF201" s="24"/>
      <c r="AG201" s="24"/>
      <c r="AH201" s="24"/>
      <c r="AI201" s="39">
        <f>COUNTIF(C201:AG201,"я")*700</f>
        <v>0</v>
      </c>
      <c r="AJ201" s="28"/>
    </row>
    <row r="202" spans="1:36" hidden="1">
      <c r="A202" s="23"/>
      <c r="B202" s="23"/>
      <c r="C202" s="38"/>
      <c r="D202" s="38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9">
        <f>COUNTIF(C202:AG202,"я")*700</f>
        <v>0</v>
      </c>
      <c r="AJ202" s="28"/>
    </row>
    <row r="203" spans="1:36" hidden="1">
      <c r="A203" s="23"/>
      <c r="B203" s="23"/>
      <c r="C203" s="38"/>
      <c r="D203" s="38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9">
        <f>COUNTIF(C203:AG203,"я")*700</f>
        <v>0</v>
      </c>
      <c r="AJ203" s="28"/>
    </row>
    <row r="204" spans="1:36" hidden="1">
      <c r="A204" s="23"/>
      <c r="B204" s="23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9">
        <f>COUNTIF(C204:AG204,"я")*700</f>
        <v>0</v>
      </c>
      <c r="AJ204" s="28"/>
    </row>
    <row r="205" spans="1:36">
      <c r="A205" s="44" t="s">
        <v>20</v>
      </c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45"/>
      <c r="AH205" s="45"/>
      <c r="AI205" s="25"/>
      <c r="AJ205" s="28"/>
    </row>
    <row r="206" spans="1:36">
      <c r="A206" s="46">
        <f>SUM(C188:AD196)</f>
        <v>0</v>
      </c>
      <c r="B206" s="47">
        <f>SUM(C206:AG206)</f>
        <v>0</v>
      </c>
      <c r="C206" s="48">
        <f>SUM(C173:C201)</f>
        <v>0</v>
      </c>
      <c r="D206" s="48">
        <f t="shared" ref="D206:AG206" si="21">SUMIF(D173:D205,"&gt;0",D173:D205)</f>
        <v>0</v>
      </c>
      <c r="E206" s="48">
        <f t="shared" si="21"/>
        <v>0</v>
      </c>
      <c r="F206" s="48">
        <f t="shared" si="21"/>
        <v>0</v>
      </c>
      <c r="G206" s="48">
        <f t="shared" si="21"/>
        <v>0</v>
      </c>
      <c r="H206" s="48">
        <f t="shared" si="21"/>
        <v>0</v>
      </c>
      <c r="I206" s="48">
        <f t="shared" si="21"/>
        <v>0</v>
      </c>
      <c r="J206" s="48">
        <f t="shared" si="21"/>
        <v>0</v>
      </c>
      <c r="K206" s="48">
        <f t="shared" si="21"/>
        <v>0</v>
      </c>
      <c r="L206" s="48">
        <f t="shared" si="21"/>
        <v>0</v>
      </c>
      <c r="M206" s="48">
        <f t="shared" si="21"/>
        <v>0</v>
      </c>
      <c r="N206" s="48">
        <f t="shared" si="21"/>
        <v>0</v>
      </c>
      <c r="O206" s="48">
        <f t="shared" si="21"/>
        <v>0</v>
      </c>
      <c r="P206" s="48">
        <f t="shared" si="21"/>
        <v>0</v>
      </c>
      <c r="Q206" s="48">
        <f t="shared" si="21"/>
        <v>0</v>
      </c>
      <c r="R206" s="48">
        <f t="shared" si="21"/>
        <v>0</v>
      </c>
      <c r="S206" s="48">
        <f t="shared" si="21"/>
        <v>0</v>
      </c>
      <c r="T206" s="48">
        <f t="shared" si="21"/>
        <v>0</v>
      </c>
      <c r="U206" s="48">
        <f t="shared" si="21"/>
        <v>0</v>
      </c>
      <c r="V206" s="48">
        <f t="shared" si="21"/>
        <v>0</v>
      </c>
      <c r="W206" s="48">
        <f t="shared" si="21"/>
        <v>0</v>
      </c>
      <c r="X206" s="48">
        <f t="shared" si="21"/>
        <v>0</v>
      </c>
      <c r="Y206" s="48">
        <f t="shared" si="21"/>
        <v>0</v>
      </c>
      <c r="Z206" s="48">
        <f t="shared" si="21"/>
        <v>0</v>
      </c>
      <c r="AA206" s="48">
        <f t="shared" si="21"/>
        <v>0</v>
      </c>
      <c r="AB206" s="48">
        <f t="shared" si="21"/>
        <v>0</v>
      </c>
      <c r="AC206" s="48">
        <f t="shared" si="21"/>
        <v>0</v>
      </c>
      <c r="AD206" s="48">
        <f t="shared" si="21"/>
        <v>0</v>
      </c>
      <c r="AE206" s="48">
        <f t="shared" si="21"/>
        <v>0</v>
      </c>
      <c r="AF206" s="48">
        <f t="shared" si="21"/>
        <v>0</v>
      </c>
      <c r="AG206" s="48">
        <f t="shared" si="21"/>
        <v>0</v>
      </c>
      <c r="AH206" s="48"/>
      <c r="AI206" s="39"/>
      <c r="AJ206" s="28"/>
    </row>
    <row r="207" spans="1:36">
      <c r="A207" s="49"/>
      <c r="B207" s="49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9"/>
      <c r="AJ207" s="28"/>
    </row>
    <row r="208" spans="1:36">
      <c r="A208" s="50"/>
      <c r="B208" s="50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24">
        <v>14000</v>
      </c>
      <c r="AI208" s="61">
        <f>SUM(AI186+AI205)</f>
        <v>14000</v>
      </c>
      <c r="AJ208" s="28"/>
    </row>
    <row r="209" spans="1:37" ht="39.75" customHeight="1">
      <c r="A209" s="16" t="s">
        <v>30</v>
      </c>
      <c r="B209" s="17"/>
      <c r="C209" s="17"/>
      <c r="D209" s="17"/>
      <c r="E209" s="17"/>
      <c r="F209" s="17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9"/>
      <c r="AJ209" s="20"/>
    </row>
    <row r="210" spans="1:37" ht="24.75" customHeight="1">
      <c r="A210" s="59" t="s">
        <v>8</v>
      </c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9"/>
      <c r="AJ210" s="20"/>
    </row>
    <row r="211" spans="1:37">
      <c r="A211" s="23" t="s">
        <v>207</v>
      </c>
      <c r="B211" s="23">
        <v>7000</v>
      </c>
      <c r="C211" s="24"/>
      <c r="D211" s="24"/>
      <c r="E211" s="24"/>
      <c r="F211" s="24"/>
      <c r="G211" s="24"/>
      <c r="H211" s="24">
        <v>452</v>
      </c>
      <c r="I211" s="24">
        <v>452</v>
      </c>
      <c r="J211" s="24"/>
      <c r="K211" s="24"/>
      <c r="L211" s="24">
        <v>452</v>
      </c>
      <c r="M211" s="24">
        <v>452</v>
      </c>
      <c r="N211" s="24"/>
      <c r="O211" s="24"/>
      <c r="P211" s="24">
        <v>452</v>
      </c>
      <c r="Q211" s="24">
        <v>452</v>
      </c>
      <c r="R211" s="24"/>
      <c r="S211" s="24"/>
      <c r="T211" s="24">
        <v>452</v>
      </c>
      <c r="U211" s="24">
        <v>452</v>
      </c>
      <c r="V211" s="24"/>
      <c r="W211" s="24"/>
      <c r="X211" s="24">
        <v>452</v>
      </c>
      <c r="Y211" s="24">
        <v>452</v>
      </c>
      <c r="Z211" s="24"/>
      <c r="AA211" s="24"/>
      <c r="AB211" s="24">
        <v>452</v>
      </c>
      <c r="AC211" s="24">
        <v>452</v>
      </c>
      <c r="AD211" s="24">
        <v>452</v>
      </c>
      <c r="AE211" s="24">
        <v>452</v>
      </c>
      <c r="AF211" s="24">
        <v>452</v>
      </c>
      <c r="AG211" s="24">
        <v>450</v>
      </c>
      <c r="AH211" s="24"/>
      <c r="AI211" s="25">
        <f>COUNTIF(C211:AG211,"я")*B211/16</f>
        <v>0</v>
      </c>
      <c r="AJ211" s="26"/>
      <c r="AK211" s="27"/>
    </row>
    <row r="212" spans="1:37">
      <c r="A212" s="23" t="s">
        <v>156</v>
      </c>
      <c r="B212" s="23">
        <v>14000</v>
      </c>
      <c r="C212" s="24" t="s">
        <v>10</v>
      </c>
      <c r="D212" s="24" t="s">
        <v>10</v>
      </c>
      <c r="E212" s="24" t="s">
        <v>10</v>
      </c>
      <c r="F212" s="24" t="s">
        <v>10</v>
      </c>
      <c r="G212" s="24" t="s">
        <v>10</v>
      </c>
      <c r="H212" s="24"/>
      <c r="I212" s="24"/>
      <c r="J212" s="24" t="s">
        <v>10</v>
      </c>
      <c r="K212" s="24" t="s">
        <v>10</v>
      </c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5">
        <f>COUNTIF(C212:AG212,"я")*B212/31-1</f>
        <v>3160.2903225806454</v>
      </c>
      <c r="AJ212" s="28"/>
    </row>
    <row r="213" spans="1:37">
      <c r="A213" s="23" t="s">
        <v>26</v>
      </c>
      <c r="B213" s="23">
        <v>7000</v>
      </c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5">
        <f t="shared" ref="AI213:AI223" si="22">COUNTIF(C213:AG213,"я")*B213/15</f>
        <v>0</v>
      </c>
      <c r="AJ213" s="28"/>
    </row>
    <row r="214" spans="1:37">
      <c r="A214" s="23" t="s">
        <v>163</v>
      </c>
      <c r="B214" s="23">
        <v>14000</v>
      </c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 t="s">
        <v>10</v>
      </c>
      <c r="O214" s="24" t="s">
        <v>10</v>
      </c>
      <c r="P214" s="24"/>
      <c r="Q214" s="24"/>
      <c r="R214" s="24" t="s">
        <v>10</v>
      </c>
      <c r="S214" s="24" t="s">
        <v>10</v>
      </c>
      <c r="T214" s="24"/>
      <c r="U214" s="24"/>
      <c r="V214" s="24" t="s">
        <v>10</v>
      </c>
      <c r="W214" s="24" t="s">
        <v>10</v>
      </c>
      <c r="X214" s="24"/>
      <c r="Y214" s="24"/>
      <c r="Z214" s="24" t="s">
        <v>10</v>
      </c>
      <c r="AA214" s="24" t="s">
        <v>10</v>
      </c>
      <c r="AB214" s="24"/>
      <c r="AC214" s="24"/>
      <c r="AD214" s="24"/>
      <c r="AE214" s="24"/>
      <c r="AF214" s="24"/>
      <c r="AG214" s="24"/>
      <c r="AH214" s="24"/>
      <c r="AI214" s="25">
        <f>COUNTIF(C214:AG214,"я")*B214/31-3</f>
        <v>3609.9032258064517</v>
      </c>
      <c r="AJ214" s="28"/>
    </row>
    <row r="215" spans="1:37" hidden="1">
      <c r="A215" s="23"/>
      <c r="B215" s="23">
        <v>7500</v>
      </c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5">
        <f t="shared" si="22"/>
        <v>0</v>
      </c>
      <c r="AJ215" s="28"/>
    </row>
    <row r="216" spans="1:37" hidden="1">
      <c r="A216" s="29"/>
      <c r="B216" s="23">
        <v>7500</v>
      </c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25">
        <f t="shared" si="22"/>
        <v>0</v>
      </c>
      <c r="AJ216" s="28"/>
    </row>
    <row r="217" spans="1:37" hidden="1">
      <c r="A217" s="29"/>
      <c r="B217" s="23">
        <v>7500</v>
      </c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25">
        <f t="shared" si="22"/>
        <v>0</v>
      </c>
      <c r="AJ217" s="28"/>
    </row>
    <row r="218" spans="1:37" hidden="1">
      <c r="A218" s="29"/>
      <c r="B218" s="23">
        <v>7500</v>
      </c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25">
        <f t="shared" si="22"/>
        <v>0</v>
      </c>
      <c r="AJ218" s="28"/>
    </row>
    <row r="219" spans="1:37" hidden="1">
      <c r="A219" s="29"/>
      <c r="B219" s="23">
        <v>7500</v>
      </c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25">
        <f t="shared" si="22"/>
        <v>0</v>
      </c>
      <c r="AJ219" s="28"/>
    </row>
    <row r="220" spans="1:37" hidden="1">
      <c r="A220" s="29"/>
      <c r="B220" s="23">
        <v>7500</v>
      </c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25">
        <f t="shared" si="22"/>
        <v>0</v>
      </c>
      <c r="AJ220" s="28"/>
    </row>
    <row r="221" spans="1:37" hidden="1">
      <c r="A221" s="29"/>
      <c r="B221" s="29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25">
        <f t="shared" si="22"/>
        <v>0</v>
      </c>
      <c r="AJ221" s="28"/>
    </row>
    <row r="222" spans="1:37" hidden="1">
      <c r="A222" s="29"/>
      <c r="B222" s="29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25">
        <f t="shared" si="22"/>
        <v>0</v>
      </c>
      <c r="AJ222" s="28"/>
    </row>
    <row r="223" spans="1:37" hidden="1">
      <c r="A223" s="29"/>
      <c r="B223" s="29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25">
        <f t="shared" si="22"/>
        <v>0</v>
      </c>
      <c r="AJ223" s="28"/>
    </row>
    <row r="224" spans="1:37">
      <c r="A224" s="32"/>
      <c r="B224" s="33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5"/>
      <c r="AH224" s="35"/>
      <c r="AI224" s="36">
        <f>SUM(AI211:AI223)</f>
        <v>6770.1935483870966</v>
      </c>
      <c r="AJ224" s="28"/>
    </row>
    <row r="225" spans="1:36">
      <c r="A225" s="60" t="s">
        <v>117</v>
      </c>
      <c r="B225" s="33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5"/>
      <c r="AH225" s="35"/>
      <c r="AI225" s="25"/>
      <c r="AJ225" s="28"/>
    </row>
    <row r="226" spans="1:36">
      <c r="A226" s="23" t="s">
        <v>154</v>
      </c>
      <c r="B226" s="23">
        <v>11000</v>
      </c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39">
        <f>COUNTIF(C226:AG226,"я")*700</f>
        <v>0</v>
      </c>
      <c r="AJ226" s="28"/>
    </row>
    <row r="227" spans="1:36">
      <c r="A227" s="23" t="s">
        <v>152</v>
      </c>
      <c r="B227" s="23">
        <v>11000</v>
      </c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39">
        <f t="shared" ref="AI227:AI228" si="23">COUNTIF(C227:AG227,"я")*700</f>
        <v>0</v>
      </c>
      <c r="AJ227" s="28"/>
    </row>
    <row r="228" spans="1:36">
      <c r="A228" s="23" t="s">
        <v>140</v>
      </c>
      <c r="B228" s="23">
        <v>11000</v>
      </c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39">
        <f t="shared" si="23"/>
        <v>0</v>
      </c>
      <c r="AJ228" s="28"/>
    </row>
    <row r="229" spans="1:36" hidden="1">
      <c r="A229" s="23"/>
      <c r="B229" s="23">
        <v>11000</v>
      </c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39">
        <f t="shared" ref="AI229:AI240" si="24">COUNTIF(C229:AG229,"я")*700</f>
        <v>0</v>
      </c>
      <c r="AJ229" s="28"/>
    </row>
    <row r="230" spans="1:36" hidden="1">
      <c r="A230" s="23"/>
      <c r="B230" s="23">
        <v>11000</v>
      </c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39">
        <f t="shared" si="24"/>
        <v>0</v>
      </c>
      <c r="AJ230" s="28"/>
    </row>
    <row r="231" spans="1:36" hidden="1">
      <c r="A231" s="23"/>
      <c r="B231" s="23">
        <v>11000</v>
      </c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39">
        <f t="shared" si="24"/>
        <v>0</v>
      </c>
      <c r="AJ231" s="28"/>
    </row>
    <row r="232" spans="1:36" hidden="1">
      <c r="A232" s="23"/>
      <c r="B232" s="23">
        <v>10500</v>
      </c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39">
        <f t="shared" si="24"/>
        <v>0</v>
      </c>
      <c r="AJ232" s="28"/>
    </row>
    <row r="233" spans="1:36" hidden="1">
      <c r="A233" s="23"/>
      <c r="B233" s="23">
        <v>10500</v>
      </c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39">
        <f>COUNTIF(C233:AG233,"я")*680</f>
        <v>0</v>
      </c>
      <c r="AJ233" s="28"/>
    </row>
    <row r="234" spans="1:36" hidden="1">
      <c r="A234" s="23"/>
      <c r="B234" s="23">
        <v>10500</v>
      </c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39">
        <f t="shared" ref="AI234:AI236" si="25">COUNTIF(C234:AG234,"я")*680</f>
        <v>0</v>
      </c>
      <c r="AJ234" s="28"/>
    </row>
    <row r="235" spans="1:36" hidden="1">
      <c r="A235" s="23"/>
      <c r="B235" s="23">
        <v>10500</v>
      </c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39">
        <f t="shared" si="25"/>
        <v>0</v>
      </c>
      <c r="AJ235" s="28"/>
    </row>
    <row r="236" spans="1:36" hidden="1">
      <c r="A236" s="23"/>
      <c r="B236" s="23">
        <v>10500</v>
      </c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39">
        <f t="shared" si="25"/>
        <v>0</v>
      </c>
      <c r="AJ236" s="28"/>
    </row>
    <row r="237" spans="1:36" hidden="1">
      <c r="A237" s="23"/>
      <c r="B237" s="23">
        <v>10500</v>
      </c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39">
        <f t="shared" si="24"/>
        <v>0</v>
      </c>
      <c r="AJ237" s="28"/>
    </row>
    <row r="238" spans="1:36" hidden="1">
      <c r="A238" s="23"/>
      <c r="B238" s="23">
        <v>10500</v>
      </c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39">
        <f t="shared" si="24"/>
        <v>0</v>
      </c>
      <c r="AJ238" s="28"/>
    </row>
    <row r="239" spans="1:36" hidden="1">
      <c r="A239" s="23"/>
      <c r="B239" s="23">
        <v>10500</v>
      </c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39">
        <f t="shared" si="24"/>
        <v>0</v>
      </c>
      <c r="AJ239" s="28"/>
    </row>
    <row r="240" spans="1:36" hidden="1">
      <c r="A240" s="23"/>
      <c r="B240" s="23">
        <v>10500</v>
      </c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39">
        <f t="shared" si="24"/>
        <v>0</v>
      </c>
      <c r="AJ240" s="28"/>
    </row>
    <row r="241" spans="1:36">
      <c r="A241" s="32"/>
      <c r="B241" s="33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3"/>
      <c r="AH241" s="63"/>
      <c r="AI241" s="36">
        <f>SUM(AI226:AI240)</f>
        <v>0</v>
      </c>
      <c r="AJ241" s="28"/>
    </row>
    <row r="242" spans="1:36" ht="18" customHeight="1">
      <c r="A242" s="60" t="s">
        <v>22</v>
      </c>
      <c r="B242" s="33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5"/>
      <c r="AH242" s="35"/>
      <c r="AI242" s="25"/>
      <c r="AJ242" s="28"/>
    </row>
    <row r="243" spans="1:36">
      <c r="A243" s="23" t="s">
        <v>118</v>
      </c>
      <c r="B243" s="23">
        <v>3000</v>
      </c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24"/>
      <c r="AI243" s="39">
        <f>COUNTIF(C243:AG243,"я")*B243/31</f>
        <v>0</v>
      </c>
      <c r="AJ243" s="28"/>
    </row>
    <row r="244" spans="1:36" ht="10.5" hidden="1" customHeight="1">
      <c r="A244" s="23"/>
      <c r="B244" s="23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9">
        <f t="shared" ref="AI244:AI249" si="26">COUNTIF(C244:AG244,"я")*700</f>
        <v>0</v>
      </c>
      <c r="AJ244" s="28"/>
    </row>
    <row r="245" spans="1:36" ht="10.5" hidden="1" customHeight="1">
      <c r="A245" s="23"/>
      <c r="B245" s="23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9">
        <f t="shared" si="26"/>
        <v>0</v>
      </c>
      <c r="AJ245" s="28"/>
    </row>
    <row r="246" spans="1:36" ht="10.5" hidden="1" customHeight="1">
      <c r="A246" s="23"/>
      <c r="B246" s="23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9">
        <f t="shared" si="26"/>
        <v>0</v>
      </c>
      <c r="AJ246" s="28"/>
    </row>
    <row r="247" spans="1:36" ht="10.5" hidden="1" customHeight="1">
      <c r="A247" s="23"/>
      <c r="B247" s="23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9">
        <f t="shared" si="26"/>
        <v>0</v>
      </c>
      <c r="AJ247" s="28"/>
    </row>
    <row r="248" spans="1:36" ht="10.5" hidden="1" customHeight="1">
      <c r="A248" s="23"/>
      <c r="B248" s="23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9">
        <f t="shared" si="26"/>
        <v>0</v>
      </c>
      <c r="AJ248" s="28"/>
    </row>
    <row r="249" spans="1:36" ht="10.5" hidden="1" customHeight="1">
      <c r="A249" s="23"/>
      <c r="B249" s="23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9">
        <f t="shared" si="26"/>
        <v>0</v>
      </c>
      <c r="AJ249" s="28"/>
    </row>
    <row r="250" spans="1:36" ht="20.25" customHeight="1">
      <c r="A250" s="44" t="s">
        <v>20</v>
      </c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45"/>
      <c r="AH250" s="45"/>
      <c r="AI250" s="36">
        <f>SUM(AI243:AI249)</f>
        <v>0</v>
      </c>
      <c r="AJ250" s="28"/>
    </row>
    <row r="251" spans="1:36">
      <c r="A251" s="46">
        <f>SUM(C226:AG246)</f>
        <v>0</v>
      </c>
      <c r="B251" s="47">
        <f>SUM(C251:AG251)</f>
        <v>7230</v>
      </c>
      <c r="C251" s="48">
        <f>SUM(C211:C249)</f>
        <v>0</v>
      </c>
      <c r="D251" s="48">
        <f t="shared" ref="D251:AG251" si="27">SUMIF(D211:D250,"&gt;0",D211:D250)</f>
        <v>0</v>
      </c>
      <c r="E251" s="48">
        <f t="shared" si="27"/>
        <v>0</v>
      </c>
      <c r="F251" s="48">
        <f t="shared" si="27"/>
        <v>0</v>
      </c>
      <c r="G251" s="48">
        <f t="shared" si="27"/>
        <v>0</v>
      </c>
      <c r="H251" s="48">
        <f t="shared" si="27"/>
        <v>452</v>
      </c>
      <c r="I251" s="48">
        <f t="shared" si="27"/>
        <v>452</v>
      </c>
      <c r="J251" s="48">
        <f t="shared" si="27"/>
        <v>0</v>
      </c>
      <c r="K251" s="48">
        <f t="shared" si="27"/>
        <v>0</v>
      </c>
      <c r="L251" s="48">
        <f t="shared" si="27"/>
        <v>452</v>
      </c>
      <c r="M251" s="48">
        <f t="shared" si="27"/>
        <v>452</v>
      </c>
      <c r="N251" s="48">
        <f t="shared" si="27"/>
        <v>0</v>
      </c>
      <c r="O251" s="48">
        <f t="shared" si="27"/>
        <v>0</v>
      </c>
      <c r="P251" s="48">
        <f t="shared" si="27"/>
        <v>452</v>
      </c>
      <c r="Q251" s="48">
        <f t="shared" si="27"/>
        <v>452</v>
      </c>
      <c r="R251" s="48">
        <f t="shared" si="27"/>
        <v>0</v>
      </c>
      <c r="S251" s="48">
        <f t="shared" si="27"/>
        <v>0</v>
      </c>
      <c r="T251" s="48">
        <f t="shared" si="27"/>
        <v>452</v>
      </c>
      <c r="U251" s="48">
        <f t="shared" si="27"/>
        <v>452</v>
      </c>
      <c r="V251" s="48">
        <f t="shared" si="27"/>
        <v>0</v>
      </c>
      <c r="W251" s="48">
        <f t="shared" si="27"/>
        <v>0</v>
      </c>
      <c r="X251" s="48">
        <f t="shared" si="27"/>
        <v>452</v>
      </c>
      <c r="Y251" s="48">
        <f t="shared" si="27"/>
        <v>452</v>
      </c>
      <c r="Z251" s="48">
        <f t="shared" si="27"/>
        <v>0</v>
      </c>
      <c r="AA251" s="48">
        <f t="shared" si="27"/>
        <v>0</v>
      </c>
      <c r="AB251" s="48">
        <f t="shared" si="27"/>
        <v>452</v>
      </c>
      <c r="AC251" s="48">
        <f t="shared" si="27"/>
        <v>452</v>
      </c>
      <c r="AD251" s="48">
        <f t="shared" si="27"/>
        <v>452</v>
      </c>
      <c r="AE251" s="48">
        <f t="shared" si="27"/>
        <v>452</v>
      </c>
      <c r="AF251" s="48">
        <f t="shared" si="27"/>
        <v>452</v>
      </c>
      <c r="AG251" s="48">
        <f t="shared" si="27"/>
        <v>450</v>
      </c>
      <c r="AH251" s="48"/>
      <c r="AI251" s="39"/>
      <c r="AJ251" s="28"/>
    </row>
    <row r="252" spans="1:36">
      <c r="A252" s="49"/>
      <c r="B252" s="49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9"/>
      <c r="AJ252" s="28"/>
    </row>
    <row r="253" spans="1:36">
      <c r="A253" s="50"/>
      <c r="B253" s="50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38">
        <v>14000</v>
      </c>
      <c r="AI253" s="52">
        <f>SUM(AI224+AI241+AI250)</f>
        <v>6770.1935483870966</v>
      </c>
      <c r="AJ253" s="28"/>
    </row>
    <row r="254" spans="1:36">
      <c r="A254" s="50"/>
      <c r="B254" s="50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155">
        <v>0</v>
      </c>
      <c r="AI254" s="156">
        <f>SUM(AI241)</f>
        <v>0</v>
      </c>
      <c r="AJ254" s="28"/>
    </row>
    <row r="256" spans="1:36" ht="39.75" customHeight="1">
      <c r="A256" s="16" t="s">
        <v>174</v>
      </c>
      <c r="B256" s="17"/>
      <c r="C256" s="17"/>
      <c r="D256" s="17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9"/>
      <c r="AJ256" s="20"/>
    </row>
    <row r="257" spans="1:37" ht="24.75" customHeight="1">
      <c r="A257" s="59" t="s">
        <v>8</v>
      </c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9"/>
      <c r="AJ257" s="20"/>
    </row>
    <row r="258" spans="1:37">
      <c r="A258" s="23" t="s">
        <v>29</v>
      </c>
      <c r="B258" s="23">
        <v>9000</v>
      </c>
      <c r="C258" s="24" t="s">
        <v>10</v>
      </c>
      <c r="D258" s="24"/>
      <c r="E258" s="24"/>
      <c r="F258" s="24" t="s">
        <v>10</v>
      </c>
      <c r="G258" s="24" t="s">
        <v>10</v>
      </c>
      <c r="H258" s="24"/>
      <c r="I258" s="24"/>
      <c r="J258" s="24" t="s">
        <v>10</v>
      </c>
      <c r="K258" s="24" t="s">
        <v>10</v>
      </c>
      <c r="L258" s="24"/>
      <c r="M258" s="24"/>
      <c r="N258" s="24" t="s">
        <v>10</v>
      </c>
      <c r="O258" s="24" t="s">
        <v>10</v>
      </c>
      <c r="P258" s="24"/>
      <c r="Q258" s="24"/>
      <c r="R258" s="24" t="s">
        <v>10</v>
      </c>
      <c r="S258" s="24" t="s">
        <v>10</v>
      </c>
      <c r="T258" s="24"/>
      <c r="U258" s="24"/>
      <c r="V258" s="24" t="s">
        <v>10</v>
      </c>
      <c r="W258" s="24" t="s">
        <v>10</v>
      </c>
      <c r="X258" s="24"/>
      <c r="Y258" s="24"/>
      <c r="Z258" s="24" t="s">
        <v>10</v>
      </c>
      <c r="AA258" s="24" t="s">
        <v>10</v>
      </c>
      <c r="AB258" s="24"/>
      <c r="AC258" s="24"/>
      <c r="AD258" s="24" t="s">
        <v>10</v>
      </c>
      <c r="AE258" s="24" t="s">
        <v>10</v>
      </c>
      <c r="AF258" s="24"/>
      <c r="AG258" s="24"/>
      <c r="AH258" s="24"/>
      <c r="AI258" s="25">
        <f>COUNTIF(C258:AG258,"я")*B258/15</f>
        <v>9000</v>
      </c>
      <c r="AJ258" s="26"/>
      <c r="AK258" s="27"/>
    </row>
    <row r="259" spans="1:37">
      <c r="A259" s="23" t="s">
        <v>130</v>
      </c>
      <c r="B259" s="23">
        <v>9000</v>
      </c>
      <c r="C259" s="24"/>
      <c r="D259" s="24" t="s">
        <v>10</v>
      </c>
      <c r="E259" s="24" t="s">
        <v>10</v>
      </c>
      <c r="F259" s="24"/>
      <c r="G259" s="24"/>
      <c r="H259" s="24" t="s">
        <v>10</v>
      </c>
      <c r="I259" s="24" t="s">
        <v>10</v>
      </c>
      <c r="J259" s="24"/>
      <c r="K259" s="24"/>
      <c r="L259" s="24" t="s">
        <v>10</v>
      </c>
      <c r="M259" s="24" t="s">
        <v>10</v>
      </c>
      <c r="N259" s="24"/>
      <c r="O259" s="24"/>
      <c r="P259" s="24" t="s">
        <v>10</v>
      </c>
      <c r="Q259" s="24" t="s">
        <v>10</v>
      </c>
      <c r="R259" s="24"/>
      <c r="S259" s="24"/>
      <c r="T259" s="24" t="s">
        <v>10</v>
      </c>
      <c r="U259" s="24" t="s">
        <v>10</v>
      </c>
      <c r="V259" s="24"/>
      <c r="W259" s="24"/>
      <c r="X259" s="24" t="s">
        <v>10</v>
      </c>
      <c r="Y259" s="24" t="s">
        <v>10</v>
      </c>
      <c r="Z259" s="24"/>
      <c r="AA259" s="24"/>
      <c r="AB259" s="24" t="s">
        <v>10</v>
      </c>
      <c r="AC259" s="24" t="s">
        <v>10</v>
      </c>
      <c r="AD259" s="24"/>
      <c r="AE259" s="24"/>
      <c r="AF259" s="24" t="s">
        <v>10</v>
      </c>
      <c r="AG259" s="24" t="s">
        <v>10</v>
      </c>
      <c r="AH259" s="24"/>
      <c r="AI259" s="25">
        <f>COUNTIF(C259:AG259,"я")*B259/16</f>
        <v>9000</v>
      </c>
      <c r="AJ259" s="28"/>
    </row>
    <row r="260" spans="1:37">
      <c r="A260" s="23" t="s">
        <v>173</v>
      </c>
      <c r="B260" s="23">
        <v>9000</v>
      </c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5">
        <f t="shared" ref="AI260:AI261" si="28">COUNTIF(C260:AG260,"я")*B260/15</f>
        <v>0</v>
      </c>
      <c r="AJ260" s="28"/>
    </row>
    <row r="261" spans="1:37" hidden="1">
      <c r="A261" s="23"/>
      <c r="B261" s="23">
        <v>7500</v>
      </c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24"/>
      <c r="AF261" s="24"/>
      <c r="AG261" s="24"/>
      <c r="AH261" s="24"/>
      <c r="AI261" s="25">
        <f t="shared" si="28"/>
        <v>0</v>
      </c>
      <c r="AJ261" s="28"/>
    </row>
    <row r="262" spans="1:37" hidden="1">
      <c r="A262" s="23"/>
      <c r="B262" s="23">
        <v>7500</v>
      </c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30"/>
      <c r="AF262" s="30"/>
      <c r="AG262" s="30"/>
      <c r="AH262" s="30"/>
      <c r="AI262" s="25">
        <f>COUNTIF(C262:AG262,"я")*B262/15</f>
        <v>0</v>
      </c>
      <c r="AJ262" s="28"/>
    </row>
    <row r="263" spans="1:37" hidden="1">
      <c r="A263" s="29"/>
      <c r="B263" s="23">
        <v>7500</v>
      </c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30"/>
      <c r="AF263" s="30"/>
      <c r="AG263" s="30"/>
      <c r="AH263" s="30"/>
      <c r="AI263" s="39">
        <f t="shared" ref="AI263:AI269" si="29">COUNTIF(C263:AG263,"я")*500</f>
        <v>0</v>
      </c>
      <c r="AJ263" s="28"/>
    </row>
    <row r="264" spans="1:37" hidden="1">
      <c r="A264" s="29"/>
      <c r="B264" s="23">
        <v>7500</v>
      </c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30"/>
      <c r="AF264" s="30"/>
      <c r="AG264" s="30"/>
      <c r="AH264" s="30"/>
      <c r="AI264" s="39">
        <f t="shared" si="29"/>
        <v>0</v>
      </c>
      <c r="AJ264" s="28"/>
    </row>
    <row r="265" spans="1:37" hidden="1">
      <c r="A265" s="29"/>
      <c r="B265" s="23">
        <v>7500</v>
      </c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30"/>
      <c r="AF265" s="30"/>
      <c r="AG265" s="30"/>
      <c r="AH265" s="30"/>
      <c r="AI265" s="39">
        <f t="shared" si="29"/>
        <v>0</v>
      </c>
      <c r="AJ265" s="28"/>
    </row>
    <row r="266" spans="1:37" hidden="1">
      <c r="A266" s="29"/>
      <c r="B266" s="29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30"/>
      <c r="AF266" s="30"/>
      <c r="AG266" s="30"/>
      <c r="AH266" s="30"/>
      <c r="AI266" s="39">
        <f t="shared" si="29"/>
        <v>0</v>
      </c>
      <c r="AJ266" s="28"/>
    </row>
    <row r="267" spans="1:37" hidden="1">
      <c r="A267" s="29"/>
      <c r="B267" s="29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30"/>
      <c r="AF267" s="30"/>
      <c r="AG267" s="30"/>
      <c r="AH267" s="30"/>
      <c r="AI267" s="39">
        <f t="shared" si="29"/>
        <v>0</v>
      </c>
      <c r="AJ267" s="28"/>
    </row>
    <row r="268" spans="1:37" hidden="1">
      <c r="A268" s="29"/>
      <c r="B268" s="29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30"/>
      <c r="AF268" s="30"/>
      <c r="AG268" s="30"/>
      <c r="AH268" s="30"/>
      <c r="AI268" s="39">
        <f t="shared" si="29"/>
        <v>0</v>
      </c>
      <c r="AJ268" s="28"/>
    </row>
    <row r="269" spans="1:37" hidden="1">
      <c r="A269" s="29"/>
      <c r="B269" s="29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30"/>
      <c r="AF269" s="30"/>
      <c r="AG269" s="30"/>
      <c r="AH269" s="30"/>
      <c r="AI269" s="39">
        <f t="shared" si="29"/>
        <v>0</v>
      </c>
      <c r="AJ269" s="28"/>
    </row>
    <row r="270" spans="1:37">
      <c r="A270" s="32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5"/>
      <c r="AF270" s="65"/>
      <c r="AG270" s="66"/>
      <c r="AH270" s="35"/>
      <c r="AI270" s="36">
        <f>SUM(AI258:AI269)</f>
        <v>18000</v>
      </c>
      <c r="AJ270" s="28"/>
    </row>
    <row r="271" spans="1:37" hidden="1">
      <c r="A271" s="67" t="s">
        <v>31</v>
      </c>
      <c r="B271" s="68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70"/>
      <c r="AF271" s="70"/>
      <c r="AG271" s="70"/>
      <c r="AH271" s="71"/>
      <c r="AI271" s="39">
        <f>COUNTIF(C271:AG271,"я")*700</f>
        <v>0</v>
      </c>
      <c r="AJ271" s="28"/>
    </row>
    <row r="272" spans="1:37" hidden="1">
      <c r="A272" s="23" t="s">
        <v>143</v>
      </c>
      <c r="B272" s="23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24"/>
      <c r="AF272" s="24"/>
      <c r="AG272" s="24"/>
      <c r="AH272" s="24"/>
      <c r="AI272" s="39">
        <f t="shared" ref="AI272:AI279" si="30">COUNTIF(C272:AG272,"я")*700</f>
        <v>0</v>
      </c>
      <c r="AJ272" s="28"/>
    </row>
    <row r="273" spans="1:37" hidden="1">
      <c r="A273" s="23"/>
      <c r="B273" s="23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24"/>
      <c r="AF273" s="24"/>
      <c r="AG273" s="24"/>
      <c r="AH273" s="24"/>
      <c r="AI273" s="39">
        <f t="shared" si="30"/>
        <v>0</v>
      </c>
      <c r="AJ273" s="28"/>
    </row>
    <row r="274" spans="1:37" hidden="1">
      <c r="A274" s="23"/>
      <c r="B274" s="23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24"/>
      <c r="AF274" s="24"/>
      <c r="AG274" s="24"/>
      <c r="AH274" s="24"/>
      <c r="AI274" s="39">
        <f t="shared" si="30"/>
        <v>0</v>
      </c>
      <c r="AJ274" s="28"/>
    </row>
    <row r="275" spans="1:37" hidden="1">
      <c r="A275" s="23"/>
      <c r="B275" s="23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24"/>
      <c r="AF275" s="24"/>
      <c r="AG275" s="24"/>
      <c r="AH275" s="24"/>
      <c r="AI275" s="39">
        <f t="shared" si="30"/>
        <v>0</v>
      </c>
      <c r="AJ275" s="28"/>
    </row>
    <row r="276" spans="1:37" hidden="1">
      <c r="A276" s="23"/>
      <c r="B276" s="23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24"/>
      <c r="AF276" s="24"/>
      <c r="AG276" s="24"/>
      <c r="AH276" s="24"/>
      <c r="AI276" s="39">
        <f t="shared" si="30"/>
        <v>0</v>
      </c>
      <c r="AJ276" s="28"/>
    </row>
    <row r="277" spans="1:37" hidden="1">
      <c r="A277" s="23"/>
      <c r="B277" s="23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24"/>
      <c r="AF277" s="24"/>
      <c r="AG277" s="24"/>
      <c r="AH277" s="24"/>
      <c r="AI277" s="39">
        <f t="shared" si="30"/>
        <v>0</v>
      </c>
      <c r="AJ277" s="28"/>
    </row>
    <row r="278" spans="1:37" hidden="1">
      <c r="A278" s="23"/>
      <c r="B278" s="23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24"/>
      <c r="AF278" s="24"/>
      <c r="AG278" s="24"/>
      <c r="AH278" s="24"/>
      <c r="AI278" s="39">
        <f t="shared" si="30"/>
        <v>0</v>
      </c>
      <c r="AJ278" s="28"/>
    </row>
    <row r="279" spans="1:37" hidden="1">
      <c r="A279" s="23"/>
      <c r="B279" s="23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24"/>
      <c r="AF279" s="24"/>
      <c r="AG279" s="24"/>
      <c r="AH279" s="24"/>
      <c r="AI279" s="39">
        <f t="shared" si="30"/>
        <v>0</v>
      </c>
      <c r="AJ279" s="28"/>
    </row>
    <row r="280" spans="1:37" ht="18" hidden="1" customHeight="1">
      <c r="A280" s="72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4"/>
      <c r="AF280" s="34"/>
      <c r="AG280" s="35"/>
      <c r="AH280" s="35"/>
      <c r="AI280" s="36">
        <f>SUM(AI271:AI279)</f>
        <v>0</v>
      </c>
      <c r="AJ280" s="28"/>
    </row>
    <row r="281" spans="1:37" ht="18" customHeight="1">
      <c r="A281" s="37" t="s">
        <v>22</v>
      </c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4"/>
      <c r="AF281" s="34"/>
      <c r="AG281" s="35"/>
      <c r="AH281" s="35"/>
      <c r="AI281" s="39"/>
      <c r="AJ281" s="28"/>
    </row>
    <row r="282" spans="1:37">
      <c r="A282" s="23" t="s">
        <v>157</v>
      </c>
      <c r="B282" s="23">
        <v>3000</v>
      </c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24"/>
      <c r="AI282" s="39">
        <f>COUNTIF(C282:AG282,"я")*B282/31</f>
        <v>0</v>
      </c>
      <c r="AJ282" s="26"/>
      <c r="AK282" s="27"/>
    </row>
    <row r="283" spans="1:37" ht="15" customHeight="1">
      <c r="A283" s="23"/>
      <c r="B283" s="23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24"/>
      <c r="AI283" s="39">
        <f>COUNTIF(C283:AG283,"я")*B283/31</f>
        <v>0</v>
      </c>
      <c r="AJ283" s="28"/>
    </row>
    <row r="284" spans="1:37" hidden="1">
      <c r="A284" s="23"/>
      <c r="B284" s="23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24"/>
      <c r="AF284" s="24"/>
      <c r="AG284" s="24"/>
      <c r="AH284" s="24"/>
      <c r="AI284" s="39">
        <f>COUNTIF(C284:AG284,"я")*B284/28</f>
        <v>0</v>
      </c>
      <c r="AJ284" s="28"/>
    </row>
    <row r="285" spans="1:37" hidden="1">
      <c r="A285" s="23"/>
      <c r="B285" s="23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24"/>
      <c r="AF285" s="24"/>
      <c r="AG285" s="24"/>
      <c r="AH285" s="24"/>
      <c r="AI285" s="39">
        <f>COUNTIF(C285:AG285,"я")*B285/28</f>
        <v>0</v>
      </c>
      <c r="AJ285" s="28"/>
    </row>
    <row r="286" spans="1:37" hidden="1">
      <c r="A286" s="23"/>
      <c r="B286" s="23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9">
        <f>COUNTIF(C286:AG286,"я")*700</f>
        <v>0</v>
      </c>
      <c r="AJ286" s="28"/>
    </row>
    <row r="287" spans="1:37" hidden="1">
      <c r="A287" s="23"/>
      <c r="B287" s="23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9">
        <f>COUNTIF(C287:AG287,"я")*700</f>
        <v>0</v>
      </c>
      <c r="AJ287" s="28"/>
    </row>
    <row r="288" spans="1:37" hidden="1">
      <c r="A288" s="23"/>
      <c r="B288" s="23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9">
        <f>COUNTIF(C288:AG288,"я")*700</f>
        <v>0</v>
      </c>
      <c r="AJ288" s="28"/>
    </row>
    <row r="289" spans="1:37">
      <c r="A289" s="44" t="s">
        <v>20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45"/>
      <c r="AH289" s="45"/>
      <c r="AI289" s="36">
        <f>SUM(AI282:AI288)</f>
        <v>0</v>
      </c>
      <c r="AJ289" s="28"/>
    </row>
    <row r="290" spans="1:37">
      <c r="A290" s="46">
        <f>SUM(C272:AG274)</f>
        <v>0</v>
      </c>
      <c r="B290" s="47">
        <f>SUM(C290:AG290)</f>
        <v>0</v>
      </c>
      <c r="C290" s="48">
        <f>SUM(C258:C288)</f>
        <v>0</v>
      </c>
      <c r="D290" s="48">
        <f t="shared" ref="D290:AG290" si="31">SUMIF(D258:D289,"&gt;0",D258:D289)</f>
        <v>0</v>
      </c>
      <c r="E290" s="48">
        <f t="shared" si="31"/>
        <v>0</v>
      </c>
      <c r="F290" s="48">
        <f t="shared" si="31"/>
        <v>0</v>
      </c>
      <c r="G290" s="48">
        <f t="shared" si="31"/>
        <v>0</v>
      </c>
      <c r="H290" s="48">
        <f t="shared" si="31"/>
        <v>0</v>
      </c>
      <c r="I290" s="48">
        <f t="shared" si="31"/>
        <v>0</v>
      </c>
      <c r="J290" s="48">
        <f t="shared" si="31"/>
        <v>0</v>
      </c>
      <c r="K290" s="48">
        <f t="shared" si="31"/>
        <v>0</v>
      </c>
      <c r="L290" s="48">
        <f t="shared" si="31"/>
        <v>0</v>
      </c>
      <c r="M290" s="48">
        <f t="shared" si="31"/>
        <v>0</v>
      </c>
      <c r="N290" s="48">
        <f t="shared" si="31"/>
        <v>0</v>
      </c>
      <c r="O290" s="48">
        <f t="shared" si="31"/>
        <v>0</v>
      </c>
      <c r="P290" s="48">
        <f t="shared" si="31"/>
        <v>0</v>
      </c>
      <c r="Q290" s="48">
        <f t="shared" si="31"/>
        <v>0</v>
      </c>
      <c r="R290" s="48">
        <f t="shared" si="31"/>
        <v>0</v>
      </c>
      <c r="S290" s="48">
        <f t="shared" si="31"/>
        <v>0</v>
      </c>
      <c r="T290" s="48">
        <f t="shared" si="31"/>
        <v>0</v>
      </c>
      <c r="U290" s="48">
        <f t="shared" si="31"/>
        <v>0</v>
      </c>
      <c r="V290" s="48">
        <f t="shared" si="31"/>
        <v>0</v>
      </c>
      <c r="W290" s="48">
        <f t="shared" si="31"/>
        <v>0</v>
      </c>
      <c r="X290" s="48">
        <f t="shared" si="31"/>
        <v>0</v>
      </c>
      <c r="Y290" s="48">
        <f t="shared" si="31"/>
        <v>0</v>
      </c>
      <c r="Z290" s="48">
        <f t="shared" si="31"/>
        <v>0</v>
      </c>
      <c r="AA290" s="48">
        <f t="shared" si="31"/>
        <v>0</v>
      </c>
      <c r="AB290" s="48">
        <f t="shared" si="31"/>
        <v>0</v>
      </c>
      <c r="AC290" s="48">
        <f t="shared" si="31"/>
        <v>0</v>
      </c>
      <c r="AD290" s="48">
        <f t="shared" si="31"/>
        <v>0</v>
      </c>
      <c r="AE290" s="48">
        <f t="shared" si="31"/>
        <v>0</v>
      </c>
      <c r="AF290" s="48">
        <f t="shared" si="31"/>
        <v>0</v>
      </c>
      <c r="AG290" s="48">
        <f t="shared" si="31"/>
        <v>0</v>
      </c>
      <c r="AH290" s="48"/>
      <c r="AI290" s="39"/>
      <c r="AJ290" s="28"/>
    </row>
    <row r="291" spans="1:37">
      <c r="A291" s="49"/>
      <c r="B291" s="49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9"/>
      <c r="AJ291" s="28"/>
    </row>
    <row r="292" spans="1:37">
      <c r="A292" s="50"/>
      <c r="B292" s="50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38">
        <v>18000</v>
      </c>
      <c r="AI292" s="52">
        <f>AI270+AI280+AI289</f>
        <v>18000</v>
      </c>
      <c r="AJ292" s="28"/>
    </row>
    <row r="294" spans="1:37" ht="39.75" customHeight="1">
      <c r="A294" s="16" t="s">
        <v>33</v>
      </c>
      <c r="B294" s="17"/>
      <c r="C294" s="17"/>
      <c r="D294" s="17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9"/>
      <c r="AJ294" s="20"/>
    </row>
    <row r="295" spans="1:37" ht="24.75" customHeight="1">
      <c r="A295" s="59" t="s">
        <v>8</v>
      </c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9"/>
      <c r="AJ295" s="20"/>
    </row>
    <row r="296" spans="1:37" ht="21" customHeight="1">
      <c r="A296" s="23" t="s">
        <v>34</v>
      </c>
      <c r="B296" s="23">
        <v>9500</v>
      </c>
      <c r="C296" s="24" t="s">
        <v>10</v>
      </c>
      <c r="D296" s="24" t="s">
        <v>10</v>
      </c>
      <c r="E296" s="24"/>
      <c r="F296" s="24"/>
      <c r="G296" s="24" t="s">
        <v>10</v>
      </c>
      <c r="H296" s="24" t="s">
        <v>10</v>
      </c>
      <c r="I296" s="24"/>
      <c r="J296" s="24"/>
      <c r="K296" s="24" t="s">
        <v>10</v>
      </c>
      <c r="L296" s="24" t="s">
        <v>10</v>
      </c>
      <c r="M296" s="24"/>
      <c r="N296" s="24"/>
      <c r="O296" s="24" t="s">
        <v>10</v>
      </c>
      <c r="P296" s="24" t="s">
        <v>10</v>
      </c>
      <c r="Q296" s="24"/>
      <c r="R296" s="24"/>
      <c r="S296" s="24" t="s">
        <v>10</v>
      </c>
      <c r="T296" s="24" t="s">
        <v>10</v>
      </c>
      <c r="U296" s="24"/>
      <c r="V296" s="24"/>
      <c r="W296" s="24" t="s">
        <v>10</v>
      </c>
      <c r="X296" s="24" t="s">
        <v>10</v>
      </c>
      <c r="Y296" s="24"/>
      <c r="Z296" s="24"/>
      <c r="AA296" s="24" t="s">
        <v>10</v>
      </c>
      <c r="AB296" s="24" t="s">
        <v>10</v>
      </c>
      <c r="AC296" s="24"/>
      <c r="AD296" s="24"/>
      <c r="AE296" s="24" t="s">
        <v>10</v>
      </c>
      <c r="AF296" s="24" t="s">
        <v>10</v>
      </c>
      <c r="AG296" s="24"/>
      <c r="AH296" s="24"/>
      <c r="AI296" s="25">
        <f>COUNTIF(C296:AG296,"я")*B296/16</f>
        <v>9500</v>
      </c>
      <c r="AJ296" s="26"/>
      <c r="AK296" s="27"/>
    </row>
    <row r="297" spans="1:37" ht="18" customHeight="1">
      <c r="A297" s="23" t="s">
        <v>35</v>
      </c>
      <c r="B297" s="23">
        <v>9500</v>
      </c>
      <c r="C297" s="38"/>
      <c r="D297" s="38"/>
      <c r="E297" s="24" t="s">
        <v>10</v>
      </c>
      <c r="F297" s="24" t="s">
        <v>10</v>
      </c>
      <c r="G297" s="38"/>
      <c r="H297" s="38"/>
      <c r="I297" s="24" t="s">
        <v>10</v>
      </c>
      <c r="J297" s="24" t="s">
        <v>10</v>
      </c>
      <c r="K297" s="38"/>
      <c r="L297" s="38"/>
      <c r="M297" s="24" t="s">
        <v>10</v>
      </c>
      <c r="N297" s="24" t="s">
        <v>10</v>
      </c>
      <c r="O297" s="38"/>
      <c r="P297" s="38"/>
      <c r="Q297" s="24" t="s">
        <v>10</v>
      </c>
      <c r="R297" s="24" t="s">
        <v>10</v>
      </c>
      <c r="S297" s="38"/>
      <c r="T297" s="38"/>
      <c r="U297" s="24" t="s">
        <v>10</v>
      </c>
      <c r="V297" s="24" t="s">
        <v>10</v>
      </c>
      <c r="W297" s="38"/>
      <c r="X297" s="38"/>
      <c r="Y297" s="24" t="s">
        <v>10</v>
      </c>
      <c r="Z297" s="24" t="s">
        <v>10</v>
      </c>
      <c r="AA297" s="38"/>
      <c r="AB297" s="38"/>
      <c r="AC297" s="24" t="s">
        <v>10</v>
      </c>
      <c r="AD297" s="24" t="s">
        <v>10</v>
      </c>
      <c r="AE297" s="38"/>
      <c r="AF297" s="38"/>
      <c r="AG297" s="24" t="s">
        <v>10</v>
      </c>
      <c r="AH297" s="24"/>
      <c r="AI297" s="25">
        <f>COUNTIF(C297:AG297,"я")*B297/15</f>
        <v>9500</v>
      </c>
      <c r="AJ297" s="28"/>
    </row>
    <row r="298" spans="1:37" hidden="1">
      <c r="A298" s="23"/>
      <c r="B298" s="23">
        <v>7500</v>
      </c>
      <c r="C298" s="24"/>
      <c r="D298" s="24"/>
      <c r="E298" s="24"/>
      <c r="F298" s="24"/>
      <c r="G298" s="24"/>
      <c r="H298" s="24"/>
      <c r="I298" s="24"/>
      <c r="J298" s="24"/>
      <c r="K298" s="38"/>
      <c r="L298" s="38"/>
      <c r="M298" s="24"/>
      <c r="N298" s="24"/>
      <c r="O298" s="38"/>
      <c r="P298" s="38"/>
      <c r="Q298" s="24"/>
      <c r="R298" s="24"/>
      <c r="S298" s="38"/>
      <c r="T298" s="38"/>
      <c r="U298" s="24"/>
      <c r="V298" s="24"/>
      <c r="W298" s="38"/>
      <c r="X298" s="38"/>
      <c r="Y298" s="24"/>
      <c r="Z298" s="24"/>
      <c r="AA298" s="38"/>
      <c r="AB298" s="38"/>
      <c r="AC298" s="24"/>
      <c r="AD298" s="24"/>
      <c r="AE298" s="38"/>
      <c r="AF298" s="38"/>
      <c r="AG298" s="24"/>
      <c r="AH298" s="38"/>
      <c r="AI298" s="25">
        <f t="shared" ref="AI298:AI308" si="32">COUNTIF(C298:AG298,"я")*B298/15</f>
        <v>0</v>
      </c>
      <c r="AJ298" s="28"/>
    </row>
    <row r="299" spans="1:37" hidden="1">
      <c r="A299" s="23"/>
      <c r="B299" s="23">
        <v>7500</v>
      </c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5">
        <f t="shared" si="32"/>
        <v>0</v>
      </c>
      <c r="AJ299" s="28"/>
    </row>
    <row r="300" spans="1:37" hidden="1">
      <c r="A300" s="23"/>
      <c r="B300" s="23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25">
        <f t="shared" si="32"/>
        <v>0</v>
      </c>
      <c r="AJ300" s="28"/>
    </row>
    <row r="301" spans="1:37" hidden="1">
      <c r="A301" s="29"/>
      <c r="B301" s="29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25">
        <f t="shared" si="32"/>
        <v>0</v>
      </c>
      <c r="AJ301" s="28"/>
    </row>
    <row r="302" spans="1:37" hidden="1">
      <c r="A302" s="29"/>
      <c r="B302" s="29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25">
        <f t="shared" si="32"/>
        <v>0</v>
      </c>
      <c r="AJ302" s="28"/>
    </row>
    <row r="303" spans="1:37" hidden="1">
      <c r="A303" s="29"/>
      <c r="B303" s="29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25">
        <f t="shared" si="32"/>
        <v>0</v>
      </c>
      <c r="AJ303" s="28"/>
    </row>
    <row r="304" spans="1:37" hidden="1">
      <c r="A304" s="29"/>
      <c r="B304" s="29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25">
        <f t="shared" si="32"/>
        <v>0</v>
      </c>
      <c r="AJ304" s="28"/>
    </row>
    <row r="305" spans="1:36" hidden="1">
      <c r="A305" s="29"/>
      <c r="B305" s="29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25">
        <f t="shared" si="32"/>
        <v>0</v>
      </c>
      <c r="AJ305" s="28"/>
    </row>
    <row r="306" spans="1:36" hidden="1">
      <c r="A306" s="29"/>
      <c r="B306" s="29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25">
        <f t="shared" si="32"/>
        <v>0</v>
      </c>
      <c r="AJ306" s="28"/>
    </row>
    <row r="307" spans="1:36" hidden="1">
      <c r="A307" s="29"/>
      <c r="B307" s="29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25">
        <f t="shared" si="32"/>
        <v>0</v>
      </c>
      <c r="AJ307" s="28"/>
    </row>
    <row r="308" spans="1:36" hidden="1">
      <c r="A308" s="29"/>
      <c r="B308" s="29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25">
        <f t="shared" si="32"/>
        <v>0</v>
      </c>
      <c r="AJ308" s="28"/>
    </row>
    <row r="309" spans="1:36">
      <c r="A309" s="32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45"/>
      <c r="AH309" s="45"/>
      <c r="AI309" s="36">
        <f>SUM(AI296+AI297)</f>
        <v>19000</v>
      </c>
      <c r="AJ309" s="28"/>
    </row>
    <row r="310" spans="1:36">
      <c r="A310" s="147" t="s">
        <v>22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45"/>
      <c r="AH310" s="45"/>
      <c r="AI310" s="25"/>
      <c r="AJ310" s="28"/>
    </row>
    <row r="311" spans="1:36">
      <c r="A311" s="23" t="s">
        <v>135</v>
      </c>
      <c r="B311" s="23">
        <v>3000</v>
      </c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9">
        <f t="shared" ref="AI311:AI319" si="33">COUNTIF(C311:AG311,"я")*B311/31</f>
        <v>0</v>
      </c>
      <c r="AJ311" s="28"/>
    </row>
    <row r="312" spans="1:36">
      <c r="A312" s="23"/>
      <c r="B312" s="23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9">
        <f t="shared" si="33"/>
        <v>0</v>
      </c>
      <c r="AJ312" s="28"/>
    </row>
    <row r="313" spans="1:36" hidden="1">
      <c r="A313" s="23"/>
      <c r="B313" s="23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9">
        <f t="shared" si="33"/>
        <v>0</v>
      </c>
      <c r="AJ313" s="28"/>
    </row>
    <row r="314" spans="1:36" hidden="1">
      <c r="A314" s="23"/>
      <c r="B314" s="23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9">
        <f t="shared" si="33"/>
        <v>0</v>
      </c>
      <c r="AJ314" s="28"/>
    </row>
    <row r="315" spans="1:36" hidden="1">
      <c r="A315" s="23"/>
      <c r="B315" s="23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9">
        <f t="shared" si="33"/>
        <v>0</v>
      </c>
      <c r="AJ315" s="28"/>
    </row>
    <row r="316" spans="1:36" hidden="1">
      <c r="A316" s="23"/>
      <c r="B316" s="23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9">
        <f t="shared" si="33"/>
        <v>0</v>
      </c>
      <c r="AJ316" s="28"/>
    </row>
    <row r="317" spans="1:36" hidden="1">
      <c r="A317" s="23"/>
      <c r="B317" s="23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9">
        <f t="shared" si="33"/>
        <v>0</v>
      </c>
      <c r="AJ317" s="28"/>
    </row>
    <row r="318" spans="1:36" hidden="1">
      <c r="A318" s="23"/>
      <c r="B318" s="23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9">
        <f t="shared" si="33"/>
        <v>0</v>
      </c>
      <c r="AJ318" s="28"/>
    </row>
    <row r="319" spans="1:36" hidden="1">
      <c r="A319" s="23"/>
      <c r="B319" s="23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9">
        <f t="shared" si="33"/>
        <v>0</v>
      </c>
      <c r="AJ319" s="28"/>
    </row>
    <row r="320" spans="1:36">
      <c r="A320" s="32"/>
      <c r="B320" s="33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9"/>
      <c r="AH320" s="79"/>
      <c r="AI320" s="36">
        <f>SUM(AI311:AI319)</f>
        <v>0</v>
      </c>
      <c r="AJ320" s="28"/>
    </row>
    <row r="321" spans="1:36" ht="18" customHeight="1">
      <c r="A321" s="60" t="s">
        <v>36</v>
      </c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45"/>
      <c r="AH321" s="45"/>
      <c r="AI321" s="25"/>
      <c r="AJ321" s="28"/>
    </row>
    <row r="322" spans="1:36">
      <c r="A322" s="23" t="s">
        <v>172</v>
      </c>
      <c r="B322" s="23">
        <v>11000</v>
      </c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9">
        <f>COUNTIF(C322:AG322,"я")*700</f>
        <v>0</v>
      </c>
      <c r="AJ322" s="28"/>
    </row>
    <row r="323" spans="1:36">
      <c r="A323" s="23"/>
      <c r="B323" s="23">
        <v>10500</v>
      </c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9">
        <f t="shared" ref="AI323:AI324" si="34">COUNTIF(C323:AG323,"я")*700</f>
        <v>0</v>
      </c>
      <c r="AJ323" s="28"/>
    </row>
    <row r="324" spans="1:36">
      <c r="A324" s="23"/>
      <c r="B324" s="23">
        <v>10500</v>
      </c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9">
        <f t="shared" si="34"/>
        <v>0</v>
      </c>
      <c r="AJ324" s="28"/>
    </row>
    <row r="325" spans="1:36" hidden="1">
      <c r="A325" s="23"/>
      <c r="B325" s="23">
        <v>10500</v>
      </c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9">
        <f>COUNTIF(C325:AG325,"я")*680</f>
        <v>0</v>
      </c>
      <c r="AJ325" s="28"/>
    </row>
    <row r="326" spans="1:36" hidden="1">
      <c r="A326" s="23"/>
      <c r="B326" s="23">
        <v>11250</v>
      </c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9">
        <f>COUNTIF(C326:AG326,"я")*680</f>
        <v>0</v>
      </c>
      <c r="AJ326" s="28"/>
    </row>
    <row r="327" spans="1:36" hidden="1">
      <c r="A327" s="23"/>
      <c r="B327" s="23">
        <v>11250</v>
      </c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9">
        <f>COUNTIF(C327:AG327,"я")*680</f>
        <v>0</v>
      </c>
      <c r="AJ327" s="28"/>
    </row>
    <row r="328" spans="1:36" hidden="1">
      <c r="A328" s="23"/>
      <c r="B328" s="23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9"/>
      <c r="AJ328" s="28"/>
    </row>
    <row r="329" spans="1:36" hidden="1">
      <c r="A329" s="23"/>
      <c r="B329" s="23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9">
        <f t="shared" ref="AI329" si="35">COUNTIF(C329:AG329,"я")*700</f>
        <v>0</v>
      </c>
      <c r="AJ329" s="28"/>
    </row>
    <row r="330" spans="1:36">
      <c r="A330" s="44" t="s">
        <v>20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45"/>
      <c r="AH330" s="45"/>
      <c r="AI330" s="36">
        <f>SUM(AI322:AI327)</f>
        <v>0</v>
      </c>
      <c r="AJ330" s="28"/>
    </row>
    <row r="331" spans="1:36">
      <c r="A331" s="46">
        <f>SUM(C322:AG329)</f>
        <v>0</v>
      </c>
      <c r="B331" s="47">
        <f>SUM(C331:AG331)</f>
        <v>0</v>
      </c>
      <c r="C331" s="48">
        <f>SUM(C296:C329)</f>
        <v>0</v>
      </c>
      <c r="D331" s="48">
        <f t="shared" ref="D331:AG331" si="36">SUMIF(D296:D330,"&gt;0",D296:D330)</f>
        <v>0</v>
      </c>
      <c r="E331" s="48">
        <f t="shared" si="36"/>
        <v>0</v>
      </c>
      <c r="F331" s="48">
        <f t="shared" si="36"/>
        <v>0</v>
      </c>
      <c r="G331" s="48">
        <f t="shared" si="36"/>
        <v>0</v>
      </c>
      <c r="H331" s="48">
        <f t="shared" si="36"/>
        <v>0</v>
      </c>
      <c r="I331" s="48">
        <f t="shared" si="36"/>
        <v>0</v>
      </c>
      <c r="J331" s="48">
        <f t="shared" si="36"/>
        <v>0</v>
      </c>
      <c r="K331" s="48">
        <f t="shared" si="36"/>
        <v>0</v>
      </c>
      <c r="L331" s="48">
        <f t="shared" si="36"/>
        <v>0</v>
      </c>
      <c r="M331" s="48">
        <f t="shared" si="36"/>
        <v>0</v>
      </c>
      <c r="N331" s="48">
        <f t="shared" si="36"/>
        <v>0</v>
      </c>
      <c r="O331" s="48">
        <f t="shared" si="36"/>
        <v>0</v>
      </c>
      <c r="P331" s="48">
        <f t="shared" si="36"/>
        <v>0</v>
      </c>
      <c r="Q331" s="48">
        <f t="shared" si="36"/>
        <v>0</v>
      </c>
      <c r="R331" s="48">
        <f t="shared" si="36"/>
        <v>0</v>
      </c>
      <c r="S331" s="48">
        <f t="shared" si="36"/>
        <v>0</v>
      </c>
      <c r="T331" s="48">
        <f t="shared" si="36"/>
        <v>0</v>
      </c>
      <c r="U331" s="48">
        <f t="shared" si="36"/>
        <v>0</v>
      </c>
      <c r="V331" s="48">
        <f t="shared" si="36"/>
        <v>0</v>
      </c>
      <c r="W331" s="48">
        <f t="shared" si="36"/>
        <v>0</v>
      </c>
      <c r="X331" s="48">
        <f t="shared" si="36"/>
        <v>0</v>
      </c>
      <c r="Y331" s="48">
        <f t="shared" si="36"/>
        <v>0</v>
      </c>
      <c r="Z331" s="48">
        <f t="shared" si="36"/>
        <v>0</v>
      </c>
      <c r="AA331" s="48">
        <f t="shared" si="36"/>
        <v>0</v>
      </c>
      <c r="AB331" s="48">
        <f t="shared" si="36"/>
        <v>0</v>
      </c>
      <c r="AC331" s="48">
        <f t="shared" si="36"/>
        <v>0</v>
      </c>
      <c r="AD331" s="48">
        <f t="shared" si="36"/>
        <v>0</v>
      </c>
      <c r="AE331" s="48">
        <f t="shared" si="36"/>
        <v>0</v>
      </c>
      <c r="AF331" s="48">
        <f t="shared" si="36"/>
        <v>0</v>
      </c>
      <c r="AG331" s="48">
        <f t="shared" si="36"/>
        <v>0</v>
      </c>
      <c r="AH331" s="48"/>
      <c r="AI331" s="39"/>
      <c r="AJ331" s="28"/>
    </row>
    <row r="332" spans="1:36">
      <c r="A332" s="49"/>
      <c r="B332" s="49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9"/>
      <c r="AJ332" s="28"/>
    </row>
    <row r="333" spans="1:36">
      <c r="A333" s="50"/>
      <c r="B333" s="50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24">
        <v>19000</v>
      </c>
      <c r="AI333" s="73">
        <f>AI309+AI320</f>
        <v>19000</v>
      </c>
      <c r="AJ333" s="28"/>
    </row>
    <row r="334" spans="1:36">
      <c r="A334" s="50"/>
      <c r="B334" s="50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155">
        <v>0</v>
      </c>
      <c r="AI334" s="158">
        <f>AI330</f>
        <v>0</v>
      </c>
      <c r="AJ334" s="28"/>
    </row>
    <row r="335" spans="1:36" ht="39.75" customHeight="1">
      <c r="A335" s="16" t="s">
        <v>37</v>
      </c>
      <c r="B335" s="17"/>
      <c r="C335" s="17"/>
      <c r="D335" s="17"/>
      <c r="E335" s="17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76"/>
      <c r="AJ335" s="77"/>
    </row>
    <row r="336" spans="1:36" ht="24.75" customHeight="1">
      <c r="A336" s="59" t="s">
        <v>8</v>
      </c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76"/>
      <c r="AJ336" s="77"/>
    </row>
    <row r="337" spans="1:37">
      <c r="A337" s="43" t="s">
        <v>119</v>
      </c>
      <c r="B337" s="23">
        <v>9500</v>
      </c>
      <c r="C337" s="24" t="s">
        <v>10</v>
      </c>
      <c r="D337" s="24"/>
      <c r="E337" s="24"/>
      <c r="F337" s="24" t="s">
        <v>10</v>
      </c>
      <c r="G337" s="24" t="s">
        <v>10</v>
      </c>
      <c r="H337" s="24"/>
      <c r="I337" s="24">
        <v>593</v>
      </c>
      <c r="J337" s="24" t="s">
        <v>10</v>
      </c>
      <c r="K337" s="24" t="s">
        <v>10</v>
      </c>
      <c r="L337" s="24"/>
      <c r="M337" s="24"/>
      <c r="N337" s="24" t="s">
        <v>10</v>
      </c>
      <c r="O337" s="24" t="s">
        <v>10</v>
      </c>
      <c r="P337" s="24">
        <v>593</v>
      </c>
      <c r="Q337" s="24">
        <v>594</v>
      </c>
      <c r="R337" s="24" t="s">
        <v>10</v>
      </c>
      <c r="S337" s="24" t="s">
        <v>10</v>
      </c>
      <c r="T337" s="24"/>
      <c r="U337" s="24"/>
      <c r="V337" s="24" t="s">
        <v>10</v>
      </c>
      <c r="W337" s="24" t="s">
        <v>10</v>
      </c>
      <c r="X337" s="24"/>
      <c r="Y337" s="24"/>
      <c r="Z337" s="24">
        <v>635</v>
      </c>
      <c r="AA337" s="24">
        <v>635</v>
      </c>
      <c r="AB337" s="24"/>
      <c r="AC337" s="24"/>
      <c r="AD337" s="24" t="s">
        <v>10</v>
      </c>
      <c r="AE337" s="24" t="s">
        <v>10</v>
      </c>
      <c r="AF337" s="24"/>
      <c r="AG337" s="24"/>
      <c r="AH337" s="24"/>
      <c r="AI337" s="25">
        <f>COUNTIF(C337:AG337,"я")*B337/15-3</f>
        <v>8230.3333333333339</v>
      </c>
      <c r="AJ337" s="27"/>
      <c r="AK337" s="27"/>
    </row>
    <row r="338" spans="1:37">
      <c r="A338" s="43" t="s">
        <v>176</v>
      </c>
      <c r="B338" s="23">
        <v>9500</v>
      </c>
      <c r="C338" s="24"/>
      <c r="D338" s="24" t="s">
        <v>10</v>
      </c>
      <c r="E338" s="24" t="s">
        <v>10</v>
      </c>
      <c r="F338" s="24"/>
      <c r="G338" s="24"/>
      <c r="H338" s="24" t="s">
        <v>10</v>
      </c>
      <c r="I338" s="24"/>
      <c r="J338" s="24"/>
      <c r="K338" s="24"/>
      <c r="L338" s="24" t="s">
        <v>10</v>
      </c>
      <c r="M338" s="24" t="s">
        <v>10</v>
      </c>
      <c r="N338" s="24"/>
      <c r="O338" s="24"/>
      <c r="P338" s="24"/>
      <c r="Q338" s="24"/>
      <c r="R338" s="24"/>
      <c r="S338" s="24"/>
      <c r="T338" s="24" t="s">
        <v>10</v>
      </c>
      <c r="U338" s="24" t="s">
        <v>10</v>
      </c>
      <c r="V338" s="24"/>
      <c r="W338" s="24"/>
      <c r="X338" s="24" t="s">
        <v>10</v>
      </c>
      <c r="Y338" s="24" t="s">
        <v>10</v>
      </c>
      <c r="Z338" s="24"/>
      <c r="AA338" s="24"/>
      <c r="AB338" s="24" t="s">
        <v>10</v>
      </c>
      <c r="AC338" s="24" t="s">
        <v>10</v>
      </c>
      <c r="AD338" s="24"/>
      <c r="AE338" s="24"/>
      <c r="AF338" s="24" t="s">
        <v>10</v>
      </c>
      <c r="AG338" s="24" t="s">
        <v>10</v>
      </c>
      <c r="AH338" s="24"/>
      <c r="AI338" s="25">
        <f>COUNTIF(C338:AG338,"я")*B338/16+1</f>
        <v>7719.75</v>
      </c>
      <c r="AJ338" s="28"/>
    </row>
    <row r="339" spans="1:37">
      <c r="A339" s="43"/>
      <c r="B339" s="23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5">
        <f>COUNTIF(C339:AG339,"я")*530</f>
        <v>0</v>
      </c>
      <c r="AJ339" s="28"/>
    </row>
    <row r="340" spans="1:37">
      <c r="A340" s="43"/>
      <c r="B340" s="23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5">
        <f>COUNTIF(C340:AG340,"я")*530</f>
        <v>0</v>
      </c>
      <c r="AJ340" s="28"/>
    </row>
    <row r="341" spans="1:37" hidden="1">
      <c r="A341" s="43"/>
      <c r="B341" s="23">
        <v>8500</v>
      </c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5">
        <f t="shared" ref="AI341:AI349" si="37">COUNTIF(C341:AG341,"я")*B341/15</f>
        <v>0</v>
      </c>
      <c r="AJ341" s="28"/>
    </row>
    <row r="342" spans="1:37" hidden="1">
      <c r="A342" s="29"/>
      <c r="B342" s="23">
        <v>8500</v>
      </c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25">
        <f t="shared" si="37"/>
        <v>0</v>
      </c>
      <c r="AJ342" s="28"/>
    </row>
    <row r="343" spans="1:37" hidden="1">
      <c r="A343" s="29"/>
      <c r="B343" s="23">
        <v>8500</v>
      </c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25">
        <f t="shared" si="37"/>
        <v>0</v>
      </c>
      <c r="AJ343" s="28"/>
    </row>
    <row r="344" spans="1:37" hidden="1">
      <c r="A344" s="29"/>
      <c r="B344" s="23">
        <v>8500</v>
      </c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25">
        <f t="shared" si="37"/>
        <v>0</v>
      </c>
      <c r="AJ344" s="28"/>
    </row>
    <row r="345" spans="1:37" hidden="1">
      <c r="A345" s="29"/>
      <c r="B345" s="23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25">
        <f t="shared" si="37"/>
        <v>0</v>
      </c>
      <c r="AJ345" s="28"/>
    </row>
    <row r="346" spans="1:37" hidden="1">
      <c r="A346" s="29"/>
      <c r="B346" s="29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25">
        <f t="shared" si="37"/>
        <v>0</v>
      </c>
      <c r="AJ346" s="28"/>
    </row>
    <row r="347" spans="1:37" hidden="1">
      <c r="A347" s="29"/>
      <c r="B347" s="29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25">
        <f t="shared" si="37"/>
        <v>0</v>
      </c>
      <c r="AJ347" s="28"/>
    </row>
    <row r="348" spans="1:37" hidden="1">
      <c r="A348" s="29"/>
      <c r="B348" s="29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25">
        <f t="shared" si="37"/>
        <v>0</v>
      </c>
      <c r="AJ348" s="28"/>
    </row>
    <row r="349" spans="1:37" hidden="1">
      <c r="A349" s="29"/>
      <c r="B349" s="29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25">
        <f t="shared" si="37"/>
        <v>0</v>
      </c>
      <c r="AJ349" s="28"/>
    </row>
    <row r="350" spans="1:37">
      <c r="A350" s="32"/>
      <c r="B350" s="33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5"/>
      <c r="AH350" s="35"/>
      <c r="AI350" s="36">
        <f>SUM(AI337:AI349)</f>
        <v>15950.083333333334</v>
      </c>
      <c r="AJ350" s="28"/>
    </row>
    <row r="351" spans="1:37">
      <c r="A351" s="60" t="s">
        <v>213</v>
      </c>
      <c r="B351" s="33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5"/>
      <c r="AH351" s="35"/>
      <c r="AI351" s="25"/>
      <c r="AJ351" s="28"/>
    </row>
    <row r="352" spans="1:37">
      <c r="A352" s="23" t="s">
        <v>138</v>
      </c>
      <c r="B352" s="23">
        <v>10000</v>
      </c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39">
        <f>COUNTIF(C352:AG352,"я")*700</f>
        <v>0</v>
      </c>
      <c r="AJ352" s="28"/>
    </row>
    <row r="353" spans="1:37">
      <c r="A353" s="23" t="s">
        <v>140</v>
      </c>
      <c r="B353" s="23"/>
      <c r="C353" s="24"/>
      <c r="D353" s="24"/>
      <c r="E353" s="24"/>
      <c r="F353" s="24"/>
      <c r="G353" s="24"/>
      <c r="H353" s="24" t="s">
        <v>10</v>
      </c>
      <c r="I353" s="24"/>
      <c r="J353" s="24" t="s">
        <v>10</v>
      </c>
      <c r="K353" s="24"/>
      <c r="L353" s="24" t="s">
        <v>10</v>
      </c>
      <c r="M353" s="24"/>
      <c r="N353" s="24" t="s">
        <v>10</v>
      </c>
      <c r="O353" s="24"/>
      <c r="P353" s="24" t="s">
        <v>10</v>
      </c>
      <c r="Q353" s="24"/>
      <c r="R353" s="24" t="s">
        <v>10</v>
      </c>
      <c r="S353" s="24"/>
      <c r="T353" s="24" t="s">
        <v>10</v>
      </c>
      <c r="U353" s="24"/>
      <c r="V353" s="24" t="s">
        <v>10</v>
      </c>
      <c r="W353" s="24"/>
      <c r="X353" s="24"/>
      <c r="Y353" s="24"/>
      <c r="Z353" s="24"/>
      <c r="AA353" s="24"/>
      <c r="AB353" s="24"/>
      <c r="AC353" s="24"/>
      <c r="AD353" s="24" t="s">
        <v>10</v>
      </c>
      <c r="AE353" s="24" t="s">
        <v>10</v>
      </c>
      <c r="AF353" s="24"/>
      <c r="AG353" s="24"/>
      <c r="AH353" s="24"/>
      <c r="AI353" s="39">
        <f t="shared" ref="AI353:AI360" si="38">COUNTIF(C353:AG353,"я")*700</f>
        <v>7000</v>
      </c>
      <c r="AJ353" s="28"/>
    </row>
    <row r="354" spans="1:37">
      <c r="A354" s="23"/>
      <c r="B354" s="23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39">
        <f>COUNTIF(C354:AG354,"я")*680</f>
        <v>0</v>
      </c>
      <c r="AJ354" s="28"/>
    </row>
    <row r="355" spans="1:37" hidden="1">
      <c r="A355" s="23"/>
      <c r="B355" s="23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39">
        <f t="shared" si="38"/>
        <v>0</v>
      </c>
      <c r="AJ355" s="28"/>
    </row>
    <row r="356" spans="1:37" hidden="1">
      <c r="A356" s="23"/>
      <c r="B356" s="23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39">
        <f t="shared" si="38"/>
        <v>0</v>
      </c>
      <c r="AJ356" s="28"/>
    </row>
    <row r="357" spans="1:37" hidden="1">
      <c r="A357" s="23"/>
      <c r="B357" s="23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39">
        <f t="shared" si="38"/>
        <v>0</v>
      </c>
      <c r="AJ357" s="28"/>
    </row>
    <row r="358" spans="1:37" hidden="1">
      <c r="A358" s="23"/>
      <c r="B358" s="23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39">
        <f t="shared" si="38"/>
        <v>0</v>
      </c>
      <c r="AJ358" s="28"/>
    </row>
    <row r="359" spans="1:37" hidden="1">
      <c r="A359" s="23"/>
      <c r="B359" s="23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39">
        <f t="shared" si="38"/>
        <v>0</v>
      </c>
      <c r="AJ359" s="28"/>
    </row>
    <row r="360" spans="1:37" hidden="1">
      <c r="A360" s="23"/>
      <c r="B360" s="23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39">
        <f t="shared" si="38"/>
        <v>0</v>
      </c>
      <c r="AJ360" s="28"/>
    </row>
    <row r="361" spans="1:37" ht="18" customHeight="1">
      <c r="A361" s="60" t="s">
        <v>22</v>
      </c>
      <c r="B361" s="33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5"/>
      <c r="AH361" s="35"/>
      <c r="AI361" s="36">
        <f>SUM(AI352:AI360)</f>
        <v>7000</v>
      </c>
      <c r="AJ361" s="28"/>
    </row>
    <row r="362" spans="1:37" ht="16.5" customHeight="1">
      <c r="A362" s="23" t="s">
        <v>136</v>
      </c>
      <c r="B362" s="23">
        <v>3000</v>
      </c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39">
        <f>COUNTIF(C362:AG362,"я")*B362/30</f>
        <v>0</v>
      </c>
      <c r="AJ362" s="26"/>
      <c r="AK362" s="27"/>
    </row>
    <row r="363" spans="1:37">
      <c r="A363" s="23" t="s">
        <v>166</v>
      </c>
      <c r="B363" s="23">
        <v>3000</v>
      </c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39">
        <f>COUNTIF(C363:AG363,"я")*B363/30</f>
        <v>0</v>
      </c>
      <c r="AJ363" s="28"/>
    </row>
    <row r="364" spans="1:37" hidden="1">
      <c r="A364" s="23"/>
      <c r="B364" s="23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24"/>
      <c r="AF364" s="24"/>
      <c r="AG364" s="24"/>
      <c r="AH364" s="24"/>
      <c r="AI364" s="39">
        <f t="shared" ref="AI364:AI368" si="39">COUNTIF(C364:AG364,"я")*B364/31</f>
        <v>0</v>
      </c>
      <c r="AJ364" s="28"/>
    </row>
    <row r="365" spans="1:37" hidden="1">
      <c r="A365" s="23"/>
      <c r="B365" s="23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9">
        <f t="shared" si="39"/>
        <v>0</v>
      </c>
      <c r="AJ365" s="28"/>
    </row>
    <row r="366" spans="1:37" hidden="1">
      <c r="A366" s="23"/>
      <c r="B366" s="23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9">
        <f t="shared" si="39"/>
        <v>0</v>
      </c>
      <c r="AJ366" s="28"/>
    </row>
    <row r="367" spans="1:37" hidden="1">
      <c r="A367" s="23"/>
      <c r="B367" s="23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9">
        <f t="shared" si="39"/>
        <v>0</v>
      </c>
      <c r="AJ367" s="28"/>
    </row>
    <row r="368" spans="1:37" hidden="1">
      <c r="A368" s="23" t="s">
        <v>118</v>
      </c>
      <c r="B368" s="23">
        <v>6000</v>
      </c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9">
        <f t="shared" si="39"/>
        <v>0</v>
      </c>
      <c r="AJ368" s="28"/>
    </row>
    <row r="369" spans="1:37">
      <c r="A369" s="44" t="s">
        <v>20</v>
      </c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45"/>
      <c r="AH369" s="45"/>
      <c r="AI369" s="36">
        <f>SUM(AI362:AI368)</f>
        <v>0</v>
      </c>
      <c r="AJ369" s="28"/>
    </row>
    <row r="370" spans="1:37">
      <c r="A370" s="46">
        <f>SUM(C351:AC352)</f>
        <v>0</v>
      </c>
      <c r="B370" s="47">
        <f>SUM(C370:AG370)</f>
        <v>3050</v>
      </c>
      <c r="C370" s="48">
        <f>SUM(C337:C369)</f>
        <v>0</v>
      </c>
      <c r="D370" s="48">
        <f t="shared" ref="D370:AG370" si="40">SUMIF(D337:D369,"&gt;0",D337:D369)</f>
        <v>0</v>
      </c>
      <c r="E370" s="48">
        <f t="shared" si="40"/>
        <v>0</v>
      </c>
      <c r="F370" s="48">
        <f t="shared" si="40"/>
        <v>0</v>
      </c>
      <c r="G370" s="48">
        <f t="shared" si="40"/>
        <v>0</v>
      </c>
      <c r="H370" s="48">
        <f t="shared" si="40"/>
        <v>0</v>
      </c>
      <c r="I370" s="48">
        <f t="shared" si="40"/>
        <v>593</v>
      </c>
      <c r="J370" s="48">
        <f t="shared" si="40"/>
        <v>0</v>
      </c>
      <c r="K370" s="48">
        <f t="shared" si="40"/>
        <v>0</v>
      </c>
      <c r="L370" s="48">
        <f t="shared" si="40"/>
        <v>0</v>
      </c>
      <c r="M370" s="48">
        <f t="shared" si="40"/>
        <v>0</v>
      </c>
      <c r="N370" s="48">
        <f t="shared" si="40"/>
        <v>0</v>
      </c>
      <c r="O370" s="48">
        <f t="shared" si="40"/>
        <v>0</v>
      </c>
      <c r="P370" s="48">
        <f t="shared" si="40"/>
        <v>593</v>
      </c>
      <c r="Q370" s="48">
        <f t="shared" si="40"/>
        <v>594</v>
      </c>
      <c r="R370" s="48">
        <f t="shared" si="40"/>
        <v>0</v>
      </c>
      <c r="S370" s="48">
        <f t="shared" si="40"/>
        <v>0</v>
      </c>
      <c r="T370" s="48">
        <f t="shared" si="40"/>
        <v>0</v>
      </c>
      <c r="U370" s="48">
        <f t="shared" si="40"/>
        <v>0</v>
      </c>
      <c r="V370" s="48">
        <f t="shared" si="40"/>
        <v>0</v>
      </c>
      <c r="W370" s="48">
        <f t="shared" si="40"/>
        <v>0</v>
      </c>
      <c r="X370" s="48">
        <f t="shared" si="40"/>
        <v>0</v>
      </c>
      <c r="Y370" s="48">
        <f t="shared" si="40"/>
        <v>0</v>
      </c>
      <c r="Z370" s="48">
        <f t="shared" si="40"/>
        <v>635</v>
      </c>
      <c r="AA370" s="48">
        <f t="shared" si="40"/>
        <v>635</v>
      </c>
      <c r="AB370" s="48">
        <f t="shared" si="40"/>
        <v>0</v>
      </c>
      <c r="AC370" s="48">
        <f t="shared" si="40"/>
        <v>0</v>
      </c>
      <c r="AD370" s="48">
        <f t="shared" si="40"/>
        <v>0</v>
      </c>
      <c r="AE370" s="48">
        <f t="shared" si="40"/>
        <v>0</v>
      </c>
      <c r="AF370" s="48">
        <f t="shared" si="40"/>
        <v>0</v>
      </c>
      <c r="AG370" s="48">
        <f t="shared" si="40"/>
        <v>0</v>
      </c>
      <c r="AH370" s="48"/>
      <c r="AI370" s="39"/>
      <c r="AJ370" s="28"/>
    </row>
    <row r="371" spans="1:37">
      <c r="A371" s="49"/>
      <c r="B371" s="49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9"/>
      <c r="AJ371" s="28"/>
    </row>
    <row r="372" spans="1:37">
      <c r="A372" s="50"/>
      <c r="B372" s="50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24">
        <v>19000</v>
      </c>
      <c r="AI372" s="73">
        <f>AI350+AI369</f>
        <v>15950.083333333334</v>
      </c>
      <c r="AJ372" s="28"/>
    </row>
    <row r="373" spans="1:37">
      <c r="A373" s="50"/>
      <c r="B373" s="50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155">
        <v>7000</v>
      </c>
      <c r="AI373" s="158">
        <f>AI361</f>
        <v>7000</v>
      </c>
      <c r="AJ373" s="28"/>
    </row>
    <row r="374" spans="1:37" ht="39.75" customHeight="1">
      <c r="A374" s="16" t="s">
        <v>39</v>
      </c>
      <c r="B374" s="17"/>
      <c r="C374" s="17"/>
      <c r="D374" s="17"/>
      <c r="E374" s="17"/>
      <c r="F374" s="17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55"/>
      <c r="AJ374" s="56"/>
    </row>
    <row r="375" spans="1:37" ht="24.75" customHeight="1">
      <c r="A375" s="59" t="s">
        <v>8</v>
      </c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9"/>
      <c r="AJ375" s="20"/>
    </row>
    <row r="376" spans="1:37">
      <c r="A376" s="23" t="s">
        <v>124</v>
      </c>
      <c r="B376" s="23">
        <v>7000</v>
      </c>
      <c r="C376" s="24"/>
      <c r="D376" s="24"/>
      <c r="E376" s="24" t="s">
        <v>10</v>
      </c>
      <c r="F376" s="24" t="s">
        <v>10</v>
      </c>
      <c r="G376" s="24"/>
      <c r="H376" s="24"/>
      <c r="I376" s="24" t="s">
        <v>10</v>
      </c>
      <c r="J376" s="24" t="s">
        <v>10</v>
      </c>
      <c r="K376" s="24"/>
      <c r="L376" s="24"/>
      <c r="M376" s="24"/>
      <c r="N376" s="24" t="s">
        <v>10</v>
      </c>
      <c r="O376" s="24"/>
      <c r="P376" s="24"/>
      <c r="Q376" s="24" t="s">
        <v>10</v>
      </c>
      <c r="R376" s="24" t="s">
        <v>10</v>
      </c>
      <c r="S376" s="24"/>
      <c r="T376" s="24"/>
      <c r="U376" s="24" t="s">
        <v>10</v>
      </c>
      <c r="V376" s="24"/>
      <c r="W376" s="24"/>
      <c r="X376" s="24"/>
      <c r="Y376" s="24" t="s">
        <v>10</v>
      </c>
      <c r="Z376" s="24" t="s">
        <v>10</v>
      </c>
      <c r="AA376" s="24"/>
      <c r="AB376" s="24"/>
      <c r="AC376" s="24" t="s">
        <v>10</v>
      </c>
      <c r="AD376" s="24" t="s">
        <v>10</v>
      </c>
      <c r="AE376" s="24"/>
      <c r="AF376" s="24"/>
      <c r="AG376" s="24"/>
      <c r="AH376" s="24"/>
      <c r="AI376" s="25">
        <f>COUNTIF(C376:AG376,"я")*B376/15</f>
        <v>5600</v>
      </c>
      <c r="AJ376" s="26"/>
      <c r="AK376" s="27"/>
    </row>
    <row r="377" spans="1:37">
      <c r="A377" s="23" t="s">
        <v>167</v>
      </c>
      <c r="B377" s="23">
        <v>7000</v>
      </c>
      <c r="C377" s="38" t="s">
        <v>10</v>
      </c>
      <c r="D377" s="38" t="s">
        <v>10</v>
      </c>
      <c r="E377" s="24"/>
      <c r="F377" s="24"/>
      <c r="G377" s="38" t="s">
        <v>10</v>
      </c>
      <c r="H377" s="38" t="s">
        <v>10</v>
      </c>
      <c r="I377" s="24"/>
      <c r="J377" s="24"/>
      <c r="K377" s="38" t="s">
        <v>10</v>
      </c>
      <c r="L377" s="38" t="s">
        <v>10</v>
      </c>
      <c r="M377" s="24"/>
      <c r="N377" s="24"/>
      <c r="O377" s="38" t="s">
        <v>10</v>
      </c>
      <c r="P377" s="38" t="s">
        <v>10</v>
      </c>
      <c r="Q377" s="24"/>
      <c r="R377" s="24"/>
      <c r="S377" s="38" t="s">
        <v>10</v>
      </c>
      <c r="T377" s="38" t="s">
        <v>10</v>
      </c>
      <c r="U377" s="24"/>
      <c r="V377" s="24"/>
      <c r="W377" s="38" t="s">
        <v>10</v>
      </c>
      <c r="X377" s="38" t="s">
        <v>10</v>
      </c>
      <c r="Y377" s="24"/>
      <c r="Z377" s="24"/>
      <c r="AA377" s="38" t="s">
        <v>10</v>
      </c>
      <c r="AB377" s="38" t="s">
        <v>10</v>
      </c>
      <c r="AC377" s="24"/>
      <c r="AD377" s="24"/>
      <c r="AE377" s="38" t="s">
        <v>10</v>
      </c>
      <c r="AF377" s="38" t="s">
        <v>10</v>
      </c>
      <c r="AG377" s="24"/>
      <c r="AH377" s="24"/>
      <c r="AI377" s="25">
        <f>COUNTIF(C377:AG377,"я")*B377/16</f>
        <v>7000</v>
      </c>
      <c r="AJ377" s="28"/>
    </row>
    <row r="378" spans="1:37">
      <c r="A378" s="23" t="s">
        <v>153</v>
      </c>
      <c r="B378" s="23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>
        <v>467</v>
      </c>
      <c r="N378" s="24"/>
      <c r="O378" s="24"/>
      <c r="P378" s="24"/>
      <c r="Q378" s="24"/>
      <c r="R378" s="24"/>
      <c r="S378" s="24"/>
      <c r="T378" s="24"/>
      <c r="U378" s="24"/>
      <c r="V378" s="24">
        <v>467</v>
      </c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>
        <v>466</v>
      </c>
      <c r="AH378" s="24"/>
      <c r="AI378" s="25">
        <f t="shared" ref="AI378:AI388" si="41">COUNTIF(C378:AG378,"я")*B378/15</f>
        <v>0</v>
      </c>
      <c r="AJ378" s="28"/>
    </row>
    <row r="379" spans="1:37">
      <c r="A379" s="23"/>
      <c r="B379" s="23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24"/>
      <c r="AI379" s="25">
        <f t="shared" si="41"/>
        <v>0</v>
      </c>
      <c r="AJ379" s="28"/>
    </row>
    <row r="380" spans="1:37">
      <c r="A380" s="23"/>
      <c r="B380" s="23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24"/>
      <c r="AF380" s="24"/>
      <c r="AG380" s="24"/>
      <c r="AH380" s="24"/>
      <c r="AI380" s="25">
        <f t="shared" si="41"/>
        <v>0</v>
      </c>
      <c r="AJ380" s="28"/>
    </row>
    <row r="381" spans="1:37">
      <c r="A381" s="29"/>
      <c r="B381" s="23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30"/>
      <c r="AI381" s="25">
        <f t="shared" si="41"/>
        <v>0</v>
      </c>
      <c r="AJ381" s="28"/>
    </row>
    <row r="382" spans="1:37">
      <c r="A382" s="29"/>
      <c r="B382" s="23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25">
        <f t="shared" si="41"/>
        <v>0</v>
      </c>
      <c r="AJ382" s="28"/>
    </row>
    <row r="383" spans="1:37">
      <c r="A383" s="29"/>
      <c r="B383" s="23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25">
        <f t="shared" si="41"/>
        <v>0</v>
      </c>
      <c r="AJ383" s="28"/>
    </row>
    <row r="384" spans="1:37">
      <c r="A384" s="29"/>
      <c r="B384" s="23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25">
        <f t="shared" si="41"/>
        <v>0</v>
      </c>
      <c r="AJ384" s="28"/>
    </row>
    <row r="385" spans="1:36">
      <c r="A385" s="29"/>
      <c r="B385" s="23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25">
        <f t="shared" si="41"/>
        <v>0</v>
      </c>
      <c r="AJ385" s="28"/>
    </row>
    <row r="386" spans="1:36">
      <c r="A386" s="29"/>
      <c r="B386" s="23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25">
        <f t="shared" si="41"/>
        <v>0</v>
      </c>
      <c r="AJ386" s="28"/>
    </row>
    <row r="387" spans="1:36">
      <c r="A387" s="29"/>
      <c r="B387" s="23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25">
        <f t="shared" si="41"/>
        <v>0</v>
      </c>
      <c r="AJ387" s="28"/>
    </row>
    <row r="388" spans="1:36">
      <c r="A388" s="29"/>
      <c r="B388" s="23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25">
        <f t="shared" si="41"/>
        <v>0</v>
      </c>
      <c r="AJ388" s="28"/>
    </row>
    <row r="389" spans="1:36"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45"/>
      <c r="AH389" s="45"/>
      <c r="AI389" s="36">
        <f>SUM(AI376:AI388)</f>
        <v>12600</v>
      </c>
      <c r="AJ389" s="28"/>
    </row>
    <row r="390" spans="1:36" hidden="1">
      <c r="A390" s="72"/>
      <c r="B390" s="23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9">
        <f>COUNTIF(C390:AG390,"я")*700</f>
        <v>0</v>
      </c>
      <c r="AJ390" s="28"/>
    </row>
    <row r="391" spans="1:36" hidden="1">
      <c r="A391" s="23"/>
      <c r="B391" s="23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9">
        <f t="shared" ref="AI391:AI398" si="42">COUNTIF(C391:AG391,"я")*700</f>
        <v>0</v>
      </c>
      <c r="AJ391" s="28"/>
    </row>
    <row r="392" spans="1:36" hidden="1">
      <c r="A392" s="23"/>
      <c r="B392" s="23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9">
        <f t="shared" si="42"/>
        <v>0</v>
      </c>
      <c r="AJ392" s="28"/>
    </row>
    <row r="393" spans="1:36" hidden="1">
      <c r="A393" s="23"/>
      <c r="B393" s="23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9">
        <f t="shared" si="42"/>
        <v>0</v>
      </c>
      <c r="AJ393" s="28"/>
    </row>
    <row r="394" spans="1:36" hidden="1">
      <c r="A394" s="23"/>
      <c r="B394" s="23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9">
        <f t="shared" si="42"/>
        <v>0</v>
      </c>
      <c r="AJ394" s="28"/>
    </row>
    <row r="395" spans="1:36" hidden="1">
      <c r="A395" s="23"/>
      <c r="B395" s="23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9">
        <f t="shared" si="42"/>
        <v>0</v>
      </c>
      <c r="AJ395" s="28"/>
    </row>
    <row r="396" spans="1:36" hidden="1">
      <c r="A396" s="23"/>
      <c r="B396" s="23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9">
        <f t="shared" si="42"/>
        <v>0</v>
      </c>
      <c r="AJ396" s="28"/>
    </row>
    <row r="397" spans="1:36" hidden="1">
      <c r="A397" s="23"/>
      <c r="B397" s="23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9">
        <f t="shared" si="42"/>
        <v>0</v>
      </c>
      <c r="AJ397" s="28"/>
    </row>
    <row r="398" spans="1:36" hidden="1">
      <c r="A398" s="23"/>
      <c r="B398" s="23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9">
        <f t="shared" si="42"/>
        <v>0</v>
      </c>
      <c r="AJ398" s="28"/>
    </row>
    <row r="399" spans="1:36" ht="18" customHeight="1">
      <c r="A399" s="60" t="s">
        <v>22</v>
      </c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45"/>
      <c r="AH399" s="45"/>
      <c r="AI399" s="39">
        <f>SUM(AI390:AI398)</f>
        <v>0</v>
      </c>
      <c r="AJ399" s="28"/>
    </row>
    <row r="400" spans="1:36">
      <c r="A400" s="23" t="s">
        <v>141</v>
      </c>
      <c r="B400" s="23">
        <v>3000</v>
      </c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9">
        <f>SUM(AI391:AI399)</f>
        <v>0</v>
      </c>
      <c r="AJ400" s="28"/>
    </row>
    <row r="401" spans="1:37" hidden="1">
      <c r="A401" s="23"/>
      <c r="B401" s="23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9"/>
      <c r="AJ401" s="28"/>
    </row>
    <row r="402" spans="1:37" hidden="1">
      <c r="A402" s="23"/>
      <c r="B402" s="23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9">
        <f>COUNTIF(C402:AG402,"я")*700</f>
        <v>0</v>
      </c>
      <c r="AJ402" s="28"/>
    </row>
    <row r="403" spans="1:37" hidden="1">
      <c r="A403" s="23"/>
      <c r="B403" s="23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9">
        <f>COUNTIF(C403:AG403,"я")*700</f>
        <v>0</v>
      </c>
      <c r="AJ403" s="28"/>
    </row>
    <row r="404" spans="1:37" hidden="1">
      <c r="A404" s="23"/>
      <c r="B404" s="23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9">
        <f>COUNTIF(C404:AG404,"я")*700</f>
        <v>0</v>
      </c>
      <c r="AJ404" s="28"/>
    </row>
    <row r="405" spans="1:37" hidden="1">
      <c r="A405" s="23"/>
      <c r="B405" s="23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9">
        <f>COUNTIF(C405:AG405,"я")*700</f>
        <v>0</v>
      </c>
      <c r="AJ405" s="28"/>
    </row>
    <row r="406" spans="1:37" ht="13.5" hidden="1" customHeight="1">
      <c r="A406" s="23"/>
      <c r="B406" s="23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9">
        <f>COUNTIF(C406:AG406,"я")*700</f>
        <v>0</v>
      </c>
      <c r="AJ406" s="28"/>
    </row>
    <row r="407" spans="1:37">
      <c r="A407" s="44" t="s">
        <v>20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45"/>
      <c r="AH407" s="45"/>
      <c r="AI407" s="36">
        <f>SUM(AI400:AI406)</f>
        <v>0</v>
      </c>
      <c r="AJ407" s="28"/>
    </row>
    <row r="408" spans="1:37">
      <c r="A408" s="57"/>
      <c r="B408" s="47">
        <f>SUM(C408:AG408)</f>
        <v>1400</v>
      </c>
      <c r="C408" s="48">
        <f>SUM(C376:C389)</f>
        <v>0</v>
      </c>
      <c r="D408" s="48">
        <f t="shared" ref="D408:AG408" si="43">SUMIF(D376:D407,"&gt;0",D376:D407)</f>
        <v>0</v>
      </c>
      <c r="E408" s="48">
        <f t="shared" si="43"/>
        <v>0</v>
      </c>
      <c r="F408" s="48">
        <f t="shared" si="43"/>
        <v>0</v>
      </c>
      <c r="G408" s="48">
        <f t="shared" si="43"/>
        <v>0</v>
      </c>
      <c r="H408" s="48">
        <f t="shared" si="43"/>
        <v>0</v>
      </c>
      <c r="I408" s="48">
        <f t="shared" si="43"/>
        <v>0</v>
      </c>
      <c r="J408" s="48">
        <f t="shared" si="43"/>
        <v>0</v>
      </c>
      <c r="K408" s="48">
        <f t="shared" si="43"/>
        <v>0</v>
      </c>
      <c r="L408" s="48">
        <f t="shared" si="43"/>
        <v>0</v>
      </c>
      <c r="M408" s="48">
        <f t="shared" si="43"/>
        <v>467</v>
      </c>
      <c r="N408" s="48">
        <f t="shared" si="43"/>
        <v>0</v>
      </c>
      <c r="O408" s="48">
        <f t="shared" si="43"/>
        <v>0</v>
      </c>
      <c r="P408" s="48">
        <f t="shared" si="43"/>
        <v>0</v>
      </c>
      <c r="Q408" s="48">
        <f t="shared" si="43"/>
        <v>0</v>
      </c>
      <c r="R408" s="48">
        <f t="shared" si="43"/>
        <v>0</v>
      </c>
      <c r="S408" s="48">
        <f t="shared" si="43"/>
        <v>0</v>
      </c>
      <c r="T408" s="48">
        <f t="shared" si="43"/>
        <v>0</v>
      </c>
      <c r="U408" s="48">
        <f t="shared" si="43"/>
        <v>0</v>
      </c>
      <c r="V408" s="48">
        <f t="shared" si="43"/>
        <v>467</v>
      </c>
      <c r="W408" s="48">
        <f t="shared" si="43"/>
        <v>0</v>
      </c>
      <c r="X408" s="48">
        <f t="shared" si="43"/>
        <v>0</v>
      </c>
      <c r="Y408" s="48">
        <f t="shared" si="43"/>
        <v>0</v>
      </c>
      <c r="Z408" s="48">
        <f t="shared" si="43"/>
        <v>0</v>
      </c>
      <c r="AA408" s="48">
        <f t="shared" si="43"/>
        <v>0</v>
      </c>
      <c r="AB408" s="48">
        <f t="shared" si="43"/>
        <v>0</v>
      </c>
      <c r="AC408" s="48">
        <f t="shared" si="43"/>
        <v>0</v>
      </c>
      <c r="AD408" s="48">
        <f t="shared" si="43"/>
        <v>0</v>
      </c>
      <c r="AE408" s="48">
        <f t="shared" si="43"/>
        <v>0</v>
      </c>
      <c r="AF408" s="48">
        <f t="shared" si="43"/>
        <v>0</v>
      </c>
      <c r="AG408" s="48">
        <f t="shared" si="43"/>
        <v>466</v>
      </c>
      <c r="AH408" s="48"/>
      <c r="AI408" s="39"/>
      <c r="AJ408" s="28"/>
    </row>
    <row r="409" spans="1:37">
      <c r="A409" s="49"/>
      <c r="B409" s="49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9"/>
      <c r="AJ409" s="28"/>
    </row>
    <row r="410" spans="1:37">
      <c r="A410" s="50"/>
      <c r="B410" s="50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38">
        <v>14000</v>
      </c>
      <c r="AI410" s="52">
        <f>AI389+AI399+AI407</f>
        <v>12600</v>
      </c>
      <c r="AJ410" s="28"/>
    </row>
    <row r="412" spans="1:37" ht="39.75" customHeight="1">
      <c r="A412" s="16" t="s">
        <v>123</v>
      </c>
      <c r="B412" s="17"/>
      <c r="C412" s="17"/>
      <c r="D412" s="17"/>
      <c r="E412" s="17"/>
      <c r="F412" s="17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55"/>
      <c r="AJ412" s="56"/>
    </row>
    <row r="413" spans="1:37" ht="24.75" customHeight="1">
      <c r="A413" s="59" t="s">
        <v>8</v>
      </c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9"/>
      <c r="AJ413" s="20"/>
    </row>
    <row r="414" spans="1:37">
      <c r="A414" s="23" t="s">
        <v>208</v>
      </c>
      <c r="B414" s="23">
        <v>9500</v>
      </c>
      <c r="C414" s="24" t="s">
        <v>10</v>
      </c>
      <c r="D414" s="24" t="s">
        <v>10</v>
      </c>
      <c r="E414" s="24"/>
      <c r="F414" s="24"/>
      <c r="G414" s="24" t="s">
        <v>10</v>
      </c>
      <c r="H414" s="24" t="s">
        <v>10</v>
      </c>
      <c r="I414" s="24"/>
      <c r="J414" s="24"/>
      <c r="K414" s="24" t="s">
        <v>10</v>
      </c>
      <c r="L414" s="24" t="s">
        <v>10</v>
      </c>
      <c r="M414" s="24"/>
      <c r="N414" s="24"/>
      <c r="O414" s="24" t="s">
        <v>10</v>
      </c>
      <c r="P414" s="24" t="s">
        <v>10</v>
      </c>
      <c r="Q414" s="24"/>
      <c r="R414" s="24"/>
      <c r="S414" s="24" t="s">
        <v>10</v>
      </c>
      <c r="T414" s="24" t="s">
        <v>10</v>
      </c>
      <c r="U414" s="24"/>
      <c r="V414" s="24"/>
      <c r="W414" s="24" t="s">
        <v>10</v>
      </c>
      <c r="X414" s="24" t="s">
        <v>10</v>
      </c>
      <c r="Y414" s="24"/>
      <c r="Z414" s="24"/>
      <c r="AA414" s="24" t="s">
        <v>10</v>
      </c>
      <c r="AB414" s="24" t="s">
        <v>10</v>
      </c>
      <c r="AC414" s="24"/>
      <c r="AD414" s="24"/>
      <c r="AE414" s="24" t="s">
        <v>10</v>
      </c>
      <c r="AF414" s="24" t="s">
        <v>10</v>
      </c>
      <c r="AG414" s="24"/>
      <c r="AH414" s="24"/>
      <c r="AI414" s="25">
        <f>COUNTIF(C414:AG414,"я")*B414/16</f>
        <v>9500</v>
      </c>
      <c r="AJ414" s="26"/>
      <c r="AK414" s="27"/>
    </row>
    <row r="415" spans="1:37">
      <c r="A415" s="23" t="s">
        <v>209</v>
      </c>
      <c r="B415" s="23">
        <v>9500</v>
      </c>
      <c r="C415" s="24"/>
      <c r="D415" s="24"/>
      <c r="E415" s="24" t="s">
        <v>10</v>
      </c>
      <c r="F415" s="24" t="s">
        <v>10</v>
      </c>
      <c r="G415" s="24"/>
      <c r="H415" s="24"/>
      <c r="I415" s="24" t="s">
        <v>10</v>
      </c>
      <c r="J415" s="24" t="s">
        <v>10</v>
      </c>
      <c r="K415" s="24"/>
      <c r="L415" s="24"/>
      <c r="M415" s="24" t="s">
        <v>10</v>
      </c>
      <c r="N415" s="24" t="s">
        <v>10</v>
      </c>
      <c r="O415" s="24"/>
      <c r="P415" s="24"/>
      <c r="Q415" s="24" t="s">
        <v>10</v>
      </c>
      <c r="R415" s="24" t="s">
        <v>10</v>
      </c>
      <c r="S415" s="24"/>
      <c r="T415" s="24"/>
      <c r="U415" s="24" t="s">
        <v>10</v>
      </c>
      <c r="V415" s="24" t="s">
        <v>10</v>
      </c>
      <c r="W415" s="24"/>
      <c r="X415" s="24"/>
      <c r="Y415" s="24" t="s">
        <v>10</v>
      </c>
      <c r="Z415" s="24" t="s">
        <v>10</v>
      </c>
      <c r="AA415" s="24"/>
      <c r="AB415" s="24"/>
      <c r="AC415" s="24" t="s">
        <v>10</v>
      </c>
      <c r="AD415" s="24" t="s">
        <v>10</v>
      </c>
      <c r="AE415" s="24"/>
      <c r="AF415" s="24"/>
      <c r="AG415" s="24" t="s">
        <v>10</v>
      </c>
      <c r="AH415" s="24"/>
      <c r="AI415" s="25">
        <f>COUNTIF(C415:AG415,"я")*B415/15</f>
        <v>9500</v>
      </c>
      <c r="AJ415" s="28"/>
      <c r="AK415" s="41"/>
    </row>
    <row r="416" spans="1:37">
      <c r="A416" s="23"/>
      <c r="B416" s="23">
        <v>9000</v>
      </c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5">
        <f>COUNTIF(C416:AG416,"я")*B416/15</f>
        <v>0</v>
      </c>
      <c r="AJ416" s="28"/>
      <c r="AK416" s="41"/>
    </row>
    <row r="417" spans="1:36">
      <c r="A417" s="23"/>
      <c r="B417" s="23">
        <v>9000</v>
      </c>
      <c r="C417" s="38"/>
      <c r="D417" s="38"/>
      <c r="E417" s="24"/>
      <c r="F417" s="24"/>
      <c r="G417" s="38"/>
      <c r="H417" s="38"/>
      <c r="I417" s="24"/>
      <c r="J417" s="24"/>
      <c r="K417" s="38"/>
      <c r="L417" s="38"/>
      <c r="M417" s="24"/>
      <c r="N417" s="24"/>
      <c r="O417" s="38"/>
      <c r="P417" s="38"/>
      <c r="Q417" s="24"/>
      <c r="R417" s="24"/>
      <c r="S417" s="38"/>
      <c r="T417" s="38"/>
      <c r="U417" s="24"/>
      <c r="V417" s="24"/>
      <c r="W417" s="38"/>
      <c r="X417" s="38"/>
      <c r="Y417" s="24"/>
      <c r="Z417" s="24"/>
      <c r="AA417" s="38"/>
      <c r="AB417" s="38"/>
      <c r="AC417" s="24"/>
      <c r="AD417" s="24"/>
      <c r="AE417" s="38"/>
      <c r="AF417" s="38"/>
      <c r="AG417" s="24"/>
      <c r="AH417" s="24"/>
      <c r="AI417" s="25">
        <f t="shared" ref="AI417:AI429" si="44">COUNTIF(C417:AG417,"я")*B417/15</f>
        <v>0</v>
      </c>
      <c r="AJ417" s="28"/>
    </row>
    <row r="418" spans="1:36">
      <c r="A418" s="23"/>
      <c r="B418" s="23">
        <v>9000</v>
      </c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5">
        <f t="shared" si="44"/>
        <v>0</v>
      </c>
      <c r="AJ418" s="28"/>
    </row>
    <row r="419" spans="1:36">
      <c r="A419" s="23"/>
      <c r="B419" s="23">
        <v>9000</v>
      </c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5">
        <f t="shared" si="44"/>
        <v>0</v>
      </c>
      <c r="AJ419" s="28"/>
    </row>
    <row r="420" spans="1:36" ht="13.5" customHeight="1">
      <c r="A420" s="23"/>
      <c r="B420" s="23">
        <v>9000</v>
      </c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24"/>
      <c r="AI420" s="25">
        <f>COUNTIF(C420:AG420,"я")*560</f>
        <v>0</v>
      </c>
      <c r="AJ420" s="28"/>
    </row>
    <row r="421" spans="1:36">
      <c r="A421" s="23"/>
      <c r="B421" s="23">
        <v>4000</v>
      </c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24"/>
      <c r="AI421" s="25">
        <f>COUNTIF(C421:AG421,"я")*B421/23</f>
        <v>0</v>
      </c>
      <c r="AJ421" s="28"/>
    </row>
    <row r="422" spans="1:36">
      <c r="A422" s="29"/>
      <c r="B422" s="23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30"/>
      <c r="AI422" s="25">
        <f t="shared" si="44"/>
        <v>0</v>
      </c>
      <c r="AJ422" s="28"/>
    </row>
    <row r="423" spans="1:36">
      <c r="A423" s="29"/>
      <c r="B423" s="23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25">
        <f t="shared" si="44"/>
        <v>0</v>
      </c>
      <c r="AJ423" s="28"/>
    </row>
    <row r="424" spans="1:36">
      <c r="A424" s="29"/>
      <c r="B424" s="23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25">
        <f t="shared" si="44"/>
        <v>0</v>
      </c>
      <c r="AJ424" s="28"/>
    </row>
    <row r="425" spans="1:36">
      <c r="A425" s="29"/>
      <c r="B425" s="23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25">
        <f t="shared" si="44"/>
        <v>0</v>
      </c>
      <c r="AJ425" s="28"/>
    </row>
    <row r="426" spans="1:36">
      <c r="A426" s="29"/>
      <c r="B426" s="23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25">
        <f t="shared" si="44"/>
        <v>0</v>
      </c>
      <c r="AJ426" s="28"/>
    </row>
    <row r="427" spans="1:36">
      <c r="A427" s="29"/>
      <c r="B427" s="23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25">
        <f t="shared" si="44"/>
        <v>0</v>
      </c>
      <c r="AJ427" s="28"/>
    </row>
    <row r="428" spans="1:36">
      <c r="A428" s="29"/>
      <c r="B428" s="23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25">
        <f t="shared" si="44"/>
        <v>0</v>
      </c>
      <c r="AJ428" s="28"/>
    </row>
    <row r="429" spans="1:36">
      <c r="A429" s="29"/>
      <c r="B429" s="23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25">
        <f t="shared" si="44"/>
        <v>0</v>
      </c>
      <c r="AJ429" s="28"/>
    </row>
    <row r="430" spans="1:36"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45"/>
      <c r="AH430" s="45"/>
      <c r="AI430" s="36">
        <f>SUM(AI414:AI429)</f>
        <v>19000</v>
      </c>
      <c r="AJ430" s="28"/>
    </row>
    <row r="431" spans="1:36" hidden="1">
      <c r="A431" s="72"/>
      <c r="B431" s="23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9">
        <f>COUNTIF(C431:AG431,"я")*700</f>
        <v>0</v>
      </c>
      <c r="AJ431" s="28"/>
    </row>
    <row r="432" spans="1:36" hidden="1">
      <c r="A432" s="23"/>
      <c r="B432" s="23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9">
        <f t="shared" ref="AI432:AI439" si="45">COUNTIF(C432:AG432,"я")*700</f>
        <v>0</v>
      </c>
      <c r="AJ432" s="28"/>
    </row>
    <row r="433" spans="1:36" hidden="1">
      <c r="A433" s="23"/>
      <c r="B433" s="23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9">
        <f t="shared" si="45"/>
        <v>0</v>
      </c>
      <c r="AJ433" s="28"/>
    </row>
    <row r="434" spans="1:36" hidden="1">
      <c r="A434" s="23"/>
      <c r="B434" s="23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9">
        <f t="shared" si="45"/>
        <v>0</v>
      </c>
      <c r="AJ434" s="28"/>
    </row>
    <row r="435" spans="1:36" hidden="1">
      <c r="A435" s="23"/>
      <c r="B435" s="23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9">
        <f t="shared" si="45"/>
        <v>0</v>
      </c>
      <c r="AJ435" s="28"/>
    </row>
    <row r="436" spans="1:36" hidden="1">
      <c r="A436" s="23"/>
      <c r="B436" s="23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9">
        <f t="shared" si="45"/>
        <v>0</v>
      </c>
      <c r="AJ436" s="28"/>
    </row>
    <row r="437" spans="1:36" hidden="1">
      <c r="A437" s="23"/>
      <c r="B437" s="23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9">
        <f t="shared" si="45"/>
        <v>0</v>
      </c>
      <c r="AJ437" s="28"/>
    </row>
    <row r="438" spans="1:36" hidden="1">
      <c r="A438" s="23"/>
      <c r="B438" s="23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9">
        <f t="shared" si="45"/>
        <v>0</v>
      </c>
      <c r="AJ438" s="28"/>
    </row>
    <row r="439" spans="1:36" hidden="1">
      <c r="A439" s="23"/>
      <c r="B439" s="23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9">
        <f t="shared" si="45"/>
        <v>0</v>
      </c>
      <c r="AJ439" s="28"/>
    </row>
    <row r="440" spans="1:36" ht="18" customHeight="1">
      <c r="A440" s="60" t="s">
        <v>22</v>
      </c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45"/>
      <c r="AH440" s="45"/>
      <c r="AI440" s="39">
        <f>SUM(AI431:AI439)</f>
        <v>0</v>
      </c>
      <c r="AJ440" s="28"/>
    </row>
    <row r="441" spans="1:36">
      <c r="A441" s="23" t="s">
        <v>141</v>
      </c>
      <c r="B441" s="23">
        <v>4000</v>
      </c>
      <c r="C441" s="38" t="s">
        <v>10</v>
      </c>
      <c r="D441" s="38" t="s">
        <v>10</v>
      </c>
      <c r="E441" s="38" t="s">
        <v>10</v>
      </c>
      <c r="F441" s="38" t="s">
        <v>10</v>
      </c>
      <c r="G441" s="38" t="s">
        <v>10</v>
      </c>
      <c r="H441" s="38" t="s">
        <v>10</v>
      </c>
      <c r="I441" s="38" t="s">
        <v>10</v>
      </c>
      <c r="J441" s="38" t="s">
        <v>10</v>
      </c>
      <c r="K441" s="38" t="s">
        <v>10</v>
      </c>
      <c r="L441" s="38" t="s">
        <v>10</v>
      </c>
      <c r="M441" s="38" t="s">
        <v>10</v>
      </c>
      <c r="N441" s="38" t="s">
        <v>10</v>
      </c>
      <c r="O441" s="38" t="s">
        <v>10</v>
      </c>
      <c r="P441" s="38" t="s">
        <v>10</v>
      </c>
      <c r="Q441" s="38" t="s">
        <v>10</v>
      </c>
      <c r="R441" s="38" t="s">
        <v>10</v>
      </c>
      <c r="S441" s="38" t="s">
        <v>10</v>
      </c>
      <c r="T441" s="38" t="s">
        <v>10</v>
      </c>
      <c r="U441" s="38" t="s">
        <v>10</v>
      </c>
      <c r="V441" s="38" t="s">
        <v>10</v>
      </c>
      <c r="W441" s="38" t="s">
        <v>10</v>
      </c>
      <c r="X441" s="38" t="s">
        <v>10</v>
      </c>
      <c r="Y441" s="38" t="s">
        <v>10</v>
      </c>
      <c r="Z441" s="38" t="s">
        <v>10</v>
      </c>
      <c r="AA441" s="38" t="s">
        <v>10</v>
      </c>
      <c r="AB441" s="38" t="s">
        <v>10</v>
      </c>
      <c r="AC441" s="38" t="s">
        <v>10</v>
      </c>
      <c r="AD441" s="38" t="s">
        <v>10</v>
      </c>
      <c r="AE441" s="38" t="s">
        <v>10</v>
      </c>
      <c r="AF441" s="38" t="s">
        <v>10</v>
      </c>
      <c r="AG441" s="38" t="s">
        <v>10</v>
      </c>
      <c r="AH441" s="38"/>
      <c r="AI441" s="39">
        <f>COUNTIF(C441:AG441,"я")*B441/31</f>
        <v>4000</v>
      </c>
      <c r="AJ441" s="28"/>
    </row>
    <row r="442" spans="1:36" hidden="1">
      <c r="A442" s="23"/>
      <c r="B442" s="23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9"/>
      <c r="AJ442" s="28"/>
    </row>
    <row r="443" spans="1:36" hidden="1">
      <c r="A443" s="23"/>
      <c r="B443" s="23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9">
        <f>COUNTIF(C443:AG443,"я")*700</f>
        <v>0</v>
      </c>
      <c r="AJ443" s="28"/>
    </row>
    <row r="444" spans="1:36" hidden="1">
      <c r="A444" s="23"/>
      <c r="B444" s="23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9">
        <f>COUNTIF(C444:AG444,"я")*700</f>
        <v>0</v>
      </c>
      <c r="AJ444" s="28"/>
    </row>
    <row r="445" spans="1:36" hidden="1">
      <c r="A445" s="23"/>
      <c r="B445" s="23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9">
        <f>COUNTIF(C445:AG445,"я")*700</f>
        <v>0</v>
      </c>
      <c r="AJ445" s="28"/>
    </row>
    <row r="446" spans="1:36" hidden="1">
      <c r="A446" s="23"/>
      <c r="B446" s="23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9">
        <f>COUNTIF(C446:AG446,"я")*700</f>
        <v>0</v>
      </c>
      <c r="AJ446" s="28"/>
    </row>
    <row r="447" spans="1:36" ht="13.5" hidden="1" customHeight="1">
      <c r="A447" s="23"/>
      <c r="B447" s="23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9">
        <f>COUNTIF(C447:AG447,"я")*700</f>
        <v>0</v>
      </c>
      <c r="AJ447" s="28"/>
    </row>
    <row r="448" spans="1:36">
      <c r="A448" s="44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45"/>
      <c r="AH448" s="45"/>
      <c r="AI448" s="36">
        <f>SUM(AI441:AI447)</f>
        <v>4000</v>
      </c>
      <c r="AJ448" s="28"/>
    </row>
    <row r="449" spans="1:37">
      <c r="A449" s="57"/>
      <c r="B449" s="47">
        <f>SUM(C449:AG449)</f>
        <v>0</v>
      </c>
      <c r="C449" s="48">
        <f>SUM(C414:C430)</f>
        <v>0</v>
      </c>
      <c r="D449" s="48">
        <f t="shared" ref="D449:AG449" si="46">SUMIF(D414:D448,"&gt;0",D414:D448)</f>
        <v>0</v>
      </c>
      <c r="E449" s="48">
        <f t="shared" si="46"/>
        <v>0</v>
      </c>
      <c r="F449" s="48">
        <f t="shared" si="46"/>
        <v>0</v>
      </c>
      <c r="G449" s="48">
        <f t="shared" si="46"/>
        <v>0</v>
      </c>
      <c r="H449" s="48">
        <f t="shared" si="46"/>
        <v>0</v>
      </c>
      <c r="I449" s="48">
        <f t="shared" si="46"/>
        <v>0</v>
      </c>
      <c r="J449" s="48">
        <f t="shared" si="46"/>
        <v>0</v>
      </c>
      <c r="K449" s="48">
        <f t="shared" si="46"/>
        <v>0</v>
      </c>
      <c r="L449" s="48">
        <f t="shared" si="46"/>
        <v>0</v>
      </c>
      <c r="M449" s="48">
        <f t="shared" si="46"/>
        <v>0</v>
      </c>
      <c r="N449" s="48">
        <f t="shared" si="46"/>
        <v>0</v>
      </c>
      <c r="O449" s="48">
        <f t="shared" si="46"/>
        <v>0</v>
      </c>
      <c r="P449" s="48">
        <f t="shared" si="46"/>
        <v>0</v>
      </c>
      <c r="Q449" s="48">
        <f t="shared" si="46"/>
        <v>0</v>
      </c>
      <c r="R449" s="48">
        <f t="shared" si="46"/>
        <v>0</v>
      </c>
      <c r="S449" s="48">
        <f t="shared" si="46"/>
        <v>0</v>
      </c>
      <c r="T449" s="48">
        <f t="shared" si="46"/>
        <v>0</v>
      </c>
      <c r="U449" s="48">
        <f t="shared" si="46"/>
        <v>0</v>
      </c>
      <c r="V449" s="48">
        <f t="shared" si="46"/>
        <v>0</v>
      </c>
      <c r="W449" s="48">
        <f t="shared" si="46"/>
        <v>0</v>
      </c>
      <c r="X449" s="48">
        <f t="shared" si="46"/>
        <v>0</v>
      </c>
      <c r="Y449" s="48">
        <f t="shared" si="46"/>
        <v>0</v>
      </c>
      <c r="Z449" s="48">
        <f t="shared" si="46"/>
        <v>0</v>
      </c>
      <c r="AA449" s="48">
        <f t="shared" si="46"/>
        <v>0</v>
      </c>
      <c r="AB449" s="48">
        <f t="shared" si="46"/>
        <v>0</v>
      </c>
      <c r="AC449" s="48">
        <f t="shared" si="46"/>
        <v>0</v>
      </c>
      <c r="AD449" s="48">
        <f t="shared" si="46"/>
        <v>0</v>
      </c>
      <c r="AE449" s="48">
        <f t="shared" si="46"/>
        <v>0</v>
      </c>
      <c r="AF449" s="48">
        <f t="shared" si="46"/>
        <v>0</v>
      </c>
      <c r="AG449" s="48">
        <f t="shared" si="46"/>
        <v>0</v>
      </c>
      <c r="AH449" s="48"/>
      <c r="AI449" s="39"/>
      <c r="AJ449" s="28"/>
    </row>
    <row r="450" spans="1:37">
      <c r="A450" s="49"/>
      <c r="B450" s="49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9"/>
      <c r="AJ450" s="28"/>
    </row>
    <row r="451" spans="1:37">
      <c r="A451" s="50"/>
      <c r="B451" s="50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38">
        <v>23000</v>
      </c>
      <c r="AI451" s="52">
        <f>AI430+AI440+AI448</f>
        <v>23000</v>
      </c>
      <c r="AJ451" s="28"/>
    </row>
    <row r="452" spans="1:37" ht="39.75" customHeight="1">
      <c r="A452" s="16" t="s">
        <v>40</v>
      </c>
      <c r="B452" s="17"/>
      <c r="C452" s="17"/>
      <c r="D452" s="17"/>
      <c r="E452" s="17"/>
      <c r="F452" s="17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55"/>
      <c r="AJ452" s="56"/>
    </row>
    <row r="453" spans="1:37" ht="24.75" customHeight="1">
      <c r="A453" s="59" t="s">
        <v>8</v>
      </c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9"/>
      <c r="AJ453" s="20"/>
    </row>
    <row r="454" spans="1:37">
      <c r="A454" s="23" t="s">
        <v>120</v>
      </c>
      <c r="B454" s="23">
        <v>8000</v>
      </c>
      <c r="C454" s="24"/>
      <c r="D454" s="24" t="s">
        <v>10</v>
      </c>
      <c r="E454" s="24" t="s">
        <v>10</v>
      </c>
      <c r="F454" s="24"/>
      <c r="G454" s="24"/>
      <c r="H454" s="24" t="s">
        <v>10</v>
      </c>
      <c r="I454" s="24" t="s">
        <v>10</v>
      </c>
      <c r="J454" s="24"/>
      <c r="K454" s="24"/>
      <c r="L454" s="24" t="s">
        <v>10</v>
      </c>
      <c r="M454" s="24" t="s">
        <v>10</v>
      </c>
      <c r="N454" s="24"/>
      <c r="O454" s="24"/>
      <c r="P454" s="24" t="s">
        <v>10</v>
      </c>
      <c r="Q454" s="24" t="s">
        <v>10</v>
      </c>
      <c r="R454" s="24"/>
      <c r="S454" s="24"/>
      <c r="T454" s="24" t="s">
        <v>10</v>
      </c>
      <c r="U454" s="24" t="s">
        <v>10</v>
      </c>
      <c r="V454" s="24"/>
      <c r="W454" s="24"/>
      <c r="X454" s="24" t="s">
        <v>10</v>
      </c>
      <c r="Y454" s="24" t="s">
        <v>10</v>
      </c>
      <c r="Z454" s="24"/>
      <c r="AA454" s="24"/>
      <c r="AB454" s="24" t="s">
        <v>10</v>
      </c>
      <c r="AC454" s="24" t="s">
        <v>10</v>
      </c>
      <c r="AD454" s="24"/>
      <c r="AE454" s="24"/>
      <c r="AF454" s="24" t="s">
        <v>10</v>
      </c>
      <c r="AG454" s="24" t="s">
        <v>10</v>
      </c>
      <c r="AH454" s="24"/>
      <c r="AI454" s="25">
        <f>COUNTIF(C454:AG454,"я")*B454/16</f>
        <v>8000</v>
      </c>
      <c r="AJ454" s="26"/>
      <c r="AK454" s="27"/>
    </row>
    <row r="455" spans="1:37">
      <c r="A455" s="23" t="s">
        <v>28</v>
      </c>
      <c r="B455" s="23">
        <v>8000</v>
      </c>
      <c r="C455" s="24" t="s">
        <v>10</v>
      </c>
      <c r="D455" s="24"/>
      <c r="E455" s="24"/>
      <c r="F455" s="24" t="s">
        <v>10</v>
      </c>
      <c r="G455" s="24" t="s">
        <v>10</v>
      </c>
      <c r="H455" s="24"/>
      <c r="I455" s="24"/>
      <c r="J455" s="24" t="s">
        <v>10</v>
      </c>
      <c r="K455" s="24" t="s">
        <v>10</v>
      </c>
      <c r="L455" s="24"/>
      <c r="M455" s="24"/>
      <c r="N455" s="24" t="s">
        <v>10</v>
      </c>
      <c r="O455" s="24" t="s">
        <v>10</v>
      </c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5">
        <f>COUNTIF(C455:AG455,"я")*B455/15-3</f>
        <v>3730.3333333333335</v>
      </c>
      <c r="AJ455" s="28"/>
    </row>
    <row r="456" spans="1:37">
      <c r="A456" s="23" t="s">
        <v>173</v>
      </c>
      <c r="B456" s="23">
        <v>8000</v>
      </c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5">
        <f>COUNTIF(C456:AG456,"я")*B456/16</f>
        <v>0</v>
      </c>
      <c r="AJ456" s="28"/>
    </row>
    <row r="457" spans="1:37">
      <c r="A457" s="23" t="s">
        <v>203</v>
      </c>
      <c r="B457" s="23">
        <v>8000</v>
      </c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 t="s">
        <v>10</v>
      </c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5">
        <f>COUNTIF(C457:AG457,"я")*B457/15+7</f>
        <v>540.33333333333337</v>
      </c>
      <c r="AJ457" s="28"/>
    </row>
    <row r="458" spans="1:37">
      <c r="A458" s="23" t="s">
        <v>210</v>
      </c>
      <c r="B458" s="23">
        <v>8000</v>
      </c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 t="s">
        <v>10</v>
      </c>
      <c r="T458" s="24"/>
      <c r="U458" s="24"/>
      <c r="V458" s="24" t="s">
        <v>10</v>
      </c>
      <c r="W458" s="24" t="s">
        <v>10</v>
      </c>
      <c r="X458" s="24"/>
      <c r="Y458" s="24"/>
      <c r="Z458" s="24" t="s">
        <v>10</v>
      </c>
      <c r="AA458" s="24" t="s">
        <v>10</v>
      </c>
      <c r="AB458" s="24"/>
      <c r="AC458" s="24"/>
      <c r="AD458" s="24" t="s">
        <v>10</v>
      </c>
      <c r="AE458" s="24" t="s">
        <v>10</v>
      </c>
      <c r="AF458" s="24"/>
      <c r="AG458" s="24"/>
      <c r="AH458" s="24"/>
      <c r="AI458" s="25">
        <f>COUNTIF(C458:AG458,"я")*B458/15-3</f>
        <v>3730.3333333333335</v>
      </c>
      <c r="AJ458" s="28"/>
    </row>
    <row r="459" spans="1:37">
      <c r="A459" s="23"/>
      <c r="B459" s="23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5"/>
      <c r="AJ459" s="28"/>
    </row>
    <row r="460" spans="1:37">
      <c r="A460" s="23"/>
      <c r="B460" s="23">
        <v>8000</v>
      </c>
      <c r="C460" s="38"/>
      <c r="D460" s="38"/>
      <c r="E460" s="24"/>
      <c r="F460" s="24"/>
      <c r="G460" s="38"/>
      <c r="H460" s="38"/>
      <c r="I460" s="24"/>
      <c r="J460" s="24"/>
      <c r="K460" s="38"/>
      <c r="L460" s="38"/>
      <c r="M460" s="24"/>
      <c r="N460" s="24"/>
      <c r="O460" s="38"/>
      <c r="P460" s="38"/>
      <c r="Q460" s="24"/>
      <c r="R460" s="24"/>
      <c r="S460" s="38"/>
      <c r="T460" s="38"/>
      <c r="U460" s="24"/>
      <c r="V460" s="24"/>
      <c r="W460" s="38"/>
      <c r="X460" s="38"/>
      <c r="Y460" s="24"/>
      <c r="Z460" s="24"/>
      <c r="AA460" s="38"/>
      <c r="AB460" s="38"/>
      <c r="AC460" s="24"/>
      <c r="AD460" s="24"/>
      <c r="AE460" s="38"/>
      <c r="AF460" s="38"/>
      <c r="AG460" s="24"/>
      <c r="AH460" s="24"/>
      <c r="AI460" s="25">
        <f t="shared" ref="AI460:AI469" si="47">COUNTIF(C460:AG460,"я")*B460/16</f>
        <v>0</v>
      </c>
      <c r="AJ460" s="28"/>
    </row>
    <row r="461" spans="1:37" hidden="1">
      <c r="A461" s="23"/>
      <c r="B461" s="23">
        <v>7500</v>
      </c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5">
        <f t="shared" si="47"/>
        <v>0</v>
      </c>
      <c r="AJ461" s="28"/>
    </row>
    <row r="462" spans="1:37" hidden="1">
      <c r="A462" s="29"/>
      <c r="B462" s="23">
        <v>7500</v>
      </c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30"/>
      <c r="AF462" s="30"/>
      <c r="AG462" s="30"/>
      <c r="AH462" s="30"/>
      <c r="AI462" s="25">
        <f t="shared" si="47"/>
        <v>0</v>
      </c>
      <c r="AJ462" s="28"/>
    </row>
    <row r="463" spans="1:37" hidden="1">
      <c r="A463" s="29"/>
      <c r="B463" s="23">
        <v>7500</v>
      </c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30"/>
      <c r="AF463" s="30"/>
      <c r="AG463" s="30"/>
      <c r="AH463" s="30"/>
      <c r="AI463" s="25">
        <f t="shared" si="47"/>
        <v>0</v>
      </c>
      <c r="AJ463" s="28"/>
    </row>
    <row r="464" spans="1:37" hidden="1">
      <c r="A464" s="29"/>
      <c r="B464" s="23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25">
        <f t="shared" si="47"/>
        <v>0</v>
      </c>
      <c r="AJ464" s="28"/>
    </row>
    <row r="465" spans="1:36" hidden="1">
      <c r="A465" s="29"/>
      <c r="B465" s="23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25">
        <f t="shared" si="47"/>
        <v>0</v>
      </c>
      <c r="AJ465" s="28"/>
    </row>
    <row r="466" spans="1:36" hidden="1">
      <c r="A466" s="29"/>
      <c r="B466" s="23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25">
        <f t="shared" si="47"/>
        <v>0</v>
      </c>
      <c r="AJ466" s="28"/>
    </row>
    <row r="467" spans="1:36" hidden="1">
      <c r="A467" s="29"/>
      <c r="B467" s="23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25">
        <f t="shared" si="47"/>
        <v>0</v>
      </c>
      <c r="AJ467" s="28"/>
    </row>
    <row r="468" spans="1:36" hidden="1">
      <c r="A468" s="29"/>
      <c r="B468" s="23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25">
        <f t="shared" si="47"/>
        <v>0</v>
      </c>
      <c r="AJ468" s="28"/>
    </row>
    <row r="469" spans="1:36" hidden="1">
      <c r="A469" s="29"/>
      <c r="B469" s="23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25">
        <f t="shared" si="47"/>
        <v>0</v>
      </c>
      <c r="AJ469" s="28"/>
    </row>
    <row r="470" spans="1:36">
      <c r="A470" s="60" t="s">
        <v>22</v>
      </c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45"/>
      <c r="AH470" s="45"/>
      <c r="AI470" s="36">
        <f>SUM(AI454:AI469)-1</f>
        <v>16000.000000000002</v>
      </c>
      <c r="AJ470" s="28"/>
    </row>
    <row r="471" spans="1:36">
      <c r="A471" s="23" t="s">
        <v>136</v>
      </c>
      <c r="B471" s="23">
        <v>3000</v>
      </c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9">
        <f>COUNTIF(C471:AG471,"я")*B471/310</f>
        <v>0</v>
      </c>
      <c r="AJ471" s="28"/>
    </row>
    <row r="472" spans="1:36">
      <c r="A472" s="23" t="s">
        <v>28</v>
      </c>
      <c r="B472" s="23">
        <v>3000</v>
      </c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9">
        <f>COUNTIF(C472:AG472,"я")*B472/310</f>
        <v>0</v>
      </c>
      <c r="AJ472" s="28"/>
    </row>
    <row r="473" spans="1:36" hidden="1">
      <c r="A473" s="23"/>
      <c r="B473" s="23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9">
        <f t="shared" ref="AI473:AI479" si="48">COUNTIF(C473:AG473,"я")*700</f>
        <v>0</v>
      </c>
      <c r="AJ473" s="28"/>
    </row>
    <row r="474" spans="1:36" hidden="1">
      <c r="A474" s="23"/>
      <c r="B474" s="23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9">
        <f t="shared" si="48"/>
        <v>0</v>
      </c>
      <c r="AJ474" s="28"/>
    </row>
    <row r="475" spans="1:36" hidden="1">
      <c r="A475" s="23"/>
      <c r="B475" s="23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9">
        <f t="shared" si="48"/>
        <v>0</v>
      </c>
      <c r="AJ475" s="28"/>
    </row>
    <row r="476" spans="1:36" hidden="1">
      <c r="A476" s="23"/>
      <c r="B476" s="23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9">
        <f t="shared" si="48"/>
        <v>0</v>
      </c>
      <c r="AJ476" s="28"/>
    </row>
    <row r="477" spans="1:36" hidden="1">
      <c r="A477" s="23"/>
      <c r="B477" s="23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9">
        <f t="shared" si="48"/>
        <v>0</v>
      </c>
      <c r="AJ477" s="28"/>
    </row>
    <row r="478" spans="1:36" hidden="1">
      <c r="A478" s="23"/>
      <c r="B478" s="23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9">
        <f t="shared" si="48"/>
        <v>0</v>
      </c>
      <c r="AJ478" s="28"/>
    </row>
    <row r="479" spans="1:36" hidden="1">
      <c r="A479" s="23"/>
      <c r="B479" s="23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9">
        <f t="shared" si="48"/>
        <v>0</v>
      </c>
      <c r="AJ479" s="28"/>
    </row>
    <row r="480" spans="1:36">
      <c r="A480" s="32"/>
      <c r="B480" s="33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9"/>
      <c r="AH480" s="79"/>
      <c r="AI480" s="36">
        <f>SUM(AI471:AI479)</f>
        <v>0</v>
      </c>
      <c r="AJ480" s="28"/>
    </row>
    <row r="481" spans="1:36" ht="18" customHeight="1">
      <c r="A481" s="60" t="s">
        <v>121</v>
      </c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45"/>
      <c r="AH481" s="45"/>
      <c r="AI481" s="39"/>
      <c r="AJ481" s="28"/>
    </row>
    <row r="482" spans="1:36">
      <c r="A482" s="23" t="s">
        <v>32</v>
      </c>
      <c r="B482" s="23">
        <v>11000</v>
      </c>
      <c r="C482" s="38"/>
      <c r="D482" s="38"/>
      <c r="E482" s="38"/>
      <c r="F482" s="38"/>
      <c r="G482" s="38"/>
      <c r="H482" s="38" t="s">
        <v>10</v>
      </c>
      <c r="I482" s="38" t="s">
        <v>10</v>
      </c>
      <c r="J482" s="38"/>
      <c r="K482" s="38"/>
      <c r="L482" s="38" t="s">
        <v>10</v>
      </c>
      <c r="M482" s="38" t="s">
        <v>10</v>
      </c>
      <c r="N482" s="38"/>
      <c r="O482" s="38"/>
      <c r="P482" s="38" t="s">
        <v>10</v>
      </c>
      <c r="Q482" s="38" t="s">
        <v>10</v>
      </c>
      <c r="R482" s="38"/>
      <c r="S482" s="38"/>
      <c r="T482" s="38" t="s">
        <v>10</v>
      </c>
      <c r="U482" s="38" t="s">
        <v>10</v>
      </c>
      <c r="V482" s="38"/>
      <c r="W482" s="38"/>
      <c r="X482" s="38" t="s">
        <v>10</v>
      </c>
      <c r="Y482" s="38" t="s">
        <v>10</v>
      </c>
      <c r="Z482" s="38"/>
      <c r="AA482" s="38"/>
      <c r="AB482" s="38" t="s">
        <v>10</v>
      </c>
      <c r="AC482" s="38" t="s">
        <v>10</v>
      </c>
      <c r="AD482" s="38"/>
      <c r="AE482" s="38"/>
      <c r="AF482" s="38" t="s">
        <v>10</v>
      </c>
      <c r="AG482" s="38" t="s">
        <v>10</v>
      </c>
      <c r="AH482" s="38"/>
      <c r="AI482" s="39">
        <f t="shared" ref="AI482:AI492" si="49">COUNTIF(C482:AG482,"я")*700</f>
        <v>9800</v>
      </c>
      <c r="AJ482" s="28"/>
    </row>
    <row r="483" spans="1:36">
      <c r="A483" s="23"/>
      <c r="B483" s="23">
        <v>11000</v>
      </c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9">
        <f t="shared" si="49"/>
        <v>0</v>
      </c>
      <c r="AJ483" s="28"/>
    </row>
    <row r="484" spans="1:36" hidden="1">
      <c r="A484" s="23"/>
      <c r="B484" s="23">
        <v>11000</v>
      </c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9">
        <f t="shared" si="49"/>
        <v>0</v>
      </c>
      <c r="AJ484" s="28"/>
    </row>
    <row r="485" spans="1:36" hidden="1">
      <c r="A485" s="23"/>
      <c r="B485" s="23">
        <v>11000</v>
      </c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9">
        <f t="shared" si="49"/>
        <v>0</v>
      </c>
      <c r="AJ485" s="28"/>
    </row>
    <row r="486" spans="1:36" hidden="1">
      <c r="A486" s="23"/>
      <c r="B486" s="23">
        <v>11000</v>
      </c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9">
        <f t="shared" si="49"/>
        <v>0</v>
      </c>
      <c r="AJ486" s="28"/>
    </row>
    <row r="487" spans="1:36" hidden="1">
      <c r="A487" s="23"/>
      <c r="B487" s="23">
        <v>11000</v>
      </c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9">
        <f t="shared" si="49"/>
        <v>0</v>
      </c>
      <c r="AJ487" s="28"/>
    </row>
    <row r="488" spans="1:36" hidden="1">
      <c r="A488" s="23"/>
      <c r="B488" s="23">
        <v>10500</v>
      </c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9">
        <f t="shared" si="49"/>
        <v>0</v>
      </c>
      <c r="AJ488" s="28"/>
    </row>
    <row r="489" spans="1:36" hidden="1">
      <c r="A489" s="23"/>
      <c r="B489" s="23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9">
        <f t="shared" si="49"/>
        <v>0</v>
      </c>
      <c r="AJ489" s="28"/>
    </row>
    <row r="490" spans="1:36" hidden="1">
      <c r="A490" s="23"/>
      <c r="B490" s="23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9">
        <f t="shared" si="49"/>
        <v>0</v>
      </c>
      <c r="AJ490" s="28"/>
    </row>
    <row r="491" spans="1:36" hidden="1">
      <c r="A491" s="23"/>
      <c r="B491" s="23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9">
        <f t="shared" si="49"/>
        <v>0</v>
      </c>
      <c r="AJ491" s="28"/>
    </row>
    <row r="492" spans="1:36" hidden="1">
      <c r="A492" s="23"/>
      <c r="B492" s="23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9">
        <f t="shared" si="49"/>
        <v>0</v>
      </c>
      <c r="AJ492" s="28"/>
    </row>
    <row r="493" spans="1:36">
      <c r="A493" s="44" t="s">
        <v>20</v>
      </c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45"/>
      <c r="AH493" s="45"/>
      <c r="AI493" s="36">
        <f>SUM(AI482:AI492)</f>
        <v>9800</v>
      </c>
      <c r="AJ493" s="28"/>
    </row>
    <row r="494" spans="1:36">
      <c r="A494" s="46">
        <f>SUM(C482:AG491)</f>
        <v>0</v>
      </c>
      <c r="B494" s="47">
        <f>SUM(C494:AG494)</f>
        <v>0</v>
      </c>
      <c r="C494" s="48">
        <f>SUM(C454:C493)</f>
        <v>0</v>
      </c>
      <c r="D494" s="48">
        <f t="shared" ref="D494:AG494" si="50">SUMIF(D454:D493,"&gt;0",D454:D493)</f>
        <v>0</v>
      </c>
      <c r="E494" s="48">
        <f t="shared" si="50"/>
        <v>0</v>
      </c>
      <c r="F494" s="48">
        <f t="shared" si="50"/>
        <v>0</v>
      </c>
      <c r="G494" s="48">
        <f t="shared" si="50"/>
        <v>0</v>
      </c>
      <c r="H494" s="48">
        <f t="shared" si="50"/>
        <v>0</v>
      </c>
      <c r="I494" s="48">
        <f t="shared" si="50"/>
        <v>0</v>
      </c>
      <c r="J494" s="48">
        <f t="shared" si="50"/>
        <v>0</v>
      </c>
      <c r="K494" s="48">
        <f t="shared" si="50"/>
        <v>0</v>
      </c>
      <c r="L494" s="48">
        <f t="shared" si="50"/>
        <v>0</v>
      </c>
      <c r="M494" s="48">
        <f t="shared" si="50"/>
        <v>0</v>
      </c>
      <c r="N494" s="48">
        <f t="shared" si="50"/>
        <v>0</v>
      </c>
      <c r="O494" s="48">
        <f t="shared" si="50"/>
        <v>0</v>
      </c>
      <c r="P494" s="48">
        <f t="shared" si="50"/>
        <v>0</v>
      </c>
      <c r="Q494" s="48">
        <f t="shared" si="50"/>
        <v>0</v>
      </c>
      <c r="R494" s="48">
        <f t="shared" si="50"/>
        <v>0</v>
      </c>
      <c r="S494" s="48">
        <f t="shared" si="50"/>
        <v>0</v>
      </c>
      <c r="T494" s="48">
        <f t="shared" si="50"/>
        <v>0</v>
      </c>
      <c r="U494" s="48">
        <f t="shared" si="50"/>
        <v>0</v>
      </c>
      <c r="V494" s="48">
        <f t="shared" si="50"/>
        <v>0</v>
      </c>
      <c r="W494" s="48">
        <f t="shared" si="50"/>
        <v>0</v>
      </c>
      <c r="X494" s="48">
        <f t="shared" si="50"/>
        <v>0</v>
      </c>
      <c r="Y494" s="48">
        <f t="shared" si="50"/>
        <v>0</v>
      </c>
      <c r="Z494" s="48">
        <f t="shared" si="50"/>
        <v>0</v>
      </c>
      <c r="AA494" s="48">
        <f t="shared" si="50"/>
        <v>0</v>
      </c>
      <c r="AB494" s="48">
        <f t="shared" si="50"/>
        <v>0</v>
      </c>
      <c r="AC494" s="48">
        <f t="shared" si="50"/>
        <v>0</v>
      </c>
      <c r="AD494" s="48">
        <f t="shared" si="50"/>
        <v>0</v>
      </c>
      <c r="AE494" s="48">
        <f t="shared" si="50"/>
        <v>0</v>
      </c>
      <c r="AF494" s="48">
        <f t="shared" si="50"/>
        <v>0</v>
      </c>
      <c r="AG494" s="48">
        <f t="shared" si="50"/>
        <v>0</v>
      </c>
      <c r="AH494" s="48"/>
      <c r="AI494" s="39"/>
      <c r="AJ494" s="28"/>
    </row>
    <row r="495" spans="1:36">
      <c r="A495" s="49"/>
      <c r="B495" s="49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9"/>
      <c r="AJ495" s="28"/>
    </row>
    <row r="496" spans="1:36">
      <c r="A496" s="50"/>
      <c r="B496" s="50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38">
        <v>16000</v>
      </c>
      <c r="AI496" s="52">
        <f>AI470+AI480</f>
        <v>16000.000000000002</v>
      </c>
      <c r="AJ496" s="28"/>
    </row>
    <row r="497" spans="1:37">
      <c r="A497" s="50"/>
      <c r="B497" s="50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155">
        <v>9800</v>
      </c>
      <c r="AI497" s="156">
        <f>AI493</f>
        <v>9800</v>
      </c>
      <c r="AJ497" s="28"/>
    </row>
    <row r="498" spans="1:37" ht="39.75" customHeight="1">
      <c r="A498" s="16" t="s">
        <v>41</v>
      </c>
      <c r="B498" s="17"/>
      <c r="C498" s="17"/>
      <c r="D498" s="17"/>
      <c r="E498" s="17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9"/>
      <c r="AJ498" s="20"/>
    </row>
    <row r="499" spans="1:37" ht="24.75" customHeight="1">
      <c r="A499" s="59" t="s">
        <v>8</v>
      </c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9"/>
      <c r="AJ499" s="20"/>
    </row>
    <row r="500" spans="1:37" ht="21" customHeight="1">
      <c r="A500" s="23" t="s">
        <v>42</v>
      </c>
      <c r="B500" s="23">
        <v>7000</v>
      </c>
      <c r="C500" s="24"/>
      <c r="D500" s="24"/>
      <c r="E500" s="24" t="s">
        <v>10</v>
      </c>
      <c r="F500" s="24"/>
      <c r="G500" s="24"/>
      <c r="H500" s="24"/>
      <c r="I500" s="24" t="s">
        <v>10</v>
      </c>
      <c r="J500" s="24" t="s">
        <v>10</v>
      </c>
      <c r="K500" s="24"/>
      <c r="L500" s="24"/>
      <c r="M500" s="24" t="s">
        <v>10</v>
      </c>
      <c r="N500" s="24" t="s">
        <v>10</v>
      </c>
      <c r="O500" s="24"/>
      <c r="P500" s="24"/>
      <c r="Q500" s="24" t="s">
        <v>10</v>
      </c>
      <c r="R500" s="24" t="s">
        <v>10</v>
      </c>
      <c r="S500" s="24"/>
      <c r="T500" s="24"/>
      <c r="U500" s="24"/>
      <c r="V500" s="24" t="s">
        <v>10</v>
      </c>
      <c r="W500" s="24"/>
      <c r="X500" s="24"/>
      <c r="Y500" s="24"/>
      <c r="Z500" s="24" t="s">
        <v>10</v>
      </c>
      <c r="AA500" s="24"/>
      <c r="AB500" s="24"/>
      <c r="AC500" s="24"/>
      <c r="AD500" s="24" t="s">
        <v>10</v>
      </c>
      <c r="AE500" s="24"/>
      <c r="AF500" s="24"/>
      <c r="AG500" s="24"/>
      <c r="AH500" s="24"/>
      <c r="AI500" s="25">
        <f>COUNTIF(C500:AG500,"я")*B500/15+3</f>
        <v>4669.666666666667</v>
      </c>
      <c r="AJ500" s="26"/>
      <c r="AK500" s="27"/>
    </row>
    <row r="501" spans="1:37" ht="17.25" customHeight="1">
      <c r="A501" s="23" t="s">
        <v>43</v>
      </c>
      <c r="B501" s="23">
        <v>7000</v>
      </c>
      <c r="C501" s="38" t="s">
        <v>10</v>
      </c>
      <c r="D501" s="38" t="s">
        <v>10</v>
      </c>
      <c r="E501" s="24"/>
      <c r="F501" s="24">
        <v>466</v>
      </c>
      <c r="G501" s="38" t="s">
        <v>10</v>
      </c>
      <c r="H501" s="38" t="s">
        <v>10</v>
      </c>
      <c r="I501" s="24"/>
      <c r="J501" s="24"/>
      <c r="K501" s="38" t="s">
        <v>10</v>
      </c>
      <c r="L501" s="38" t="s">
        <v>10</v>
      </c>
      <c r="M501" s="24"/>
      <c r="N501" s="24"/>
      <c r="O501" s="38" t="s">
        <v>10</v>
      </c>
      <c r="P501" s="38" t="s">
        <v>10</v>
      </c>
      <c r="Q501" s="24"/>
      <c r="R501" s="24"/>
      <c r="S501" s="38" t="s">
        <v>10</v>
      </c>
      <c r="T501" s="38" t="s">
        <v>10</v>
      </c>
      <c r="U501" s="24">
        <v>466</v>
      </c>
      <c r="V501" s="24"/>
      <c r="W501" s="38" t="s">
        <v>10</v>
      </c>
      <c r="X501" s="38" t="s">
        <v>10</v>
      </c>
      <c r="Y501" s="24">
        <v>466</v>
      </c>
      <c r="Z501" s="24"/>
      <c r="AA501" s="38" t="s">
        <v>10</v>
      </c>
      <c r="AB501" s="38" t="s">
        <v>10</v>
      </c>
      <c r="AC501" s="24">
        <v>466</v>
      </c>
      <c r="AD501" s="24"/>
      <c r="AE501" s="38" t="s">
        <v>10</v>
      </c>
      <c r="AF501" s="38" t="s">
        <v>10</v>
      </c>
      <c r="AG501" s="24">
        <v>466</v>
      </c>
      <c r="AH501" s="24"/>
      <c r="AI501" s="25">
        <f>COUNTIF(C501:AG501,"я")*B501/16</f>
        <v>7000</v>
      </c>
      <c r="AJ501" s="28"/>
    </row>
    <row r="502" spans="1:37">
      <c r="A502" s="23"/>
      <c r="B502" s="23"/>
      <c r="C502" s="24"/>
      <c r="D502" s="24"/>
      <c r="E502" s="24"/>
      <c r="F502" s="24"/>
      <c r="G502" s="24"/>
      <c r="H502" s="24"/>
      <c r="I502" s="24"/>
      <c r="J502" s="24"/>
      <c r="K502" s="38"/>
      <c r="L502" s="38"/>
      <c r="M502" s="24"/>
      <c r="N502" s="24"/>
      <c r="O502" s="38"/>
      <c r="P502" s="38"/>
      <c r="Q502" s="38"/>
      <c r="R502" s="38"/>
      <c r="S502" s="38"/>
      <c r="T502" s="38"/>
      <c r="U502" s="24"/>
      <c r="V502" s="24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25">
        <f>COUNTIF(C502:AG502,"я")*B502/15</f>
        <v>0</v>
      </c>
      <c r="AJ502" s="28"/>
    </row>
    <row r="503" spans="1:37" hidden="1">
      <c r="A503" s="23"/>
      <c r="B503" s="23">
        <v>7500</v>
      </c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5">
        <f>COUNTIF(C503:AG503,"я")*B503/15</f>
        <v>0</v>
      </c>
      <c r="AJ503" s="28"/>
    </row>
    <row r="504" spans="1:37" hidden="1">
      <c r="A504" s="23"/>
      <c r="B504" s="23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25"/>
      <c r="AJ504" s="28"/>
    </row>
    <row r="505" spans="1:37" hidden="1">
      <c r="A505" s="29"/>
      <c r="B505" s="23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39">
        <f>COUNTIF(C505:AG505,"я")*530</f>
        <v>0</v>
      </c>
      <c r="AJ505" s="28"/>
    </row>
    <row r="506" spans="1:37" hidden="1">
      <c r="A506" s="29"/>
      <c r="B506" s="23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39">
        <f t="shared" ref="AI506:AI512" si="51">COUNTIF(C506:AG506,"я")*500</f>
        <v>0</v>
      </c>
      <c r="AJ506" s="28"/>
    </row>
    <row r="507" spans="1:37" hidden="1">
      <c r="A507" s="29"/>
      <c r="B507" s="23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39">
        <f t="shared" si="51"/>
        <v>0</v>
      </c>
      <c r="AJ507" s="28"/>
    </row>
    <row r="508" spans="1:37" hidden="1">
      <c r="A508" s="29"/>
      <c r="B508" s="29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39">
        <f t="shared" si="51"/>
        <v>0</v>
      </c>
      <c r="AJ508" s="28"/>
    </row>
    <row r="509" spans="1:37" hidden="1">
      <c r="A509" s="29"/>
      <c r="B509" s="29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39">
        <f t="shared" si="51"/>
        <v>0</v>
      </c>
      <c r="AJ509" s="28"/>
    </row>
    <row r="510" spans="1:37" hidden="1">
      <c r="A510" s="29"/>
      <c r="B510" s="29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39">
        <f t="shared" si="51"/>
        <v>0</v>
      </c>
      <c r="AJ510" s="28"/>
    </row>
    <row r="511" spans="1:37" hidden="1">
      <c r="A511" s="29"/>
      <c r="B511" s="29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39">
        <f t="shared" si="51"/>
        <v>0</v>
      </c>
      <c r="AJ511" s="28"/>
    </row>
    <row r="512" spans="1:37" hidden="1">
      <c r="A512" s="29"/>
      <c r="B512" s="29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39">
        <f t="shared" si="51"/>
        <v>0</v>
      </c>
      <c r="AJ512" s="28"/>
    </row>
    <row r="513" spans="1:36">
      <c r="A513" s="32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45"/>
      <c r="AH513" s="45"/>
      <c r="AI513" s="36">
        <f>SUM(AI500:AI506)</f>
        <v>11669.666666666668</v>
      </c>
      <c r="AJ513" s="28"/>
    </row>
    <row r="514" spans="1:36">
      <c r="A514" s="147" t="s">
        <v>22</v>
      </c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45"/>
      <c r="AH514" s="45"/>
      <c r="AI514" s="148"/>
      <c r="AJ514" s="28"/>
    </row>
    <row r="515" spans="1:36">
      <c r="A515" s="23" t="s">
        <v>42</v>
      </c>
      <c r="B515" s="23">
        <v>3000</v>
      </c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38"/>
      <c r="AI515" s="39">
        <f>COUNTIF(C515:AG515,"я")*B515/31</f>
        <v>0</v>
      </c>
      <c r="AJ515" s="28"/>
    </row>
    <row r="516" spans="1:36">
      <c r="A516" s="23" t="s">
        <v>43</v>
      </c>
      <c r="B516" s="23">
        <v>3000</v>
      </c>
      <c r="C516" s="38"/>
      <c r="D516" s="38"/>
      <c r="E516" s="24"/>
      <c r="F516" s="24"/>
      <c r="G516" s="38"/>
      <c r="H516" s="38"/>
      <c r="I516" s="24"/>
      <c r="J516" s="24"/>
      <c r="K516" s="38"/>
      <c r="L516" s="38"/>
      <c r="M516" s="24"/>
      <c r="N516" s="24"/>
      <c r="O516" s="38"/>
      <c r="P516" s="38"/>
      <c r="Q516" s="24"/>
      <c r="R516" s="24"/>
      <c r="S516" s="38"/>
      <c r="T516" s="38"/>
      <c r="U516" s="24"/>
      <c r="V516" s="24"/>
      <c r="W516" s="38"/>
      <c r="X516" s="38"/>
      <c r="Y516" s="24"/>
      <c r="Z516" s="24"/>
      <c r="AA516" s="38"/>
      <c r="AB516" s="38"/>
      <c r="AC516" s="24"/>
      <c r="AD516" s="24"/>
      <c r="AE516" s="38"/>
      <c r="AF516" s="38"/>
      <c r="AG516" s="24"/>
      <c r="AH516" s="38"/>
      <c r="AI516" s="39">
        <f>COUNTIF(C516:AG516,"я")*B516/31</f>
        <v>0</v>
      </c>
      <c r="AJ516" s="28"/>
    </row>
    <row r="517" spans="1:36">
      <c r="A517" s="23"/>
      <c r="B517" s="23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9">
        <f t="shared" ref="AI517" si="52">COUNTIF(C517:AG517,"я")*B517/31</f>
        <v>0</v>
      </c>
      <c r="AJ517" s="28"/>
    </row>
    <row r="518" spans="1:36" hidden="1">
      <c r="A518" s="23"/>
      <c r="B518" s="23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9">
        <f t="shared" ref="AI518:AI523" si="53">COUNTIF(C518:AG518,"я")*700</f>
        <v>0</v>
      </c>
      <c r="AJ518" s="28"/>
    </row>
    <row r="519" spans="1:36" hidden="1">
      <c r="A519" s="23"/>
      <c r="B519" s="23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9">
        <f t="shared" si="53"/>
        <v>0</v>
      </c>
      <c r="AJ519" s="28"/>
    </row>
    <row r="520" spans="1:36" hidden="1">
      <c r="A520" s="23"/>
      <c r="B520" s="23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9">
        <f t="shared" si="53"/>
        <v>0</v>
      </c>
      <c r="AJ520" s="28"/>
    </row>
    <row r="521" spans="1:36" hidden="1">
      <c r="A521" s="23"/>
      <c r="B521" s="23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9">
        <f t="shared" si="53"/>
        <v>0</v>
      </c>
      <c r="AJ521" s="28"/>
    </row>
    <row r="522" spans="1:36" hidden="1">
      <c r="A522" s="23"/>
      <c r="B522" s="23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9">
        <f t="shared" si="53"/>
        <v>0</v>
      </c>
      <c r="AJ522" s="28"/>
    </row>
    <row r="523" spans="1:36" hidden="1">
      <c r="A523" s="23"/>
      <c r="B523" s="23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9">
        <f t="shared" si="53"/>
        <v>0</v>
      </c>
      <c r="AJ523" s="28"/>
    </row>
    <row r="524" spans="1:36" ht="18" customHeight="1">
      <c r="A524" s="60" t="s">
        <v>74</v>
      </c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45"/>
      <c r="AH524" s="45"/>
      <c r="AI524" s="36">
        <f>SUM(AI515:AI523)</f>
        <v>0</v>
      </c>
      <c r="AJ524" s="28"/>
    </row>
    <row r="525" spans="1:36">
      <c r="A525" s="23" t="s">
        <v>138</v>
      </c>
      <c r="B525" s="23">
        <v>10500</v>
      </c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9">
        <f>COUNTIF(C525:AG525,"я")*700</f>
        <v>0</v>
      </c>
      <c r="AJ525" s="28"/>
    </row>
    <row r="526" spans="1:36">
      <c r="A526" s="23" t="s">
        <v>198</v>
      </c>
      <c r="B526" s="23">
        <v>10500</v>
      </c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9">
        <f>COUNTIF(C526:AG526,"я")*700</f>
        <v>0</v>
      </c>
      <c r="AJ526" s="28"/>
    </row>
    <row r="527" spans="1:36">
      <c r="A527" s="23" t="s">
        <v>211</v>
      </c>
      <c r="B527" s="23">
        <v>10500</v>
      </c>
      <c r="C527" s="38"/>
      <c r="D527" s="38"/>
      <c r="E527" s="38" t="s">
        <v>10</v>
      </c>
      <c r="F527" s="38" t="s">
        <v>10</v>
      </c>
      <c r="G527" s="38"/>
      <c r="H527" s="38"/>
      <c r="I527" s="38" t="s">
        <v>10</v>
      </c>
      <c r="J527" s="38" t="s">
        <v>10</v>
      </c>
      <c r="K527" s="38"/>
      <c r="L527" s="38"/>
      <c r="M527" s="38" t="s">
        <v>10</v>
      </c>
      <c r="N527" s="38" t="s">
        <v>10</v>
      </c>
      <c r="O527" s="38" t="s">
        <v>10</v>
      </c>
      <c r="P527" s="38" t="s">
        <v>10</v>
      </c>
      <c r="Q527" s="38" t="s">
        <v>10</v>
      </c>
      <c r="R527" s="38" t="s">
        <v>10</v>
      </c>
      <c r="S527" s="38"/>
      <c r="T527" s="38"/>
      <c r="U527" s="38" t="s">
        <v>10</v>
      </c>
      <c r="V527" s="38" t="s">
        <v>10</v>
      </c>
      <c r="W527" s="38"/>
      <c r="X527" s="38" t="s">
        <v>10</v>
      </c>
      <c r="Y527" s="38" t="s">
        <v>10</v>
      </c>
      <c r="Z527" s="38" t="s">
        <v>10</v>
      </c>
      <c r="AA527" s="38" t="s">
        <v>10</v>
      </c>
      <c r="AB527" s="38" t="s">
        <v>10</v>
      </c>
      <c r="AC527" s="38" t="s">
        <v>10</v>
      </c>
      <c r="AD527" s="38" t="s">
        <v>10</v>
      </c>
      <c r="AE527" s="38" t="s">
        <v>10</v>
      </c>
      <c r="AF527" s="38" t="s">
        <v>10</v>
      </c>
      <c r="AG527" s="38" t="s">
        <v>10</v>
      </c>
      <c r="AH527" s="38"/>
      <c r="AI527" s="39">
        <f t="shared" ref="AI527:AI531" si="54">COUNTIF(C527:AG527,"я")*700</f>
        <v>15400</v>
      </c>
      <c r="AJ527" s="28"/>
    </row>
    <row r="528" spans="1:36">
      <c r="A528" s="23" t="s">
        <v>201</v>
      </c>
      <c r="B528" s="23">
        <v>10500</v>
      </c>
      <c r="C528" s="38" t="s">
        <v>10</v>
      </c>
      <c r="D528" s="38" t="s">
        <v>10</v>
      </c>
      <c r="E528" s="38"/>
      <c r="F528" s="38"/>
      <c r="G528" s="38" t="s">
        <v>10</v>
      </c>
      <c r="H528" s="38" t="s">
        <v>10</v>
      </c>
      <c r="I528" s="38"/>
      <c r="J528" s="38"/>
      <c r="K528" s="38" t="s">
        <v>10</v>
      </c>
      <c r="L528" s="38" t="s">
        <v>10</v>
      </c>
      <c r="M528" s="38"/>
      <c r="N528" s="38"/>
      <c r="O528" s="38"/>
      <c r="P528" s="38"/>
      <c r="Q528" s="38"/>
      <c r="R528" s="38"/>
      <c r="S528" s="38" t="s">
        <v>10</v>
      </c>
      <c r="T528" s="38" t="s">
        <v>10</v>
      </c>
      <c r="U528" s="38"/>
      <c r="V528" s="38"/>
      <c r="W528" s="38" t="s">
        <v>10</v>
      </c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9">
        <f t="shared" si="54"/>
        <v>6300</v>
      </c>
      <c r="AJ528" s="28"/>
    </row>
    <row r="529" spans="1:37">
      <c r="A529" s="23" t="s">
        <v>140</v>
      </c>
      <c r="B529" s="23">
        <v>10500</v>
      </c>
      <c r="C529" s="38" t="s">
        <v>10</v>
      </c>
      <c r="D529" s="38"/>
      <c r="E529" s="38"/>
      <c r="F529" s="38" t="s">
        <v>10</v>
      </c>
      <c r="G529" s="38" t="s">
        <v>10</v>
      </c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 t="s">
        <v>10</v>
      </c>
      <c r="U529" s="38" t="s">
        <v>10</v>
      </c>
      <c r="V529" s="38"/>
      <c r="W529" s="38"/>
      <c r="X529" s="38" t="s">
        <v>10</v>
      </c>
      <c r="Y529" s="38" t="s">
        <v>10</v>
      </c>
      <c r="Z529" s="38"/>
      <c r="AA529" s="38"/>
      <c r="AB529" s="38" t="s">
        <v>10</v>
      </c>
      <c r="AC529" s="38" t="s">
        <v>10</v>
      </c>
      <c r="AD529" s="38"/>
      <c r="AE529" s="38"/>
      <c r="AF529" s="38" t="s">
        <v>10</v>
      </c>
      <c r="AG529" s="38" t="s">
        <v>10</v>
      </c>
      <c r="AH529" s="38"/>
      <c r="AI529" s="39">
        <f t="shared" si="54"/>
        <v>7700</v>
      </c>
      <c r="AJ529" s="28"/>
    </row>
    <row r="530" spans="1:37">
      <c r="A530" s="23"/>
      <c r="B530" s="23">
        <v>10500</v>
      </c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9">
        <f t="shared" si="54"/>
        <v>0</v>
      </c>
      <c r="AJ530" s="28"/>
    </row>
    <row r="531" spans="1:37">
      <c r="A531" s="23"/>
      <c r="B531" s="23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9">
        <f t="shared" si="54"/>
        <v>0</v>
      </c>
      <c r="AJ531" s="28"/>
    </row>
    <row r="532" spans="1:37">
      <c r="A532" s="44" t="s">
        <v>20</v>
      </c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45"/>
      <c r="AH532" s="45"/>
      <c r="AI532" s="36">
        <f>SUM(AI525:AI531)</f>
        <v>29400</v>
      </c>
      <c r="AJ532" s="28"/>
    </row>
    <row r="533" spans="1:37">
      <c r="A533" s="46">
        <f>SUM(C525:AG531)</f>
        <v>0</v>
      </c>
      <c r="B533" s="47">
        <f>SUM(C533:AG533)</f>
        <v>2330</v>
      </c>
      <c r="C533" s="48">
        <f>SUM(C500:C531)</f>
        <v>0</v>
      </c>
      <c r="D533" s="48">
        <f t="shared" ref="D533:AG533" si="55">SUMIF(D500:D532,"&gt;0",D500:D532)</f>
        <v>0</v>
      </c>
      <c r="E533" s="48">
        <f t="shared" si="55"/>
        <v>0</v>
      </c>
      <c r="F533" s="48">
        <f t="shared" si="55"/>
        <v>466</v>
      </c>
      <c r="G533" s="48">
        <f t="shared" si="55"/>
        <v>0</v>
      </c>
      <c r="H533" s="48">
        <f t="shared" si="55"/>
        <v>0</v>
      </c>
      <c r="I533" s="48">
        <f t="shared" si="55"/>
        <v>0</v>
      </c>
      <c r="J533" s="48">
        <f t="shared" si="55"/>
        <v>0</v>
      </c>
      <c r="K533" s="48">
        <f t="shared" si="55"/>
        <v>0</v>
      </c>
      <c r="L533" s="48">
        <f t="shared" si="55"/>
        <v>0</v>
      </c>
      <c r="M533" s="48">
        <f t="shared" si="55"/>
        <v>0</v>
      </c>
      <c r="N533" s="48">
        <f t="shared" si="55"/>
        <v>0</v>
      </c>
      <c r="O533" s="48">
        <f t="shared" si="55"/>
        <v>0</v>
      </c>
      <c r="P533" s="48">
        <f t="shared" si="55"/>
        <v>0</v>
      </c>
      <c r="Q533" s="48">
        <f t="shared" si="55"/>
        <v>0</v>
      </c>
      <c r="R533" s="48">
        <f t="shared" si="55"/>
        <v>0</v>
      </c>
      <c r="S533" s="48">
        <f t="shared" si="55"/>
        <v>0</v>
      </c>
      <c r="T533" s="48">
        <f t="shared" si="55"/>
        <v>0</v>
      </c>
      <c r="U533" s="48">
        <f t="shared" si="55"/>
        <v>466</v>
      </c>
      <c r="V533" s="48">
        <f t="shared" si="55"/>
        <v>0</v>
      </c>
      <c r="W533" s="48">
        <f t="shared" si="55"/>
        <v>0</v>
      </c>
      <c r="X533" s="48">
        <f t="shared" si="55"/>
        <v>0</v>
      </c>
      <c r="Y533" s="48">
        <f t="shared" si="55"/>
        <v>466</v>
      </c>
      <c r="Z533" s="48">
        <f t="shared" si="55"/>
        <v>0</v>
      </c>
      <c r="AA533" s="48">
        <f t="shared" si="55"/>
        <v>0</v>
      </c>
      <c r="AB533" s="48">
        <f t="shared" si="55"/>
        <v>0</v>
      </c>
      <c r="AC533" s="48">
        <f t="shared" si="55"/>
        <v>466</v>
      </c>
      <c r="AD533" s="48">
        <f t="shared" si="55"/>
        <v>0</v>
      </c>
      <c r="AE533" s="48">
        <f t="shared" si="55"/>
        <v>0</v>
      </c>
      <c r="AF533" s="48">
        <f t="shared" si="55"/>
        <v>0</v>
      </c>
      <c r="AG533" s="48">
        <f t="shared" si="55"/>
        <v>466</v>
      </c>
      <c r="AH533" s="48"/>
      <c r="AI533" s="39"/>
      <c r="AJ533" s="28"/>
    </row>
    <row r="534" spans="1:37">
      <c r="A534" s="49"/>
      <c r="B534" s="49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9"/>
      <c r="AJ534" s="28"/>
    </row>
    <row r="535" spans="1:37">
      <c r="AH535" s="38">
        <v>14000</v>
      </c>
      <c r="AI535" s="52">
        <f>AI513+AI524</f>
        <v>11669.666666666668</v>
      </c>
    </row>
    <row r="536" spans="1:37">
      <c r="AH536" s="155">
        <v>29400</v>
      </c>
      <c r="AI536" s="156">
        <f>AI532</f>
        <v>29400</v>
      </c>
    </row>
    <row r="537" spans="1:37" ht="39.75" customHeight="1">
      <c r="A537" s="16" t="s">
        <v>44</v>
      </c>
      <c r="B537" s="17"/>
      <c r="C537" s="17"/>
      <c r="D537" s="17"/>
      <c r="E537" s="17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9"/>
      <c r="AJ537" s="20"/>
    </row>
    <row r="538" spans="1:37" ht="24.75" customHeight="1">
      <c r="A538" s="59" t="s">
        <v>8</v>
      </c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9"/>
      <c r="AJ538" s="20"/>
    </row>
    <row r="539" spans="1:37" ht="22.5" customHeight="1">
      <c r="A539" s="43" t="s">
        <v>153</v>
      </c>
      <c r="B539" s="23">
        <v>8000</v>
      </c>
      <c r="C539" s="24">
        <v>516</v>
      </c>
      <c r="D539" s="24"/>
      <c r="E539" s="24"/>
      <c r="F539" s="24"/>
      <c r="G539" s="24"/>
      <c r="H539" s="24"/>
      <c r="I539" s="24">
        <v>515</v>
      </c>
      <c r="J539" s="24">
        <v>516</v>
      </c>
      <c r="K539" s="24"/>
      <c r="L539" s="24"/>
      <c r="M539" s="24"/>
      <c r="N539" s="24"/>
      <c r="O539" s="24"/>
      <c r="P539" s="24">
        <v>516</v>
      </c>
      <c r="Q539" s="24">
        <v>516</v>
      </c>
      <c r="R539" s="24"/>
      <c r="S539" s="24"/>
      <c r="T539" s="24"/>
      <c r="U539" s="24"/>
      <c r="V539" s="24"/>
      <c r="W539" s="24">
        <v>516</v>
      </c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5">
        <f>COUNTIF(C539:AG539,"я")*B539/15</f>
        <v>0</v>
      </c>
      <c r="AJ539" s="26"/>
      <c r="AK539" s="27"/>
    </row>
    <row r="540" spans="1:37" ht="17.25" customHeight="1">
      <c r="A540" s="23" t="s">
        <v>212</v>
      </c>
      <c r="B540" s="23">
        <v>16000</v>
      </c>
      <c r="C540" s="38"/>
      <c r="D540" s="38" t="s">
        <v>10</v>
      </c>
      <c r="E540" s="38" t="s">
        <v>10</v>
      </c>
      <c r="F540" s="38" t="s">
        <v>10</v>
      </c>
      <c r="G540" s="38" t="s">
        <v>10</v>
      </c>
      <c r="H540" s="38" t="s">
        <v>10</v>
      </c>
      <c r="I540" s="24"/>
      <c r="J540" s="24"/>
      <c r="K540" s="38" t="s">
        <v>10</v>
      </c>
      <c r="L540" s="38" t="s">
        <v>10</v>
      </c>
      <c r="M540" s="38" t="s">
        <v>10</v>
      </c>
      <c r="N540" s="38" t="s">
        <v>10</v>
      </c>
      <c r="O540" s="38" t="s">
        <v>10</v>
      </c>
      <c r="P540" s="38"/>
      <c r="Q540" s="24"/>
      <c r="R540" s="24" t="s">
        <v>10</v>
      </c>
      <c r="S540" s="24" t="s">
        <v>10</v>
      </c>
      <c r="T540" s="24" t="s">
        <v>10</v>
      </c>
      <c r="U540" s="24" t="s">
        <v>10</v>
      </c>
      <c r="V540" s="24" t="s">
        <v>10</v>
      </c>
      <c r="W540" s="38"/>
      <c r="X540" s="38"/>
      <c r="Y540" s="24"/>
      <c r="Z540" s="24" t="s">
        <v>10</v>
      </c>
      <c r="AA540" s="24" t="s">
        <v>10</v>
      </c>
      <c r="AB540" s="24" t="s">
        <v>10</v>
      </c>
      <c r="AC540" s="24" t="s">
        <v>10</v>
      </c>
      <c r="AD540" s="24"/>
      <c r="AE540" s="38"/>
      <c r="AF540" s="38" t="s">
        <v>10</v>
      </c>
      <c r="AG540" s="24" t="s">
        <v>10</v>
      </c>
      <c r="AH540" s="24"/>
      <c r="AI540" s="25">
        <f>COUNTIF(C540:AG540,"я")*B540/31+1</f>
        <v>10839.709677419354</v>
      </c>
      <c r="AJ540" s="28"/>
    </row>
    <row r="541" spans="1:37">
      <c r="A541" s="23" t="s">
        <v>205</v>
      </c>
      <c r="B541" s="23">
        <v>16000</v>
      </c>
      <c r="C541" s="24"/>
      <c r="D541" s="24"/>
      <c r="E541" s="24"/>
      <c r="F541" s="24"/>
      <c r="G541" s="24"/>
      <c r="H541" s="24"/>
      <c r="I541" s="24"/>
      <c r="J541" s="24"/>
      <c r="K541" s="38"/>
      <c r="L541" s="38"/>
      <c r="M541" s="24"/>
      <c r="N541" s="24"/>
      <c r="O541" s="38"/>
      <c r="P541" s="38"/>
      <c r="Q541" s="38"/>
      <c r="R541" s="38"/>
      <c r="S541" s="38"/>
      <c r="T541" s="38"/>
      <c r="U541" s="24"/>
      <c r="V541" s="24"/>
      <c r="W541" s="38"/>
      <c r="X541" s="38" t="s">
        <v>10</v>
      </c>
      <c r="Y541" s="38" t="s">
        <v>10</v>
      </c>
      <c r="Z541" s="38"/>
      <c r="AA541" s="38"/>
      <c r="AB541" s="38"/>
      <c r="AC541" s="38"/>
      <c r="AD541" s="38" t="s">
        <v>10</v>
      </c>
      <c r="AE541" s="38" t="s">
        <v>10</v>
      </c>
      <c r="AF541" s="38"/>
      <c r="AG541" s="38"/>
      <c r="AH541" s="38"/>
      <c r="AI541" s="25">
        <f>COUNTIF(C541:AG541,"я")*B541/31</f>
        <v>2064.516129032258</v>
      </c>
      <c r="AJ541" s="28"/>
    </row>
    <row r="542" spans="1:37">
      <c r="A542" s="23"/>
      <c r="B542" s="23">
        <v>7500</v>
      </c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5">
        <f t="shared" ref="AI542:AI549" si="56">COUNTIF(C542:AG542,"я")*B542/14</f>
        <v>0</v>
      </c>
      <c r="AJ542" s="28"/>
    </row>
    <row r="543" spans="1:37">
      <c r="A543" s="23"/>
      <c r="B543" s="23">
        <v>7500</v>
      </c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25">
        <f t="shared" si="56"/>
        <v>0</v>
      </c>
      <c r="AJ543" s="28"/>
    </row>
    <row r="544" spans="1:37">
      <c r="A544" s="29"/>
      <c r="B544" s="23">
        <v>7500</v>
      </c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25">
        <f t="shared" si="56"/>
        <v>0</v>
      </c>
      <c r="AJ544" s="28"/>
    </row>
    <row r="545" spans="1:36">
      <c r="A545" s="29"/>
      <c r="B545" s="23">
        <v>7500</v>
      </c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25">
        <f t="shared" si="56"/>
        <v>0</v>
      </c>
      <c r="AJ545" s="28"/>
    </row>
    <row r="546" spans="1:36">
      <c r="A546" s="29"/>
      <c r="B546" s="23">
        <v>7500</v>
      </c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25">
        <f t="shared" si="56"/>
        <v>0</v>
      </c>
      <c r="AJ546" s="28"/>
    </row>
    <row r="547" spans="1:36">
      <c r="A547" s="29"/>
      <c r="B547" s="29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25">
        <f t="shared" si="56"/>
        <v>0</v>
      </c>
      <c r="AJ547" s="28"/>
    </row>
    <row r="548" spans="1:36">
      <c r="A548" s="29"/>
      <c r="B548" s="29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25">
        <f t="shared" si="56"/>
        <v>0</v>
      </c>
      <c r="AJ548" s="28"/>
    </row>
    <row r="549" spans="1:36">
      <c r="A549" s="29"/>
      <c r="B549" s="29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25">
        <f t="shared" si="56"/>
        <v>0</v>
      </c>
      <c r="AJ549" s="28"/>
    </row>
    <row r="550" spans="1:36">
      <c r="A550" s="29"/>
      <c r="B550" s="29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25">
        <f t="shared" ref="AI550:AI551" si="57">COUNTIF(C550:AG550,"я")*B550/14</f>
        <v>0</v>
      </c>
      <c r="AJ550" s="28"/>
    </row>
    <row r="551" spans="1:36">
      <c r="A551" s="29"/>
      <c r="B551" s="29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25">
        <f t="shared" si="57"/>
        <v>0</v>
      </c>
      <c r="AJ551" s="28"/>
    </row>
    <row r="552" spans="1:36">
      <c r="A552" s="32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45"/>
      <c r="AH552" s="45"/>
      <c r="AI552" s="36">
        <f>SUM(AI539:AI551)+1</f>
        <v>12905.225806451612</v>
      </c>
      <c r="AJ552" s="28"/>
    </row>
    <row r="553" spans="1:36">
      <c r="A553" s="60" t="s">
        <v>22</v>
      </c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45"/>
      <c r="AH553" s="45"/>
      <c r="AI553" s="25"/>
      <c r="AJ553" s="28"/>
    </row>
    <row r="554" spans="1:36">
      <c r="A554" s="23" t="s">
        <v>157</v>
      </c>
      <c r="B554" s="23">
        <v>3000</v>
      </c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9">
        <f t="shared" ref="AI554:AI556" si="58">COUNTIF(C554:AG554,"я")*B554/31</f>
        <v>0</v>
      </c>
      <c r="AJ554" s="28"/>
    </row>
    <row r="555" spans="1:36">
      <c r="A555" s="23"/>
      <c r="B555" s="23">
        <v>3000</v>
      </c>
      <c r="C555" s="38"/>
      <c r="D555" s="38"/>
      <c r="E555" s="38"/>
      <c r="F555" s="38"/>
      <c r="G555" s="38"/>
      <c r="H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9">
        <f t="shared" si="58"/>
        <v>0</v>
      </c>
      <c r="AJ555" s="28"/>
    </row>
    <row r="556" spans="1:36" hidden="1">
      <c r="A556" s="23"/>
      <c r="B556" s="23">
        <v>6000</v>
      </c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9">
        <f t="shared" si="58"/>
        <v>0</v>
      </c>
      <c r="AJ556" s="28"/>
    </row>
    <row r="557" spans="1:36" hidden="1">
      <c r="A557" s="23"/>
      <c r="B557" s="23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9">
        <f t="shared" ref="AI557:AI562" si="59">COUNTIF(C557:AG557,"я")*700</f>
        <v>0</v>
      </c>
      <c r="AJ557" s="28"/>
    </row>
    <row r="558" spans="1:36" hidden="1">
      <c r="A558" s="23"/>
      <c r="B558" s="23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9">
        <f t="shared" si="59"/>
        <v>0</v>
      </c>
      <c r="AJ558" s="28"/>
    </row>
    <row r="559" spans="1:36" hidden="1">
      <c r="A559" s="23"/>
      <c r="B559" s="23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9">
        <f t="shared" si="59"/>
        <v>0</v>
      </c>
      <c r="AJ559" s="28"/>
    </row>
    <row r="560" spans="1:36" hidden="1">
      <c r="A560" s="23"/>
      <c r="B560" s="23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9">
        <f t="shared" si="59"/>
        <v>0</v>
      </c>
      <c r="AJ560" s="28"/>
    </row>
    <row r="561" spans="1:36" hidden="1">
      <c r="A561" s="23"/>
      <c r="B561" s="23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9">
        <f t="shared" si="59"/>
        <v>0</v>
      </c>
      <c r="AJ561" s="28"/>
    </row>
    <row r="562" spans="1:36" hidden="1">
      <c r="A562" s="23"/>
      <c r="B562" s="23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9">
        <f t="shared" si="59"/>
        <v>0</v>
      </c>
      <c r="AJ562" s="28"/>
    </row>
    <row r="563" spans="1:36" ht="18" customHeight="1">
      <c r="A563" s="72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45"/>
      <c r="AH563" s="45"/>
      <c r="AI563" s="36">
        <f>SUM(AI554:AI562)</f>
        <v>0</v>
      </c>
      <c r="AJ563" s="28"/>
    </row>
    <row r="564" spans="1:36" ht="18" customHeight="1">
      <c r="A564" s="147" t="s">
        <v>117</v>
      </c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45"/>
      <c r="AH564" s="45"/>
      <c r="AI564" s="25"/>
      <c r="AJ564" s="28"/>
    </row>
    <row r="565" spans="1:36">
      <c r="A565" s="43" t="s">
        <v>177</v>
      </c>
      <c r="B565" s="23">
        <v>10500</v>
      </c>
      <c r="C565" s="38" t="s">
        <v>10</v>
      </c>
      <c r="D565" s="38" t="s">
        <v>10</v>
      </c>
      <c r="E565" s="38"/>
      <c r="F565" s="38" t="s">
        <v>10</v>
      </c>
      <c r="G565" s="38" t="s">
        <v>10</v>
      </c>
      <c r="H565" s="38" t="s">
        <v>10</v>
      </c>
      <c r="I565" s="38" t="s">
        <v>10</v>
      </c>
      <c r="J565" s="38" t="s">
        <v>10</v>
      </c>
      <c r="K565" s="38" t="s">
        <v>10</v>
      </c>
      <c r="L565" s="38" t="s">
        <v>10</v>
      </c>
      <c r="M565" s="38"/>
      <c r="N565" s="38"/>
      <c r="O565" s="38"/>
      <c r="P565" s="38"/>
      <c r="Q565" s="38"/>
      <c r="R565" s="38" t="s">
        <v>10</v>
      </c>
      <c r="S565" s="38"/>
      <c r="T565" s="38"/>
      <c r="U565" s="38"/>
      <c r="V565" s="38"/>
      <c r="W565" s="38"/>
      <c r="X565" s="38" t="s">
        <v>10</v>
      </c>
      <c r="Y565" s="38" t="s">
        <v>10</v>
      </c>
      <c r="Z565" s="38" t="s">
        <v>10</v>
      </c>
      <c r="AA565" s="38" t="s">
        <v>10</v>
      </c>
      <c r="AB565" s="38" t="s">
        <v>10</v>
      </c>
      <c r="AC565" s="38" t="s">
        <v>10</v>
      </c>
      <c r="AD565" s="38" t="s">
        <v>10</v>
      </c>
      <c r="AE565" s="38" t="s">
        <v>10</v>
      </c>
      <c r="AF565" s="38" t="s">
        <v>10</v>
      </c>
      <c r="AG565" s="38" t="s">
        <v>10</v>
      </c>
      <c r="AH565" s="38"/>
      <c r="AI565" s="39">
        <f t="shared" ref="AI565:AI568" si="60">COUNTIF(C565:AG565,"я")*700</f>
        <v>14000</v>
      </c>
      <c r="AJ565" s="28"/>
    </row>
    <row r="566" spans="1:36">
      <c r="A566" s="43" t="s">
        <v>152</v>
      </c>
      <c r="B566" s="23">
        <v>10500</v>
      </c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 t="s">
        <v>10</v>
      </c>
      <c r="N566" s="38" t="s">
        <v>10</v>
      </c>
      <c r="O566" s="38" t="s">
        <v>10</v>
      </c>
      <c r="P566" s="38" t="s">
        <v>10</v>
      </c>
      <c r="Q566" s="38" t="s">
        <v>10</v>
      </c>
      <c r="R566" s="38"/>
      <c r="S566" s="38" t="s">
        <v>10</v>
      </c>
      <c r="T566" s="38" t="s">
        <v>10</v>
      </c>
      <c r="U566" s="38" t="s">
        <v>10</v>
      </c>
      <c r="V566" s="38" t="s">
        <v>10</v>
      </c>
      <c r="W566" s="38" t="s">
        <v>10</v>
      </c>
      <c r="X566" s="38" t="s">
        <v>10</v>
      </c>
      <c r="Y566" s="38" t="s">
        <v>10</v>
      </c>
      <c r="Z566" s="38" t="s">
        <v>10</v>
      </c>
      <c r="AA566" s="38" t="s">
        <v>10</v>
      </c>
      <c r="AB566" s="38" t="s">
        <v>10</v>
      </c>
      <c r="AC566" s="38" t="s">
        <v>10</v>
      </c>
      <c r="AD566" s="38" t="s">
        <v>10</v>
      </c>
      <c r="AE566" s="38" t="s">
        <v>10</v>
      </c>
      <c r="AF566" s="38" t="s">
        <v>10</v>
      </c>
      <c r="AG566" s="38" t="s">
        <v>10</v>
      </c>
      <c r="AH566" s="38"/>
      <c r="AI566" s="39">
        <f t="shared" si="60"/>
        <v>14000</v>
      </c>
      <c r="AJ566" s="28"/>
    </row>
    <row r="567" spans="1:36">
      <c r="A567" s="43" t="s">
        <v>202</v>
      </c>
      <c r="B567" s="23">
        <v>10500</v>
      </c>
      <c r="C567" s="38" t="s">
        <v>10</v>
      </c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9">
        <f>COUNTIF(C567:AG567,"я")*530</f>
        <v>530</v>
      </c>
      <c r="AJ567" s="28"/>
    </row>
    <row r="568" spans="1:36">
      <c r="A568" s="43"/>
      <c r="B568" s="23">
        <v>10500</v>
      </c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9">
        <f t="shared" si="60"/>
        <v>0</v>
      </c>
      <c r="AJ568" s="28"/>
    </row>
    <row r="569" spans="1:36">
      <c r="A569" s="43"/>
      <c r="B569" s="23">
        <v>10500</v>
      </c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9">
        <f>COUNTIF(C569:AG569,"я")*700</f>
        <v>0</v>
      </c>
      <c r="AJ569" s="28"/>
    </row>
    <row r="570" spans="1:36">
      <c r="A570" s="43"/>
      <c r="B570" s="23">
        <v>10500</v>
      </c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9">
        <f t="shared" ref="AI570:AI573" si="61">COUNTIF(C570:AG570,"я")*700</f>
        <v>0</v>
      </c>
      <c r="AJ570" s="28"/>
    </row>
    <row r="571" spans="1:36">
      <c r="A571" s="43"/>
      <c r="B571" s="23">
        <v>10000</v>
      </c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9">
        <f t="shared" si="61"/>
        <v>0</v>
      </c>
      <c r="AJ571" s="28"/>
    </row>
    <row r="572" spans="1:36">
      <c r="A572" s="43"/>
      <c r="B572" s="23">
        <v>10000</v>
      </c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9">
        <f t="shared" si="61"/>
        <v>0</v>
      </c>
      <c r="AJ572" s="28"/>
    </row>
    <row r="573" spans="1:36">
      <c r="A573" s="43"/>
      <c r="B573" s="23">
        <v>10000</v>
      </c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9">
        <f t="shared" si="61"/>
        <v>0</v>
      </c>
      <c r="AJ573" s="28"/>
    </row>
    <row r="574" spans="1:36">
      <c r="A574" s="44" t="s">
        <v>20</v>
      </c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45"/>
      <c r="AH574" s="45"/>
      <c r="AI574" s="36">
        <f>SUM(AI565:AI573)</f>
        <v>28530</v>
      </c>
      <c r="AJ574" s="28"/>
    </row>
    <row r="575" spans="1:36">
      <c r="A575" s="46">
        <f>SUM(C565:AG570)</f>
        <v>0</v>
      </c>
      <c r="B575" s="47">
        <f>SUM(C575:AG575)</f>
        <v>3095</v>
      </c>
      <c r="C575" s="48">
        <f>SUM(C539:C573)</f>
        <v>516</v>
      </c>
      <c r="D575" s="48">
        <f t="shared" ref="D575:AG575" si="62">SUMIF(D539:D574,"&gt;0",D539:D574)</f>
        <v>0</v>
      </c>
      <c r="E575" s="48">
        <f t="shared" si="62"/>
        <v>0</v>
      </c>
      <c r="F575" s="48">
        <f t="shared" si="62"/>
        <v>0</v>
      </c>
      <c r="G575" s="48">
        <f t="shared" si="62"/>
        <v>0</v>
      </c>
      <c r="H575" s="48">
        <f t="shared" si="62"/>
        <v>0</v>
      </c>
      <c r="I575" s="48">
        <f t="shared" si="62"/>
        <v>515</v>
      </c>
      <c r="J575" s="48">
        <f t="shared" si="62"/>
        <v>516</v>
      </c>
      <c r="K575" s="48">
        <f t="shared" si="62"/>
        <v>0</v>
      </c>
      <c r="L575" s="48">
        <f t="shared" si="62"/>
        <v>0</v>
      </c>
      <c r="M575" s="48">
        <f t="shared" si="62"/>
        <v>0</v>
      </c>
      <c r="N575" s="48">
        <f t="shared" si="62"/>
        <v>0</v>
      </c>
      <c r="O575" s="48">
        <f t="shared" si="62"/>
        <v>0</v>
      </c>
      <c r="P575" s="48">
        <f t="shared" si="62"/>
        <v>516</v>
      </c>
      <c r="Q575" s="48">
        <f t="shared" si="62"/>
        <v>516</v>
      </c>
      <c r="R575" s="48">
        <f t="shared" si="62"/>
        <v>0</v>
      </c>
      <c r="S575" s="48">
        <f t="shared" si="62"/>
        <v>0</v>
      </c>
      <c r="T575" s="48">
        <f t="shared" si="62"/>
        <v>0</v>
      </c>
      <c r="U575" s="48">
        <f t="shared" si="62"/>
        <v>0</v>
      </c>
      <c r="V575" s="48">
        <f t="shared" si="62"/>
        <v>0</v>
      </c>
      <c r="W575" s="48">
        <f t="shared" si="62"/>
        <v>516</v>
      </c>
      <c r="X575" s="48">
        <f t="shared" si="62"/>
        <v>0</v>
      </c>
      <c r="Y575" s="48">
        <f t="shared" si="62"/>
        <v>0</v>
      </c>
      <c r="Z575" s="48">
        <f t="shared" si="62"/>
        <v>0</v>
      </c>
      <c r="AA575" s="48">
        <f t="shared" si="62"/>
        <v>0</v>
      </c>
      <c r="AB575" s="48">
        <f t="shared" si="62"/>
        <v>0</v>
      </c>
      <c r="AC575" s="48">
        <f t="shared" si="62"/>
        <v>0</v>
      </c>
      <c r="AD575" s="48">
        <f t="shared" si="62"/>
        <v>0</v>
      </c>
      <c r="AE575" s="48">
        <f t="shared" si="62"/>
        <v>0</v>
      </c>
      <c r="AF575" s="48">
        <f t="shared" si="62"/>
        <v>0</v>
      </c>
      <c r="AG575" s="48">
        <f t="shared" si="62"/>
        <v>0</v>
      </c>
      <c r="AH575" s="48"/>
      <c r="AI575" s="39"/>
      <c r="AJ575" s="28"/>
    </row>
    <row r="576" spans="1:36">
      <c r="A576" s="49"/>
      <c r="B576" s="49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9"/>
      <c r="AJ576" s="28"/>
    </row>
    <row r="577" spans="1:37">
      <c r="AH577" s="38">
        <v>16000</v>
      </c>
      <c r="AI577" s="52">
        <f>AI552+AI563</f>
        <v>12905.225806451612</v>
      </c>
    </row>
    <row r="578" spans="1:37">
      <c r="AH578" s="155">
        <v>28530</v>
      </c>
      <c r="AI578" s="156">
        <f>AI574</f>
        <v>28530</v>
      </c>
    </row>
    <row r="580" spans="1:37" ht="39.75" hidden="1" customHeight="1">
      <c r="A580" s="16" t="s">
        <v>122</v>
      </c>
      <c r="B580" s="17"/>
      <c r="C580" s="17"/>
      <c r="D580" s="17"/>
      <c r="E580" s="17"/>
      <c r="F580" s="17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55"/>
      <c r="AJ580" s="56"/>
    </row>
    <row r="581" spans="1:37" ht="24.75" hidden="1" customHeight="1">
      <c r="A581" s="59" t="s">
        <v>8</v>
      </c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9"/>
      <c r="AJ581" s="20"/>
    </row>
    <row r="582" spans="1:37" hidden="1">
      <c r="A582" s="23" t="s">
        <v>178</v>
      </c>
      <c r="B582" s="23">
        <v>9000</v>
      </c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5">
        <f>COUNTIF(C582:AG582,"я")*B582/15</f>
        <v>0</v>
      </c>
      <c r="AJ582" s="26"/>
      <c r="AK582" s="27"/>
    </row>
    <row r="583" spans="1:37" hidden="1">
      <c r="A583" s="23" t="s">
        <v>38</v>
      </c>
      <c r="B583" s="23">
        <v>9000</v>
      </c>
      <c r="C583" s="38"/>
      <c r="D583" s="38"/>
      <c r="E583" s="24"/>
      <c r="F583" s="24"/>
      <c r="G583" s="38"/>
      <c r="H583" s="38"/>
      <c r="I583" s="24"/>
      <c r="J583" s="24"/>
      <c r="K583" s="38"/>
      <c r="L583" s="38"/>
      <c r="M583" s="24"/>
      <c r="N583" s="24"/>
      <c r="O583" s="38"/>
      <c r="P583" s="38"/>
      <c r="Q583" s="24"/>
      <c r="R583" s="24"/>
      <c r="S583" s="38"/>
      <c r="T583" s="38"/>
      <c r="U583" s="24"/>
      <c r="V583" s="24"/>
      <c r="W583" s="38"/>
      <c r="X583" s="38"/>
      <c r="Y583" s="24"/>
      <c r="Z583" s="24"/>
      <c r="AA583" s="38"/>
      <c r="AB583" s="38"/>
      <c r="AC583" s="24"/>
      <c r="AD583" s="24"/>
      <c r="AE583" s="38"/>
      <c r="AF583" s="38"/>
      <c r="AG583" s="24"/>
      <c r="AH583" s="24"/>
      <c r="AI583" s="25">
        <f>COUNTIF(C583:AG583,"я")*B583/15</f>
        <v>0</v>
      </c>
      <c r="AJ583" s="28"/>
    </row>
    <row r="584" spans="1:37" hidden="1">
      <c r="A584" s="23"/>
      <c r="B584" s="23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5">
        <f t="shared" ref="AI584:AI594" si="63">COUNTIF(C584:AG584,"я")*B584/15</f>
        <v>0</v>
      </c>
      <c r="AJ584" s="28"/>
    </row>
    <row r="585" spans="1:37" hidden="1">
      <c r="A585" s="23"/>
      <c r="B585" s="23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24"/>
      <c r="AI585" s="25">
        <f t="shared" si="63"/>
        <v>0</v>
      </c>
      <c r="AJ585" s="28"/>
    </row>
    <row r="586" spans="1:37" hidden="1">
      <c r="A586" s="23"/>
      <c r="B586" s="23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24"/>
      <c r="AF586" s="24"/>
      <c r="AG586" s="24"/>
      <c r="AH586" s="24"/>
      <c r="AI586" s="25">
        <f t="shared" si="63"/>
        <v>0</v>
      </c>
      <c r="AJ586" s="28"/>
    </row>
    <row r="587" spans="1:37" hidden="1">
      <c r="A587" s="29"/>
      <c r="B587" s="23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30"/>
      <c r="AI587" s="25">
        <f t="shared" si="63"/>
        <v>0</v>
      </c>
      <c r="AJ587" s="28"/>
    </row>
    <row r="588" spans="1:37" hidden="1">
      <c r="A588" s="29"/>
      <c r="B588" s="23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25">
        <f t="shared" si="63"/>
        <v>0</v>
      </c>
      <c r="AJ588" s="28"/>
    </row>
    <row r="589" spans="1:37" hidden="1">
      <c r="A589" s="29"/>
      <c r="B589" s="23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25">
        <f t="shared" si="63"/>
        <v>0</v>
      </c>
      <c r="AJ589" s="28"/>
    </row>
    <row r="590" spans="1:37" hidden="1">
      <c r="A590" s="29"/>
      <c r="B590" s="23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25">
        <f t="shared" si="63"/>
        <v>0</v>
      </c>
      <c r="AJ590" s="28"/>
    </row>
    <row r="591" spans="1:37" hidden="1">
      <c r="A591" s="29"/>
      <c r="B591" s="23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25">
        <f t="shared" si="63"/>
        <v>0</v>
      </c>
      <c r="AJ591" s="28"/>
    </row>
    <row r="592" spans="1:37" hidden="1">
      <c r="A592" s="29"/>
      <c r="B592" s="23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25">
        <f t="shared" si="63"/>
        <v>0</v>
      </c>
      <c r="AJ592" s="28"/>
    </row>
    <row r="593" spans="1:36" hidden="1">
      <c r="A593" s="29"/>
      <c r="B593" s="23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25">
        <f t="shared" si="63"/>
        <v>0</v>
      </c>
      <c r="AJ593" s="28"/>
    </row>
    <row r="594" spans="1:36" hidden="1">
      <c r="A594" s="29"/>
      <c r="B594" s="23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25">
        <f t="shared" si="63"/>
        <v>0</v>
      </c>
      <c r="AJ594" s="28"/>
    </row>
    <row r="595" spans="1:36" hidden="1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45"/>
      <c r="AH595" s="45"/>
      <c r="AI595" s="36">
        <f>SUM(AI582:AI594)</f>
        <v>0</v>
      </c>
      <c r="AJ595" s="28"/>
    </row>
    <row r="596" spans="1:36" hidden="1">
      <c r="A596" s="72"/>
      <c r="B596" s="23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9">
        <f>COUNTIF(C596:AG596,"я")*700</f>
        <v>0</v>
      </c>
      <c r="AJ596" s="28"/>
    </row>
    <row r="597" spans="1:36" hidden="1">
      <c r="A597" s="23"/>
      <c r="B597" s="23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9">
        <f t="shared" ref="AI597:AI604" si="64">COUNTIF(C597:AG597,"я")*700</f>
        <v>0</v>
      </c>
      <c r="AJ597" s="28"/>
    </row>
    <row r="598" spans="1:36" hidden="1">
      <c r="A598" s="23"/>
      <c r="B598" s="23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9">
        <f t="shared" si="64"/>
        <v>0</v>
      </c>
      <c r="AJ598" s="28"/>
    </row>
    <row r="599" spans="1:36" hidden="1">
      <c r="A599" s="23"/>
      <c r="B599" s="23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9">
        <f t="shared" si="64"/>
        <v>0</v>
      </c>
      <c r="AJ599" s="28"/>
    </row>
    <row r="600" spans="1:36" hidden="1">
      <c r="A600" s="23"/>
      <c r="B600" s="23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9">
        <f t="shared" si="64"/>
        <v>0</v>
      </c>
      <c r="AJ600" s="28"/>
    </row>
    <row r="601" spans="1:36" hidden="1">
      <c r="A601" s="23"/>
      <c r="B601" s="23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9">
        <f t="shared" si="64"/>
        <v>0</v>
      </c>
      <c r="AJ601" s="28"/>
    </row>
    <row r="602" spans="1:36" hidden="1">
      <c r="A602" s="23"/>
      <c r="B602" s="23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9">
        <f t="shared" si="64"/>
        <v>0</v>
      </c>
      <c r="AJ602" s="28"/>
    </row>
    <row r="603" spans="1:36" hidden="1">
      <c r="A603" s="23"/>
      <c r="B603" s="23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9">
        <f t="shared" si="64"/>
        <v>0</v>
      </c>
      <c r="AJ603" s="28"/>
    </row>
    <row r="604" spans="1:36" hidden="1">
      <c r="A604" s="23"/>
      <c r="B604" s="23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9">
        <f t="shared" si="64"/>
        <v>0</v>
      </c>
      <c r="AJ604" s="28"/>
    </row>
    <row r="605" spans="1:36" ht="18" hidden="1" customHeight="1">
      <c r="A605" s="60" t="s">
        <v>158</v>
      </c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45"/>
      <c r="AH605" s="45"/>
      <c r="AI605" s="39">
        <f>SUM(AI596:AI604)</f>
        <v>0</v>
      </c>
      <c r="AJ605" s="28"/>
    </row>
    <row r="606" spans="1:36" hidden="1">
      <c r="A606" s="23" t="s">
        <v>125</v>
      </c>
      <c r="B606" s="23">
        <v>4000</v>
      </c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9">
        <f>COUNTIF(C606:AG606,"я")*B606/23</f>
        <v>0</v>
      </c>
      <c r="AJ606" s="28"/>
    </row>
    <row r="607" spans="1:36" hidden="1">
      <c r="A607" s="23"/>
      <c r="B607" s="23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9"/>
      <c r="AJ607" s="28"/>
    </row>
    <row r="608" spans="1:36" hidden="1">
      <c r="A608" s="23"/>
      <c r="B608" s="23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9">
        <f>COUNTIF(C608:AG608,"я")*700</f>
        <v>0</v>
      </c>
      <c r="AJ608" s="28"/>
    </row>
    <row r="609" spans="1:37" hidden="1">
      <c r="A609" s="23"/>
      <c r="B609" s="23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9">
        <f>COUNTIF(C609:AG609,"я")*700</f>
        <v>0</v>
      </c>
      <c r="AJ609" s="28"/>
    </row>
    <row r="610" spans="1:37" hidden="1">
      <c r="A610" s="23"/>
      <c r="B610" s="23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9">
        <f>COUNTIF(C610:AG610,"я")*700</f>
        <v>0</v>
      </c>
      <c r="AJ610" s="28"/>
    </row>
    <row r="611" spans="1:37" hidden="1">
      <c r="A611" s="23"/>
      <c r="B611" s="23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9">
        <f>COUNTIF(C611:AG611,"я")*700</f>
        <v>0</v>
      </c>
      <c r="AJ611" s="28"/>
    </row>
    <row r="612" spans="1:37" ht="13.5" hidden="1" customHeight="1">
      <c r="A612" s="23"/>
      <c r="B612" s="23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9">
        <f>COUNTIF(C612:AG612,"я")*700</f>
        <v>0</v>
      </c>
      <c r="AJ612" s="28"/>
    </row>
    <row r="613" spans="1:37" hidden="1">
      <c r="A613" s="44" t="s">
        <v>20</v>
      </c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45"/>
      <c r="AH613" s="45"/>
      <c r="AI613" s="36">
        <f>SUM(AI606:AI612)</f>
        <v>0</v>
      </c>
      <c r="AJ613" s="28"/>
    </row>
    <row r="614" spans="1:37" hidden="1">
      <c r="A614" s="57"/>
      <c r="B614" s="47">
        <f>SUM(C614:AG614)</f>
        <v>0</v>
      </c>
      <c r="C614" s="48">
        <f>SUM(C582:C595)</f>
        <v>0</v>
      </c>
      <c r="D614" s="48">
        <f t="shared" ref="D614:AG614" si="65">SUMIF(D582:D613,"&gt;0",D582:D613)</f>
        <v>0</v>
      </c>
      <c r="E614" s="48">
        <f t="shared" si="65"/>
        <v>0</v>
      </c>
      <c r="F614" s="48">
        <f t="shared" si="65"/>
        <v>0</v>
      </c>
      <c r="G614" s="48">
        <f t="shared" si="65"/>
        <v>0</v>
      </c>
      <c r="H614" s="48">
        <f t="shared" si="65"/>
        <v>0</v>
      </c>
      <c r="I614" s="48">
        <f t="shared" si="65"/>
        <v>0</v>
      </c>
      <c r="J614" s="48">
        <f t="shared" si="65"/>
        <v>0</v>
      </c>
      <c r="K614" s="48">
        <f t="shared" si="65"/>
        <v>0</v>
      </c>
      <c r="L614" s="48">
        <f t="shared" si="65"/>
        <v>0</v>
      </c>
      <c r="M614" s="48">
        <f t="shared" si="65"/>
        <v>0</v>
      </c>
      <c r="N614" s="48">
        <f t="shared" si="65"/>
        <v>0</v>
      </c>
      <c r="O614" s="48">
        <f t="shared" si="65"/>
        <v>0</v>
      </c>
      <c r="P614" s="48">
        <f t="shared" si="65"/>
        <v>0</v>
      </c>
      <c r="Q614" s="48">
        <f t="shared" si="65"/>
        <v>0</v>
      </c>
      <c r="R614" s="48">
        <f t="shared" si="65"/>
        <v>0</v>
      </c>
      <c r="S614" s="48">
        <f t="shared" si="65"/>
        <v>0</v>
      </c>
      <c r="T614" s="48">
        <f t="shared" si="65"/>
        <v>0</v>
      </c>
      <c r="U614" s="48">
        <f t="shared" si="65"/>
        <v>0</v>
      </c>
      <c r="V614" s="48">
        <f t="shared" si="65"/>
        <v>0</v>
      </c>
      <c r="W614" s="48">
        <f t="shared" si="65"/>
        <v>0</v>
      </c>
      <c r="X614" s="48">
        <f t="shared" si="65"/>
        <v>0</v>
      </c>
      <c r="Y614" s="48">
        <f t="shared" si="65"/>
        <v>0</v>
      </c>
      <c r="Z614" s="48">
        <f t="shared" si="65"/>
        <v>0</v>
      </c>
      <c r="AA614" s="48">
        <f t="shared" si="65"/>
        <v>0</v>
      </c>
      <c r="AB614" s="48">
        <f t="shared" si="65"/>
        <v>0</v>
      </c>
      <c r="AC614" s="48">
        <f t="shared" si="65"/>
        <v>0</v>
      </c>
      <c r="AD614" s="48">
        <f t="shared" si="65"/>
        <v>0</v>
      </c>
      <c r="AE614" s="48">
        <f t="shared" si="65"/>
        <v>0</v>
      </c>
      <c r="AF614" s="48">
        <f t="shared" si="65"/>
        <v>0</v>
      </c>
      <c r="AG614" s="48">
        <f t="shared" si="65"/>
        <v>0</v>
      </c>
      <c r="AH614" s="48"/>
      <c r="AI614" s="39"/>
      <c r="AJ614" s="28"/>
    </row>
    <row r="615" spans="1:37" hidden="1">
      <c r="A615" s="49"/>
      <c r="B615" s="49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9"/>
      <c r="AJ615" s="28"/>
    </row>
    <row r="616" spans="1:37" hidden="1">
      <c r="A616" s="50"/>
      <c r="B616" s="50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38">
        <v>0</v>
      </c>
      <c r="AI616" s="52">
        <f>AI595+AI605+AI613</f>
        <v>0</v>
      </c>
      <c r="AJ616" s="28"/>
    </row>
    <row r="617" spans="1:37" ht="39.75" customHeight="1">
      <c r="A617" s="16" t="s">
        <v>126</v>
      </c>
      <c r="B617" s="17"/>
      <c r="C617" s="17"/>
      <c r="D617" s="17"/>
      <c r="E617" s="17"/>
      <c r="F617" s="17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55"/>
      <c r="AJ617" s="56"/>
    </row>
    <row r="618" spans="1:37" ht="24.75" customHeight="1">
      <c r="A618" s="59" t="s">
        <v>8</v>
      </c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9"/>
      <c r="AJ618" s="20"/>
    </row>
    <row r="619" spans="1:37">
      <c r="A619" s="23" t="s">
        <v>127</v>
      </c>
      <c r="B619" s="23">
        <v>9500</v>
      </c>
      <c r="C619" s="24" t="s">
        <v>10</v>
      </c>
      <c r="D619" s="24" t="s">
        <v>10</v>
      </c>
      <c r="E619" s="24"/>
      <c r="F619" s="24"/>
      <c r="G619" s="24" t="s">
        <v>10</v>
      </c>
      <c r="H619" s="24" t="s">
        <v>10</v>
      </c>
      <c r="I619" s="24"/>
      <c r="J619" s="24"/>
      <c r="K619" s="24" t="s">
        <v>10</v>
      </c>
      <c r="L619" s="24" t="s">
        <v>10</v>
      </c>
      <c r="M619" s="24"/>
      <c r="N619" s="24"/>
      <c r="O619" s="24" t="s">
        <v>10</v>
      </c>
      <c r="P619" s="24" t="s">
        <v>10</v>
      </c>
      <c r="Q619" s="24"/>
      <c r="R619" s="24"/>
      <c r="S619" s="24" t="s">
        <v>10</v>
      </c>
      <c r="T619" s="24" t="s">
        <v>10</v>
      </c>
      <c r="U619" s="24"/>
      <c r="V619" s="24"/>
      <c r="W619" s="24" t="s">
        <v>10</v>
      </c>
      <c r="X619" s="24" t="s">
        <v>10</v>
      </c>
      <c r="Y619" s="24"/>
      <c r="Z619" s="24"/>
      <c r="AA619" s="24" t="s">
        <v>10</v>
      </c>
      <c r="AB619" s="24" t="s">
        <v>10</v>
      </c>
      <c r="AC619" s="24"/>
      <c r="AD619" s="24"/>
      <c r="AE619" s="24" t="s">
        <v>10</v>
      </c>
      <c r="AF619" s="24" t="s">
        <v>10</v>
      </c>
      <c r="AG619" s="24"/>
      <c r="AH619" s="24"/>
      <c r="AI619" s="25">
        <f>COUNTIF(C619:AG619,"я")*B619/16</f>
        <v>9500</v>
      </c>
      <c r="AJ619" s="26"/>
      <c r="AK619" s="27"/>
    </row>
    <row r="620" spans="1:37">
      <c r="A620" s="23" t="s">
        <v>128</v>
      </c>
      <c r="B620" s="23">
        <v>9500</v>
      </c>
      <c r="C620" s="38"/>
      <c r="D620" s="38"/>
      <c r="E620" s="24"/>
      <c r="F620" s="24">
        <v>634</v>
      </c>
      <c r="G620" s="24"/>
      <c r="H620" s="38"/>
      <c r="I620" s="24">
        <v>634</v>
      </c>
      <c r="J620" s="24">
        <v>634</v>
      </c>
      <c r="K620" s="24"/>
      <c r="L620" s="38"/>
      <c r="M620" s="24">
        <v>638</v>
      </c>
      <c r="N620" s="24" t="s">
        <v>10</v>
      </c>
      <c r="O620" s="24"/>
      <c r="P620" s="38"/>
      <c r="Q620" s="24" t="s">
        <v>10</v>
      </c>
      <c r="R620" s="24" t="s">
        <v>10</v>
      </c>
      <c r="S620" s="24"/>
      <c r="T620" s="38"/>
      <c r="U620" s="24" t="s">
        <v>10</v>
      </c>
      <c r="V620" s="24" t="s">
        <v>10</v>
      </c>
      <c r="W620" s="24"/>
      <c r="X620" s="38"/>
      <c r="Y620" s="24" t="s">
        <v>10</v>
      </c>
      <c r="Z620" s="24" t="s">
        <v>10</v>
      </c>
      <c r="AA620" s="24"/>
      <c r="AB620" s="38"/>
      <c r="AC620" s="24" t="s">
        <v>10</v>
      </c>
      <c r="AD620" s="24" t="s">
        <v>10</v>
      </c>
      <c r="AE620" s="24"/>
      <c r="AF620" s="38"/>
      <c r="AG620" s="24" t="s">
        <v>10</v>
      </c>
      <c r="AH620" s="24"/>
      <c r="AI620" s="25">
        <f>COUNTIF(C620:AG620,"я")*B620/15-3</f>
        <v>6330.333333333333</v>
      </c>
      <c r="AJ620" s="28"/>
    </row>
    <row r="621" spans="1:37">
      <c r="A621" s="23" t="s">
        <v>127</v>
      </c>
      <c r="B621" s="23">
        <v>9000</v>
      </c>
      <c r="C621" s="24"/>
      <c r="D621" s="24"/>
      <c r="E621" s="24">
        <v>630</v>
      </c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5">
        <f t="shared" ref="AI621:AI622" si="66">COUNTIF(C621:AG621,"я")*B621/15</f>
        <v>0</v>
      </c>
      <c r="AJ621" s="28"/>
    </row>
    <row r="622" spans="1:37">
      <c r="A622" s="23"/>
      <c r="B622" s="23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24"/>
      <c r="AI622" s="25">
        <f t="shared" si="66"/>
        <v>0</v>
      </c>
      <c r="AJ622" s="28"/>
    </row>
    <row r="623" spans="1:37" hidden="1">
      <c r="A623" s="23"/>
      <c r="B623" s="23">
        <v>8500</v>
      </c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24"/>
      <c r="AF623" s="24"/>
      <c r="AG623" s="24"/>
      <c r="AH623" s="24"/>
      <c r="AI623" s="25">
        <f t="shared" ref="AI623:AI624" si="67">COUNTIF(C623:AG623,"я")*B623/15</f>
        <v>0</v>
      </c>
      <c r="AJ623" s="28"/>
    </row>
    <row r="624" spans="1:37" hidden="1">
      <c r="A624" s="29"/>
      <c r="B624" s="23">
        <v>8500</v>
      </c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30"/>
      <c r="AI624" s="25">
        <f t="shared" si="67"/>
        <v>0</v>
      </c>
      <c r="AJ624" s="28"/>
    </row>
    <row r="625" spans="1:36" hidden="1">
      <c r="A625" s="29"/>
      <c r="B625" s="23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25">
        <f t="shared" ref="AI625:AI631" si="68">COUNTIF(C625:AG625,"я")*B625/15</f>
        <v>0</v>
      </c>
      <c r="AJ625" s="28"/>
    </row>
    <row r="626" spans="1:36" hidden="1">
      <c r="A626" s="29"/>
      <c r="B626" s="23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25">
        <f t="shared" si="68"/>
        <v>0</v>
      </c>
      <c r="AJ626" s="28"/>
    </row>
    <row r="627" spans="1:36" hidden="1">
      <c r="A627" s="29"/>
      <c r="B627" s="23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25">
        <f t="shared" si="68"/>
        <v>0</v>
      </c>
      <c r="AJ627" s="28"/>
    </row>
    <row r="628" spans="1:36" hidden="1">
      <c r="A628" s="29"/>
      <c r="B628" s="23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25">
        <f t="shared" si="68"/>
        <v>0</v>
      </c>
      <c r="AJ628" s="28"/>
    </row>
    <row r="629" spans="1:36" hidden="1">
      <c r="A629" s="29"/>
      <c r="B629" s="23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25">
        <f t="shared" si="68"/>
        <v>0</v>
      </c>
      <c r="AJ629" s="28"/>
    </row>
    <row r="630" spans="1:36" hidden="1">
      <c r="A630" s="29"/>
      <c r="B630" s="23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25">
        <f t="shared" si="68"/>
        <v>0</v>
      </c>
      <c r="AJ630" s="28"/>
    </row>
    <row r="631" spans="1:36" hidden="1">
      <c r="A631" s="29"/>
      <c r="B631" s="23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25">
        <f t="shared" si="68"/>
        <v>0</v>
      </c>
      <c r="AJ631" s="28"/>
    </row>
    <row r="632" spans="1:36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45"/>
      <c r="AH632" s="45"/>
      <c r="AI632" s="36">
        <f>SUM(AI619:AI631)</f>
        <v>15830.333333333332</v>
      </c>
      <c r="AJ632" s="28"/>
    </row>
    <row r="633" spans="1:36" hidden="1">
      <c r="A633" s="72"/>
      <c r="B633" s="23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9">
        <f>COUNTIF(C633:AG633,"я")*700</f>
        <v>0</v>
      </c>
      <c r="AJ633" s="28"/>
    </row>
    <row r="634" spans="1:36" hidden="1">
      <c r="A634" s="23"/>
      <c r="B634" s="23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9">
        <f t="shared" ref="AI634:AI641" si="69">COUNTIF(C634:AG634,"я")*700</f>
        <v>0</v>
      </c>
      <c r="AJ634" s="28"/>
    </row>
    <row r="635" spans="1:36" hidden="1">
      <c r="A635" s="23"/>
      <c r="B635" s="23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9">
        <f t="shared" si="69"/>
        <v>0</v>
      </c>
      <c r="AJ635" s="28"/>
    </row>
    <row r="636" spans="1:36" hidden="1">
      <c r="A636" s="23"/>
      <c r="B636" s="23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9">
        <f t="shared" si="69"/>
        <v>0</v>
      </c>
      <c r="AJ636" s="28"/>
    </row>
    <row r="637" spans="1:36" hidden="1">
      <c r="A637" s="23"/>
      <c r="B637" s="23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9">
        <f t="shared" si="69"/>
        <v>0</v>
      </c>
      <c r="AJ637" s="28"/>
    </row>
    <row r="638" spans="1:36" hidden="1">
      <c r="A638" s="23"/>
      <c r="B638" s="23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9">
        <f t="shared" si="69"/>
        <v>0</v>
      </c>
      <c r="AJ638" s="28"/>
    </row>
    <row r="639" spans="1:36" hidden="1">
      <c r="A639" s="23"/>
      <c r="B639" s="23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9">
        <f t="shared" si="69"/>
        <v>0</v>
      </c>
      <c r="AJ639" s="28"/>
    </row>
    <row r="640" spans="1:36" hidden="1">
      <c r="A640" s="23"/>
      <c r="B640" s="23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9">
        <f t="shared" si="69"/>
        <v>0</v>
      </c>
      <c r="AJ640" s="28"/>
    </row>
    <row r="641" spans="1:37" hidden="1">
      <c r="A641" s="23"/>
      <c r="B641" s="23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9">
        <f t="shared" si="69"/>
        <v>0</v>
      </c>
      <c r="AJ641" s="28"/>
    </row>
    <row r="642" spans="1:37" ht="18" customHeight="1">
      <c r="A642" s="60" t="s">
        <v>22</v>
      </c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45"/>
      <c r="AH642" s="45"/>
      <c r="AI642" s="39">
        <f>SUM(AI633:AI641)</f>
        <v>0</v>
      </c>
      <c r="AJ642" s="28"/>
    </row>
    <row r="643" spans="1:37" hidden="1">
      <c r="A643" s="23" t="s">
        <v>127</v>
      </c>
      <c r="B643" s="23">
        <v>6000</v>
      </c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9">
        <f>COUNTIF(C643:AG643,"я")*B643/31</f>
        <v>0</v>
      </c>
      <c r="AJ643" s="28"/>
    </row>
    <row r="644" spans="1:37">
      <c r="A644" s="23" t="s">
        <v>127</v>
      </c>
      <c r="B644" s="23">
        <v>3000</v>
      </c>
      <c r="C644" s="24" t="s">
        <v>10</v>
      </c>
      <c r="D644" s="24" t="s">
        <v>10</v>
      </c>
      <c r="E644" s="24" t="s">
        <v>10</v>
      </c>
      <c r="F644" s="24" t="s">
        <v>10</v>
      </c>
      <c r="G644" s="24" t="s">
        <v>10</v>
      </c>
      <c r="H644" s="24" t="s">
        <v>10</v>
      </c>
      <c r="I644" s="24" t="s">
        <v>10</v>
      </c>
      <c r="J644" s="24" t="s">
        <v>10</v>
      </c>
      <c r="K644" s="24" t="s">
        <v>10</v>
      </c>
      <c r="L644" s="24" t="s">
        <v>10</v>
      </c>
      <c r="M644" s="24" t="s">
        <v>10</v>
      </c>
      <c r="N644" s="24" t="s">
        <v>10</v>
      </c>
      <c r="O644" s="24" t="s">
        <v>10</v>
      </c>
      <c r="P644" s="24" t="s">
        <v>10</v>
      </c>
      <c r="Q644" s="24" t="s">
        <v>10</v>
      </c>
      <c r="R644" s="24" t="s">
        <v>10</v>
      </c>
      <c r="S644" s="24" t="s">
        <v>10</v>
      </c>
      <c r="T644" s="24" t="s">
        <v>10</v>
      </c>
      <c r="U644" s="24" t="s">
        <v>10</v>
      </c>
      <c r="V644" s="24" t="s">
        <v>10</v>
      </c>
      <c r="W644" s="24" t="s">
        <v>10</v>
      </c>
      <c r="X644" s="24" t="s">
        <v>10</v>
      </c>
      <c r="Y644" s="24" t="s">
        <v>10</v>
      </c>
      <c r="Z644" s="24" t="s">
        <v>10</v>
      </c>
      <c r="AA644" s="24" t="s">
        <v>10</v>
      </c>
      <c r="AB644" s="24" t="s">
        <v>10</v>
      </c>
      <c r="AC644" s="24" t="s">
        <v>10</v>
      </c>
      <c r="AD644" s="24" t="s">
        <v>10</v>
      </c>
      <c r="AE644" s="24" t="s">
        <v>10</v>
      </c>
      <c r="AF644" s="24" t="s">
        <v>10</v>
      </c>
      <c r="AG644" s="24" t="s">
        <v>10</v>
      </c>
      <c r="AH644" s="38"/>
      <c r="AI644" s="39">
        <f>COUNTIF(C644:AG644,"я")*B644/31</f>
        <v>3000</v>
      </c>
      <c r="AJ644" s="28"/>
    </row>
    <row r="645" spans="1:37">
      <c r="A645" s="23"/>
      <c r="B645" s="23">
        <v>3000</v>
      </c>
      <c r="C645" s="38"/>
      <c r="D645" s="38"/>
      <c r="E645" s="24"/>
      <c r="F645" s="24"/>
      <c r="G645" s="24"/>
      <c r="H645" s="38"/>
      <c r="I645" s="24"/>
      <c r="J645" s="24"/>
      <c r="K645" s="24"/>
      <c r="L645" s="38"/>
      <c r="M645" s="24"/>
      <c r="N645" s="24"/>
      <c r="O645" s="24"/>
      <c r="P645" s="38"/>
      <c r="Q645" s="24"/>
      <c r="R645" s="24"/>
      <c r="S645" s="24"/>
      <c r="T645" s="38"/>
      <c r="U645" s="24"/>
      <c r="V645" s="24"/>
      <c r="W645" s="24"/>
      <c r="X645" s="38"/>
      <c r="Y645" s="24"/>
      <c r="Z645" s="24"/>
      <c r="AA645" s="24"/>
      <c r="AB645" s="38"/>
      <c r="AC645" s="24"/>
      <c r="AD645" s="24"/>
      <c r="AE645" s="24"/>
      <c r="AF645" s="38"/>
      <c r="AG645" s="24"/>
      <c r="AH645" s="38"/>
      <c r="AI645" s="39">
        <f t="shared" ref="AI645:AI649" si="70">COUNTIF(C645:AG645,"я")*B645/30</f>
        <v>0</v>
      </c>
      <c r="AJ645" s="28"/>
    </row>
    <row r="646" spans="1:37">
      <c r="A646" s="23"/>
      <c r="B646" s="23">
        <v>3000</v>
      </c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38"/>
      <c r="AI646" s="39">
        <f t="shared" si="70"/>
        <v>0</v>
      </c>
      <c r="AJ646" s="28"/>
    </row>
    <row r="647" spans="1:37">
      <c r="A647" s="23"/>
      <c r="B647" s="23">
        <v>3000</v>
      </c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9">
        <f t="shared" si="70"/>
        <v>0</v>
      </c>
      <c r="AJ647" s="28"/>
    </row>
    <row r="648" spans="1:37">
      <c r="A648" s="23"/>
      <c r="B648" s="23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9">
        <f t="shared" si="70"/>
        <v>0</v>
      </c>
      <c r="AJ648" s="28"/>
    </row>
    <row r="649" spans="1:37" ht="13.5" customHeight="1">
      <c r="A649" s="23"/>
      <c r="B649" s="23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9">
        <f t="shared" si="70"/>
        <v>0</v>
      </c>
      <c r="AJ649" s="28"/>
    </row>
    <row r="650" spans="1:37">
      <c r="A650" s="44" t="s">
        <v>20</v>
      </c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45"/>
      <c r="AH650" s="45"/>
      <c r="AI650" s="36">
        <f>SUM(AI643:AI649)</f>
        <v>3000</v>
      </c>
      <c r="AJ650" s="28"/>
    </row>
    <row r="651" spans="1:37">
      <c r="A651" s="57"/>
      <c r="B651" s="47">
        <f>SUM(C651:AG651)</f>
        <v>3170</v>
      </c>
      <c r="C651" s="48">
        <f>SUM(C619:C632)</f>
        <v>0</v>
      </c>
      <c r="D651" s="48">
        <f t="shared" ref="D651:AG651" si="71">SUMIF(D619:D650,"&gt;0",D619:D650)</f>
        <v>0</v>
      </c>
      <c r="E651" s="48">
        <f t="shared" si="71"/>
        <v>630</v>
      </c>
      <c r="F651" s="48">
        <f t="shared" si="71"/>
        <v>634</v>
      </c>
      <c r="G651" s="48">
        <f t="shared" si="71"/>
        <v>0</v>
      </c>
      <c r="H651" s="48">
        <f t="shared" si="71"/>
        <v>0</v>
      </c>
      <c r="I651" s="48">
        <f t="shared" si="71"/>
        <v>634</v>
      </c>
      <c r="J651" s="48">
        <f t="shared" si="71"/>
        <v>634</v>
      </c>
      <c r="K651" s="48">
        <f t="shared" si="71"/>
        <v>0</v>
      </c>
      <c r="L651" s="48">
        <f t="shared" si="71"/>
        <v>0</v>
      </c>
      <c r="M651" s="48">
        <f t="shared" si="71"/>
        <v>638</v>
      </c>
      <c r="N651" s="48">
        <f t="shared" si="71"/>
        <v>0</v>
      </c>
      <c r="O651" s="48">
        <f t="shared" si="71"/>
        <v>0</v>
      </c>
      <c r="P651" s="48">
        <f t="shared" si="71"/>
        <v>0</v>
      </c>
      <c r="Q651" s="48">
        <f t="shared" si="71"/>
        <v>0</v>
      </c>
      <c r="R651" s="48">
        <f t="shared" si="71"/>
        <v>0</v>
      </c>
      <c r="S651" s="48">
        <f t="shared" si="71"/>
        <v>0</v>
      </c>
      <c r="T651" s="48">
        <f t="shared" si="71"/>
        <v>0</v>
      </c>
      <c r="U651" s="48">
        <f t="shared" si="71"/>
        <v>0</v>
      </c>
      <c r="V651" s="48">
        <f t="shared" si="71"/>
        <v>0</v>
      </c>
      <c r="W651" s="48">
        <f t="shared" si="71"/>
        <v>0</v>
      </c>
      <c r="X651" s="48">
        <f t="shared" si="71"/>
        <v>0</v>
      </c>
      <c r="Y651" s="48">
        <f t="shared" si="71"/>
        <v>0</v>
      </c>
      <c r="Z651" s="48">
        <f t="shared" si="71"/>
        <v>0</v>
      </c>
      <c r="AA651" s="48">
        <f t="shared" si="71"/>
        <v>0</v>
      </c>
      <c r="AB651" s="48">
        <f t="shared" si="71"/>
        <v>0</v>
      </c>
      <c r="AC651" s="48">
        <f t="shared" si="71"/>
        <v>0</v>
      </c>
      <c r="AD651" s="48">
        <f t="shared" si="71"/>
        <v>0</v>
      </c>
      <c r="AE651" s="48">
        <f t="shared" si="71"/>
        <v>0</v>
      </c>
      <c r="AF651" s="48">
        <f t="shared" si="71"/>
        <v>0</v>
      </c>
      <c r="AG651" s="48">
        <f t="shared" si="71"/>
        <v>0</v>
      </c>
      <c r="AH651" s="48"/>
      <c r="AI651" s="39"/>
      <c r="AJ651" s="28"/>
    </row>
    <row r="652" spans="1:37">
      <c r="A652" s="49"/>
      <c r="B652" s="49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9"/>
      <c r="AJ652" s="28"/>
    </row>
    <row r="653" spans="1:37">
      <c r="A653" s="50"/>
      <c r="B653" s="50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38">
        <v>22000</v>
      </c>
      <c r="AI653" s="52">
        <f>AI632+AI642+AI650</f>
        <v>18830.333333333332</v>
      </c>
      <c r="AJ653" s="28"/>
    </row>
    <row r="654" spans="1:37" ht="39.75" hidden="1" customHeight="1">
      <c r="A654" s="16" t="s">
        <v>145</v>
      </c>
      <c r="B654" s="17"/>
      <c r="C654" s="17"/>
      <c r="D654" s="17"/>
      <c r="E654" s="17"/>
      <c r="F654" s="17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55"/>
      <c r="AJ654" s="56"/>
    </row>
    <row r="655" spans="1:37" ht="24.75" hidden="1" customHeight="1">
      <c r="A655" s="59" t="s">
        <v>8</v>
      </c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9"/>
      <c r="AJ655" s="20"/>
    </row>
    <row r="656" spans="1:37" hidden="1">
      <c r="A656" s="23" t="s">
        <v>146</v>
      </c>
      <c r="B656" s="23">
        <v>8500</v>
      </c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5">
        <f>COUNTIF(C656:AG656,"я")*B656/14</f>
        <v>0</v>
      </c>
      <c r="AJ656" s="26"/>
      <c r="AK656" s="27"/>
    </row>
    <row r="657" spans="1:36" hidden="1">
      <c r="A657" s="23" t="s">
        <v>147</v>
      </c>
      <c r="B657" s="23">
        <v>8500</v>
      </c>
      <c r="C657" s="38"/>
      <c r="D657" s="38"/>
      <c r="E657" s="24"/>
      <c r="F657" s="24"/>
      <c r="G657" s="24"/>
      <c r="H657" s="38"/>
      <c r="I657" s="24"/>
      <c r="J657" s="24"/>
      <c r="K657" s="24"/>
      <c r="L657" s="38"/>
      <c r="M657" s="24"/>
      <c r="N657" s="24"/>
      <c r="O657" s="24"/>
      <c r="P657" s="38"/>
      <c r="Q657" s="24"/>
      <c r="R657" s="24"/>
      <c r="S657" s="24"/>
      <c r="T657" s="38"/>
      <c r="U657" s="24"/>
      <c r="V657" s="24"/>
      <c r="W657" s="24"/>
      <c r="X657" s="38"/>
      <c r="Y657" s="24"/>
      <c r="Z657" s="24"/>
      <c r="AA657" s="24"/>
      <c r="AB657" s="38"/>
      <c r="AC657" s="24"/>
      <c r="AD657" s="24"/>
      <c r="AE657" s="24"/>
      <c r="AF657" s="38"/>
      <c r="AG657" s="24"/>
      <c r="AH657" s="24"/>
      <c r="AI657" s="25">
        <f t="shared" ref="AI657:AI668" si="72">COUNTIF(C657:AG657,"я")*B657/14</f>
        <v>0</v>
      </c>
      <c r="AJ657" s="28"/>
    </row>
    <row r="658" spans="1:36" hidden="1">
      <c r="A658" s="23" t="s">
        <v>148</v>
      </c>
      <c r="B658" s="23">
        <v>8500</v>
      </c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5">
        <f t="shared" si="72"/>
        <v>0</v>
      </c>
      <c r="AJ658" s="28"/>
    </row>
    <row r="659" spans="1:36" hidden="1">
      <c r="A659" s="23" t="s">
        <v>137</v>
      </c>
      <c r="B659" s="23">
        <v>8500</v>
      </c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24"/>
      <c r="AI659" s="25">
        <f t="shared" si="72"/>
        <v>0</v>
      </c>
      <c r="AJ659" s="28"/>
    </row>
    <row r="660" spans="1:36" hidden="1">
      <c r="A660" s="23"/>
      <c r="B660" s="23">
        <v>8500</v>
      </c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24"/>
      <c r="AF660" s="24"/>
      <c r="AG660" s="24"/>
      <c r="AH660" s="24"/>
      <c r="AI660" s="25">
        <f t="shared" si="72"/>
        <v>0</v>
      </c>
      <c r="AJ660" s="28"/>
    </row>
    <row r="661" spans="1:36" hidden="1">
      <c r="A661" s="29"/>
      <c r="B661" s="23">
        <v>8500</v>
      </c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30"/>
      <c r="AI661" s="25">
        <f t="shared" si="72"/>
        <v>0</v>
      </c>
      <c r="AJ661" s="28"/>
    </row>
    <row r="662" spans="1:36" hidden="1">
      <c r="A662" s="29"/>
      <c r="B662" s="23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25">
        <f t="shared" si="72"/>
        <v>0</v>
      </c>
      <c r="AJ662" s="28"/>
    </row>
    <row r="663" spans="1:36" hidden="1">
      <c r="A663" s="29"/>
      <c r="B663" s="23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25">
        <f t="shared" si="72"/>
        <v>0</v>
      </c>
      <c r="AJ663" s="28"/>
    </row>
    <row r="664" spans="1:36" hidden="1">
      <c r="A664" s="29"/>
      <c r="B664" s="23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25">
        <f t="shared" si="72"/>
        <v>0</v>
      </c>
      <c r="AJ664" s="28"/>
    </row>
    <row r="665" spans="1:36" hidden="1">
      <c r="A665" s="29"/>
      <c r="B665" s="23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25">
        <f t="shared" si="72"/>
        <v>0</v>
      </c>
      <c r="AJ665" s="28"/>
    </row>
    <row r="666" spans="1:36" hidden="1">
      <c r="A666" s="29"/>
      <c r="B666" s="23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25">
        <f t="shared" si="72"/>
        <v>0</v>
      </c>
      <c r="AJ666" s="28"/>
    </row>
    <row r="667" spans="1:36" hidden="1">
      <c r="A667" s="29"/>
      <c r="B667" s="23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25">
        <f t="shared" si="72"/>
        <v>0</v>
      </c>
      <c r="AJ667" s="28"/>
    </row>
    <row r="668" spans="1:36" hidden="1">
      <c r="A668" s="29"/>
      <c r="B668" s="23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25">
        <f t="shared" si="72"/>
        <v>0</v>
      </c>
      <c r="AJ668" s="28"/>
    </row>
    <row r="669" spans="1:36" hidden="1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45"/>
      <c r="AH669" s="45"/>
      <c r="AI669" s="36">
        <f>SUM(AI656:AI668)</f>
        <v>0</v>
      </c>
      <c r="AJ669" s="28"/>
    </row>
    <row r="670" spans="1:36" hidden="1">
      <c r="A670" s="72"/>
      <c r="B670" s="23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9">
        <f>COUNTIF(C670:AG670,"я")*700</f>
        <v>0</v>
      </c>
      <c r="AJ670" s="28"/>
    </row>
    <row r="671" spans="1:36" hidden="1">
      <c r="A671" s="23"/>
      <c r="B671" s="23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9">
        <f t="shared" ref="AI671:AI678" si="73">COUNTIF(C671:AG671,"я")*700</f>
        <v>0</v>
      </c>
      <c r="AJ671" s="28"/>
    </row>
    <row r="672" spans="1:36" hidden="1">
      <c r="A672" s="23"/>
      <c r="B672" s="23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9">
        <f t="shared" si="73"/>
        <v>0</v>
      </c>
      <c r="AJ672" s="28"/>
    </row>
    <row r="673" spans="1:36" hidden="1">
      <c r="A673" s="23"/>
      <c r="B673" s="23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9">
        <f t="shared" si="73"/>
        <v>0</v>
      </c>
      <c r="AJ673" s="28"/>
    </row>
    <row r="674" spans="1:36" hidden="1">
      <c r="A674" s="23"/>
      <c r="B674" s="23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9">
        <f t="shared" si="73"/>
        <v>0</v>
      </c>
      <c r="AJ674" s="28"/>
    </row>
    <row r="675" spans="1:36" hidden="1">
      <c r="A675" s="23"/>
      <c r="B675" s="23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9">
        <f t="shared" si="73"/>
        <v>0</v>
      </c>
      <c r="AJ675" s="28"/>
    </row>
    <row r="676" spans="1:36" hidden="1">
      <c r="A676" s="23"/>
      <c r="B676" s="23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9">
        <f t="shared" si="73"/>
        <v>0</v>
      </c>
      <c r="AJ676" s="28"/>
    </row>
    <row r="677" spans="1:36" hidden="1">
      <c r="A677" s="23"/>
      <c r="B677" s="23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9">
        <f t="shared" si="73"/>
        <v>0</v>
      </c>
      <c r="AJ677" s="28"/>
    </row>
    <row r="678" spans="1:36" hidden="1">
      <c r="A678" s="23"/>
      <c r="B678" s="23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9">
        <f t="shared" si="73"/>
        <v>0</v>
      </c>
      <c r="AJ678" s="28"/>
    </row>
    <row r="679" spans="1:36" ht="18" hidden="1" customHeight="1">
      <c r="A679" s="60" t="s">
        <v>22</v>
      </c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45"/>
      <c r="AH679" s="45"/>
      <c r="AI679" s="39">
        <f>SUM(AI670:AI678)</f>
        <v>0</v>
      </c>
      <c r="AJ679" s="28"/>
    </row>
    <row r="680" spans="1:36" hidden="1">
      <c r="A680" s="23" t="s">
        <v>127</v>
      </c>
      <c r="B680" s="23">
        <v>6000</v>
      </c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9">
        <f>COUNTIF(C680:AG680,"я")*B680/31</f>
        <v>0</v>
      </c>
      <c r="AJ680" s="28"/>
    </row>
    <row r="681" spans="1:36" hidden="1">
      <c r="A681" s="23" t="s">
        <v>128</v>
      </c>
      <c r="B681" s="23">
        <v>6000</v>
      </c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9">
        <f>COUNTIF(C681:AG681,"я")*B681/28</f>
        <v>0</v>
      </c>
      <c r="AJ681" s="28"/>
    </row>
    <row r="682" spans="1:36" hidden="1">
      <c r="A682" s="23"/>
      <c r="B682" s="23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9">
        <f>COUNTIF(C682:AG682,"я")*700</f>
        <v>0</v>
      </c>
      <c r="AJ682" s="28"/>
    </row>
    <row r="683" spans="1:36" hidden="1">
      <c r="A683" s="23"/>
      <c r="B683" s="23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9">
        <f>COUNTIF(C683:AG683,"я")*700</f>
        <v>0</v>
      </c>
      <c r="AJ683" s="28"/>
    </row>
    <row r="684" spans="1:36" hidden="1">
      <c r="A684" s="23"/>
      <c r="B684" s="23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9">
        <f>COUNTIF(C684:AG684,"я")*700</f>
        <v>0</v>
      </c>
      <c r="AJ684" s="28"/>
    </row>
    <row r="685" spans="1:36" hidden="1">
      <c r="A685" s="23"/>
      <c r="B685" s="23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9">
        <f>COUNTIF(C685:AG685,"я")*700</f>
        <v>0</v>
      </c>
      <c r="AJ685" s="28"/>
    </row>
    <row r="686" spans="1:36" ht="13.5" hidden="1" customHeight="1">
      <c r="A686" s="23"/>
      <c r="B686" s="23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9">
        <f>COUNTIF(C686:AG686,"я")*700</f>
        <v>0</v>
      </c>
      <c r="AJ686" s="28"/>
    </row>
    <row r="687" spans="1:36" hidden="1">
      <c r="A687" s="44" t="s">
        <v>20</v>
      </c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45"/>
      <c r="AH687" s="45"/>
      <c r="AI687" s="25"/>
      <c r="AJ687" s="28"/>
    </row>
    <row r="688" spans="1:36" hidden="1">
      <c r="A688" s="57"/>
      <c r="B688" s="47">
        <f>SUM(C688:AG688)</f>
        <v>0</v>
      </c>
      <c r="C688" s="48">
        <f>SUM(C656:C669)</f>
        <v>0</v>
      </c>
      <c r="D688" s="48">
        <f t="shared" ref="D688:AG688" si="74">SUMIF(D656:D687,"&gt;0",D656:D687)</f>
        <v>0</v>
      </c>
      <c r="E688" s="48">
        <f t="shared" si="74"/>
        <v>0</v>
      </c>
      <c r="F688" s="48">
        <f t="shared" si="74"/>
        <v>0</v>
      </c>
      <c r="G688" s="48">
        <f t="shared" si="74"/>
        <v>0</v>
      </c>
      <c r="H688" s="48">
        <f t="shared" si="74"/>
        <v>0</v>
      </c>
      <c r="I688" s="48">
        <f t="shared" si="74"/>
        <v>0</v>
      </c>
      <c r="J688" s="48">
        <f t="shared" si="74"/>
        <v>0</v>
      </c>
      <c r="K688" s="48">
        <f t="shared" si="74"/>
        <v>0</v>
      </c>
      <c r="L688" s="48">
        <f t="shared" si="74"/>
        <v>0</v>
      </c>
      <c r="M688" s="48">
        <f t="shared" si="74"/>
        <v>0</v>
      </c>
      <c r="N688" s="48">
        <f t="shared" si="74"/>
        <v>0</v>
      </c>
      <c r="O688" s="48">
        <f t="shared" si="74"/>
        <v>0</v>
      </c>
      <c r="P688" s="48">
        <f t="shared" si="74"/>
        <v>0</v>
      </c>
      <c r="Q688" s="48">
        <f t="shared" si="74"/>
        <v>0</v>
      </c>
      <c r="R688" s="48">
        <f t="shared" si="74"/>
        <v>0</v>
      </c>
      <c r="S688" s="48">
        <f t="shared" si="74"/>
        <v>0</v>
      </c>
      <c r="T688" s="48">
        <f t="shared" si="74"/>
        <v>0</v>
      </c>
      <c r="U688" s="48">
        <f t="shared" si="74"/>
        <v>0</v>
      </c>
      <c r="V688" s="48">
        <f t="shared" si="74"/>
        <v>0</v>
      </c>
      <c r="W688" s="48">
        <f t="shared" si="74"/>
        <v>0</v>
      </c>
      <c r="X688" s="48">
        <f t="shared" si="74"/>
        <v>0</v>
      </c>
      <c r="Y688" s="48">
        <f t="shared" si="74"/>
        <v>0</v>
      </c>
      <c r="Z688" s="48">
        <f t="shared" si="74"/>
        <v>0</v>
      </c>
      <c r="AA688" s="48">
        <f t="shared" si="74"/>
        <v>0</v>
      </c>
      <c r="AB688" s="48">
        <f t="shared" si="74"/>
        <v>0</v>
      </c>
      <c r="AC688" s="48">
        <f t="shared" si="74"/>
        <v>0</v>
      </c>
      <c r="AD688" s="48">
        <f t="shared" si="74"/>
        <v>0</v>
      </c>
      <c r="AE688" s="48">
        <f t="shared" si="74"/>
        <v>0</v>
      </c>
      <c r="AF688" s="48">
        <f t="shared" si="74"/>
        <v>0</v>
      </c>
      <c r="AG688" s="48">
        <f t="shared" si="74"/>
        <v>0</v>
      </c>
      <c r="AH688" s="48"/>
      <c r="AI688" s="39"/>
      <c r="AJ688" s="28"/>
    </row>
    <row r="689" spans="1:36" hidden="1">
      <c r="A689" s="49"/>
      <c r="B689" s="49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9"/>
      <c r="AJ689" s="28"/>
    </row>
    <row r="690" spans="1:36" hidden="1">
      <c r="A690" s="50"/>
      <c r="B690" s="50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38">
        <v>0</v>
      </c>
      <c r="AI690" s="52">
        <f>AI669+AI679+AI687</f>
        <v>0</v>
      </c>
      <c r="AJ690" s="28"/>
    </row>
    <row r="691" spans="1:36" ht="39.75" customHeight="1">
      <c r="A691" s="80" t="s">
        <v>129</v>
      </c>
      <c r="B691" s="81"/>
      <c r="C691" s="81"/>
      <c r="D691" s="81"/>
      <c r="E691" s="81"/>
      <c r="F691" s="81"/>
      <c r="G691" s="81"/>
      <c r="H691" s="81"/>
      <c r="I691" s="81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9"/>
      <c r="AJ691" s="20"/>
    </row>
    <row r="692" spans="1:36" ht="24.75" customHeight="1">
      <c r="A692" s="59" t="s">
        <v>8</v>
      </c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9"/>
      <c r="AJ692" s="20"/>
    </row>
    <row r="693" spans="1:36" ht="17.25" customHeight="1">
      <c r="A693" s="23" t="s">
        <v>45</v>
      </c>
      <c r="B693" s="23">
        <v>7500</v>
      </c>
      <c r="C693" s="38" t="s">
        <v>10</v>
      </c>
      <c r="D693" s="38" t="s">
        <v>10</v>
      </c>
      <c r="E693" s="24"/>
      <c r="F693" s="24"/>
      <c r="G693" s="38" t="s">
        <v>10</v>
      </c>
      <c r="H693" s="38" t="s">
        <v>10</v>
      </c>
      <c r="I693" s="24"/>
      <c r="J693" s="24"/>
      <c r="K693" s="38" t="s">
        <v>10</v>
      </c>
      <c r="L693" s="38" t="s">
        <v>10</v>
      </c>
      <c r="M693" s="24"/>
      <c r="N693" s="24"/>
      <c r="O693" s="38" t="s">
        <v>10</v>
      </c>
      <c r="P693" s="38" t="s">
        <v>10</v>
      </c>
      <c r="Q693" s="24"/>
      <c r="R693" s="24"/>
      <c r="S693" s="38" t="s">
        <v>10</v>
      </c>
      <c r="T693" s="38" t="s">
        <v>10</v>
      </c>
      <c r="U693" s="24"/>
      <c r="V693" s="24"/>
      <c r="W693" s="38" t="s">
        <v>10</v>
      </c>
      <c r="X693" s="38" t="s">
        <v>10</v>
      </c>
      <c r="Y693" s="24"/>
      <c r="Z693" s="24"/>
      <c r="AA693" s="38" t="s">
        <v>10</v>
      </c>
      <c r="AB693" s="38" t="s">
        <v>10</v>
      </c>
      <c r="AC693" s="24"/>
      <c r="AD693" s="24"/>
      <c r="AE693" s="38" t="s">
        <v>10</v>
      </c>
      <c r="AF693" s="38" t="s">
        <v>10</v>
      </c>
      <c r="AG693" s="24"/>
      <c r="AH693" s="24"/>
      <c r="AI693" s="25">
        <f>COUNTIF(C693:AG693,"я")*B693/16</f>
        <v>7500</v>
      </c>
      <c r="AJ693" s="28"/>
    </row>
    <row r="694" spans="1:36">
      <c r="A694" s="23" t="s">
        <v>124</v>
      </c>
      <c r="B694" s="23">
        <v>7500</v>
      </c>
      <c r="C694" s="24"/>
      <c r="D694" s="24"/>
      <c r="E694" s="24" t="s">
        <v>10</v>
      </c>
      <c r="F694" s="24" t="s">
        <v>10</v>
      </c>
      <c r="G694" s="24"/>
      <c r="H694" s="24"/>
      <c r="I694" s="24" t="s">
        <v>10</v>
      </c>
      <c r="J694" s="24" t="s">
        <v>10</v>
      </c>
      <c r="K694" s="24"/>
      <c r="L694" s="24"/>
      <c r="M694" s="24" t="s">
        <v>10</v>
      </c>
      <c r="N694" s="24" t="s">
        <v>10</v>
      </c>
      <c r="O694" s="24"/>
      <c r="P694" s="24"/>
      <c r="Q694" s="24" t="s">
        <v>10</v>
      </c>
      <c r="R694" s="24" t="s">
        <v>10</v>
      </c>
      <c r="S694" s="24"/>
      <c r="T694" s="24"/>
      <c r="U694" s="24" t="s">
        <v>10</v>
      </c>
      <c r="V694" s="24" t="s">
        <v>10</v>
      </c>
      <c r="W694" s="24"/>
      <c r="X694" s="24"/>
      <c r="Y694" s="24" t="s">
        <v>10</v>
      </c>
      <c r="Z694" s="24" t="s">
        <v>10</v>
      </c>
      <c r="AA694" s="24"/>
      <c r="AB694" s="24"/>
      <c r="AC694" s="24" t="s">
        <v>10</v>
      </c>
      <c r="AD694" s="24" t="s">
        <v>10</v>
      </c>
      <c r="AE694" s="24"/>
      <c r="AF694" s="24"/>
      <c r="AG694" s="24" t="s">
        <v>10</v>
      </c>
      <c r="AH694" s="24"/>
      <c r="AI694" s="25">
        <f>COUNTIF(C694:AG694,"я")*B694/15</f>
        <v>7500</v>
      </c>
      <c r="AJ694" s="28"/>
    </row>
    <row r="695" spans="1:36">
      <c r="A695" s="23"/>
      <c r="B695" s="23">
        <v>7500</v>
      </c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5">
        <f>COUNTIF(C695:AG695,"я")*B695/15</f>
        <v>0</v>
      </c>
      <c r="AJ695" s="28"/>
    </row>
    <row r="696" spans="1:36" hidden="1">
      <c r="A696" s="23"/>
      <c r="B696" s="23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25">
        <f t="shared" ref="AI696:AI699" si="75">COUNTIF(C696:AG696,"я")*B696/15</f>
        <v>0</v>
      </c>
      <c r="AJ696" s="28"/>
    </row>
    <row r="697" spans="1:36" hidden="1">
      <c r="A697" s="29"/>
      <c r="B697" s="23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25">
        <f t="shared" si="75"/>
        <v>0</v>
      </c>
      <c r="AJ697" s="28"/>
    </row>
    <row r="698" spans="1:36" hidden="1">
      <c r="A698" s="29"/>
      <c r="B698" s="23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25">
        <f t="shared" si="75"/>
        <v>0</v>
      </c>
      <c r="AJ698" s="28"/>
    </row>
    <row r="699" spans="1:36" hidden="1">
      <c r="A699" s="29"/>
      <c r="B699" s="23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25">
        <f t="shared" si="75"/>
        <v>0</v>
      </c>
      <c r="AJ699" s="28"/>
    </row>
    <row r="700" spans="1:36" hidden="1">
      <c r="A700" s="29"/>
      <c r="B700" s="29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39">
        <f>COUNTIF(C700:AG700,"я")*500</f>
        <v>0</v>
      </c>
      <c r="AJ700" s="28"/>
    </row>
    <row r="701" spans="1:36" hidden="1">
      <c r="A701" s="29"/>
      <c r="B701" s="29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39">
        <f>COUNTIF(C701:AG701,"я")*500</f>
        <v>0</v>
      </c>
      <c r="AJ701" s="28"/>
    </row>
    <row r="702" spans="1:36" hidden="1">
      <c r="A702" s="29"/>
      <c r="B702" s="29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39">
        <f>COUNTIF(C702:AG702,"я")*500</f>
        <v>0</v>
      </c>
      <c r="AJ702" s="28"/>
    </row>
    <row r="703" spans="1:36" hidden="1">
      <c r="A703" s="29"/>
      <c r="B703" s="29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39">
        <f>COUNTIF(C703:AG703,"я")*500</f>
        <v>0</v>
      </c>
      <c r="AJ703" s="28"/>
    </row>
    <row r="704" spans="1:36" hidden="1">
      <c r="A704" s="29"/>
      <c r="B704" s="29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39">
        <f>COUNTIF(C704:AG704,"я")*500</f>
        <v>0</v>
      </c>
      <c r="AJ704" s="28"/>
    </row>
    <row r="705" spans="1:36">
      <c r="A705" s="32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45"/>
      <c r="AH705" s="45"/>
      <c r="AI705" s="36">
        <f>SUM(AI693:AI704)</f>
        <v>15000</v>
      </c>
      <c r="AJ705" s="28"/>
    </row>
    <row r="706" spans="1:36" hidden="1">
      <c r="A706" s="23"/>
      <c r="B706" s="23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9">
        <f>COUNTIF(C706:AG706,"я")*700</f>
        <v>0</v>
      </c>
      <c r="AJ706" s="28"/>
    </row>
    <row r="707" spans="1:36" hidden="1">
      <c r="A707" s="23"/>
      <c r="B707" s="23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9">
        <f t="shared" ref="AI707:AI714" si="76">COUNTIF(C707:AG707,"я")*700</f>
        <v>0</v>
      </c>
      <c r="AJ707" s="28"/>
    </row>
    <row r="708" spans="1:36" hidden="1">
      <c r="A708" s="23"/>
      <c r="B708" s="23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9">
        <f t="shared" si="76"/>
        <v>0</v>
      </c>
      <c r="AJ708" s="28"/>
    </row>
    <row r="709" spans="1:36" hidden="1">
      <c r="A709" s="23"/>
      <c r="B709" s="23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9">
        <f t="shared" si="76"/>
        <v>0</v>
      </c>
      <c r="AJ709" s="28"/>
    </row>
    <row r="710" spans="1:36" hidden="1">
      <c r="A710" s="23"/>
      <c r="B710" s="23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9">
        <f t="shared" si="76"/>
        <v>0</v>
      </c>
      <c r="AJ710" s="28"/>
    </row>
    <row r="711" spans="1:36" hidden="1">
      <c r="A711" s="23"/>
      <c r="B711" s="23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9">
        <f t="shared" si="76"/>
        <v>0</v>
      </c>
      <c r="AJ711" s="28"/>
    </row>
    <row r="712" spans="1:36" hidden="1">
      <c r="A712" s="23"/>
      <c r="B712" s="23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9">
        <f t="shared" si="76"/>
        <v>0</v>
      </c>
      <c r="AJ712" s="28"/>
    </row>
    <row r="713" spans="1:36" hidden="1">
      <c r="A713" s="23"/>
      <c r="B713" s="23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9">
        <f t="shared" si="76"/>
        <v>0</v>
      </c>
      <c r="AJ713" s="28"/>
    </row>
    <row r="714" spans="1:36" hidden="1">
      <c r="A714" s="23"/>
      <c r="B714" s="23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9">
        <f t="shared" si="76"/>
        <v>0</v>
      </c>
      <c r="AJ714" s="28"/>
    </row>
    <row r="715" spans="1:36" ht="18" hidden="1" customHeight="1">
      <c r="A715" s="60" t="s">
        <v>18</v>
      </c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45"/>
      <c r="AH715" s="45"/>
      <c r="AI715" s="39">
        <f>SUM(AI706:AI714)</f>
        <v>0</v>
      </c>
      <c r="AJ715" s="28"/>
    </row>
    <row r="716" spans="1:36" hidden="1">
      <c r="A716" s="23"/>
      <c r="B716" s="23">
        <v>10000</v>
      </c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9">
        <f>COUNTIF(C716:AG716,"я")*B716/15</f>
        <v>0</v>
      </c>
      <c r="AJ716" s="28"/>
    </row>
    <row r="717" spans="1:36" hidden="1">
      <c r="A717" s="23"/>
      <c r="B717" s="23">
        <v>10000</v>
      </c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9">
        <f t="shared" ref="AI717:AI722" si="77">COUNTIF(C717:AG717,"я")*700</f>
        <v>0</v>
      </c>
      <c r="AJ717" s="28"/>
    </row>
    <row r="718" spans="1:36" hidden="1">
      <c r="A718" s="23"/>
      <c r="B718" s="23">
        <v>10000</v>
      </c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9">
        <f t="shared" si="77"/>
        <v>0</v>
      </c>
      <c r="AJ718" s="28"/>
    </row>
    <row r="719" spans="1:36" hidden="1">
      <c r="A719" s="23"/>
      <c r="B719" s="23">
        <v>10000</v>
      </c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9">
        <f t="shared" si="77"/>
        <v>0</v>
      </c>
      <c r="AJ719" s="28"/>
    </row>
    <row r="720" spans="1:36" hidden="1">
      <c r="A720" s="23"/>
      <c r="B720" s="23">
        <v>10000</v>
      </c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9">
        <f t="shared" si="77"/>
        <v>0</v>
      </c>
      <c r="AJ720" s="28"/>
    </row>
    <row r="721" spans="1:37" hidden="1">
      <c r="A721" s="23"/>
      <c r="B721" s="23">
        <v>10000</v>
      </c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9">
        <f t="shared" si="77"/>
        <v>0</v>
      </c>
      <c r="AJ721" s="28"/>
    </row>
    <row r="722" spans="1:37" hidden="1">
      <c r="A722" s="23"/>
      <c r="B722" s="23">
        <v>10000</v>
      </c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9">
        <f t="shared" si="77"/>
        <v>0</v>
      </c>
      <c r="AJ722" s="28"/>
    </row>
    <row r="723" spans="1:37">
      <c r="A723" s="44" t="s">
        <v>20</v>
      </c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45"/>
      <c r="AH723" s="45"/>
      <c r="AI723" s="25"/>
      <c r="AJ723" s="28"/>
    </row>
    <row r="724" spans="1:37">
      <c r="A724" s="46">
        <f>SUM(C716:AG722)</f>
        <v>0</v>
      </c>
      <c r="B724" s="47">
        <f>SUM(C724:AG724)</f>
        <v>0</v>
      </c>
      <c r="C724" s="48">
        <f>SUM(C693:C722)</f>
        <v>0</v>
      </c>
      <c r="D724" s="48">
        <f t="shared" ref="D724:AG724" si="78">SUMIF(D693:D723,"&gt;0",D693:D723)</f>
        <v>0</v>
      </c>
      <c r="E724" s="48">
        <f t="shared" si="78"/>
        <v>0</v>
      </c>
      <c r="F724" s="48">
        <f t="shared" si="78"/>
        <v>0</v>
      </c>
      <c r="G724" s="48">
        <f t="shared" si="78"/>
        <v>0</v>
      </c>
      <c r="H724" s="48">
        <f t="shared" si="78"/>
        <v>0</v>
      </c>
      <c r="I724" s="48">
        <f t="shared" si="78"/>
        <v>0</v>
      </c>
      <c r="J724" s="48">
        <f t="shared" si="78"/>
        <v>0</v>
      </c>
      <c r="K724" s="48">
        <f t="shared" si="78"/>
        <v>0</v>
      </c>
      <c r="L724" s="48">
        <f t="shared" si="78"/>
        <v>0</v>
      </c>
      <c r="M724" s="48">
        <f t="shared" si="78"/>
        <v>0</v>
      </c>
      <c r="N724" s="48">
        <f t="shared" si="78"/>
        <v>0</v>
      </c>
      <c r="O724" s="48">
        <f t="shared" si="78"/>
        <v>0</v>
      </c>
      <c r="P724" s="48">
        <f t="shared" si="78"/>
        <v>0</v>
      </c>
      <c r="Q724" s="48">
        <f t="shared" si="78"/>
        <v>0</v>
      </c>
      <c r="R724" s="48">
        <f t="shared" si="78"/>
        <v>0</v>
      </c>
      <c r="S724" s="48">
        <f t="shared" si="78"/>
        <v>0</v>
      </c>
      <c r="T724" s="48">
        <f t="shared" si="78"/>
        <v>0</v>
      </c>
      <c r="U724" s="48">
        <f t="shared" si="78"/>
        <v>0</v>
      </c>
      <c r="V724" s="48">
        <f t="shared" si="78"/>
        <v>0</v>
      </c>
      <c r="W724" s="48">
        <f t="shared" si="78"/>
        <v>0</v>
      </c>
      <c r="X724" s="48">
        <f t="shared" si="78"/>
        <v>0</v>
      </c>
      <c r="Y724" s="48">
        <f t="shared" si="78"/>
        <v>0</v>
      </c>
      <c r="Z724" s="48">
        <f t="shared" si="78"/>
        <v>0</v>
      </c>
      <c r="AA724" s="48">
        <f t="shared" si="78"/>
        <v>0</v>
      </c>
      <c r="AB724" s="48">
        <f t="shared" si="78"/>
        <v>0</v>
      </c>
      <c r="AC724" s="48">
        <f t="shared" si="78"/>
        <v>0</v>
      </c>
      <c r="AD724" s="48">
        <f t="shared" si="78"/>
        <v>0</v>
      </c>
      <c r="AE724" s="48">
        <f t="shared" si="78"/>
        <v>0</v>
      </c>
      <c r="AF724" s="48">
        <f t="shared" si="78"/>
        <v>0</v>
      </c>
      <c r="AG724" s="48">
        <f t="shared" si="78"/>
        <v>0</v>
      </c>
      <c r="AH724" s="48"/>
      <c r="AI724" s="39"/>
      <c r="AJ724" s="28"/>
    </row>
    <row r="725" spans="1:37">
      <c r="A725" s="49"/>
      <c r="B725" s="49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9"/>
      <c r="AJ725" s="28"/>
    </row>
    <row r="726" spans="1:37">
      <c r="AH726" s="38">
        <v>15000</v>
      </c>
      <c r="AI726" s="52">
        <f>AI705+AI715+AI723</f>
        <v>15000</v>
      </c>
    </row>
    <row r="728" spans="1:37" s="89" customFormat="1" ht="22.5">
      <c r="A728" s="82" t="s">
        <v>47</v>
      </c>
      <c r="B728" s="83"/>
      <c r="C728" s="84">
        <v>0</v>
      </c>
      <c r="D728" s="84">
        <f t="shared" ref="D728:AG728" si="79">C731</f>
        <v>-2118</v>
      </c>
      <c r="E728" s="84">
        <f t="shared" si="79"/>
        <v>7882</v>
      </c>
      <c r="F728" s="84">
        <f t="shared" si="79"/>
        <v>7252</v>
      </c>
      <c r="G728" s="84">
        <f t="shared" si="79"/>
        <v>6152</v>
      </c>
      <c r="H728" s="84">
        <f t="shared" si="79"/>
        <v>6152</v>
      </c>
      <c r="I728" s="84">
        <f t="shared" si="79"/>
        <v>5700</v>
      </c>
      <c r="J728" s="84">
        <f t="shared" si="79"/>
        <v>3506</v>
      </c>
      <c r="K728" s="84">
        <f t="shared" si="79"/>
        <v>2356</v>
      </c>
      <c r="L728" s="84">
        <f t="shared" si="79"/>
        <v>2356</v>
      </c>
      <c r="M728" s="84">
        <f t="shared" si="79"/>
        <v>1904</v>
      </c>
      <c r="N728" s="84">
        <f t="shared" si="79"/>
        <v>347</v>
      </c>
      <c r="O728" s="84">
        <f t="shared" si="79"/>
        <v>347</v>
      </c>
      <c r="P728" s="84">
        <f t="shared" si="79"/>
        <v>347</v>
      </c>
      <c r="Q728" s="84">
        <f t="shared" si="79"/>
        <v>-1681</v>
      </c>
      <c r="R728" s="84">
        <f t="shared" si="79"/>
        <v>-3710</v>
      </c>
      <c r="S728" s="84">
        <f t="shared" si="79"/>
        <v>-3710</v>
      </c>
      <c r="T728" s="84">
        <f t="shared" si="79"/>
        <v>-3710</v>
      </c>
      <c r="U728" s="84">
        <f t="shared" si="79"/>
        <v>-4600</v>
      </c>
      <c r="V728" s="84">
        <f t="shared" si="79"/>
        <v>9482</v>
      </c>
      <c r="W728" s="84">
        <f t="shared" si="79"/>
        <v>9015</v>
      </c>
      <c r="X728" s="84">
        <f t="shared" si="79"/>
        <v>8499</v>
      </c>
      <c r="Y728" s="84">
        <f t="shared" si="79"/>
        <v>7609</v>
      </c>
      <c r="Z728" s="84">
        <f t="shared" si="79"/>
        <v>6253</v>
      </c>
      <c r="AA728" s="84">
        <f t="shared" si="79"/>
        <v>5181</v>
      </c>
      <c r="AB728" s="84">
        <f t="shared" si="79"/>
        <v>4109</v>
      </c>
      <c r="AC728" s="84">
        <f t="shared" si="79"/>
        <v>3220</v>
      </c>
      <c r="AD728" s="84">
        <f t="shared" si="79"/>
        <v>1865</v>
      </c>
      <c r="AE728" s="84">
        <f t="shared" si="79"/>
        <v>1413</v>
      </c>
      <c r="AF728" s="84">
        <f t="shared" si="79"/>
        <v>961</v>
      </c>
      <c r="AG728" s="84">
        <f t="shared" si="79"/>
        <v>72</v>
      </c>
      <c r="AH728" s="85"/>
      <c r="AI728" s="86"/>
      <c r="AJ728" s="87"/>
      <c r="AK728" s="88"/>
    </row>
    <row r="729" spans="1:37" s="89" customFormat="1" ht="11.25">
      <c r="A729" s="90" t="s">
        <v>48</v>
      </c>
      <c r="B729" s="91"/>
      <c r="C729" s="49">
        <v>0</v>
      </c>
      <c r="D729" s="49">
        <v>10000</v>
      </c>
      <c r="E729" s="49">
        <v>0</v>
      </c>
      <c r="F729" s="49">
        <v>0</v>
      </c>
      <c r="G729" s="49">
        <v>0</v>
      </c>
      <c r="H729" s="49">
        <v>0</v>
      </c>
      <c r="I729" s="49">
        <v>0</v>
      </c>
      <c r="J729" s="49">
        <v>0</v>
      </c>
      <c r="K729" s="49">
        <v>0</v>
      </c>
      <c r="L729" s="49">
        <v>0</v>
      </c>
      <c r="M729" s="49">
        <v>0</v>
      </c>
      <c r="N729" s="49">
        <v>0</v>
      </c>
      <c r="O729" s="49">
        <v>0</v>
      </c>
      <c r="P729" s="49">
        <v>0</v>
      </c>
      <c r="Q729" s="49">
        <v>0</v>
      </c>
      <c r="R729" s="49">
        <v>0</v>
      </c>
      <c r="S729" s="49">
        <v>0</v>
      </c>
      <c r="T729" s="49">
        <v>0</v>
      </c>
      <c r="U729" s="49">
        <v>15000</v>
      </c>
      <c r="V729" s="49">
        <v>0</v>
      </c>
      <c r="W729" s="49">
        <v>0</v>
      </c>
      <c r="X729" s="49">
        <v>0</v>
      </c>
      <c r="Y729" s="49">
        <v>0</v>
      </c>
      <c r="Z729" s="49">
        <v>0</v>
      </c>
      <c r="AA729" s="49">
        <v>0</v>
      </c>
      <c r="AB729" s="49">
        <v>0</v>
      </c>
      <c r="AC729" s="49">
        <v>0</v>
      </c>
      <c r="AD729" s="49">
        <v>0</v>
      </c>
      <c r="AE729" s="49">
        <v>0</v>
      </c>
      <c r="AF729" s="49">
        <v>0</v>
      </c>
      <c r="AG729" s="49">
        <v>0</v>
      </c>
      <c r="AH729" s="85"/>
      <c r="AI729" s="92">
        <f>SUM(C729:AG729)</f>
        <v>25000</v>
      </c>
      <c r="AJ729" s="93"/>
      <c r="AK729" s="88"/>
    </row>
    <row r="730" spans="1:37" s="89" customFormat="1" ht="11.25">
      <c r="A730" s="90" t="s">
        <v>49</v>
      </c>
      <c r="B730" s="91"/>
      <c r="C730" s="49">
        <f>C724+C651+C575+C533+C494+C449+C408+C370+C331+C290+C251+C206+C166+C126+C88+C49+1135</f>
        <v>2118</v>
      </c>
      <c r="D730" s="49">
        <f t="shared" ref="D730:AG730" si="80">D724+D651+D575+D533+D494+D449+D408+D370+D331+D290+D251+D206+D166+D126+D88+D49</f>
        <v>0</v>
      </c>
      <c r="E730" s="49">
        <f t="shared" si="80"/>
        <v>630</v>
      </c>
      <c r="F730" s="49">
        <f t="shared" si="80"/>
        <v>1100</v>
      </c>
      <c r="G730" s="49">
        <f t="shared" si="80"/>
        <v>0</v>
      </c>
      <c r="H730" s="49">
        <f t="shared" si="80"/>
        <v>452</v>
      </c>
      <c r="I730" s="49">
        <f t="shared" si="80"/>
        <v>2194</v>
      </c>
      <c r="J730" s="49">
        <f t="shared" si="80"/>
        <v>1150</v>
      </c>
      <c r="K730" s="49">
        <f t="shared" si="80"/>
        <v>0</v>
      </c>
      <c r="L730" s="49">
        <f t="shared" si="80"/>
        <v>452</v>
      </c>
      <c r="M730" s="49">
        <f t="shared" si="80"/>
        <v>1557</v>
      </c>
      <c r="N730" s="49">
        <f t="shared" si="80"/>
        <v>0</v>
      </c>
      <c r="O730" s="49">
        <f t="shared" si="80"/>
        <v>0</v>
      </c>
      <c r="P730" s="49">
        <f t="shared" si="80"/>
        <v>2028</v>
      </c>
      <c r="Q730" s="49">
        <f t="shared" si="80"/>
        <v>2029</v>
      </c>
      <c r="R730" s="49">
        <f t="shared" si="80"/>
        <v>0</v>
      </c>
      <c r="S730" s="49">
        <f t="shared" si="80"/>
        <v>0</v>
      </c>
      <c r="T730" s="49">
        <f t="shared" si="80"/>
        <v>890</v>
      </c>
      <c r="U730" s="49">
        <f t="shared" si="80"/>
        <v>918</v>
      </c>
      <c r="V730" s="49">
        <f t="shared" si="80"/>
        <v>467</v>
      </c>
      <c r="W730" s="49">
        <f t="shared" si="80"/>
        <v>516</v>
      </c>
      <c r="X730" s="49">
        <f t="shared" si="80"/>
        <v>890</v>
      </c>
      <c r="Y730" s="49">
        <f t="shared" si="80"/>
        <v>1356</v>
      </c>
      <c r="Z730" s="49">
        <f t="shared" si="80"/>
        <v>1072</v>
      </c>
      <c r="AA730" s="49">
        <f t="shared" si="80"/>
        <v>1072</v>
      </c>
      <c r="AB730" s="49">
        <f t="shared" si="80"/>
        <v>889</v>
      </c>
      <c r="AC730" s="49">
        <f t="shared" si="80"/>
        <v>1355</v>
      </c>
      <c r="AD730" s="49">
        <f t="shared" si="80"/>
        <v>452</v>
      </c>
      <c r="AE730" s="49">
        <f t="shared" si="80"/>
        <v>452</v>
      </c>
      <c r="AF730" s="49">
        <f t="shared" si="80"/>
        <v>889</v>
      </c>
      <c r="AG730" s="49">
        <f t="shared" si="80"/>
        <v>1820</v>
      </c>
      <c r="AH730" s="85"/>
      <c r="AI730" s="94">
        <f>SUM(C730:AG730)</f>
        <v>26748</v>
      </c>
      <c r="AJ730" s="93"/>
      <c r="AK730" s="88"/>
    </row>
    <row r="731" spans="1:37" s="89" customFormat="1" ht="22.5">
      <c r="A731" s="95" t="s">
        <v>50</v>
      </c>
      <c r="B731" s="96"/>
      <c r="C731" s="97">
        <f t="shared" ref="C731:AG731" si="81">C728+C729-C730</f>
        <v>-2118</v>
      </c>
      <c r="D731" s="97">
        <f t="shared" si="81"/>
        <v>7882</v>
      </c>
      <c r="E731" s="97">
        <f t="shared" si="81"/>
        <v>7252</v>
      </c>
      <c r="F731" s="97">
        <f t="shared" si="81"/>
        <v>6152</v>
      </c>
      <c r="G731" s="97">
        <f t="shared" si="81"/>
        <v>6152</v>
      </c>
      <c r="H731" s="97">
        <f t="shared" si="81"/>
        <v>5700</v>
      </c>
      <c r="I731" s="97">
        <f t="shared" si="81"/>
        <v>3506</v>
      </c>
      <c r="J731" s="97">
        <f t="shared" si="81"/>
        <v>2356</v>
      </c>
      <c r="K731" s="97">
        <f t="shared" si="81"/>
        <v>2356</v>
      </c>
      <c r="L731" s="97">
        <f t="shared" si="81"/>
        <v>1904</v>
      </c>
      <c r="M731" s="97">
        <f t="shared" si="81"/>
        <v>347</v>
      </c>
      <c r="N731" s="97">
        <f t="shared" si="81"/>
        <v>347</v>
      </c>
      <c r="O731" s="97">
        <f t="shared" si="81"/>
        <v>347</v>
      </c>
      <c r="P731" s="97">
        <f t="shared" si="81"/>
        <v>-1681</v>
      </c>
      <c r="Q731" s="97">
        <f t="shared" si="81"/>
        <v>-3710</v>
      </c>
      <c r="R731" s="97">
        <f t="shared" si="81"/>
        <v>-3710</v>
      </c>
      <c r="S731" s="97">
        <f t="shared" si="81"/>
        <v>-3710</v>
      </c>
      <c r="T731" s="97">
        <f t="shared" si="81"/>
        <v>-4600</v>
      </c>
      <c r="U731" s="97">
        <f t="shared" si="81"/>
        <v>9482</v>
      </c>
      <c r="V731" s="97">
        <f t="shared" si="81"/>
        <v>9015</v>
      </c>
      <c r="W731" s="97">
        <f t="shared" si="81"/>
        <v>8499</v>
      </c>
      <c r="X731" s="97">
        <f t="shared" si="81"/>
        <v>7609</v>
      </c>
      <c r="Y731" s="97">
        <f t="shared" si="81"/>
        <v>6253</v>
      </c>
      <c r="Z731" s="97">
        <f t="shared" si="81"/>
        <v>5181</v>
      </c>
      <c r="AA731" s="97">
        <f t="shared" si="81"/>
        <v>4109</v>
      </c>
      <c r="AB731" s="97">
        <f t="shared" si="81"/>
        <v>3220</v>
      </c>
      <c r="AC731" s="97">
        <f t="shared" si="81"/>
        <v>1865</v>
      </c>
      <c r="AD731" s="97">
        <f t="shared" si="81"/>
        <v>1413</v>
      </c>
      <c r="AE731" s="97">
        <f t="shared" si="81"/>
        <v>961</v>
      </c>
      <c r="AF731" s="97">
        <f t="shared" si="81"/>
        <v>72</v>
      </c>
      <c r="AG731" s="97">
        <f t="shared" si="81"/>
        <v>-1748</v>
      </c>
      <c r="AH731" s="85"/>
      <c r="AI731" s="98"/>
      <c r="AJ731" s="93"/>
      <c r="AK731" s="88"/>
    </row>
    <row r="732" spans="1:37">
      <c r="AI732" s="53"/>
      <c r="AJ732" s="54"/>
    </row>
  </sheetData>
  <mergeCells count="5">
    <mergeCell ref="AE2:AG2"/>
    <mergeCell ref="AE3:AG3"/>
    <mergeCell ref="AE4:AG4"/>
    <mergeCell ref="AE6:AG6"/>
    <mergeCell ref="AE5:AG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F23" sqref="F23"/>
    </sheetView>
  </sheetViews>
  <sheetFormatPr defaultRowHeight="12.75"/>
  <cols>
    <col min="5" max="5" width="9.7109375" customWidth="1"/>
    <col min="8" max="8" width="10" customWidth="1"/>
  </cols>
  <sheetData>
    <row r="2" spans="1:10">
      <c r="A2" s="180" t="s">
        <v>99</v>
      </c>
      <c r="B2" s="181"/>
      <c r="C2" s="182"/>
      <c r="E2" s="130" t="s">
        <v>0</v>
      </c>
      <c r="F2" s="131" t="s">
        <v>1</v>
      </c>
      <c r="G2" s="131" t="s">
        <v>20</v>
      </c>
      <c r="H2" s="132" t="s">
        <v>3</v>
      </c>
      <c r="I2" s="133"/>
      <c r="J2" s="134" t="s">
        <v>100</v>
      </c>
    </row>
    <row r="3" spans="1:10">
      <c r="A3" s="167" t="s">
        <v>159</v>
      </c>
      <c r="B3" s="168"/>
      <c r="C3" s="168"/>
      <c r="D3" s="169"/>
      <c r="E3" s="135">
        <f>'дзержинск верхуша'!AH3</f>
        <v>248000</v>
      </c>
      <c r="F3" s="135">
        <f>'дзержинск верхуша'!AI3</f>
        <v>222385.6693548387</v>
      </c>
      <c r="G3" s="135">
        <f>'дзержинск верхуша'!AJ3</f>
        <v>0</v>
      </c>
      <c r="H3" s="135">
        <f>'дзержинск верхуша'!AK3</f>
        <v>25613</v>
      </c>
      <c r="I3" s="133"/>
      <c r="J3" s="136"/>
    </row>
    <row r="4" spans="1:10">
      <c r="A4" s="167" t="s">
        <v>101</v>
      </c>
      <c r="B4" s="168"/>
      <c r="C4" s="168"/>
      <c r="D4" s="169"/>
      <c r="E4" s="135">
        <f>'дзержинск верхуша'!AH4</f>
        <v>15000</v>
      </c>
      <c r="F4" s="135">
        <f>'дзержинск верхуша'!AI4</f>
        <v>15000</v>
      </c>
      <c r="G4" s="135">
        <f>'дзержинск верхуша'!AJ4</f>
        <v>0</v>
      </c>
      <c r="H4" s="135">
        <f>'дзержинск верхуша'!AK4</f>
        <v>0</v>
      </c>
      <c r="I4" s="133"/>
      <c r="J4" s="137"/>
    </row>
    <row r="5" spans="1:10">
      <c r="A5" s="173" t="s">
        <v>180</v>
      </c>
      <c r="B5" s="174"/>
      <c r="C5" s="174"/>
      <c r="D5" s="175"/>
      <c r="E5" s="154">
        <f>'дзержинск верхуша'!AH5</f>
        <v>123030</v>
      </c>
      <c r="F5" s="154">
        <f>'дзержинск верхуша'!AI5</f>
        <v>123030</v>
      </c>
      <c r="G5" s="135">
        <f>'дзержинск верхуша'!AJ5</f>
        <v>0</v>
      </c>
      <c r="H5" s="135">
        <f>'дзержинск верхуша'!AK5</f>
        <v>0</v>
      </c>
      <c r="I5" s="133"/>
      <c r="J5" s="137"/>
    </row>
    <row r="6" spans="1:10">
      <c r="A6" s="170" t="s">
        <v>6</v>
      </c>
      <c r="B6" s="171"/>
      <c r="C6" s="171"/>
      <c r="D6" s="172"/>
      <c r="E6" s="138">
        <f>SUM(E3:E5)</f>
        <v>386030</v>
      </c>
      <c r="F6" s="131"/>
      <c r="G6" s="131">
        <f>SUM(G3:G3)</f>
        <v>0</v>
      </c>
      <c r="H6" s="131">
        <f>SUM(H3:H4)</f>
        <v>25613</v>
      </c>
      <c r="I6" s="133"/>
    </row>
    <row r="7" spans="1:10">
      <c r="A7" s="170" t="s">
        <v>102</v>
      </c>
      <c r="B7" s="171"/>
      <c r="C7" s="171"/>
      <c r="D7" s="171"/>
      <c r="E7" s="172"/>
      <c r="F7" s="139">
        <f>F11+G6+H6</f>
        <v>386028.66935483867</v>
      </c>
      <c r="G7" s="140"/>
      <c r="I7" s="133"/>
    </row>
    <row r="8" spans="1:10">
      <c r="A8" s="170" t="s">
        <v>49</v>
      </c>
      <c r="B8" s="171"/>
      <c r="C8" s="171"/>
      <c r="D8" s="171"/>
      <c r="E8" s="172"/>
      <c r="F8" s="141">
        <f>'дзержинск верхуша'!AI730</f>
        <v>26748</v>
      </c>
      <c r="G8" s="178"/>
      <c r="H8" s="179"/>
      <c r="I8" s="179"/>
      <c r="J8" s="179"/>
    </row>
    <row r="9" spans="1:10">
      <c r="A9" s="170" t="s">
        <v>103</v>
      </c>
      <c r="B9" s="171"/>
      <c r="C9" s="171"/>
      <c r="D9" s="171"/>
      <c r="E9" s="172"/>
      <c r="F9" s="131">
        <f>'дзержинск верхуша'!AI729</f>
        <v>25000</v>
      </c>
      <c r="G9" s="142"/>
      <c r="H9" s="143"/>
      <c r="I9" s="133"/>
    </row>
    <row r="10" spans="1:10">
      <c r="A10" s="170" t="s">
        <v>104</v>
      </c>
      <c r="B10" s="171"/>
      <c r="C10" s="171"/>
      <c r="D10" s="171"/>
      <c r="E10" s="172"/>
      <c r="F10" s="131">
        <f>F9-F8</f>
        <v>-1748</v>
      </c>
      <c r="G10" s="140"/>
      <c r="I10" s="133"/>
    </row>
    <row r="11" spans="1:10">
      <c r="A11" s="166" t="s">
        <v>105</v>
      </c>
      <c r="B11" s="166"/>
      <c r="C11" s="166"/>
      <c r="D11" s="166"/>
      <c r="E11" s="166"/>
      <c r="F11" s="144">
        <f>SUM(F3:F5)</f>
        <v>360415.66935483867</v>
      </c>
      <c r="G11" s="145"/>
      <c r="I11" s="133"/>
    </row>
    <row r="12" spans="1:10">
      <c r="A12" s="166" t="s">
        <v>106</v>
      </c>
      <c r="B12" s="166"/>
      <c r="C12" s="166"/>
      <c r="D12" s="166"/>
      <c r="E12" s="166"/>
      <c r="F12" s="144">
        <f>F10</f>
        <v>-1748</v>
      </c>
      <c r="G12" s="145"/>
      <c r="I12" s="133"/>
    </row>
    <row r="13" spans="1:10">
      <c r="E13" s="133"/>
      <c r="F13" s="145"/>
      <c r="G13" s="145"/>
      <c r="I13" s="133"/>
    </row>
    <row r="14" spans="1:10">
      <c r="E14" s="133"/>
      <c r="F14" s="145"/>
      <c r="G14" s="145"/>
      <c r="I14" s="133"/>
    </row>
    <row r="15" spans="1:10">
      <c r="A15" s="180" t="s">
        <v>107</v>
      </c>
      <c r="B15" s="181"/>
      <c r="C15" s="182"/>
      <c r="E15" s="130" t="s">
        <v>0</v>
      </c>
      <c r="F15" s="131" t="s">
        <v>1</v>
      </c>
      <c r="G15" s="131" t="s">
        <v>20</v>
      </c>
      <c r="H15" s="132" t="s">
        <v>3</v>
      </c>
      <c r="I15" s="133"/>
      <c r="J15" s="134" t="s">
        <v>100</v>
      </c>
    </row>
    <row r="16" spans="1:10">
      <c r="A16" s="167" t="s">
        <v>181</v>
      </c>
      <c r="B16" s="168"/>
      <c r="C16" s="168"/>
      <c r="D16" s="169"/>
      <c r="E16" s="135">
        <f>'дзержинск манилкина '!AH2</f>
        <v>215400</v>
      </c>
      <c r="F16" s="135">
        <f>'дзержинск манилкина '!AI2</f>
        <v>210900.08333333334</v>
      </c>
      <c r="G16" s="135">
        <f>'дзержинск манилкина '!AJ2</f>
        <v>0</v>
      </c>
      <c r="H16" s="135">
        <f>'дзержинск манилкина '!AK2</f>
        <v>5700</v>
      </c>
      <c r="I16" s="133"/>
      <c r="J16" s="136"/>
    </row>
    <row r="17" spans="1:10">
      <c r="A17" s="173" t="s">
        <v>182</v>
      </c>
      <c r="B17" s="174"/>
      <c r="C17" s="174"/>
      <c r="D17" s="175"/>
      <c r="E17" s="154">
        <f>'дзержинск манилкина '!AH3</f>
        <v>129500</v>
      </c>
      <c r="F17" s="154">
        <f>'дзержинск манилкина '!AI3</f>
        <v>77000</v>
      </c>
      <c r="G17" s="154">
        <f>'дзержинск манилкина '!AJ3</f>
        <v>53900</v>
      </c>
      <c r="H17" s="135">
        <f>'дзержинск манилкина '!AK3</f>
        <v>0</v>
      </c>
      <c r="I17" s="133"/>
      <c r="J17" s="137"/>
    </row>
    <row r="18" spans="1:10">
      <c r="A18" s="170" t="s">
        <v>6</v>
      </c>
      <c r="B18" s="171"/>
      <c r="C18" s="171"/>
      <c r="D18" s="172"/>
      <c r="E18" s="138">
        <f>SUM(E16:E17)</f>
        <v>344900</v>
      </c>
      <c r="F18" s="131"/>
      <c r="G18" s="131">
        <f>SUM(G16:G17)</f>
        <v>53900</v>
      </c>
      <c r="H18" s="131">
        <f>SUM(H16:H16)</f>
        <v>5700</v>
      </c>
      <c r="I18" s="133"/>
    </row>
    <row r="19" spans="1:10">
      <c r="A19" s="170" t="s">
        <v>102</v>
      </c>
      <c r="B19" s="171"/>
      <c r="C19" s="171"/>
      <c r="D19" s="171"/>
      <c r="E19" s="172"/>
      <c r="F19" s="139">
        <f>F23+G18+H18</f>
        <v>347500.08333333337</v>
      </c>
      <c r="G19" s="140"/>
      <c r="I19" s="133"/>
    </row>
    <row r="20" spans="1:10">
      <c r="A20" s="170" t="s">
        <v>49</v>
      </c>
      <c r="B20" s="171"/>
      <c r="C20" s="171"/>
      <c r="D20" s="171"/>
      <c r="E20" s="172"/>
      <c r="F20" s="141">
        <f>'дзержинск манилкина '!AI693</f>
        <v>59600</v>
      </c>
      <c r="G20" s="178"/>
      <c r="H20" s="179"/>
      <c r="I20" s="179"/>
      <c r="J20" s="179"/>
    </row>
    <row r="21" spans="1:10" ht="12.75" customHeight="1">
      <c r="A21" s="170" t="s">
        <v>103</v>
      </c>
      <c r="B21" s="171"/>
      <c r="C21" s="171"/>
      <c r="D21" s="171"/>
      <c r="E21" s="172"/>
      <c r="F21" s="141">
        <f>'дзержинск манилкина '!AI692</f>
        <v>50000</v>
      </c>
      <c r="G21" s="176"/>
      <c r="H21" s="177"/>
      <c r="I21" s="177"/>
      <c r="J21" s="177"/>
    </row>
    <row r="22" spans="1:10">
      <c r="A22" s="170" t="s">
        <v>104</v>
      </c>
      <c r="B22" s="171"/>
      <c r="C22" s="171"/>
      <c r="D22" s="171"/>
      <c r="E22" s="172"/>
      <c r="F22" s="131">
        <f>F21-F20</f>
        <v>-9600</v>
      </c>
      <c r="G22" s="176"/>
      <c r="H22" s="177"/>
      <c r="I22" s="177"/>
      <c r="J22" s="177"/>
    </row>
    <row r="23" spans="1:10" ht="12.75" customHeight="1">
      <c r="A23" s="166" t="s">
        <v>105</v>
      </c>
      <c r="B23" s="166"/>
      <c r="C23" s="166"/>
      <c r="D23" s="166"/>
      <c r="E23" s="166"/>
      <c r="F23" s="144">
        <f>SUM(F16:F17)</f>
        <v>287900.08333333337</v>
      </c>
      <c r="G23" s="145"/>
      <c r="I23" s="133"/>
    </row>
    <row r="24" spans="1:10" ht="12.75" customHeight="1">
      <c r="A24" s="166" t="s">
        <v>106</v>
      </c>
      <c r="B24" s="166"/>
      <c r="C24" s="166"/>
      <c r="D24" s="166"/>
      <c r="E24" s="166"/>
      <c r="F24" s="144">
        <f>F22</f>
        <v>-9600</v>
      </c>
      <c r="G24" s="145"/>
      <c r="I24" s="133"/>
    </row>
  </sheetData>
  <mergeCells count="25">
    <mergeCell ref="A2:C2"/>
    <mergeCell ref="A3:D3"/>
    <mergeCell ref="A4:D4"/>
    <mergeCell ref="A6:D6"/>
    <mergeCell ref="A15:C15"/>
    <mergeCell ref="A5:D5"/>
    <mergeCell ref="G21:J21"/>
    <mergeCell ref="G22:J22"/>
    <mergeCell ref="G20:J20"/>
    <mergeCell ref="A7:E7"/>
    <mergeCell ref="A8:E8"/>
    <mergeCell ref="A9:E9"/>
    <mergeCell ref="A10:E10"/>
    <mergeCell ref="A11:E11"/>
    <mergeCell ref="A12:E12"/>
    <mergeCell ref="G8:J8"/>
    <mergeCell ref="A23:E23"/>
    <mergeCell ref="A24:E24"/>
    <mergeCell ref="A16:D16"/>
    <mergeCell ref="A18:D18"/>
    <mergeCell ref="A19:E19"/>
    <mergeCell ref="A20:E20"/>
    <mergeCell ref="A21:E21"/>
    <mergeCell ref="A22:E22"/>
    <mergeCell ref="A17:D17"/>
  </mergeCells>
  <pageMargins left="0.7" right="0.33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дзержинск манилкина </vt:lpstr>
      <vt:lpstr>дзержинск верхуша</vt:lpstr>
      <vt:lpstr>итого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2018-08-07T11:00:32Z</cp:lastPrinted>
  <dcterms:created xsi:type="dcterms:W3CDTF">2017-12-11T12:19:20Z</dcterms:created>
  <dcterms:modified xsi:type="dcterms:W3CDTF">2018-08-07T11:00:45Z</dcterms:modified>
</cp:coreProperties>
</file>