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sim\Desktop\"/>
    </mc:Choice>
  </mc:AlternateContent>
  <bookViews>
    <workbookView xWindow="480" yWindow="45" windowWidth="20580" windowHeight="11640"/>
  </bookViews>
  <sheets>
    <sheet name="ШТАТ" sheetId="1" r:id="rId1"/>
  </sheets>
  <calcPr calcId="152511" refMode="R1C1"/>
</workbook>
</file>

<file path=xl/calcChain.xml><?xml version="1.0" encoding="utf-8"?>
<calcChain xmlns="http://schemas.openxmlformats.org/spreadsheetml/2006/main">
  <c r="D1277" i="1" l="1"/>
  <c r="N1276" i="1"/>
  <c r="M1276" i="1"/>
  <c r="E1276" i="1"/>
  <c r="N1275" i="1"/>
  <c r="M1275" i="1"/>
  <c r="E1275" i="1"/>
  <c r="N1273" i="1"/>
  <c r="M1273" i="1"/>
  <c r="E1273" i="1"/>
  <c r="M1272" i="1"/>
  <c r="E1272" i="1"/>
  <c r="E1268" i="1"/>
  <c r="E1267" i="1"/>
  <c r="L1266" i="1"/>
  <c r="L1267" i="1" s="1"/>
  <c r="J1266" i="1"/>
  <c r="G1266" i="1"/>
  <c r="F1266" i="1"/>
  <c r="D1266" i="1"/>
  <c r="D1267" i="1" s="1"/>
  <c r="P1265" i="1"/>
  <c r="E1265" i="1"/>
  <c r="P1264" i="1"/>
  <c r="E1264" i="1"/>
  <c r="P1263" i="1"/>
  <c r="P1266" i="1" s="1"/>
  <c r="E1263" i="1"/>
  <c r="E1266" i="1" s="1"/>
  <c r="L1262" i="1"/>
  <c r="J1262" i="1"/>
  <c r="G1262" i="1"/>
  <c r="F1262" i="1"/>
  <c r="D1262" i="1"/>
  <c r="P1261" i="1"/>
  <c r="E1261" i="1"/>
  <c r="P1260" i="1"/>
  <c r="P1262" i="1" s="1"/>
  <c r="E1260" i="1"/>
  <c r="E1262" i="1" s="1"/>
  <c r="L1259" i="1"/>
  <c r="J1259" i="1"/>
  <c r="P1259" i="1" s="1"/>
  <c r="F1259" i="1"/>
  <c r="E1259" i="1"/>
  <c r="D1259" i="1"/>
  <c r="P1258" i="1"/>
  <c r="E1258" i="1"/>
  <c r="L1257" i="1"/>
  <c r="J1257" i="1"/>
  <c r="F1257" i="1"/>
  <c r="E1257" i="1"/>
  <c r="D1257" i="1"/>
  <c r="P1256" i="1"/>
  <c r="P1257" i="1" s="1"/>
  <c r="E1256" i="1"/>
  <c r="L1255" i="1"/>
  <c r="J1255" i="1"/>
  <c r="J1267" i="1" s="1"/>
  <c r="F1255" i="1"/>
  <c r="E1255" i="1"/>
  <c r="D1255" i="1"/>
  <c r="P1254" i="1"/>
  <c r="P1255" i="1" s="1"/>
  <c r="E1254" i="1"/>
  <c r="P1252" i="1"/>
  <c r="M1252" i="1"/>
  <c r="L1252" i="1"/>
  <c r="J1252" i="1"/>
  <c r="F1252" i="1"/>
  <c r="E1252" i="1"/>
  <c r="D1252" i="1"/>
  <c r="P1251" i="1"/>
  <c r="E1251" i="1"/>
  <c r="P1250" i="1"/>
  <c r="E1250" i="1"/>
  <c r="L1249" i="1"/>
  <c r="J1249" i="1"/>
  <c r="G1249" i="1"/>
  <c r="F1249" i="1"/>
  <c r="D1249" i="1"/>
  <c r="P1248" i="1"/>
  <c r="P1249" i="1" s="1"/>
  <c r="E1248" i="1"/>
  <c r="E1249" i="1" s="1"/>
  <c r="L1246" i="1"/>
  <c r="L1269" i="1" s="1"/>
  <c r="P1245" i="1"/>
  <c r="P1246" i="1" s="1"/>
  <c r="P1269" i="1" s="1"/>
  <c r="L1245" i="1"/>
  <c r="G1245" i="1"/>
  <c r="G1246" i="1" s="1"/>
  <c r="F1245" i="1"/>
  <c r="F1246" i="1" s="1"/>
  <c r="F1269" i="1" s="1"/>
  <c r="D1245" i="1"/>
  <c r="D1246" i="1" s="1"/>
  <c r="P1241" i="1"/>
  <c r="P1271" i="1" s="1"/>
  <c r="L1241" i="1"/>
  <c r="L1271" i="1" s="1"/>
  <c r="F1241" i="1"/>
  <c r="F1271" i="1" s="1"/>
  <c r="D1241" i="1"/>
  <c r="D1271" i="1" s="1"/>
  <c r="L1237" i="1"/>
  <c r="F1237" i="1"/>
  <c r="D1237" i="1"/>
  <c r="D1238" i="1" s="1"/>
  <c r="D1270" i="1" s="1"/>
  <c r="D1273" i="1" s="1"/>
  <c r="P1236" i="1"/>
  <c r="P1235" i="1"/>
  <c r="P1237" i="1" s="1"/>
  <c r="L1234" i="1"/>
  <c r="G1234" i="1"/>
  <c r="G1238" i="1" s="1"/>
  <c r="G1270" i="1" s="1"/>
  <c r="F1234" i="1"/>
  <c r="D1234" i="1"/>
  <c r="P1233" i="1"/>
  <c r="P1232" i="1"/>
  <c r="P1230" i="1"/>
  <c r="P1229" i="1"/>
  <c r="P1227" i="1"/>
  <c r="P1225" i="1"/>
  <c r="P1223" i="1"/>
  <c r="P1222" i="1"/>
  <c r="L1221" i="1"/>
  <c r="F1221" i="1"/>
  <c r="D1221" i="1"/>
  <c r="P1218" i="1"/>
  <c r="P1221" i="1" s="1"/>
  <c r="L1217" i="1"/>
  <c r="L1273" i="1" s="1"/>
  <c r="F1217" i="1"/>
  <c r="D1217" i="1"/>
  <c r="P1216" i="1"/>
  <c r="P1215" i="1"/>
  <c r="P1213" i="1"/>
  <c r="P1212" i="1"/>
  <c r="M1209" i="1"/>
  <c r="L1209" i="1"/>
  <c r="J1209" i="1"/>
  <c r="F1209" i="1"/>
  <c r="D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L1195" i="1"/>
  <c r="J1195" i="1"/>
  <c r="G1195" i="1"/>
  <c r="G1210" i="1" s="1"/>
  <c r="F1195" i="1"/>
  <c r="D1195" i="1"/>
  <c r="P1194" i="1"/>
  <c r="L1193" i="1"/>
  <c r="J1193" i="1"/>
  <c r="J1210" i="1" s="1"/>
  <c r="F1193" i="1"/>
  <c r="D1193" i="1"/>
  <c r="P1191" i="1"/>
  <c r="P1189" i="1"/>
  <c r="P1193" i="1" s="1"/>
  <c r="L1186" i="1"/>
  <c r="J1186" i="1"/>
  <c r="F1186" i="1"/>
  <c r="D1186" i="1"/>
  <c r="P1185" i="1"/>
  <c r="P1184" i="1"/>
  <c r="P1183" i="1"/>
  <c r="P1182" i="1"/>
  <c r="P1181" i="1"/>
  <c r="P1180" i="1"/>
  <c r="P1179" i="1"/>
  <c r="P1178" i="1"/>
  <c r="P1177" i="1"/>
  <c r="P1176" i="1"/>
  <c r="P1174" i="1"/>
  <c r="P1173" i="1"/>
  <c r="P1172" i="1"/>
  <c r="P1170" i="1"/>
  <c r="P1169" i="1"/>
  <c r="P1168" i="1"/>
  <c r="P1166" i="1"/>
  <c r="P1165" i="1"/>
  <c r="P1164" i="1"/>
  <c r="P1163" i="1"/>
  <c r="P1162" i="1"/>
  <c r="P1161" i="1"/>
  <c r="P1160" i="1"/>
  <c r="P1159" i="1"/>
  <c r="P1157" i="1"/>
  <c r="P1156" i="1"/>
  <c r="P1155" i="1"/>
  <c r="P1154" i="1"/>
  <c r="P1153" i="1"/>
  <c r="P1151" i="1"/>
  <c r="P1149" i="1"/>
  <c r="P1148" i="1"/>
  <c r="P1147" i="1"/>
  <c r="P1146" i="1"/>
  <c r="P1145" i="1"/>
  <c r="P1144" i="1"/>
  <c r="P1143" i="1"/>
  <c r="P1141" i="1"/>
  <c r="P1140" i="1"/>
  <c r="P1139" i="1"/>
  <c r="P1138" i="1"/>
  <c r="P1137" i="1"/>
  <c r="P1136" i="1"/>
  <c r="P1135" i="1"/>
  <c r="P1133" i="1"/>
  <c r="P1131" i="1"/>
  <c r="P1130" i="1"/>
  <c r="M1129" i="1"/>
  <c r="L1129" i="1"/>
  <c r="J1129" i="1"/>
  <c r="G1129" i="1"/>
  <c r="F1129" i="1"/>
  <c r="D1129" i="1"/>
  <c r="P1128" i="1"/>
  <c r="P1127" i="1"/>
  <c r="P1126" i="1"/>
  <c r="P1125" i="1"/>
  <c r="P1124" i="1"/>
  <c r="P1123" i="1"/>
  <c r="P1122" i="1"/>
  <c r="P1119" i="1"/>
  <c r="P1118" i="1"/>
  <c r="P1116" i="1"/>
  <c r="P1115" i="1"/>
  <c r="P1114" i="1"/>
  <c r="P1113" i="1"/>
  <c r="P1112" i="1"/>
  <c r="P1110" i="1"/>
  <c r="P1109" i="1"/>
  <c r="P1108" i="1"/>
  <c r="P1107" i="1"/>
  <c r="P1106" i="1"/>
  <c r="P1105" i="1"/>
  <c r="P1104" i="1"/>
  <c r="P1103" i="1"/>
  <c r="P1101" i="1"/>
  <c r="P1100" i="1"/>
  <c r="P1099" i="1"/>
  <c r="P1098" i="1"/>
  <c r="P1097" i="1"/>
  <c r="P1095" i="1"/>
  <c r="P1094" i="1"/>
  <c r="P1093" i="1"/>
  <c r="P1092" i="1"/>
  <c r="P1091" i="1"/>
  <c r="P1090" i="1"/>
  <c r="P1089" i="1"/>
  <c r="P1088" i="1"/>
  <c r="P1087" i="1"/>
  <c r="P1085" i="1"/>
  <c r="P1084" i="1"/>
  <c r="P1083" i="1"/>
  <c r="P1082" i="1"/>
  <c r="P1081" i="1"/>
  <c r="P1080" i="1"/>
  <c r="P1078" i="1"/>
  <c r="P1077" i="1"/>
  <c r="P1076" i="1"/>
  <c r="P1075" i="1"/>
  <c r="P1074" i="1"/>
  <c r="P1072" i="1"/>
  <c r="P1071" i="1"/>
  <c r="P1070" i="1"/>
  <c r="P1069" i="1"/>
  <c r="P1068" i="1"/>
  <c r="P1067" i="1"/>
  <c r="P1066" i="1"/>
  <c r="P1065" i="1"/>
  <c r="P1064" i="1"/>
  <c r="P1063" i="1"/>
  <c r="P1061" i="1"/>
  <c r="P1060" i="1"/>
  <c r="P1059" i="1"/>
  <c r="P1058" i="1"/>
  <c r="L1057" i="1"/>
  <c r="J1057" i="1"/>
  <c r="F1057" i="1"/>
  <c r="D1057" i="1"/>
  <c r="P1056" i="1"/>
  <c r="P1055" i="1"/>
  <c r="P1054" i="1"/>
  <c r="L1053" i="1"/>
  <c r="J1053" i="1"/>
  <c r="G1053" i="1"/>
  <c r="G1187" i="1" s="1"/>
  <c r="F1053" i="1"/>
  <c r="D1053" i="1"/>
  <c r="D1187" i="1" s="1"/>
  <c r="P1052" i="1"/>
  <c r="P1051" i="1"/>
  <c r="P1050" i="1"/>
  <c r="P1049" i="1"/>
  <c r="P1048" i="1"/>
  <c r="M1046" i="1"/>
  <c r="E1046" i="1"/>
  <c r="L1045" i="1"/>
  <c r="J1045" i="1"/>
  <c r="F1045" i="1"/>
  <c r="E1045" i="1"/>
  <c r="D1045" i="1"/>
  <c r="P1044" i="1"/>
  <c r="N1044" i="1"/>
  <c r="P1043" i="1"/>
  <c r="N1043" i="1"/>
  <c r="P1042" i="1"/>
  <c r="P1045" i="1" s="1"/>
  <c r="N1042" i="1"/>
  <c r="N1045" i="1" s="1"/>
  <c r="L1041" i="1"/>
  <c r="J1041" i="1"/>
  <c r="F1041" i="1"/>
  <c r="D1041" i="1"/>
  <c r="P1040" i="1"/>
  <c r="N1040" i="1"/>
  <c r="P1039" i="1"/>
  <c r="P1041" i="1" s="1"/>
  <c r="N1039" i="1"/>
  <c r="N1038" i="1"/>
  <c r="L1037" i="1"/>
  <c r="J1037" i="1"/>
  <c r="F1037" i="1"/>
  <c r="E1037" i="1"/>
  <c r="D1037" i="1"/>
  <c r="P1036" i="1"/>
  <c r="N1036" i="1"/>
  <c r="P1035" i="1"/>
  <c r="N1035" i="1"/>
  <c r="P1034" i="1"/>
  <c r="P1037" i="1" s="1"/>
  <c r="N1034" i="1"/>
  <c r="N1037" i="1" s="1"/>
  <c r="M1033" i="1"/>
  <c r="L1033" i="1"/>
  <c r="J1033" i="1"/>
  <c r="F1033" i="1"/>
  <c r="E1033" i="1"/>
  <c r="D1033" i="1"/>
  <c r="P1032" i="1"/>
  <c r="P1033" i="1" s="1"/>
  <c r="M1030" i="1"/>
  <c r="E1030" i="1"/>
  <c r="L1029" i="1"/>
  <c r="J1029" i="1"/>
  <c r="F1029" i="1"/>
  <c r="E1029" i="1"/>
  <c r="D1029" i="1"/>
  <c r="P1028" i="1"/>
  <c r="M1028" i="1"/>
  <c r="M1029" i="1" s="1"/>
  <c r="P1027" i="1"/>
  <c r="P1026" i="1"/>
  <c r="P1029" i="1" s="1"/>
  <c r="L1025" i="1"/>
  <c r="J1025" i="1"/>
  <c r="F1025" i="1"/>
  <c r="E1025" i="1"/>
  <c r="D1025" i="1"/>
  <c r="P1024" i="1"/>
  <c r="M1024" i="1"/>
  <c r="M1025" i="1" s="1"/>
  <c r="P1023" i="1"/>
  <c r="P1022" i="1"/>
  <c r="P1025" i="1" s="1"/>
  <c r="L1021" i="1"/>
  <c r="J1021" i="1"/>
  <c r="F1021" i="1"/>
  <c r="E1021" i="1"/>
  <c r="D1021" i="1"/>
  <c r="P1020" i="1"/>
  <c r="M1020" i="1"/>
  <c r="M1021" i="1" s="1"/>
  <c r="P1019" i="1"/>
  <c r="M1018" i="1"/>
  <c r="L1018" i="1"/>
  <c r="J1018" i="1"/>
  <c r="F1018" i="1"/>
  <c r="E1018" i="1"/>
  <c r="D1018" i="1"/>
  <c r="P1017" i="1"/>
  <c r="P1016" i="1"/>
  <c r="P1018" i="1" s="1"/>
  <c r="L1015" i="1"/>
  <c r="J1015" i="1"/>
  <c r="J1030" i="1" s="1"/>
  <c r="G1015" i="1"/>
  <c r="G1030" i="1" s="1"/>
  <c r="F1015" i="1"/>
  <c r="E1015" i="1"/>
  <c r="D1015" i="1"/>
  <c r="P1014" i="1"/>
  <c r="M1014" i="1"/>
  <c r="M1015" i="1" s="1"/>
  <c r="P1013" i="1"/>
  <c r="P1012" i="1"/>
  <c r="P1015" i="1" s="1"/>
  <c r="M1010" i="1"/>
  <c r="L1010" i="1"/>
  <c r="J1010" i="1"/>
  <c r="G1010" i="1"/>
  <c r="F1010" i="1"/>
  <c r="E1010" i="1"/>
  <c r="D1010" i="1"/>
  <c r="P1008" i="1"/>
  <c r="P1006" i="1"/>
  <c r="P1005" i="1"/>
  <c r="P1004" i="1"/>
  <c r="P1002" i="1"/>
  <c r="P1000" i="1"/>
  <c r="P998" i="1"/>
  <c r="P997" i="1"/>
  <c r="P995" i="1"/>
  <c r="P994" i="1"/>
  <c r="P990" i="1"/>
  <c r="L988" i="1"/>
  <c r="J988" i="1"/>
  <c r="F988" i="1"/>
  <c r="E988" i="1"/>
  <c r="D988" i="1"/>
  <c r="P987" i="1"/>
  <c r="P986" i="1"/>
  <c r="P985" i="1"/>
  <c r="P984" i="1"/>
  <c r="P983" i="1"/>
  <c r="P982" i="1"/>
  <c r="P981" i="1"/>
  <c r="P980" i="1"/>
  <c r="M979" i="1"/>
  <c r="L979" i="1"/>
  <c r="J979" i="1"/>
  <c r="G979" i="1"/>
  <c r="F979" i="1"/>
  <c r="E979" i="1"/>
  <c r="D979" i="1"/>
  <c r="P977" i="1"/>
  <c r="P976" i="1"/>
  <c r="L975" i="1"/>
  <c r="J975" i="1"/>
  <c r="G975" i="1"/>
  <c r="F975" i="1"/>
  <c r="D975" i="1"/>
  <c r="P973" i="1"/>
  <c r="P975" i="1" s="1"/>
  <c r="P972" i="1"/>
  <c r="M972" i="1"/>
  <c r="L970" i="1"/>
  <c r="J970" i="1"/>
  <c r="G970" i="1"/>
  <c r="F970" i="1"/>
  <c r="D970" i="1"/>
  <c r="P969" i="1"/>
  <c r="P968" i="1"/>
  <c r="P967" i="1"/>
  <c r="P966" i="1"/>
  <c r="M966" i="1"/>
  <c r="P965" i="1"/>
  <c r="L964" i="1"/>
  <c r="J964" i="1"/>
  <c r="G964" i="1"/>
  <c r="F964" i="1"/>
  <c r="D964" i="1"/>
  <c r="P963" i="1"/>
  <c r="M963" i="1"/>
  <c r="P962" i="1"/>
  <c r="P961" i="1"/>
  <c r="P960" i="1"/>
  <c r="M960" i="1"/>
  <c r="P959" i="1"/>
  <c r="M959" i="1"/>
  <c r="P958" i="1"/>
  <c r="M958" i="1"/>
  <c r="P957" i="1"/>
  <c r="M955" i="1"/>
  <c r="E955" i="1"/>
  <c r="M954" i="1"/>
  <c r="E954" i="1"/>
  <c r="L953" i="1"/>
  <c r="L954" i="1" s="1"/>
  <c r="J953" i="1"/>
  <c r="G953" i="1"/>
  <c r="G954" i="1" s="1"/>
  <c r="F953" i="1"/>
  <c r="D953" i="1"/>
  <c r="P952" i="1"/>
  <c r="P951" i="1"/>
  <c r="P950" i="1"/>
  <c r="P949" i="1"/>
  <c r="P947" i="1"/>
  <c r="P946" i="1"/>
  <c r="P945" i="1"/>
  <c r="P944" i="1"/>
  <c r="P943" i="1"/>
  <c r="P942" i="1"/>
  <c r="P941" i="1"/>
  <c r="P940" i="1"/>
  <c r="P939" i="1"/>
  <c r="L938" i="1"/>
  <c r="J938" i="1"/>
  <c r="J954" i="1" s="1"/>
  <c r="G938" i="1"/>
  <c r="F938" i="1"/>
  <c r="D938" i="1"/>
  <c r="P936" i="1"/>
  <c r="P938" i="1" s="1"/>
  <c r="E934" i="1"/>
  <c r="L933" i="1"/>
  <c r="J933" i="1"/>
  <c r="G933" i="1"/>
  <c r="F933" i="1"/>
  <c r="E933" i="1"/>
  <c r="D933" i="1"/>
  <c r="P932" i="1"/>
  <c r="P931" i="1"/>
  <c r="P930" i="1"/>
  <c r="P929" i="1"/>
  <c r="L927" i="1"/>
  <c r="J927" i="1"/>
  <c r="G927" i="1"/>
  <c r="F927" i="1"/>
  <c r="F934" i="1" s="1"/>
  <c r="E927" i="1"/>
  <c r="D927" i="1"/>
  <c r="P926" i="1"/>
  <c r="P925" i="1"/>
  <c r="P924" i="1"/>
  <c r="P923" i="1"/>
  <c r="P921" i="1"/>
  <c r="P920" i="1"/>
  <c r="P919" i="1"/>
  <c r="P918" i="1"/>
  <c r="P916" i="1"/>
  <c r="P915" i="1"/>
  <c r="P913" i="1"/>
  <c r="P912" i="1"/>
  <c r="P911" i="1"/>
  <c r="P910" i="1"/>
  <c r="P909" i="1"/>
  <c r="P908" i="1"/>
  <c r="P907" i="1"/>
  <c r="P903" i="1"/>
  <c r="P902" i="1"/>
  <c r="P901" i="1"/>
  <c r="L900" i="1"/>
  <c r="J900" i="1"/>
  <c r="G900" i="1"/>
  <c r="G934" i="1" s="1"/>
  <c r="G955" i="1" s="1"/>
  <c r="F900" i="1"/>
  <c r="E900" i="1"/>
  <c r="D900" i="1"/>
  <c r="D934" i="1" s="1"/>
  <c r="P898" i="1"/>
  <c r="P897" i="1"/>
  <c r="L895" i="1"/>
  <c r="J895" i="1"/>
  <c r="G895" i="1"/>
  <c r="F895" i="1"/>
  <c r="D895" i="1"/>
  <c r="P893" i="1"/>
  <c r="P892" i="1"/>
  <c r="P895" i="1" s="1"/>
  <c r="L889" i="1"/>
  <c r="J889" i="1"/>
  <c r="G889" i="1"/>
  <c r="F889" i="1"/>
  <c r="D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M876" i="1"/>
  <c r="N875" i="1"/>
  <c r="L875" i="1"/>
  <c r="J875" i="1"/>
  <c r="F875" i="1"/>
  <c r="E875" i="1"/>
  <c r="D875" i="1"/>
  <c r="P874" i="1"/>
  <c r="M874" i="1"/>
  <c r="P873" i="1"/>
  <c r="M873" i="1"/>
  <c r="P872" i="1"/>
  <c r="M872" i="1"/>
  <c r="M871" i="1"/>
  <c r="P870" i="1"/>
  <c r="M870" i="1"/>
  <c r="P869" i="1"/>
  <c r="M869" i="1"/>
  <c r="P868" i="1"/>
  <c r="M868" i="1"/>
  <c r="P867" i="1"/>
  <c r="M867" i="1"/>
  <c r="P866" i="1"/>
  <c r="M866" i="1"/>
  <c r="P865" i="1"/>
  <c r="M865" i="1"/>
  <c r="P864" i="1"/>
  <c r="M864" i="1"/>
  <c r="P863" i="1"/>
  <c r="M863" i="1"/>
  <c r="M875" i="1" s="1"/>
  <c r="L862" i="1"/>
  <c r="J862" i="1"/>
  <c r="G862" i="1"/>
  <c r="F862" i="1"/>
  <c r="E862" i="1"/>
  <c r="D862" i="1"/>
  <c r="P861" i="1"/>
  <c r="P862" i="1" s="1"/>
  <c r="M861" i="1"/>
  <c r="P860" i="1"/>
  <c r="M860" i="1"/>
  <c r="L859" i="1"/>
  <c r="J859" i="1"/>
  <c r="G859" i="1"/>
  <c r="F859" i="1"/>
  <c r="D859" i="1"/>
  <c r="P858" i="1"/>
  <c r="M858" i="1"/>
  <c r="P857" i="1"/>
  <c r="M857" i="1"/>
  <c r="P856" i="1"/>
  <c r="M856" i="1"/>
  <c r="P855" i="1"/>
  <c r="M855" i="1"/>
  <c r="P854" i="1"/>
  <c r="M854" i="1"/>
  <c r="P853" i="1"/>
  <c r="M853" i="1"/>
  <c r="P852" i="1"/>
  <c r="M852" i="1"/>
  <c r="P851" i="1"/>
  <c r="P850" i="1"/>
  <c r="P849" i="1"/>
  <c r="P848" i="1"/>
  <c r="P847" i="1"/>
  <c r="P846" i="1"/>
  <c r="P845" i="1"/>
  <c r="P844" i="1"/>
  <c r="P843" i="1"/>
  <c r="P842" i="1"/>
  <c r="P841" i="1"/>
  <c r="P859" i="1" s="1"/>
  <c r="N840" i="1"/>
  <c r="L840" i="1"/>
  <c r="J840" i="1"/>
  <c r="G840" i="1"/>
  <c r="F840" i="1"/>
  <c r="E840" i="1"/>
  <c r="D840" i="1"/>
  <c r="P836" i="1"/>
  <c r="M836" i="1"/>
  <c r="P835" i="1"/>
  <c r="M835" i="1"/>
  <c r="P834" i="1"/>
  <c r="M834" i="1"/>
  <c r="P833" i="1"/>
  <c r="M833" i="1"/>
  <c r="P832" i="1"/>
  <c r="M832" i="1"/>
  <c r="P831" i="1"/>
  <c r="M831" i="1"/>
  <c r="P830" i="1"/>
  <c r="M830" i="1"/>
  <c r="P829" i="1"/>
  <c r="M829" i="1"/>
  <c r="P828" i="1"/>
  <c r="M828" i="1"/>
  <c r="P827" i="1"/>
  <c r="M827" i="1"/>
  <c r="P826" i="1"/>
  <c r="M826" i="1"/>
  <c r="P825" i="1"/>
  <c r="M825" i="1"/>
  <c r="P824" i="1"/>
  <c r="M824" i="1"/>
  <c r="P823" i="1"/>
  <c r="M823" i="1"/>
  <c r="P822" i="1"/>
  <c r="M822" i="1"/>
  <c r="P821" i="1"/>
  <c r="M821" i="1"/>
  <c r="P820" i="1"/>
  <c r="M820" i="1"/>
  <c r="P819" i="1"/>
  <c r="M819" i="1"/>
  <c r="P818" i="1"/>
  <c r="M818" i="1"/>
  <c r="M817" i="1"/>
  <c r="P816" i="1"/>
  <c r="M816" i="1"/>
  <c r="P815" i="1"/>
  <c r="M815" i="1"/>
  <c r="P814" i="1"/>
  <c r="M814" i="1"/>
  <c r="P813" i="1"/>
  <c r="M813" i="1"/>
  <c r="P812" i="1"/>
  <c r="M812" i="1"/>
  <c r="M840" i="1" s="1"/>
  <c r="P811" i="1"/>
  <c r="P810" i="1"/>
  <c r="P809" i="1"/>
  <c r="N808" i="1"/>
  <c r="N890" i="1" s="1"/>
  <c r="L808" i="1"/>
  <c r="J808" i="1"/>
  <c r="F808" i="1"/>
  <c r="E808" i="1"/>
  <c r="D808" i="1"/>
  <c r="P807" i="1"/>
  <c r="P806" i="1"/>
  <c r="M805" i="1"/>
  <c r="P804" i="1"/>
  <c r="M804" i="1"/>
  <c r="P803" i="1"/>
  <c r="M803" i="1"/>
  <c r="P802" i="1"/>
  <c r="M802" i="1"/>
  <c r="P801" i="1"/>
  <c r="M801" i="1"/>
  <c r="P800" i="1"/>
  <c r="M800" i="1"/>
  <c r="P799" i="1"/>
  <c r="M799" i="1"/>
  <c r="P798" i="1"/>
  <c r="M798" i="1"/>
  <c r="P797" i="1"/>
  <c r="P796" i="1"/>
  <c r="M796" i="1"/>
  <c r="L795" i="1"/>
  <c r="J795" i="1"/>
  <c r="G795" i="1"/>
  <c r="F795" i="1"/>
  <c r="D795" i="1"/>
  <c r="P794" i="1"/>
  <c r="P793" i="1"/>
  <c r="P792" i="1"/>
  <c r="P791" i="1"/>
  <c r="P790" i="1"/>
  <c r="M789" i="1"/>
  <c r="L789" i="1"/>
  <c r="J789" i="1"/>
  <c r="F789" i="1"/>
  <c r="E789" i="1"/>
  <c r="D789" i="1"/>
  <c r="P788" i="1"/>
  <c r="P787" i="1"/>
  <c r="P786" i="1"/>
  <c r="P789" i="1" s="1"/>
  <c r="L785" i="1"/>
  <c r="J785" i="1"/>
  <c r="J890" i="1" s="1"/>
  <c r="G785" i="1"/>
  <c r="F785" i="1"/>
  <c r="F890" i="1" s="1"/>
  <c r="E785" i="1"/>
  <c r="D785" i="1"/>
  <c r="P784" i="1"/>
  <c r="P783" i="1"/>
  <c r="P781" i="1"/>
  <c r="M779" i="1"/>
  <c r="P778" i="1"/>
  <c r="M778" i="1"/>
  <c r="M785" i="1" s="1"/>
  <c r="M776" i="1"/>
  <c r="E776" i="1"/>
  <c r="L775" i="1"/>
  <c r="L776" i="1" s="1"/>
  <c r="J775" i="1"/>
  <c r="G775" i="1"/>
  <c r="G776" i="1" s="1"/>
  <c r="F775" i="1"/>
  <c r="E775" i="1"/>
  <c r="D775" i="1"/>
  <c r="P774" i="1"/>
  <c r="P772" i="1"/>
  <c r="P771" i="1"/>
  <c r="P775" i="1" s="1"/>
  <c r="P770" i="1"/>
  <c r="M769" i="1"/>
  <c r="L769" i="1"/>
  <c r="J769" i="1"/>
  <c r="J776" i="1" s="1"/>
  <c r="F769" i="1"/>
  <c r="E769" i="1"/>
  <c r="D769" i="1"/>
  <c r="P768" i="1"/>
  <c r="P766" i="1"/>
  <c r="P765" i="1"/>
  <c r="P764" i="1"/>
  <c r="P763" i="1"/>
  <c r="P762" i="1"/>
  <c r="P760" i="1"/>
  <c r="P759" i="1"/>
  <c r="P758" i="1"/>
  <c r="P757" i="1"/>
  <c r="P756" i="1"/>
  <c r="P754" i="1"/>
  <c r="P752" i="1"/>
  <c r="P750" i="1"/>
  <c r="P748" i="1"/>
  <c r="P745" i="1"/>
  <c r="P744" i="1"/>
  <c r="P769" i="1" s="1"/>
  <c r="M741" i="1"/>
  <c r="E741" i="1"/>
  <c r="M740" i="1"/>
  <c r="E740" i="1"/>
  <c r="L739" i="1"/>
  <c r="J739" i="1"/>
  <c r="F739" i="1"/>
  <c r="E739" i="1"/>
  <c r="D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M727" i="1"/>
  <c r="L726" i="1"/>
  <c r="J726" i="1"/>
  <c r="F726" i="1"/>
  <c r="E726" i="1"/>
  <c r="D726" i="1"/>
  <c r="P725" i="1"/>
  <c r="M725" i="1"/>
  <c r="P724" i="1"/>
  <c r="M724" i="1"/>
  <c r="P723" i="1"/>
  <c r="M723" i="1"/>
  <c r="P721" i="1"/>
  <c r="M721" i="1"/>
  <c r="M720" i="1"/>
  <c r="P719" i="1"/>
  <c r="M719" i="1"/>
  <c r="P718" i="1"/>
  <c r="M718" i="1"/>
  <c r="P717" i="1"/>
  <c r="M717" i="1"/>
  <c r="P716" i="1"/>
  <c r="M716" i="1"/>
  <c r="P715" i="1"/>
  <c r="M715" i="1"/>
  <c r="M714" i="1"/>
  <c r="L714" i="1"/>
  <c r="J714" i="1"/>
  <c r="G714" i="1"/>
  <c r="G740" i="1" s="1"/>
  <c r="G741" i="1" s="1"/>
  <c r="F714" i="1"/>
  <c r="E714" i="1"/>
  <c r="D714" i="1"/>
  <c r="P713" i="1"/>
  <c r="P712" i="1"/>
  <c r="P711" i="1"/>
  <c r="N707" i="1"/>
  <c r="M707" i="1"/>
  <c r="E707" i="1"/>
  <c r="P706" i="1"/>
  <c r="P705" i="1"/>
  <c r="F705" i="1"/>
  <c r="F706" i="1" s="1"/>
  <c r="F1275" i="1" s="1"/>
  <c r="D705" i="1"/>
  <c r="D706" i="1" s="1"/>
  <c r="L699" i="1"/>
  <c r="J699" i="1"/>
  <c r="G699" i="1"/>
  <c r="F699" i="1"/>
  <c r="D699" i="1"/>
  <c r="P698" i="1"/>
  <c r="P697" i="1"/>
  <c r="P696" i="1"/>
  <c r="L695" i="1"/>
  <c r="J695" i="1"/>
  <c r="G695" i="1"/>
  <c r="F695" i="1"/>
  <c r="D695" i="1"/>
  <c r="P694" i="1"/>
  <c r="P693" i="1"/>
  <c r="L692" i="1"/>
  <c r="J692" i="1"/>
  <c r="J700" i="1" s="1"/>
  <c r="G692" i="1"/>
  <c r="F692" i="1"/>
  <c r="D692" i="1"/>
  <c r="P691" i="1"/>
  <c r="P690" i="1"/>
  <c r="P689" i="1"/>
  <c r="L685" i="1"/>
  <c r="J685" i="1"/>
  <c r="F685" i="1"/>
  <c r="D685" i="1"/>
  <c r="P684" i="1"/>
  <c r="P683" i="1"/>
  <c r="P685" i="1" s="1"/>
  <c r="L682" i="1"/>
  <c r="L686" i="1" s="1"/>
  <c r="J682" i="1"/>
  <c r="F682" i="1"/>
  <c r="D682" i="1"/>
  <c r="P681" i="1"/>
  <c r="P680" i="1"/>
  <c r="P679" i="1"/>
  <c r="L676" i="1"/>
  <c r="J676" i="1"/>
  <c r="G676" i="1"/>
  <c r="F676" i="1"/>
  <c r="D676" i="1"/>
  <c r="P675" i="1"/>
  <c r="P674" i="1"/>
  <c r="P676" i="1" s="1"/>
  <c r="L672" i="1"/>
  <c r="J672" i="1"/>
  <c r="G672" i="1"/>
  <c r="F672" i="1"/>
  <c r="D672" i="1"/>
  <c r="P671" i="1"/>
  <c r="P670" i="1"/>
  <c r="L668" i="1"/>
  <c r="J668" i="1"/>
  <c r="G668" i="1"/>
  <c r="F668" i="1"/>
  <c r="D668" i="1"/>
  <c r="P667" i="1"/>
  <c r="P666" i="1"/>
  <c r="P668" i="1" s="1"/>
  <c r="L664" i="1"/>
  <c r="J664" i="1"/>
  <c r="G664" i="1"/>
  <c r="F664" i="1"/>
  <c r="D664" i="1"/>
  <c r="P663" i="1"/>
  <c r="P662" i="1"/>
  <c r="P661" i="1"/>
  <c r="L659" i="1"/>
  <c r="J659" i="1"/>
  <c r="F659" i="1"/>
  <c r="D659" i="1"/>
  <c r="P658" i="1"/>
  <c r="P657" i="1"/>
  <c r="P659" i="1" s="1"/>
  <c r="L653" i="1"/>
  <c r="F653" i="1"/>
  <c r="D653" i="1"/>
  <c r="P652" i="1"/>
  <c r="P651" i="1"/>
  <c r="P650" i="1"/>
  <c r="P649" i="1"/>
  <c r="P648" i="1"/>
  <c r="P647" i="1"/>
  <c r="L646" i="1"/>
  <c r="F646" i="1"/>
  <c r="D646" i="1"/>
  <c r="P645" i="1"/>
  <c r="P644" i="1"/>
  <c r="P643" i="1"/>
  <c r="P642" i="1"/>
  <c r="P641" i="1"/>
  <c r="P640" i="1"/>
  <c r="P639" i="1"/>
  <c r="P638" i="1"/>
  <c r="P646" i="1" s="1"/>
  <c r="L637" i="1"/>
  <c r="G637" i="1"/>
  <c r="F637" i="1"/>
  <c r="D637" i="1"/>
  <c r="P636" i="1"/>
  <c r="P635" i="1"/>
  <c r="P634" i="1"/>
  <c r="P633" i="1"/>
  <c r="P632" i="1"/>
  <c r="P631" i="1"/>
  <c r="P630" i="1"/>
  <c r="L629" i="1"/>
  <c r="L654" i="1" s="1"/>
  <c r="G629" i="1"/>
  <c r="F629" i="1"/>
  <c r="D629" i="1"/>
  <c r="P628" i="1"/>
  <c r="P629" i="1" s="1"/>
  <c r="P627" i="1"/>
  <c r="L623" i="1"/>
  <c r="G623" i="1"/>
  <c r="F623" i="1"/>
  <c r="D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L568" i="1"/>
  <c r="L624" i="1" s="1"/>
  <c r="G568" i="1"/>
  <c r="G624" i="1" s="1"/>
  <c r="F568" i="1"/>
  <c r="F624" i="1" s="1"/>
  <c r="D568" i="1"/>
  <c r="D624" i="1" s="1"/>
  <c r="P567" i="1"/>
  <c r="P566" i="1"/>
  <c r="P565" i="1"/>
  <c r="P564" i="1"/>
  <c r="P563" i="1"/>
  <c r="L560" i="1"/>
  <c r="G560" i="1"/>
  <c r="F560" i="1"/>
  <c r="D560" i="1"/>
  <c r="P559" i="1"/>
  <c r="P558" i="1"/>
  <c r="P557" i="1"/>
  <c r="P556" i="1"/>
  <c r="P555" i="1"/>
  <c r="L554" i="1"/>
  <c r="G554" i="1"/>
  <c r="F554" i="1"/>
  <c r="D554" i="1"/>
  <c r="P553" i="1"/>
  <c r="P552" i="1"/>
  <c r="P551" i="1"/>
  <c r="P550" i="1"/>
  <c r="P549" i="1"/>
  <c r="P554" i="1" s="1"/>
  <c r="L548" i="1"/>
  <c r="G548" i="1"/>
  <c r="F548" i="1"/>
  <c r="D548" i="1"/>
  <c r="P547" i="1"/>
  <c r="P546" i="1"/>
  <c r="P545" i="1"/>
  <c r="P544" i="1"/>
  <c r="P548" i="1" s="1"/>
  <c r="L543" i="1"/>
  <c r="G543" i="1"/>
  <c r="F543" i="1"/>
  <c r="D543" i="1"/>
  <c r="P542" i="1"/>
  <c r="P541" i="1"/>
  <c r="P540" i="1"/>
  <c r="P538" i="1"/>
  <c r="P537" i="1"/>
  <c r="P536" i="1"/>
  <c r="P535" i="1"/>
  <c r="P534" i="1"/>
  <c r="P533" i="1"/>
  <c r="P532" i="1"/>
  <c r="P531" i="1"/>
  <c r="P530" i="1"/>
  <c r="P543" i="1" s="1"/>
  <c r="L527" i="1"/>
  <c r="G527" i="1"/>
  <c r="F527" i="1"/>
  <c r="D527" i="1"/>
  <c r="P526" i="1"/>
  <c r="P525" i="1"/>
  <c r="P524" i="1"/>
  <c r="P523" i="1"/>
  <c r="P522" i="1"/>
  <c r="P521" i="1"/>
  <c r="L520" i="1"/>
  <c r="G520" i="1"/>
  <c r="F520" i="1"/>
  <c r="D520" i="1"/>
  <c r="P519" i="1"/>
  <c r="P518" i="1"/>
  <c r="P517" i="1"/>
  <c r="P516" i="1"/>
  <c r="P515" i="1"/>
  <c r="P514" i="1"/>
  <c r="P520" i="1" s="1"/>
  <c r="L513" i="1"/>
  <c r="G513" i="1"/>
  <c r="F513" i="1"/>
  <c r="D513" i="1"/>
  <c r="P512" i="1"/>
  <c r="P511" i="1"/>
  <c r="P510" i="1"/>
  <c r="L509" i="1"/>
  <c r="G509" i="1"/>
  <c r="F509" i="1"/>
  <c r="D509" i="1"/>
  <c r="P508" i="1"/>
  <c r="P507" i="1"/>
  <c r="P506" i="1"/>
  <c r="P505" i="1"/>
  <c r="P504" i="1"/>
  <c r="P503" i="1"/>
  <c r="P502" i="1"/>
  <c r="P501" i="1"/>
  <c r="L500" i="1"/>
  <c r="L528" i="1" s="1"/>
  <c r="G500" i="1"/>
  <c r="F500" i="1"/>
  <c r="D500" i="1"/>
  <c r="P499" i="1"/>
  <c r="P498" i="1"/>
  <c r="P497" i="1"/>
  <c r="P496" i="1"/>
  <c r="P495" i="1"/>
  <c r="P494" i="1"/>
  <c r="L491" i="1"/>
  <c r="G491" i="1"/>
  <c r="F491" i="1"/>
  <c r="D491" i="1"/>
  <c r="D492" i="1" s="1"/>
  <c r="P490" i="1"/>
  <c r="P489" i="1"/>
  <c r="P488" i="1"/>
  <c r="P487" i="1"/>
  <c r="L486" i="1"/>
  <c r="F486" i="1"/>
  <c r="D486" i="1"/>
  <c r="P485" i="1"/>
  <c r="P484" i="1"/>
  <c r="P483" i="1"/>
  <c r="P486" i="1" s="1"/>
  <c r="L482" i="1"/>
  <c r="L492" i="1" s="1"/>
  <c r="G482" i="1"/>
  <c r="F482" i="1"/>
  <c r="D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6" i="1"/>
  <c r="P465" i="1"/>
  <c r="P464" i="1"/>
  <c r="P463" i="1"/>
  <c r="P462" i="1"/>
  <c r="L459" i="1"/>
  <c r="G459" i="1"/>
  <c r="G460" i="1" s="1"/>
  <c r="F459" i="1"/>
  <c r="D459" i="1"/>
  <c r="P458" i="1"/>
  <c r="P457" i="1"/>
  <c r="P456" i="1"/>
  <c r="P455" i="1"/>
  <c r="P454" i="1"/>
  <c r="P453" i="1"/>
  <c r="P452" i="1"/>
  <c r="P451" i="1"/>
  <c r="P450" i="1"/>
  <c r="P449" i="1"/>
  <c r="P448" i="1"/>
  <c r="L447" i="1"/>
  <c r="F447" i="1"/>
  <c r="F460" i="1" s="1"/>
  <c r="D447" i="1"/>
  <c r="P446" i="1"/>
  <c r="P445" i="1"/>
  <c r="P444" i="1"/>
  <c r="P447" i="1" s="1"/>
  <c r="P443" i="1"/>
  <c r="L442" i="1"/>
  <c r="F442" i="1"/>
  <c r="D442" i="1"/>
  <c r="P441" i="1"/>
  <c r="P440" i="1"/>
  <c r="P439" i="1"/>
  <c r="P438" i="1"/>
  <c r="L435" i="1"/>
  <c r="G435" i="1"/>
  <c r="F435" i="1"/>
  <c r="F436" i="1" s="1"/>
  <c r="D435" i="1"/>
  <c r="P434" i="1"/>
  <c r="P433" i="1"/>
  <c r="P432" i="1"/>
  <c r="L431" i="1"/>
  <c r="G431" i="1"/>
  <c r="G436" i="1" s="1"/>
  <c r="F431" i="1"/>
  <c r="D431" i="1"/>
  <c r="P430" i="1"/>
  <c r="P429" i="1"/>
  <c r="P428" i="1"/>
  <c r="P427" i="1"/>
  <c r="P426" i="1"/>
  <c r="P425" i="1"/>
  <c r="P424" i="1"/>
  <c r="P422" i="1"/>
  <c r="P421" i="1"/>
  <c r="P420" i="1"/>
  <c r="P419" i="1"/>
  <c r="P418" i="1"/>
  <c r="P417" i="1"/>
  <c r="P416" i="1"/>
  <c r="P414" i="1"/>
  <c r="P413" i="1"/>
  <c r="P412" i="1"/>
  <c r="P410" i="1"/>
  <c r="P409" i="1"/>
  <c r="P408" i="1"/>
  <c r="P407" i="1"/>
  <c r="P406" i="1"/>
  <c r="P405" i="1"/>
  <c r="L403" i="1"/>
  <c r="G403" i="1"/>
  <c r="F403" i="1"/>
  <c r="D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403" i="1" s="1"/>
  <c r="M388" i="1"/>
  <c r="E388" i="1"/>
  <c r="L387" i="1"/>
  <c r="J387" i="1"/>
  <c r="G387" i="1"/>
  <c r="F387" i="1"/>
  <c r="E387" i="1"/>
  <c r="D387" i="1"/>
  <c r="P386" i="1"/>
  <c r="M386" i="1"/>
  <c r="P385" i="1"/>
  <c r="M385" i="1"/>
  <c r="P384" i="1"/>
  <c r="M384" i="1"/>
  <c r="P383" i="1"/>
  <c r="M383" i="1"/>
  <c r="M387" i="1" s="1"/>
  <c r="P382" i="1"/>
  <c r="P387" i="1" s="1"/>
  <c r="M380" i="1"/>
  <c r="E380" i="1"/>
  <c r="M379" i="1"/>
  <c r="L379" i="1"/>
  <c r="J379" i="1"/>
  <c r="G379" i="1"/>
  <c r="F379" i="1"/>
  <c r="F380" i="1" s="1"/>
  <c r="E379" i="1"/>
  <c r="D379" i="1"/>
  <c r="P378" i="1"/>
  <c r="P377" i="1"/>
  <c r="P379" i="1" s="1"/>
  <c r="M376" i="1"/>
  <c r="L376" i="1"/>
  <c r="J376" i="1"/>
  <c r="G376" i="1"/>
  <c r="F376" i="1"/>
  <c r="E376" i="1"/>
  <c r="D376" i="1"/>
  <c r="P375" i="1"/>
  <c r="P376" i="1" s="1"/>
  <c r="P374" i="1"/>
  <c r="M373" i="1"/>
  <c r="L373" i="1"/>
  <c r="J373" i="1"/>
  <c r="J380" i="1" s="1"/>
  <c r="G373" i="1"/>
  <c r="F373" i="1"/>
  <c r="E373" i="1"/>
  <c r="D373" i="1"/>
  <c r="P372" i="1"/>
  <c r="P371" i="1"/>
  <c r="P373" i="1" s="1"/>
  <c r="M369" i="1"/>
  <c r="E369" i="1"/>
  <c r="L368" i="1"/>
  <c r="J368" i="1"/>
  <c r="G368" i="1"/>
  <c r="F368" i="1"/>
  <c r="E368" i="1"/>
  <c r="D368" i="1"/>
  <c r="P367" i="1"/>
  <c r="P366" i="1"/>
  <c r="M366" i="1"/>
  <c r="P365" i="1"/>
  <c r="M365" i="1"/>
  <c r="M368" i="1" s="1"/>
  <c r="P364" i="1"/>
  <c r="L363" i="1"/>
  <c r="J363" i="1"/>
  <c r="G363" i="1"/>
  <c r="F363" i="1"/>
  <c r="E363" i="1"/>
  <c r="D363" i="1"/>
  <c r="P362" i="1"/>
  <c r="M362" i="1"/>
  <c r="M363" i="1" s="1"/>
  <c r="P361" i="1"/>
  <c r="L360" i="1"/>
  <c r="J360" i="1"/>
  <c r="G360" i="1"/>
  <c r="F360" i="1"/>
  <c r="E360" i="1"/>
  <c r="D360" i="1"/>
  <c r="P359" i="1"/>
  <c r="M359" i="1"/>
  <c r="M360" i="1" s="1"/>
  <c r="P358" i="1"/>
  <c r="L357" i="1"/>
  <c r="J357" i="1"/>
  <c r="G357" i="1"/>
  <c r="F357" i="1"/>
  <c r="E357" i="1"/>
  <c r="D357" i="1"/>
  <c r="M356" i="1"/>
  <c r="M357" i="1" s="1"/>
  <c r="P355" i="1"/>
  <c r="P354" i="1"/>
  <c r="P353" i="1"/>
  <c r="P352" i="1"/>
  <c r="M351" i="1"/>
  <c r="L351" i="1"/>
  <c r="J351" i="1"/>
  <c r="G351" i="1"/>
  <c r="F351" i="1"/>
  <c r="E351" i="1"/>
  <c r="D351" i="1"/>
  <c r="P350" i="1"/>
  <c r="P349" i="1"/>
  <c r="P348" i="1"/>
  <c r="L347" i="1"/>
  <c r="J347" i="1"/>
  <c r="G347" i="1"/>
  <c r="F347" i="1"/>
  <c r="E347" i="1"/>
  <c r="D347" i="1"/>
  <c r="M346" i="1"/>
  <c r="P345" i="1"/>
  <c r="M345" i="1"/>
  <c r="P344" i="1"/>
  <c r="M344" i="1"/>
  <c r="M347" i="1" s="1"/>
  <c r="P343" i="1"/>
  <c r="P347" i="1" s="1"/>
  <c r="M340" i="1"/>
  <c r="L340" i="1"/>
  <c r="J340" i="1"/>
  <c r="G340" i="1"/>
  <c r="F340" i="1"/>
  <c r="E340" i="1"/>
  <c r="D340" i="1"/>
  <c r="P339" i="1"/>
  <c r="P338" i="1"/>
  <c r="P337" i="1"/>
  <c r="P335" i="1"/>
  <c r="P334" i="1"/>
  <c r="P333" i="1"/>
  <c r="P332" i="1"/>
  <c r="P331" i="1"/>
  <c r="P330" i="1"/>
  <c r="P340" i="1" s="1"/>
  <c r="M329" i="1"/>
  <c r="M341" i="1" s="1"/>
  <c r="L329" i="1"/>
  <c r="J329" i="1"/>
  <c r="G329" i="1"/>
  <c r="G341" i="1" s="1"/>
  <c r="F329" i="1"/>
  <c r="E329" i="1"/>
  <c r="E341" i="1" s="1"/>
  <c r="D329" i="1"/>
  <c r="P328" i="1"/>
  <c r="P327" i="1"/>
  <c r="P326" i="1"/>
  <c r="P325" i="1"/>
  <c r="P324" i="1"/>
  <c r="P329" i="1" s="1"/>
  <c r="P323" i="1"/>
  <c r="M322" i="1"/>
  <c r="L322" i="1"/>
  <c r="J322" i="1"/>
  <c r="G322" i="1"/>
  <c r="F322" i="1"/>
  <c r="E322" i="1"/>
  <c r="D322" i="1"/>
  <c r="P321" i="1"/>
  <c r="P320" i="1"/>
  <c r="P319" i="1"/>
  <c r="P318" i="1"/>
  <c r="P322" i="1" s="1"/>
  <c r="M316" i="1"/>
  <c r="L316" i="1"/>
  <c r="J316" i="1"/>
  <c r="F316" i="1"/>
  <c r="E316" i="1"/>
  <c r="D316" i="1"/>
  <c r="P315" i="1"/>
  <c r="P314" i="1"/>
  <c r="P316" i="1" s="1"/>
  <c r="D312" i="1"/>
  <c r="L311" i="1"/>
  <c r="J311" i="1"/>
  <c r="F311" i="1"/>
  <c r="E311" i="1"/>
  <c r="D311" i="1"/>
  <c r="P310" i="1"/>
  <c r="P309" i="1"/>
  <c r="M309" i="1"/>
  <c r="P308" i="1"/>
  <c r="M308" i="1"/>
  <c r="P307" i="1"/>
  <c r="M307" i="1"/>
  <c r="M311" i="1" s="1"/>
  <c r="L306" i="1"/>
  <c r="J306" i="1"/>
  <c r="F306" i="1"/>
  <c r="E306" i="1"/>
  <c r="D306" i="1"/>
  <c r="P305" i="1"/>
  <c r="P304" i="1"/>
  <c r="M304" i="1"/>
  <c r="P303" i="1"/>
  <c r="M303" i="1"/>
  <c r="P302" i="1"/>
  <c r="M302" i="1"/>
  <c r="M306" i="1" s="1"/>
  <c r="L301" i="1"/>
  <c r="J301" i="1"/>
  <c r="F301" i="1"/>
  <c r="E301" i="1"/>
  <c r="D301" i="1"/>
  <c r="P299" i="1"/>
  <c r="P298" i="1"/>
  <c r="M298" i="1"/>
  <c r="P297" i="1"/>
  <c r="M297" i="1"/>
  <c r="P296" i="1"/>
  <c r="M296" i="1"/>
  <c r="M301" i="1" s="1"/>
  <c r="P295" i="1"/>
  <c r="L294" i="1"/>
  <c r="J294" i="1"/>
  <c r="G294" i="1"/>
  <c r="G312" i="1" s="1"/>
  <c r="F294" i="1"/>
  <c r="D294" i="1"/>
  <c r="P293" i="1"/>
  <c r="M293" i="1"/>
  <c r="P292" i="1"/>
  <c r="M292" i="1"/>
  <c r="L289" i="1"/>
  <c r="J289" i="1"/>
  <c r="G289" i="1"/>
  <c r="F289" i="1"/>
  <c r="E289" i="1"/>
  <c r="D289" i="1"/>
  <c r="P288" i="1"/>
  <c r="M288" i="1"/>
  <c r="P287" i="1"/>
  <c r="M287" i="1"/>
  <c r="P286" i="1"/>
  <c r="M286" i="1"/>
  <c r="M289" i="1" s="1"/>
  <c r="L285" i="1"/>
  <c r="J285" i="1"/>
  <c r="G285" i="1"/>
  <c r="F285" i="1"/>
  <c r="E285" i="1"/>
  <c r="D285" i="1"/>
  <c r="P284" i="1"/>
  <c r="P285" i="1" s="1"/>
  <c r="P283" i="1"/>
  <c r="M283" i="1"/>
  <c r="P282" i="1"/>
  <c r="M282" i="1"/>
  <c r="P281" i="1"/>
  <c r="M281" i="1"/>
  <c r="P280" i="1"/>
  <c r="M280" i="1"/>
  <c r="P279" i="1"/>
  <c r="M279" i="1"/>
  <c r="M285" i="1" s="1"/>
  <c r="L278" i="1"/>
  <c r="J278" i="1"/>
  <c r="G278" i="1"/>
  <c r="F278" i="1"/>
  <c r="E278" i="1"/>
  <c r="D278" i="1"/>
  <c r="P277" i="1"/>
  <c r="M276" i="1"/>
  <c r="P275" i="1"/>
  <c r="M275" i="1"/>
  <c r="P274" i="1"/>
  <c r="M274" i="1"/>
  <c r="P273" i="1"/>
  <c r="M273" i="1"/>
  <c r="P272" i="1"/>
  <c r="M272" i="1"/>
  <c r="M278" i="1" s="1"/>
  <c r="P271" i="1"/>
  <c r="M271" i="1"/>
  <c r="L270" i="1"/>
  <c r="J270" i="1"/>
  <c r="G270" i="1"/>
  <c r="F270" i="1"/>
  <c r="E270" i="1"/>
  <c r="E290" i="1" s="1"/>
  <c r="D270" i="1"/>
  <c r="P269" i="1"/>
  <c r="M269" i="1"/>
  <c r="P268" i="1"/>
  <c r="M268" i="1"/>
  <c r="P267" i="1"/>
  <c r="M267" i="1"/>
  <c r="P266" i="1"/>
  <c r="M266" i="1"/>
  <c r="P265" i="1"/>
  <c r="M265" i="1"/>
  <c r="P264" i="1"/>
  <c r="M264" i="1"/>
  <c r="P263" i="1"/>
  <c r="M263" i="1"/>
  <c r="P262" i="1"/>
  <c r="M262" i="1"/>
  <c r="P261" i="1"/>
  <c r="M261" i="1"/>
  <c r="P260" i="1"/>
  <c r="M260" i="1"/>
  <c r="P259" i="1"/>
  <c r="M259" i="1"/>
  <c r="P258" i="1"/>
  <c r="M258" i="1"/>
  <c r="P257" i="1"/>
  <c r="M257" i="1"/>
  <c r="P256" i="1"/>
  <c r="M256" i="1"/>
  <c r="P255" i="1"/>
  <c r="M255" i="1"/>
  <c r="P254" i="1"/>
  <c r="M254" i="1"/>
  <c r="P252" i="1"/>
  <c r="M252" i="1"/>
  <c r="L251" i="1"/>
  <c r="J251" i="1"/>
  <c r="G251" i="1"/>
  <c r="F251" i="1"/>
  <c r="E251" i="1"/>
  <c r="D251" i="1"/>
  <c r="P250" i="1"/>
  <c r="P249" i="1"/>
  <c r="M249" i="1"/>
  <c r="P248" i="1"/>
  <c r="M248" i="1"/>
  <c r="P246" i="1"/>
  <c r="M246" i="1"/>
  <c r="P245" i="1"/>
  <c r="M245" i="1"/>
  <c r="P244" i="1"/>
  <c r="M244" i="1"/>
  <c r="P243" i="1"/>
  <c r="P251" i="1" s="1"/>
  <c r="M243" i="1"/>
  <c r="L242" i="1"/>
  <c r="J242" i="1"/>
  <c r="F242" i="1"/>
  <c r="E242" i="1"/>
  <c r="D242" i="1"/>
  <c r="P241" i="1"/>
  <c r="P240" i="1"/>
  <c r="P239" i="1"/>
  <c r="M239" i="1"/>
  <c r="P238" i="1"/>
  <c r="M238" i="1"/>
  <c r="P237" i="1"/>
  <c r="M237" i="1"/>
  <c r="L236" i="1"/>
  <c r="J236" i="1"/>
  <c r="J290" i="1" s="1"/>
  <c r="G236" i="1"/>
  <c r="F236" i="1"/>
  <c r="E236" i="1"/>
  <c r="D236" i="1"/>
  <c r="P235" i="1"/>
  <c r="P234" i="1"/>
  <c r="P233" i="1"/>
  <c r="P232" i="1"/>
  <c r="P231" i="1"/>
  <c r="M231" i="1"/>
  <c r="P230" i="1"/>
  <c r="M230" i="1"/>
  <c r="P229" i="1"/>
  <c r="M229" i="1"/>
  <c r="M227" i="1"/>
  <c r="L227" i="1"/>
  <c r="J227" i="1"/>
  <c r="G227" i="1"/>
  <c r="F227" i="1"/>
  <c r="E227" i="1"/>
  <c r="D227" i="1"/>
  <c r="P226" i="1"/>
  <c r="P224" i="1"/>
  <c r="P221" i="1"/>
  <c r="P220" i="1"/>
  <c r="P218" i="1"/>
  <c r="M218" i="1"/>
  <c r="L217" i="1"/>
  <c r="J217" i="1"/>
  <c r="G217" i="1"/>
  <c r="F217" i="1"/>
  <c r="D217" i="1"/>
  <c r="P215" i="1"/>
  <c r="P214" i="1"/>
  <c r="P212" i="1"/>
  <c r="P210" i="1"/>
  <c r="P217" i="1" s="1"/>
  <c r="M210" i="1"/>
  <c r="M209" i="1"/>
  <c r="L209" i="1"/>
  <c r="J209" i="1"/>
  <c r="G209" i="1"/>
  <c r="F209" i="1"/>
  <c r="E209" i="1"/>
  <c r="D209" i="1"/>
  <c r="P208" i="1"/>
  <c r="P206" i="1"/>
  <c r="M206" i="1"/>
  <c r="M205" i="1"/>
  <c r="L205" i="1"/>
  <c r="J205" i="1"/>
  <c r="G205" i="1"/>
  <c r="F205" i="1"/>
  <c r="E205" i="1"/>
  <c r="D205" i="1"/>
  <c r="P204" i="1"/>
  <c r="P203" i="1"/>
  <c r="M203" i="1"/>
  <c r="P202" i="1"/>
  <c r="M202" i="1"/>
  <c r="P201" i="1"/>
  <c r="P200" i="1"/>
  <c r="P199" i="1"/>
  <c r="M199" i="1"/>
  <c r="M198" i="1"/>
  <c r="E198" i="1"/>
  <c r="L197" i="1"/>
  <c r="J197" i="1"/>
  <c r="G197" i="1"/>
  <c r="G198" i="1" s="1"/>
  <c r="F197" i="1"/>
  <c r="E197" i="1"/>
  <c r="D197" i="1"/>
  <c r="P196" i="1"/>
  <c r="M196" i="1"/>
  <c r="P195" i="1"/>
  <c r="M195" i="1"/>
  <c r="P194" i="1"/>
  <c r="P197" i="1" s="1"/>
  <c r="M194" i="1"/>
  <c r="M197" i="1" s="1"/>
  <c r="P193" i="1"/>
  <c r="L192" i="1"/>
  <c r="J192" i="1"/>
  <c r="F192" i="1"/>
  <c r="E192" i="1"/>
  <c r="D192" i="1"/>
  <c r="P191" i="1"/>
  <c r="M191" i="1"/>
  <c r="P190" i="1"/>
  <c r="M190" i="1"/>
  <c r="P189" i="1"/>
  <c r="P192" i="1" s="1"/>
  <c r="M188" i="1"/>
  <c r="L188" i="1"/>
  <c r="J188" i="1"/>
  <c r="F188" i="1"/>
  <c r="E188" i="1"/>
  <c r="D188" i="1"/>
  <c r="P187" i="1"/>
  <c r="M187" i="1"/>
  <c r="P186" i="1"/>
  <c r="M186" i="1"/>
  <c r="P185" i="1"/>
  <c r="M185" i="1"/>
  <c r="P184" i="1"/>
  <c r="P188" i="1" s="1"/>
  <c r="M183" i="1"/>
  <c r="L183" i="1"/>
  <c r="J183" i="1"/>
  <c r="F183" i="1"/>
  <c r="E183" i="1"/>
  <c r="D183" i="1"/>
  <c r="P182" i="1"/>
  <c r="P183" i="1" s="1"/>
  <c r="M182" i="1"/>
  <c r="M180" i="1"/>
  <c r="E180" i="1"/>
  <c r="M179" i="1"/>
  <c r="L179" i="1"/>
  <c r="J179" i="1"/>
  <c r="G179" i="1"/>
  <c r="F179" i="1"/>
  <c r="E179" i="1"/>
  <c r="D179" i="1"/>
  <c r="P178" i="1"/>
  <c r="P177" i="1"/>
  <c r="P176" i="1"/>
  <c r="P173" i="1"/>
  <c r="P171" i="1"/>
  <c r="P170" i="1"/>
  <c r="P166" i="1"/>
  <c r="P165" i="1"/>
  <c r="P164" i="1"/>
  <c r="P163" i="1"/>
  <c r="L162" i="1"/>
  <c r="J162" i="1"/>
  <c r="G162" i="1"/>
  <c r="F162" i="1"/>
  <c r="E162" i="1"/>
  <c r="D162" i="1"/>
  <c r="P161" i="1"/>
  <c r="P160" i="1"/>
  <c r="P159" i="1"/>
  <c r="P158" i="1"/>
  <c r="P157" i="1"/>
  <c r="P156" i="1"/>
  <c r="P155" i="1"/>
  <c r="M155" i="1"/>
  <c r="P154" i="1"/>
  <c r="M154" i="1"/>
  <c r="P153" i="1"/>
  <c r="M153" i="1"/>
  <c r="P152" i="1"/>
  <c r="M152" i="1"/>
  <c r="M162" i="1" s="1"/>
  <c r="L151" i="1"/>
  <c r="J151" i="1"/>
  <c r="J180" i="1" s="1"/>
  <c r="G151" i="1"/>
  <c r="G180" i="1" s="1"/>
  <c r="F151" i="1"/>
  <c r="E151" i="1"/>
  <c r="D151" i="1"/>
  <c r="D180" i="1" s="1"/>
  <c r="P150" i="1"/>
  <c r="P149" i="1"/>
  <c r="P148" i="1"/>
  <c r="P147" i="1"/>
  <c r="P146" i="1"/>
  <c r="P145" i="1"/>
  <c r="P144" i="1"/>
  <c r="P143" i="1"/>
  <c r="P142" i="1"/>
  <c r="M142" i="1"/>
  <c r="M151" i="1" s="1"/>
  <c r="P141" i="1"/>
  <c r="P151" i="1" s="1"/>
  <c r="L138" i="1"/>
  <c r="J138" i="1"/>
  <c r="F138" i="1"/>
  <c r="F139" i="1" s="1"/>
  <c r="E138" i="1"/>
  <c r="D138" i="1"/>
  <c r="P137" i="1"/>
  <c r="M137" i="1"/>
  <c r="P136" i="1"/>
  <c r="M136" i="1"/>
  <c r="P135" i="1"/>
  <c r="M135" i="1"/>
  <c r="M138" i="1" s="1"/>
  <c r="L134" i="1"/>
  <c r="J134" i="1"/>
  <c r="F134" i="1"/>
  <c r="E134" i="1"/>
  <c r="D134" i="1"/>
  <c r="P133" i="1"/>
  <c r="M133" i="1"/>
  <c r="P132" i="1"/>
  <c r="P134" i="1" s="1"/>
  <c r="M132" i="1"/>
  <c r="M134" i="1" s="1"/>
  <c r="L131" i="1"/>
  <c r="J131" i="1"/>
  <c r="F131" i="1"/>
  <c r="E131" i="1"/>
  <c r="D131" i="1"/>
  <c r="P130" i="1"/>
  <c r="P129" i="1"/>
  <c r="P128" i="1"/>
  <c r="M128" i="1"/>
  <c r="M127" i="1"/>
  <c r="P126" i="1"/>
  <c r="M126" i="1"/>
  <c r="P125" i="1"/>
  <c r="M125" i="1"/>
  <c r="P124" i="1"/>
  <c r="L123" i="1"/>
  <c r="J123" i="1"/>
  <c r="F123" i="1"/>
  <c r="D123" i="1"/>
  <c r="P122" i="1"/>
  <c r="P123" i="1" s="1"/>
  <c r="M122" i="1"/>
  <c r="N120" i="1"/>
  <c r="L120" i="1"/>
  <c r="J120" i="1"/>
  <c r="G120" i="1"/>
  <c r="F120" i="1"/>
  <c r="E120" i="1"/>
  <c r="D120" i="1"/>
  <c r="P118" i="1"/>
  <c r="P117" i="1"/>
  <c r="P116" i="1"/>
  <c r="P115" i="1"/>
  <c r="P114" i="1"/>
  <c r="P113" i="1"/>
  <c r="P112" i="1"/>
  <c r="P111" i="1"/>
  <c r="P110" i="1"/>
  <c r="P109" i="1"/>
  <c r="M109" i="1"/>
  <c r="P108" i="1"/>
  <c r="P120" i="1" s="1"/>
  <c r="M108" i="1"/>
  <c r="N106" i="1"/>
  <c r="M106" i="1"/>
  <c r="E106" i="1"/>
  <c r="M105" i="1"/>
  <c r="E105" i="1"/>
  <c r="L104" i="1"/>
  <c r="J104" i="1"/>
  <c r="G104" i="1"/>
  <c r="F104" i="1"/>
  <c r="E104" i="1"/>
  <c r="D104" i="1"/>
  <c r="P103" i="1"/>
  <c r="M103" i="1"/>
  <c r="P102" i="1"/>
  <c r="M102" i="1"/>
  <c r="P101" i="1"/>
  <c r="P104" i="1" s="1"/>
  <c r="M101" i="1"/>
  <c r="L100" i="1"/>
  <c r="J100" i="1"/>
  <c r="G100" i="1"/>
  <c r="F100" i="1"/>
  <c r="E100" i="1"/>
  <c r="D100" i="1"/>
  <c r="P99" i="1"/>
  <c r="M99" i="1"/>
  <c r="P98" i="1"/>
  <c r="P100" i="1" s="1"/>
  <c r="M98" i="1"/>
  <c r="M97" i="1"/>
  <c r="L97" i="1"/>
  <c r="J97" i="1"/>
  <c r="F97" i="1"/>
  <c r="E97" i="1"/>
  <c r="D97" i="1"/>
  <c r="P96" i="1"/>
  <c r="P97" i="1" s="1"/>
  <c r="M94" i="1"/>
  <c r="E94" i="1"/>
  <c r="L93" i="1"/>
  <c r="L94" i="1" s="1"/>
  <c r="J93" i="1"/>
  <c r="J94" i="1" s="1"/>
  <c r="G93" i="1"/>
  <c r="G94" i="1" s="1"/>
  <c r="F93" i="1"/>
  <c r="E93" i="1"/>
  <c r="D93" i="1"/>
  <c r="P92" i="1"/>
  <c r="M92" i="1"/>
  <c r="P91" i="1"/>
  <c r="M91" i="1"/>
  <c r="P89" i="1"/>
  <c r="M89" i="1"/>
  <c r="F89" i="1"/>
  <c r="E89" i="1"/>
  <c r="D89" i="1"/>
  <c r="O85" i="1"/>
  <c r="L85" i="1"/>
  <c r="J85" i="1"/>
  <c r="H85" i="1"/>
  <c r="H86" i="1" s="1"/>
  <c r="H106" i="1" s="1"/>
  <c r="H1276" i="1" s="1"/>
  <c r="F85" i="1"/>
  <c r="D85" i="1"/>
  <c r="P84" i="1"/>
  <c r="M84" i="1"/>
  <c r="P83" i="1"/>
  <c r="M83" i="1"/>
  <c r="P82" i="1"/>
  <c r="M82" i="1"/>
  <c r="P81" i="1"/>
  <c r="M81" i="1"/>
  <c r="P80" i="1"/>
  <c r="M80" i="1"/>
  <c r="M79" i="1"/>
  <c r="M78" i="1"/>
  <c r="P77" i="1"/>
  <c r="M77" i="1"/>
  <c r="M76" i="1"/>
  <c r="M75" i="1"/>
  <c r="M74" i="1"/>
  <c r="P73" i="1"/>
  <c r="M73" i="1"/>
  <c r="M72" i="1"/>
  <c r="P71" i="1"/>
  <c r="M71" i="1"/>
  <c r="P70" i="1"/>
  <c r="M70" i="1"/>
  <c r="P69" i="1"/>
  <c r="M69" i="1"/>
  <c r="M68" i="1"/>
  <c r="P67" i="1"/>
  <c r="M67" i="1"/>
  <c r="E67" i="1"/>
  <c r="P66" i="1"/>
  <c r="M66" i="1"/>
  <c r="E66" i="1"/>
  <c r="P65" i="1"/>
  <c r="M65" i="1"/>
  <c r="E65" i="1"/>
  <c r="P64" i="1"/>
  <c r="M64" i="1"/>
  <c r="M85" i="1" s="1"/>
  <c r="E64" i="1"/>
  <c r="E85" i="1" s="1"/>
  <c r="O63" i="1"/>
  <c r="L63" i="1"/>
  <c r="J63" i="1"/>
  <c r="H63" i="1"/>
  <c r="F63" i="1"/>
  <c r="D63" i="1"/>
  <c r="P62" i="1"/>
  <c r="M62" i="1"/>
  <c r="P61" i="1"/>
  <c r="M61" i="1"/>
  <c r="P60" i="1"/>
  <c r="M60" i="1"/>
  <c r="P59" i="1"/>
  <c r="M59" i="1"/>
  <c r="P58" i="1"/>
  <c r="M58" i="1"/>
  <c r="P57" i="1"/>
  <c r="M57" i="1"/>
  <c r="P56" i="1"/>
  <c r="P63" i="1" s="1"/>
  <c r="M56" i="1"/>
  <c r="M63" i="1" s="1"/>
  <c r="P55" i="1"/>
  <c r="M55" i="1"/>
  <c r="O54" i="1"/>
  <c r="L54" i="1"/>
  <c r="J54" i="1"/>
  <c r="H54" i="1"/>
  <c r="F54" i="1"/>
  <c r="D54" i="1"/>
  <c r="P53" i="1"/>
  <c r="M53" i="1"/>
  <c r="P52" i="1"/>
  <c r="M52" i="1"/>
  <c r="P51" i="1"/>
  <c r="M51" i="1"/>
  <c r="P50" i="1"/>
  <c r="M50" i="1"/>
  <c r="O49" i="1"/>
  <c r="L49" i="1"/>
  <c r="J49" i="1"/>
  <c r="H49" i="1"/>
  <c r="F49" i="1"/>
  <c r="E49" i="1"/>
  <c r="D49" i="1"/>
  <c r="P48" i="1"/>
  <c r="M48" i="1"/>
  <c r="M49" i="1" s="1"/>
  <c r="E48" i="1"/>
  <c r="P47" i="1"/>
  <c r="P49" i="1" s="1"/>
  <c r="M47" i="1"/>
  <c r="E47" i="1"/>
  <c r="O46" i="1"/>
  <c r="O86" i="1" s="1"/>
  <c r="L46" i="1"/>
  <c r="J46" i="1"/>
  <c r="H46" i="1"/>
  <c r="F46" i="1"/>
  <c r="D46" i="1"/>
  <c r="P45" i="1"/>
  <c r="M45" i="1"/>
  <c r="P44" i="1"/>
  <c r="M44" i="1"/>
  <c r="P43" i="1"/>
  <c r="M43" i="1"/>
  <c r="P42" i="1"/>
  <c r="P46" i="1" s="1"/>
  <c r="M42" i="1"/>
  <c r="M46" i="1" s="1"/>
  <c r="M86" i="1" s="1"/>
  <c r="N40" i="1"/>
  <c r="L40" i="1"/>
  <c r="J40" i="1"/>
  <c r="G40" i="1"/>
  <c r="F40" i="1"/>
  <c r="E40" i="1"/>
  <c r="D40" i="1"/>
  <c r="P39" i="1"/>
  <c r="M39" i="1"/>
  <c r="P38" i="1"/>
  <c r="P37" i="1"/>
  <c r="M37" i="1"/>
  <c r="P36" i="1"/>
  <c r="M36" i="1"/>
  <c r="P35" i="1"/>
  <c r="M35" i="1"/>
  <c r="P34" i="1"/>
  <c r="M34" i="1"/>
  <c r="P33" i="1"/>
  <c r="M33" i="1"/>
  <c r="P32" i="1"/>
  <c r="M32" i="1"/>
  <c r="P31" i="1"/>
  <c r="M31" i="1"/>
  <c r="P30" i="1"/>
  <c r="M30" i="1"/>
  <c r="P29" i="1"/>
  <c r="M29" i="1"/>
  <c r="P28" i="1"/>
  <c r="M28" i="1"/>
  <c r="N26" i="1"/>
  <c r="L26" i="1"/>
  <c r="J26" i="1"/>
  <c r="G26" i="1"/>
  <c r="F26" i="1"/>
  <c r="E26" i="1"/>
  <c r="D26" i="1"/>
  <c r="P25" i="1"/>
  <c r="M25" i="1"/>
  <c r="P24" i="1"/>
  <c r="M24" i="1"/>
  <c r="P23" i="1"/>
  <c r="M23" i="1"/>
  <c r="P22" i="1"/>
  <c r="M22" i="1"/>
  <c r="P21" i="1"/>
  <c r="M21" i="1"/>
  <c r="P20" i="1"/>
  <c r="M20" i="1"/>
  <c r="P19" i="1"/>
  <c r="M19" i="1"/>
  <c r="P18" i="1"/>
  <c r="M18" i="1"/>
  <c r="P17" i="1"/>
  <c r="M17" i="1"/>
  <c r="M26" i="1" s="1"/>
  <c r="D105" i="1" l="1"/>
  <c r="J105" i="1"/>
  <c r="L180" i="1"/>
  <c r="D528" i="1"/>
  <c r="L290" i="1"/>
  <c r="M40" i="1"/>
  <c r="L106" i="1"/>
  <c r="P54" i="1"/>
  <c r="P85" i="1"/>
  <c r="L86" i="1"/>
  <c r="M100" i="1"/>
  <c r="F105" i="1"/>
  <c r="M131" i="1"/>
  <c r="P162" i="1"/>
  <c r="P179" i="1"/>
  <c r="P180" i="1" s="1"/>
  <c r="D139" i="1"/>
  <c r="L139" i="1"/>
  <c r="L198" i="1"/>
  <c r="P205" i="1"/>
  <c r="P227" i="1"/>
  <c r="M236" i="1"/>
  <c r="M242" i="1"/>
  <c r="M270" i="1"/>
  <c r="M290" i="1" s="1"/>
  <c r="P289" i="1"/>
  <c r="L312" i="1"/>
  <c r="P360" i="1"/>
  <c r="P368" i="1"/>
  <c r="P369" i="1" s="1"/>
  <c r="D380" i="1"/>
  <c r="P435" i="1"/>
  <c r="G106" i="1"/>
  <c r="P198" i="1"/>
  <c r="P26" i="1"/>
  <c r="D86" i="1"/>
  <c r="P93" i="1"/>
  <c r="P94" i="1" s="1"/>
  <c r="M104" i="1"/>
  <c r="M192" i="1"/>
  <c r="L460" i="1"/>
  <c r="G492" i="1"/>
  <c r="P491" i="1"/>
  <c r="P527" i="1"/>
  <c r="P528" i="1" s="1"/>
  <c r="G561" i="1"/>
  <c r="D561" i="1"/>
  <c r="F654" i="1"/>
  <c r="P664" i="1"/>
  <c r="J686" i="1"/>
  <c r="D700" i="1"/>
  <c r="D701" i="1" s="1"/>
  <c r="L700" i="1"/>
  <c r="D686" i="1"/>
  <c r="P692" i="1"/>
  <c r="G700" i="1"/>
  <c r="G701" i="1" s="1"/>
  <c r="M726" i="1"/>
  <c r="J740" i="1"/>
  <c r="J741" i="1" s="1"/>
  <c r="E890" i="1"/>
  <c r="P889" i="1"/>
  <c r="L934" i="1"/>
  <c r="P1010" i="1"/>
  <c r="P1021" i="1"/>
  <c r="D1046" i="1"/>
  <c r="L1046" i="1"/>
  <c r="P1129" i="1"/>
  <c r="J1187" i="1"/>
  <c r="P1234" i="1"/>
  <c r="D1268" i="1"/>
  <c r="P40" i="1"/>
  <c r="F86" i="1"/>
  <c r="F106" i="1" s="1"/>
  <c r="M93" i="1"/>
  <c r="F94" i="1"/>
  <c r="G105" i="1"/>
  <c r="P138" i="1"/>
  <c r="P139" i="1" s="1"/>
  <c r="J139" i="1"/>
  <c r="F180" i="1"/>
  <c r="J198" i="1"/>
  <c r="F198" i="1"/>
  <c r="P209" i="1"/>
  <c r="P236" i="1"/>
  <c r="G290" i="1"/>
  <c r="M251" i="1"/>
  <c r="P270" i="1"/>
  <c r="P278" i="1"/>
  <c r="D290" i="1"/>
  <c r="P294" i="1"/>
  <c r="P301" i="1"/>
  <c r="L341" i="1"/>
  <c r="P351" i="1"/>
  <c r="G380" i="1"/>
  <c r="P431" i="1"/>
  <c r="P442" i="1"/>
  <c r="D460" i="1"/>
  <c r="P482" i="1"/>
  <c r="P509" i="1"/>
  <c r="P513" i="1"/>
  <c r="P560" i="1"/>
  <c r="P637" i="1"/>
  <c r="D654" i="1"/>
  <c r="P672" i="1"/>
  <c r="F686" i="1"/>
  <c r="P695" i="1"/>
  <c r="P726" i="1"/>
  <c r="F740" i="1"/>
  <c r="F741" i="1" s="1"/>
  <c r="P739" i="1"/>
  <c r="D740" i="1"/>
  <c r="D741" i="1" s="1"/>
  <c r="L740" i="1"/>
  <c r="L741" i="1" s="1"/>
  <c r="D776" i="1"/>
  <c r="L890" i="1"/>
  <c r="P795" i="1"/>
  <c r="P890" i="1" s="1"/>
  <c r="M808" i="1"/>
  <c r="D890" i="1"/>
  <c r="P900" i="1"/>
  <c r="P927" i="1"/>
  <c r="P934" i="1" s="1"/>
  <c r="P955" i="1" s="1"/>
  <c r="P953" i="1"/>
  <c r="P954" i="1" s="1"/>
  <c r="F1030" i="1"/>
  <c r="N1041" i="1"/>
  <c r="P1057" i="1"/>
  <c r="P1187" i="1" s="1"/>
  <c r="L1187" i="1"/>
  <c r="D1210" i="1"/>
  <c r="L1210" i="1"/>
  <c r="F1210" i="1"/>
  <c r="P1217" i="1"/>
  <c r="L1268" i="1"/>
  <c r="F1267" i="1"/>
  <c r="D1272" i="1"/>
  <c r="D1030" i="1"/>
  <c r="L1030" i="1"/>
  <c r="L1272" i="1" s="1"/>
  <c r="F1046" i="1"/>
  <c r="F1268" i="1"/>
  <c r="M54" i="1"/>
  <c r="J86" i="1"/>
  <c r="J106" i="1" s="1"/>
  <c r="D94" i="1"/>
  <c r="L105" i="1"/>
  <c r="P131" i="1"/>
  <c r="D198" i="1"/>
  <c r="P242" i="1"/>
  <c r="F290" i="1"/>
  <c r="J312" i="1"/>
  <c r="P306" i="1"/>
  <c r="F312" i="1"/>
  <c r="P311" i="1"/>
  <c r="P312" i="1" s="1"/>
  <c r="F341" i="1"/>
  <c r="P357" i="1"/>
  <c r="P363" i="1"/>
  <c r="L380" i="1"/>
  <c r="L436" i="1"/>
  <c r="D436" i="1"/>
  <c r="D655" i="1" s="1"/>
  <c r="P459" i="1"/>
  <c r="F492" i="1"/>
  <c r="F655" i="1" s="1"/>
  <c r="F708" i="1" s="1"/>
  <c r="F1274" i="1" s="1"/>
  <c r="P500" i="1"/>
  <c r="G528" i="1"/>
  <c r="G655" i="1" s="1"/>
  <c r="F528" i="1"/>
  <c r="L561" i="1"/>
  <c r="F561" i="1"/>
  <c r="P568" i="1"/>
  <c r="P624" i="1" s="1"/>
  <c r="P623" i="1"/>
  <c r="G654" i="1"/>
  <c r="P653" i="1"/>
  <c r="F701" i="1"/>
  <c r="P682" i="1"/>
  <c r="P686" i="1" s="1"/>
  <c r="P701" i="1" s="1"/>
  <c r="F700" i="1"/>
  <c r="P699" i="1"/>
  <c r="P700" i="1" s="1"/>
  <c r="P714" i="1"/>
  <c r="F776" i="1"/>
  <c r="P785" i="1"/>
  <c r="G890" i="1"/>
  <c r="P808" i="1"/>
  <c r="P840" i="1"/>
  <c r="P875" i="1"/>
  <c r="P933" i="1"/>
  <c r="J934" i="1"/>
  <c r="D954" i="1"/>
  <c r="D955" i="1" s="1"/>
  <c r="F954" i="1"/>
  <c r="F955" i="1" s="1"/>
  <c r="P964" i="1"/>
  <c r="P970" i="1"/>
  <c r="P979" i="1"/>
  <c r="P988" i="1"/>
  <c r="J1046" i="1"/>
  <c r="J1272" i="1" s="1"/>
  <c r="P1053" i="1"/>
  <c r="P1186" i="1"/>
  <c r="F1187" i="1"/>
  <c r="P1209" i="1"/>
  <c r="P1210" i="1" s="1"/>
  <c r="F1238" i="1"/>
  <c r="F1270" i="1" s="1"/>
  <c r="F1273" i="1" s="1"/>
  <c r="G1268" i="1"/>
  <c r="G1267" i="1"/>
  <c r="P290" i="1"/>
  <c r="P341" i="1"/>
  <c r="P388" i="1" s="1"/>
  <c r="P105" i="1"/>
  <c r="D106" i="1"/>
  <c r="P86" i="1"/>
  <c r="P106" i="1" s="1"/>
  <c r="D341" i="1"/>
  <c r="D388" i="1" s="1"/>
  <c r="J369" i="1"/>
  <c r="F369" i="1"/>
  <c r="F388" i="1" s="1"/>
  <c r="F707" i="1" s="1"/>
  <c r="P380" i="1"/>
  <c r="L655" i="1"/>
  <c r="L708" i="1" s="1"/>
  <c r="L1274" i="1" s="1"/>
  <c r="J701" i="1"/>
  <c r="L955" i="1"/>
  <c r="G1272" i="1"/>
  <c r="P1238" i="1"/>
  <c r="P1270" i="1" s="1"/>
  <c r="P1273" i="1" s="1"/>
  <c r="J1268" i="1"/>
  <c r="J341" i="1"/>
  <c r="J388" i="1" s="1"/>
  <c r="G369" i="1"/>
  <c r="G388" i="1" s="1"/>
  <c r="P561" i="1"/>
  <c r="L701" i="1"/>
  <c r="P740" i="1"/>
  <c r="P741" i="1" s="1"/>
  <c r="P1267" i="1"/>
  <c r="P1268" i="1" s="1"/>
  <c r="D369" i="1"/>
  <c r="P776" i="1"/>
  <c r="M890" i="1"/>
  <c r="P1030" i="1"/>
  <c r="L369" i="1"/>
  <c r="L388" i="1" s="1"/>
  <c r="L707" i="1" s="1"/>
  <c r="L1276" i="1" s="1"/>
  <c r="J955" i="1"/>
  <c r="F1272" i="1"/>
  <c r="P1046" i="1"/>
  <c r="P1275" i="1"/>
  <c r="L1238" i="1"/>
  <c r="L1270" i="1" s="1"/>
  <c r="D707" i="1" l="1"/>
  <c r="D1276" i="1" s="1"/>
  <c r="F1276" i="1"/>
  <c r="P655" i="1"/>
  <c r="P708" i="1" s="1"/>
  <c r="P1274" i="1" s="1"/>
  <c r="P1272" i="1"/>
  <c r="P460" i="1"/>
  <c r="G707" i="1"/>
  <c r="G1276" i="1" s="1"/>
  <c r="J707" i="1"/>
  <c r="J1276" i="1" s="1"/>
  <c r="P654" i="1"/>
  <c r="P492" i="1"/>
  <c r="P436" i="1"/>
  <c r="P707" i="1"/>
  <c r="P1276" i="1" s="1"/>
  <c r="D1274" i="1"/>
  <c r="D708" i="1"/>
  <c r="G1274" i="1"/>
  <c r="G708" i="1"/>
</calcChain>
</file>

<file path=xl/sharedStrings.xml><?xml version="1.0" encoding="utf-8"?>
<sst xmlns="http://schemas.openxmlformats.org/spreadsheetml/2006/main" count="1636" uniqueCount="841">
  <si>
    <t>форма № Т-3</t>
  </si>
  <si>
    <t>УТВЕРЖДЕНО</t>
  </si>
  <si>
    <t>Номер документа</t>
  </si>
  <si>
    <t>Дата составления</t>
  </si>
  <si>
    <t>Штатное расписание</t>
  </si>
  <si>
    <t>01 ш/р</t>
  </si>
  <si>
    <t xml:space="preserve">  Генеральный директор</t>
  </si>
  <si>
    <t>____________________Э.Л. Кокосадзе</t>
  </si>
  <si>
    <t>Приказ  от "29 "12  2018 г. №110</t>
  </si>
  <si>
    <t>на период 2019 года</t>
  </si>
  <si>
    <t>с 01 января2018 г.</t>
  </si>
  <si>
    <t xml:space="preserve">Штат в количестве </t>
  </si>
  <si>
    <t>969 единиц</t>
  </si>
  <si>
    <t>Структурное подразделение</t>
  </si>
  <si>
    <t>Должность (специальность, профессия), разряд, класс (категория) квалификация</t>
  </si>
  <si>
    <t>Кол-во штатных единиц</t>
  </si>
  <si>
    <t xml:space="preserve">Тарифная ставка (оклад) </t>
  </si>
  <si>
    <t>Надбавки</t>
  </si>
  <si>
    <t>Всего</t>
  </si>
  <si>
    <t>Примечание</t>
  </si>
  <si>
    <t xml:space="preserve">Наименование </t>
  </si>
  <si>
    <t>Код</t>
  </si>
  <si>
    <t xml:space="preserve">Персональна надбавка </t>
  </si>
  <si>
    <t>Районный коэффициент 1.2</t>
  </si>
  <si>
    <t>% надбавка</t>
  </si>
  <si>
    <t xml:space="preserve">За качественное отношение к труду </t>
  </si>
  <si>
    <t>За вредные условия труда</t>
  </si>
  <si>
    <t xml:space="preserve">За высокие достижения в труде </t>
  </si>
  <si>
    <t>Доплата
за доп.
объем,
и совмещение рубли</t>
  </si>
  <si>
    <t xml:space="preserve">За выслугу лет </t>
  </si>
  <si>
    <t>Руководство</t>
  </si>
  <si>
    <t>Дирекция</t>
  </si>
  <si>
    <t>Д</t>
  </si>
  <si>
    <t>Генеральный директор</t>
  </si>
  <si>
    <t>Первый заместитель генерального директора - технический директор</t>
  </si>
  <si>
    <t xml:space="preserve">Заместитель генерального директора - исполнительный директор </t>
  </si>
  <si>
    <t>Научный руководитель</t>
  </si>
  <si>
    <t>Заместитель генерального директора -  директор проектов АЭС-2006</t>
  </si>
  <si>
    <t>Заместитель генерального директора - директор по научной работе</t>
  </si>
  <si>
    <t>Заместитель генерального директора - директор по проектированию</t>
  </si>
  <si>
    <t>Заместитель генерального директора -  директор по экономике и финансам</t>
  </si>
  <si>
    <t>Итого по Дирекции</t>
  </si>
  <si>
    <t>Персонал генерального директора</t>
  </si>
  <si>
    <t>Исполнительная дирекция</t>
  </si>
  <si>
    <t>ИД</t>
  </si>
  <si>
    <t xml:space="preserve">Заместитель исполнительного директора-главный бухгалтер </t>
  </si>
  <si>
    <t>Заместитель исполнительного директора</t>
  </si>
  <si>
    <t>Заместитель исполнительного директора
по правовой работе</t>
  </si>
  <si>
    <t>Заместитель исполнительного директора
по работе с персоналом</t>
  </si>
  <si>
    <t>Заместитель директора по проектированию</t>
  </si>
  <si>
    <t>Заместитель технического директора</t>
  </si>
  <si>
    <t>Заместитель технического директора))*</t>
  </si>
  <si>
    <t>Заместитель директора по научной работе</t>
  </si>
  <si>
    <t>Управляющий делами</t>
  </si>
  <si>
    <t>Итого по  ИД</t>
  </si>
  <si>
    <t>Обособленное подразделение АО ОЭС в г.Шарыпово</t>
  </si>
  <si>
    <t>Аппарат управления Обособленного подразделения АО ОЭС в г.Шарыпово</t>
  </si>
  <si>
    <t>АУ ОП АО ОЭС в г.Шарыпово</t>
  </si>
  <si>
    <t>Руководитель обособленного подразделения</t>
  </si>
  <si>
    <t>0-30%</t>
  </si>
  <si>
    <t>Заместитель руководителя обособленного подразделения</t>
  </si>
  <si>
    <t>Водитель</t>
  </si>
  <si>
    <t>Делопроизводитель</t>
  </si>
  <si>
    <t>Итого по АР ОП АО ОЭС в г.Шарыпово</t>
  </si>
  <si>
    <t>Бухгалтерия Обособленного подразделения АО ОЭС в г.Шарыпово</t>
  </si>
  <si>
    <t>Бух ОП АО ОЭС в г.Шарыпово</t>
  </si>
  <si>
    <t>Ведущий бухгалтер</t>
  </si>
  <si>
    <t>Бухгалтер 1 категории</t>
  </si>
  <si>
    <t>Итого по Бух ОП АО ОЭС 
в г.Шарыпово</t>
  </si>
  <si>
    <t>Отдел охраны труда и  техники безопасности Обособленного подразделения АО ОЭС в г.Шарыпово</t>
  </si>
  <si>
    <t>ООТ и ТБ ОП АО ОЭС в г.Шарыпово</t>
  </si>
  <si>
    <t xml:space="preserve">Начальник отдела </t>
  </si>
  <si>
    <t>Специалист по охране труда  1 категории</t>
  </si>
  <si>
    <t>Итого по ООТ и ТБ ОП АО ОЭС в г.Шарыпово</t>
  </si>
  <si>
    <t>Отдел строительного контроля Обособленного подразделения АО ОЭС в г.Шарыпово</t>
  </si>
  <si>
    <t>ОСК ОП АО ОЭС в г.Шарыпово</t>
  </si>
  <si>
    <t>Главный специалист</t>
  </si>
  <si>
    <t>Ведущий инженер</t>
  </si>
  <si>
    <t>Инженер</t>
  </si>
  <si>
    <t>Итого по ОСК  ОП АО ОЭС в г.Шарыпово</t>
  </si>
  <si>
    <t>Производственный отдел Обособленного подразделения АО ОЭС в г.Шарыпово</t>
  </si>
  <si>
    <t>Начальник отдела</t>
  </si>
  <si>
    <t>Заместитель начальника отдела</t>
  </si>
  <si>
    <t>Руководитель группы по монтажу тепловой изоляции</t>
  </si>
  <si>
    <t>Руководитель группы по монтажу электротехнического оборудования</t>
  </si>
  <si>
    <t>Электросварщик  ручной сварки 6 разряда</t>
  </si>
  <si>
    <t>ПО
ОП АО ОЭС в 
г.Шарыпово</t>
  </si>
  <si>
    <t>Специалист</t>
  </si>
  <si>
    <t>Кладовщик</t>
  </si>
  <si>
    <t>Итого по ПО ОП 
АО ОЭС в г.Шарыпово</t>
  </si>
  <si>
    <t>Всего по  ОП АО ОЭС в г.Шарыпово</t>
  </si>
  <si>
    <t>Р ОП АО ОЭС в г.Калуге</t>
  </si>
  <si>
    <t>Итого по Р ОП АО ОЭС в г.Калуге</t>
  </si>
  <si>
    <t>Управление производственной площадкой</t>
  </si>
  <si>
    <t xml:space="preserve">Аппарат управления производственной площадкой Обособленного подразделения АО ОЭС в г.Калуге </t>
  </si>
  <si>
    <t>А УПП ОП АО ОЭС в г.Калуге</t>
  </si>
  <si>
    <t>Заместитель руководителя обособленного подразделения-руководитель управления</t>
  </si>
  <si>
    <t>Заместитель руководителя управления</t>
  </si>
  <si>
    <t>Итого по  А УПП ОП АО ОЭС в г.Калуге</t>
  </si>
  <si>
    <t>Всего по  ОП АО ОЭС в г.Калуге</t>
  </si>
  <si>
    <t>Центр Проектного управления</t>
  </si>
  <si>
    <t>Руководство центра проектного управления</t>
  </si>
  <si>
    <t>Рук.
ЦПУ</t>
  </si>
  <si>
    <t>Директор центра</t>
  </si>
  <si>
    <t>Итого по Рук ЦПУ</t>
  </si>
  <si>
    <t>Отдел интеграции  технических решений центра проектного управления</t>
  </si>
  <si>
    <t>ОИТР
ЦПУ</t>
  </si>
  <si>
    <t>Итого по  ОИТР ЦПУ</t>
  </si>
  <si>
    <t>Отдел управления сроками и оценки рисков центра проектного управления</t>
  </si>
  <si>
    <t>ОУС и ОР
ЦПУ</t>
  </si>
  <si>
    <t>Итого по ОУС и ОР ЦПУ</t>
  </si>
  <si>
    <t>Всего по ЦПУ</t>
  </si>
  <si>
    <t>Всего по персоналу генерального директора</t>
  </si>
  <si>
    <t xml:space="preserve">Персонал заместителя генерального директора - исполнительного директора </t>
  </si>
  <si>
    <t>Бухгалтерия</t>
  </si>
  <si>
    <t>Бух</t>
  </si>
  <si>
    <t>Заместиель  главного бухгалтера</t>
  </si>
  <si>
    <t xml:space="preserve">Руководитель группы </t>
  </si>
  <si>
    <t>Ведущий бухгалтер по ТМЦ</t>
  </si>
  <si>
    <t>Помощник бухгалтера</t>
  </si>
  <si>
    <t>Итого по Бухгалтерии</t>
  </si>
  <si>
    <t>Управление по работе с персоналом</t>
  </si>
  <si>
    <t xml:space="preserve">Аппарат управления по работе с персоналом </t>
  </si>
  <si>
    <t>А УРП</t>
  </si>
  <si>
    <t>Начальник управления</t>
  </si>
  <si>
    <t>Итого по А УРП</t>
  </si>
  <si>
    <t xml:space="preserve">Отдел кадров управления по работе с персоналом  </t>
  </si>
  <si>
    <t>ОК УРП</t>
  </si>
  <si>
    <t>Ведущий специалист</t>
  </si>
  <si>
    <t>Итого по ОК УРП</t>
  </si>
  <si>
    <t xml:space="preserve">Отдел подбора и обучения персонала управления по работе с персоналом  </t>
  </si>
  <si>
    <t>ОП  и ОП УРП</t>
  </si>
  <si>
    <t>Итого по  ОП  и ОП УРП</t>
  </si>
  <si>
    <t xml:space="preserve">Паспортно-визовый отдел управления по работе с персоналом  </t>
  </si>
  <si>
    <t>ПВО УРП</t>
  </si>
  <si>
    <t>Итого по  ПВО УРП</t>
  </si>
  <si>
    <t>Итого по УРП</t>
  </si>
  <si>
    <t>Административное  управление</t>
  </si>
  <si>
    <t xml:space="preserve">Административно-хозяйственный отдел  административного  управления </t>
  </si>
  <si>
    <t>АХО 
АУ</t>
  </si>
  <si>
    <t>Персональный - водитель</t>
  </si>
  <si>
    <t>Итого по АХО АУ</t>
  </si>
  <si>
    <t>Канцелярия административного управления</t>
  </si>
  <si>
    <t>К АУ</t>
  </si>
  <si>
    <t>Помощник  генерального директора</t>
  </si>
  <si>
    <t>Помощник I заместителя генерального директора-технического директора</t>
  </si>
  <si>
    <t>Помощник  заместителя генерального директора-исполнительного  директора</t>
  </si>
  <si>
    <t>Старший администратор офиса</t>
  </si>
  <si>
    <t>Администратор офиса</t>
  </si>
  <si>
    <t>Курьер</t>
  </si>
  <si>
    <t>Итого по  К АУ</t>
  </si>
  <si>
    <t xml:space="preserve">Отдел протокола административного управления </t>
  </si>
  <si>
    <t>Опр АУ</t>
  </si>
  <si>
    <t>Младший специалист</t>
  </si>
  <si>
    <t>Старший водитель - экспедитор</t>
  </si>
  <si>
    <t>Итого по Опр АУ</t>
  </si>
  <si>
    <t xml:space="preserve">Всего по Административному управлению </t>
  </si>
  <si>
    <t>Управление информационных технологий</t>
  </si>
  <si>
    <t>Аппарат управления информационных технологий</t>
  </si>
  <si>
    <t>А УИТ</t>
  </si>
  <si>
    <t>Итого по А УИТ</t>
  </si>
  <si>
    <t>Отдел системного администрирования управления информационных технологий</t>
  </si>
  <si>
    <t>ОСА УИТ</t>
  </si>
  <si>
    <t>Итого по ОСА УИТ</t>
  </si>
  <si>
    <t>Отдел сопровождения копировально-множительной техники управления информационных технологий</t>
  </si>
  <si>
    <t>ОСКМТ УИТ</t>
  </si>
  <si>
    <t>Итого по  ОСКМТ УИТ</t>
  </si>
  <si>
    <t>Отдел програмного обеспечения управления информационных технологий</t>
  </si>
  <si>
    <t>ОПОП УИТ</t>
  </si>
  <si>
    <t>Программист</t>
  </si>
  <si>
    <t>Методолог</t>
  </si>
  <si>
    <t>Итого по ОПОП УИТ</t>
  </si>
  <si>
    <t>Всего по УИТ</t>
  </si>
  <si>
    <t>Юридический отдел</t>
  </si>
  <si>
    <t>ЮО</t>
  </si>
  <si>
    <t>Главный юрисконсульт</t>
  </si>
  <si>
    <t>Ведущий юрисконсульт</t>
  </si>
  <si>
    <t>Юрисконсульт</t>
  </si>
  <si>
    <t>Итого по ЮО</t>
  </si>
  <si>
    <t xml:space="preserve">Конструкторский отдел </t>
  </si>
  <si>
    <t xml:space="preserve">КО </t>
  </si>
  <si>
    <t xml:space="preserve">Ведущий инженер-конструктор </t>
  </si>
  <si>
    <t xml:space="preserve">Итого по КО </t>
  </si>
  <si>
    <t>Тендерный отдел</t>
  </si>
  <si>
    <t>ТенО</t>
  </si>
  <si>
    <t>Руководитель специальных проектов</t>
  </si>
  <si>
    <t xml:space="preserve">Итого по ТенО </t>
  </si>
  <si>
    <t>Отдел маркетинга и развития бизнеса</t>
  </si>
  <si>
    <t>ОМиРБ</t>
  </si>
  <si>
    <t>группа маркетинга и рекламы</t>
  </si>
  <si>
    <t>Главный дизайнер</t>
  </si>
  <si>
    <t>Графический дизайнер</t>
  </si>
  <si>
    <t>группа развития бизнеса</t>
  </si>
  <si>
    <t>Руководитель группы</t>
  </si>
  <si>
    <t>Итого по ОМиРБ</t>
  </si>
  <si>
    <t>Управление инженерных изысканий и экологических исследований</t>
  </si>
  <si>
    <t>Аппарат управления инженерных изысканий и экологических исследований</t>
  </si>
  <si>
    <t xml:space="preserve">   А УИИ и ЭИ</t>
  </si>
  <si>
    <t>Начальник управления ))*</t>
  </si>
  <si>
    <t>Заместитель начальника управления-руководитель проекта</t>
  </si>
  <si>
    <t>Заместитель начальника управления-руководитель проектов ))*</t>
  </si>
  <si>
    <t>Главный инженер проекта))*</t>
  </si>
  <si>
    <t>Главный  инженер проекта</t>
  </si>
  <si>
    <t>Главный геолог</t>
  </si>
  <si>
    <t>Главный геофизик</t>
  </si>
  <si>
    <t>Итого по А УИИ и ЭИ</t>
  </si>
  <si>
    <t>Отдел управления изыскательских проектов управления инженерных изысканий и экологических исследований</t>
  </si>
  <si>
    <t xml:space="preserve">   ОУИП УИИ и ЭИ</t>
  </si>
  <si>
    <t>Итого по ОУИП УИИ и ЭИ</t>
  </si>
  <si>
    <t>Отдел экологии и техно-природных процессов управления инженерных изысканий и экологических исследований</t>
  </si>
  <si>
    <t xml:space="preserve">   ОЭиТПП УИИ и ЭИ </t>
  </si>
  <si>
    <t>Начальник отдела))*</t>
  </si>
  <si>
    <t>Главный специалист))*</t>
  </si>
  <si>
    <t>Главный гидрометеоролог</t>
  </si>
  <si>
    <t xml:space="preserve">Итого по ОЭиТПП УИИ и ЭИ </t>
  </si>
  <si>
    <t>Геологический отдел управления инженерных изысканий и экологических исследований</t>
  </si>
  <si>
    <t xml:space="preserve">   ГО УИИ и ЭИ</t>
  </si>
  <si>
    <t>Заместитель начальника отдела))*</t>
  </si>
  <si>
    <t>Главный гидрогеолог</t>
  </si>
  <si>
    <t>Ведущий геолог))*</t>
  </si>
  <si>
    <t>Ведущий геолог</t>
  </si>
  <si>
    <t>Инженер- геолог</t>
  </si>
  <si>
    <t>Инженер-геолог</t>
  </si>
  <si>
    <t>Итого по ГО УИИ и ЭИ</t>
  </si>
  <si>
    <t>Отдел геофизики и сейсмологии управления инженерных изысканий и экологических исследований</t>
  </si>
  <si>
    <t xml:space="preserve">   ОГиС УИИ и ЭИ </t>
  </si>
  <si>
    <t xml:space="preserve">Итого по ОГиС УИИ и ЭИ </t>
  </si>
  <si>
    <t>Отдел геодезии и картографии управления инженерных изысканий и экологических исследований</t>
  </si>
  <si>
    <t xml:space="preserve">   ОГиК УИИ и ЭИ </t>
  </si>
  <si>
    <t>Главный геодезист</t>
  </si>
  <si>
    <t xml:space="preserve">Итого по Оги К УИИ и ЭИ </t>
  </si>
  <si>
    <t>Комплексный испытательный центр управления инженерных изысканий и экологических исследований</t>
  </si>
  <si>
    <t xml:space="preserve">   КИЦ  УИИ и ЭИ </t>
  </si>
  <si>
    <t>Начальник центра))*</t>
  </si>
  <si>
    <t xml:space="preserve">Итого по КИЦ УИИ и ЭИ </t>
  </si>
  <si>
    <t>Всего по  УИИ и ЭИ</t>
  </si>
  <si>
    <t>Управление поставок оборудования и снабжения</t>
  </si>
  <si>
    <t>Аппарат управления поставок оборудования и снабжения</t>
  </si>
  <si>
    <t>А УПО и С</t>
  </si>
  <si>
    <t>Заместитель начальника управления</t>
  </si>
  <si>
    <t>Итого по А УПО и С</t>
  </si>
  <si>
    <t xml:space="preserve">Отдел поставок оборудования управления поставок оборудования и снабжения </t>
  </si>
  <si>
    <t>ОПО УПО и С</t>
  </si>
  <si>
    <t>Итого по ОПО УПО и С</t>
  </si>
  <si>
    <t>Отдел снабжения управления поставок оборудования и снабжения</t>
  </si>
  <si>
    <t>ОС  УПО и С</t>
  </si>
  <si>
    <t>Итого по  ОС  УПО и С</t>
  </si>
  <si>
    <t>Отдел логистики управления поставок оборудования и снабжения</t>
  </si>
  <si>
    <t>ОЛ УПО и С</t>
  </si>
  <si>
    <t>Итого по  ОЛ УПО и С</t>
  </si>
  <si>
    <t>Итого по УПО и С</t>
  </si>
  <si>
    <t>Бизнес-единица 1</t>
  </si>
  <si>
    <t>Руководство Бизнес-единицы 1</t>
  </si>
  <si>
    <t>Рук БЕ-1</t>
  </si>
  <si>
    <t>Руководитель бизнес-единицы 1</t>
  </si>
  <si>
    <t>Заместитель руководителя бизнес-единицы 1</t>
  </si>
  <si>
    <t>Итого по Рук БЕ-1</t>
  </si>
  <si>
    <t>Управление проектами Бизнес - единицы 1</t>
  </si>
  <si>
    <t>УП БЕ-1</t>
  </si>
  <si>
    <t>Руководитель проектов</t>
  </si>
  <si>
    <t>Заместитель руководителя проектов</t>
  </si>
  <si>
    <t>Итого по УП БЕ-1</t>
  </si>
  <si>
    <t>Аппарат управления проектами Бизнес - единицы 1</t>
  </si>
  <si>
    <t>АУП БЕ-1</t>
  </si>
  <si>
    <t>Администратор проектов</t>
  </si>
  <si>
    <t>Ведущий специалист проектов</t>
  </si>
  <si>
    <t xml:space="preserve">Делопроизводитель </t>
  </si>
  <si>
    <t>Итого по АУП БЕ-1</t>
  </si>
  <si>
    <t>Проектный офис АЭС "Руппур" управление проектами Бизнес - единицы 1</t>
  </si>
  <si>
    <t xml:space="preserve">Руководитель </t>
  </si>
  <si>
    <t>ПрО АЭС "Руппур" УП БЕ-1</t>
  </si>
  <si>
    <t xml:space="preserve">Заместитель руководителя </t>
  </si>
  <si>
    <t xml:space="preserve">Заместитель руководителя по качеству и техническому обеспечению </t>
  </si>
  <si>
    <t>Менеджер проекта по поставкам</t>
  </si>
  <si>
    <t>Ведущий специалист по техническим вопросам</t>
  </si>
  <si>
    <t>Помощник руководителя</t>
  </si>
  <si>
    <t>группа поставок</t>
  </si>
  <si>
    <t>Итого по ПрО АЭС "Руппур" УП БЕ-1</t>
  </si>
  <si>
    <t>Техническое управление Бизнес - единицы 1</t>
  </si>
  <si>
    <t>Аппарат технического управления Бизнес-единицы 1</t>
  </si>
  <si>
    <t>А ТУ БЕ-1</t>
  </si>
  <si>
    <t>Главный сварщик</t>
  </si>
  <si>
    <t>Итого по А ТУ БЕ-1</t>
  </si>
  <si>
    <t>Отдел тепломеханики технического управления Бизнес-единицы 1</t>
  </si>
  <si>
    <t>ОТ ТУ 
БЕ-1</t>
  </si>
  <si>
    <t>Итого по ОТ ТУ БЕ-1</t>
  </si>
  <si>
    <t>Отдел промышленно-гражданского строительства технического управления Бизнес-единицы 1</t>
  </si>
  <si>
    <t>ОПГС ТУ 
БЕ-1</t>
  </si>
  <si>
    <t>Итого по ОПГС ТУ БЕ-1</t>
  </si>
  <si>
    <t>Отдел систем энергоснабжения технического управления Бизнес-единицы 1</t>
  </si>
  <si>
    <t>ОСЭ ТУ 
БЕ-1</t>
  </si>
  <si>
    <t>Итого по ОСЭ ТУ БЕ-1</t>
  </si>
  <si>
    <t>Отдел календарно-сетевого планирования технического управления Бизнес-единицы 1</t>
  </si>
  <si>
    <t>ОКСП  ТУ БЕ-1</t>
  </si>
  <si>
    <t>Итого по  ОКСП  ТУ БЕ-1</t>
  </si>
  <si>
    <t>Сметный отдел технического управления Бизнес-единицы 1</t>
  </si>
  <si>
    <t>СО ТУ  БЕ-1</t>
  </si>
  <si>
    <t>Инженер по ценообразованию</t>
  </si>
  <si>
    <t>Итого по СО ТУ БЕ-1</t>
  </si>
  <si>
    <t>Всего по УСО</t>
  </si>
  <si>
    <t>Управление регламентации и контроллинга Бизнес - единицы 1</t>
  </si>
  <si>
    <t>Аппарат управления регламентации и контроллинга Бизнес-единицы 1</t>
  </si>
  <si>
    <t>А УРиК
БЕ-1</t>
  </si>
  <si>
    <t>Итого по А УРиК БЕ-1</t>
  </si>
  <si>
    <t>Отдел структурирования иконтроллинга управления регламентации и контроллинга Бизнес-единицы 1</t>
  </si>
  <si>
    <t>Итого по ОСиК УРиК БЕ-1</t>
  </si>
  <si>
    <t>Отдел разработки регламентов и внутреннего контроля управления регламентации и контроллинга Бизнес-единицы 1</t>
  </si>
  <si>
    <t>Итого по ОРРиВК УРиК БЕ-1</t>
  </si>
  <si>
    <t>Итого по УРиК БЕ-1</t>
  </si>
  <si>
    <t>Строительно-монтажное управление Бизнес - единицы 1</t>
  </si>
  <si>
    <t>Монтажный отдел строительно-монтажного управления Бизнес-единицы 1</t>
  </si>
  <si>
    <t>МО СМУ 
БЕ-1</t>
  </si>
  <si>
    <t>Техник</t>
  </si>
  <si>
    <t>Итого по МО СМУ 
БЕ-1</t>
  </si>
  <si>
    <t>Всего по Бизнес - единице 1</t>
  </si>
  <si>
    <t>АУ Филиала АО ОЭС в Бангладеш</t>
  </si>
  <si>
    <t>Руководитель филиала</t>
  </si>
  <si>
    <t>Заместитель руководителя филиала</t>
  </si>
  <si>
    <t>Заместитель руководителя филиала по строительству</t>
  </si>
  <si>
    <t>Заместитель  руководителя филиала по общим вопросам</t>
  </si>
  <si>
    <t>Заместитель  руководителя филиала по экономике и финансам</t>
  </si>
  <si>
    <t>Главный инженер</t>
  </si>
  <si>
    <t>Директор проекта</t>
  </si>
  <si>
    <t>Заместитель главного инженера</t>
  </si>
  <si>
    <t>Начальник строительно-монтажного управления</t>
  </si>
  <si>
    <t>Начальник производственного управления</t>
  </si>
  <si>
    <t>Заместитель начальника производственного управления</t>
  </si>
  <si>
    <t>Советник по безопасности</t>
  </si>
  <si>
    <t>Итого по АУ Филиала АО ОЭС в Бангладеш,   BDT</t>
  </si>
  <si>
    <t>Персонал руководителя филиала</t>
  </si>
  <si>
    <t xml:space="preserve">ОИИ Филиала АО ОЭС в Бангладеш </t>
  </si>
  <si>
    <t>Переводчик</t>
  </si>
  <si>
    <t xml:space="preserve">группа экологии и гидрометеорологии </t>
  </si>
  <si>
    <t>группа комплексных лабораторных исследований</t>
  </si>
  <si>
    <t>Старший лаборант</t>
  </si>
  <si>
    <t>Лаборант</t>
  </si>
  <si>
    <t>группа геотехники</t>
  </si>
  <si>
    <t>Итого по ОИИ Филиала АО ОЭС в Бангладеш, BDT</t>
  </si>
  <si>
    <t xml:space="preserve">ОРП Филиала АО ОЭС в Бангладеш </t>
  </si>
  <si>
    <t>Итого по ОРП Филиала АО ОЭС в Бангладеш, BDT</t>
  </si>
  <si>
    <t>Итого по  персоналу руководителя  Филиала АО ОЭС в Бангладеш, BDT</t>
  </si>
  <si>
    <t>Персонал заместителя руководителя филиала по экономике и финансам</t>
  </si>
  <si>
    <t xml:space="preserve">Бух  Филиала АО ОЭС в Бангладеш </t>
  </si>
  <si>
    <t>Главный бухгалтер</t>
  </si>
  <si>
    <t>Финансовый менеджер</t>
  </si>
  <si>
    <t>Бухгалтер</t>
  </si>
  <si>
    <t>Итого по Бух  Филиала АО ОЭС в Бангладеш, BDT</t>
  </si>
  <si>
    <t xml:space="preserve">ПДО Филиала АО ОЭС в Бангладеш </t>
  </si>
  <si>
    <t>Итого по ПДО  Филиала АО ОЭС в Бангладеш, BDT</t>
  </si>
  <si>
    <t xml:space="preserve">ОК и СХ Филиала АО ОЭС в Бангладеш </t>
  </si>
  <si>
    <t>Итого по ОК и СХ Филиала АО ОЭС в Бангладеш    BDT</t>
  </si>
  <si>
    <t>Итого по  персоналу заместителя руководителя филиала по экономике и финансам Филиала АО ОЭС в Бангладеш, BDT</t>
  </si>
  <si>
    <t>Персонал заместителя руководителя филиала по общим вопросм</t>
  </si>
  <si>
    <t>ОАБО Филиала АО ОЭС в Бангладеш</t>
  </si>
  <si>
    <t>Офис-менеджер</t>
  </si>
  <si>
    <t>Помощник  руководителя филиала</t>
  </si>
  <si>
    <t>Специалист по оформлению виз</t>
  </si>
  <si>
    <t>Старший уборщик</t>
  </si>
  <si>
    <t>Уборщик</t>
  </si>
  <si>
    <t>Итого по ОАБО Филиала АО ОЭС в Бангладеш, BDT</t>
  </si>
  <si>
    <t xml:space="preserve">АХО Филиала АО ОЭС в Бангладеш </t>
  </si>
  <si>
    <t>Итого по АХО  Филиала АО ОЭС в Бангладеш, BDT</t>
  </si>
  <si>
    <t xml:space="preserve">ОИТ  Филиала АО ОЭС в Бангладеш </t>
  </si>
  <si>
    <t>Системный администратор</t>
  </si>
  <si>
    <t>Администратор информационных систем</t>
  </si>
  <si>
    <t>Итого по ОИТ  Филиала АО ОЭС в Бангладеш, BDT</t>
  </si>
  <si>
    <t>Итого по персоналу заместителя начальника управления по общим вопросм, BDT</t>
  </si>
  <si>
    <t>Персонал главного инженера</t>
  </si>
  <si>
    <t>Руководитель службы</t>
  </si>
  <si>
    <t>Ведущий специалист по охране труда</t>
  </si>
  <si>
    <t>Специалист по охране труда</t>
  </si>
  <si>
    <t>Итого по СОТ  Филиала АО ОЭС в Бангладеш    BDT</t>
  </si>
  <si>
    <t xml:space="preserve">ЛК Филиала АО ОЭС в Бангладеш </t>
  </si>
  <si>
    <t>Заведующий лабораторией</t>
  </si>
  <si>
    <t>Заместитель заведующего лабораторией</t>
  </si>
  <si>
    <t>Инженер-технолог</t>
  </si>
  <si>
    <t>Инженер-метролог</t>
  </si>
  <si>
    <t>Итого по ЛК Филиала АО ОЭС в Бангладеш BDT</t>
  </si>
  <si>
    <t xml:space="preserve">ОГС Филиала АО ОЭС в Бангладеш </t>
  </si>
  <si>
    <t>Ведущий инженер-технолог</t>
  </si>
  <si>
    <t>Дефектоскопист</t>
  </si>
  <si>
    <t>Итого по ОГС Филиала АО ОЭС в Бангладеш BDT</t>
  </si>
  <si>
    <t xml:space="preserve">ОГЭ Филиала АО ОЭС в Бангладеш </t>
  </si>
  <si>
    <t>Главный энергетик</t>
  </si>
  <si>
    <t>Мастер</t>
  </si>
  <si>
    <t>Мастер по монтажу и наладке оборудования КИП и А</t>
  </si>
  <si>
    <t>Электромонтажник 5 разряда</t>
  </si>
  <si>
    <t>Инженер-электрик</t>
  </si>
  <si>
    <t xml:space="preserve">Техник-инструктор ВКР </t>
  </si>
  <si>
    <t>Итого по ОГЭ  Филиала АО ОЭС в Бангладеш  BDT</t>
  </si>
  <si>
    <t xml:space="preserve">ОГМ Филиала АО ОЭС в Бангладеш </t>
  </si>
  <si>
    <t>Главный механик</t>
  </si>
  <si>
    <t>Инженер-механик</t>
  </si>
  <si>
    <t>Помощник механика</t>
  </si>
  <si>
    <t>Техник - инструктор ВКР</t>
  </si>
  <si>
    <t>Итого по ОГМ Филиала АО ОЭС в Бангладеш BDT</t>
  </si>
  <si>
    <t>Итого по персоналу главного инженера BDT</t>
  </si>
  <si>
    <t>Персонал заместителя главного инженера</t>
  </si>
  <si>
    <t xml:space="preserve">ПТО  Филиала АО ОЭС в Бангладеш </t>
  </si>
  <si>
    <t xml:space="preserve">Инженер </t>
  </si>
  <si>
    <t>группа подготовки исполнительной
документации</t>
  </si>
  <si>
    <t>Итого по ПТО  Филиала АО ОЭС в Бангладеш  BDT</t>
  </si>
  <si>
    <t xml:space="preserve">ОВК Филиала АО ОЭС в Бангладеш </t>
  </si>
  <si>
    <t>Итого по ОВК  Филиала АО ОЭС в Бангладеш  BDT</t>
  </si>
  <si>
    <t xml:space="preserve">ОП и Д  Филиала АО ОЭС в Бангладеш </t>
  </si>
  <si>
    <t xml:space="preserve">Диспетчер </t>
  </si>
  <si>
    <t>Итого по ОП и Д  Филиала АО ОЭС в Бангладеш   BDT</t>
  </si>
  <si>
    <t xml:space="preserve">ОСК Филиала АО ОЭС в Бангладеш </t>
  </si>
  <si>
    <t>Заместитель начальника отдела по гидромеханизации</t>
  </si>
  <si>
    <t>Ведущий инженер по качеству</t>
  </si>
  <si>
    <t>Итого по ОСК  Филиала АО ОЭС в Бангладеш   BDT</t>
  </si>
  <si>
    <t>Итого по персоналу заместителя главного инженера BDT</t>
  </si>
  <si>
    <t>Персонал заместителя руководителя филиала по строительству</t>
  </si>
  <si>
    <t xml:space="preserve">ГС Филиала АО ОЭС в Бангладеш </t>
  </si>
  <si>
    <t>Начальник службы</t>
  </si>
  <si>
    <t>Ведущий геодезист</t>
  </si>
  <si>
    <t>Геодезист</t>
  </si>
  <si>
    <t>Итого по ГС  Филиала АО ОЭС в Бангладеш BDT</t>
  </si>
  <si>
    <t xml:space="preserve">Персонал начальника строительно-монтажного управления </t>
  </si>
  <si>
    <t>Строительно-монтажное управление</t>
  </si>
  <si>
    <t xml:space="preserve">СМО СМУ  Филиала АО ОЭС в Бангладеш </t>
  </si>
  <si>
    <t>Начальник строительного участка</t>
  </si>
  <si>
    <t xml:space="preserve">Старший производитель работ </t>
  </si>
  <si>
    <t xml:space="preserve">Производитель работ </t>
  </si>
  <si>
    <t>Машинист вибропогружателя 6 разряда</t>
  </si>
  <si>
    <t>Электрогазосварщик 6 разряда</t>
  </si>
  <si>
    <t>Слесарь по обслуживанию и ремонту
оборудования 5 разряда</t>
  </si>
  <si>
    <t>Монтажник 5 разряда</t>
  </si>
  <si>
    <t>Монтажник 4 разряда</t>
  </si>
  <si>
    <t>Электросварщик  4 разряда</t>
  </si>
  <si>
    <t>Арматурщик  3 разряда</t>
  </si>
  <si>
    <t>Итого по СМО СМУ  Филиала АО ОЭС в Бангладеш   BDT</t>
  </si>
  <si>
    <t>Итого по персоналу заместителя руководителя филиала по строительству,   BDT</t>
  </si>
  <si>
    <t xml:space="preserve">Персонал начальника производственного  управления </t>
  </si>
  <si>
    <t>Производственное управление</t>
  </si>
  <si>
    <t>Итого по ОТК ПУ  Филиала АО ОЭС в Бангладеш BDT</t>
  </si>
  <si>
    <t>Начальник БСУ</t>
  </si>
  <si>
    <t>Ведущий инженер по эксплуатации оборудования</t>
  </si>
  <si>
    <t>Оператор БСУ</t>
  </si>
  <si>
    <t>Диспетчер БСУ</t>
  </si>
  <si>
    <t>Итого по БРХ  ПУ  Филиала АО ОЭС в Бангладеш BDT</t>
  </si>
  <si>
    <t>Начальник цеха</t>
  </si>
  <si>
    <t>Заместитель начальника цеха</t>
  </si>
  <si>
    <t>Машинист формовочного агрегата 5 разряда</t>
  </si>
  <si>
    <t>Итого по ЦИМК   ПУ   Филиала АО ОЭС в Бангладеш  BDT</t>
  </si>
  <si>
    <t>Итого по ЦИЖИ  ПУ   Филиала АО ОЭС в Бангладеш  BDT</t>
  </si>
  <si>
    <t>Итого по  ПУ  и по персоналу начальника производственного управления  BDT</t>
  </si>
  <si>
    <t>Итого по Филиалу АО ОЭС в Бангладеш  BDT</t>
  </si>
  <si>
    <t>АР УС Филиала АО ОЭС в Бангладеш</t>
  </si>
  <si>
    <t xml:space="preserve">Начальник управления </t>
  </si>
  <si>
    <t>Итого по АР УС Филиала АО ОЭС в Бангладеш</t>
  </si>
  <si>
    <t>Персонал начальника управления</t>
  </si>
  <si>
    <t xml:space="preserve">ОИИ и М УС Филиала АО ОЭС в Бангладеш </t>
  </si>
  <si>
    <t>Итого по ОИИ и М УС Филиала АО ОЭС в Бангладеш</t>
  </si>
  <si>
    <t>Персонал заместителя начальника управления по общим вопросам</t>
  </si>
  <si>
    <t xml:space="preserve">ОАБО УС Филиала АО ОЭС в Бангладеш </t>
  </si>
  <si>
    <t>Итого по ОАБО УС Филиала АО ОЭС в Бангладеш</t>
  </si>
  <si>
    <t xml:space="preserve">ЛК УС Филиала АО ОЭС в Бангладеш </t>
  </si>
  <si>
    <t>Итого по ЛК УС Филиала АО ОЭС в Бангладеш</t>
  </si>
  <si>
    <t xml:space="preserve">ТО УС Филиала АО ОЭС в Бангладеш </t>
  </si>
  <si>
    <t>Итого по ТО УС Филиала АО ОЭС в Бангладеш  долларов США</t>
  </si>
  <si>
    <t xml:space="preserve">УСР СМУ УС Филиала АО ОЭС в Бангладеш </t>
  </si>
  <si>
    <t xml:space="preserve">Итого по УСР СМУ УС  Филиала АО ОЭС в Бангладеш </t>
  </si>
  <si>
    <t xml:space="preserve">УМИС ОВ СМУ УС Филиала АО ОЭС в Бангладеш </t>
  </si>
  <si>
    <t>Начальник участка</t>
  </si>
  <si>
    <t xml:space="preserve">Итого по УМИС ОВ  СМУ УС  Филиала АО ОЭС в Бангладеш </t>
  </si>
  <si>
    <t xml:space="preserve">Итого по  СМУ УС  Филиала АО ОЭС в Бангладеш </t>
  </si>
  <si>
    <t xml:space="preserve">Персонал заместителя начальника производственного управления </t>
  </si>
  <si>
    <t xml:space="preserve">ОП и К ПУ УС Филиала АО ОЭС в Бангладеш </t>
  </si>
  <si>
    <t xml:space="preserve">Итого по ОП и К ПУ УС Филиала АО ОЭС в Бангладеш </t>
  </si>
  <si>
    <t xml:space="preserve">БРХ  ПУ УС Филиала АО ОЭС в Бангладеш </t>
  </si>
  <si>
    <t xml:space="preserve">Итого по БРХ  ПУ УС Филиала АО ОЭС в Бангладеш </t>
  </si>
  <si>
    <t xml:space="preserve">ЦПЖи ПУ УС Филиала АО ОЭС в Бангладеш </t>
  </si>
  <si>
    <t xml:space="preserve">Итого по ЦПЖи ПУ УС Филиала АО ОЭС в Бангладеш </t>
  </si>
  <si>
    <t xml:space="preserve">Итого по  ПУ УС Филиала АО ОЭС в Бангладеш </t>
  </si>
  <si>
    <t>Итого по УС Филиала АО ОЭС в Бангладеш</t>
  </si>
  <si>
    <t>Торгпредство АО ОЭС в Болгарии</t>
  </si>
  <si>
    <t>Руководитель представительства</t>
  </si>
  <si>
    <t>Бухгалтер-кассир</t>
  </si>
  <si>
    <t>Итого по оргпредство АО ОЭС в Болгарии (болгарских лев)</t>
  </si>
  <si>
    <t>Всего по персоналу заместителя генерального директора - исполнительного директора, болгарских лев</t>
  </si>
  <si>
    <t xml:space="preserve">Всего по персоналу заместителя генерального директора - исполнительного директора, рублей </t>
  </si>
  <si>
    <t>Всего по персоналу заместителя генерального директора - исполнительного директора, , BDT</t>
  </si>
  <si>
    <t>Персонал заместителя генерального директора -  директора по экономике и финансам</t>
  </si>
  <si>
    <t>Финансово-экономическое управление</t>
  </si>
  <si>
    <t>Аппарат финансово-экономического управления</t>
  </si>
  <si>
    <t>А ФЭУ</t>
  </si>
  <si>
    <t>Итого по А ФЭУ</t>
  </si>
  <si>
    <t>Финансово-бюджетный отдел финансово-экономического управления</t>
  </si>
  <si>
    <t>ФБО ФЭУ</t>
  </si>
  <si>
    <t>группа казначейства</t>
  </si>
  <si>
    <t>Итого по ФБО ФЭУ</t>
  </si>
  <si>
    <t>Планово-договорной отдел финансово-экономического управления</t>
  </si>
  <si>
    <t>ПДО ФЭУ</t>
  </si>
  <si>
    <t xml:space="preserve">Заместитель начальника отдела </t>
  </si>
  <si>
    <t>Итого по ПДО ФЭУ</t>
  </si>
  <si>
    <t>Итого по ФЭУ</t>
  </si>
  <si>
    <t>Всего по  персоналу заместителя генерального директора- директора по экономике и финансам</t>
  </si>
  <si>
    <t>Персонал заместителя генерального директора - директора по научной работе</t>
  </si>
  <si>
    <t xml:space="preserve">Отдел технологии и качества строительства </t>
  </si>
  <si>
    <t>Заместитель  начальника отдела</t>
  </si>
  <si>
    <t>Инженер 1 категории</t>
  </si>
  <si>
    <t>Сектор технологии строительных работ и нормативной документации</t>
  </si>
  <si>
    <t>Заведующий сектором - ведущий научный сотрудник</t>
  </si>
  <si>
    <t xml:space="preserve">Инженер 1 категории))* </t>
  </si>
  <si>
    <t>Инженер 2 категории</t>
  </si>
  <si>
    <t>Сектор строительных конструкций</t>
  </si>
  <si>
    <t xml:space="preserve">Заведующий сектором))* </t>
  </si>
  <si>
    <t xml:space="preserve">Главный специалист </t>
  </si>
  <si>
    <t xml:space="preserve">Руководитель группы))* </t>
  </si>
  <si>
    <t xml:space="preserve">Ведущий инженер))* </t>
  </si>
  <si>
    <t>Строительная лаборатория</t>
  </si>
  <si>
    <t>ОТКС</t>
  </si>
  <si>
    <t xml:space="preserve">Заведующий строительной лаборатории))* </t>
  </si>
  <si>
    <t>Заместитель заведующего  строительной лаборатории</t>
  </si>
  <si>
    <t>Итого по ОТКС</t>
  </si>
  <si>
    <t xml:space="preserve">Отдел систем менеджмента  и программ обеспечения качества </t>
  </si>
  <si>
    <t>ОСМК и ПОКАС</t>
  </si>
  <si>
    <t>Итого по СМК и ПОКАС</t>
  </si>
  <si>
    <t>Всего по персоналу заместителя генерального директора - директора по научной работе</t>
  </si>
  <si>
    <t>Персонал заместителя генерального директора - директора по проектированию</t>
  </si>
  <si>
    <t>Технический отдел</t>
  </si>
  <si>
    <t>ТО</t>
  </si>
  <si>
    <t>Итого по ТО</t>
  </si>
  <si>
    <t>Технический архив</t>
  </si>
  <si>
    <t>ТА</t>
  </si>
  <si>
    <t>Архивист</t>
  </si>
  <si>
    <t>Итого по ТА</t>
  </si>
  <si>
    <t>Отдел переводов</t>
  </si>
  <si>
    <t>ОтП</t>
  </si>
  <si>
    <t>Итого по ОтП</t>
  </si>
  <si>
    <t>Отдел организации и технологии строительства</t>
  </si>
  <si>
    <t xml:space="preserve">Начальник отдела))* </t>
  </si>
  <si>
    <t xml:space="preserve">Инженер 2 категории </t>
  </si>
  <si>
    <t>Итого по ООТС</t>
  </si>
  <si>
    <t>Отдел комплексного проектирования</t>
  </si>
  <si>
    <t>ОКП</t>
  </si>
  <si>
    <t>Ведущий инженер ))*</t>
  </si>
  <si>
    <t xml:space="preserve">Ведущий инженер </t>
  </si>
  <si>
    <t>Инженер 2 категории))*</t>
  </si>
  <si>
    <t>Инженер 3 категории</t>
  </si>
  <si>
    <t>Итого по ОКП</t>
  </si>
  <si>
    <t>Электротехнический 
отдел</t>
  </si>
  <si>
    <t>ЭТО</t>
  </si>
  <si>
    <t>Итого по ЭТО</t>
  </si>
  <si>
    <t>Отдел  предварительно напряженных  конструкций</t>
  </si>
  <si>
    <t>ОПНК</t>
  </si>
  <si>
    <t>Заместитель начальника отдела-главный конструктор))*</t>
  </si>
  <si>
    <t>Итого по ОПНК</t>
  </si>
  <si>
    <t>Сметный отдел</t>
  </si>
  <si>
    <t>СО</t>
  </si>
  <si>
    <t>Ведущий инженер-сметчик</t>
  </si>
  <si>
    <t>Инженер-сметчик 1 категории</t>
  </si>
  <si>
    <t>Инженер-сметчик 2 категории</t>
  </si>
  <si>
    <t>Инженер-сметчик</t>
  </si>
  <si>
    <t>Итого по СО</t>
  </si>
  <si>
    <t>Отдел специальных проектов</t>
  </si>
  <si>
    <t>ОСП</t>
  </si>
  <si>
    <t>Главный инженер проекта</t>
  </si>
  <si>
    <t>Итого по ОСП</t>
  </si>
  <si>
    <t>Всего по персоналу заместителя генерального директора - директора по проектированию</t>
  </si>
  <si>
    <t>Персонал заместителя генерального директора -  директора проектов АЭС-2006</t>
  </si>
  <si>
    <t>Отдел управления проектами АЭС-2006</t>
  </si>
  <si>
    <t>ОУП  АЭС-2006</t>
  </si>
  <si>
    <t>Итого по ОУП  АЭС-2006</t>
  </si>
  <si>
    <t>А Представительства АО ОЭС в г.Воронеже</t>
  </si>
  <si>
    <t>Руководитель представительства))*</t>
  </si>
  <si>
    <t>Главный инженер))*</t>
  </si>
  <si>
    <t>Ведущий научный сотрудник</t>
  </si>
  <si>
    <t>Итого по А Представительства АО ОЭС в г.Воронеже</t>
  </si>
  <si>
    <t>СтрО Представительства АО ОЭС в г.Воронеже</t>
  </si>
  <si>
    <t>Группа общестроительных работ</t>
  </si>
  <si>
    <t>Группа разработки сметной документации</t>
  </si>
  <si>
    <t>Группа специальных строительных работ</t>
  </si>
  <si>
    <t>Итого по СтрО  Представительства АО ОЭС в г.Воронеже</t>
  </si>
  <si>
    <t>ГРП на НВ АЭС-2 Представительства АО ОЭС в г.Воронеже</t>
  </si>
  <si>
    <t>Руководитель ГРП</t>
  </si>
  <si>
    <t>Итого по ГРП на НВ АЭС-2 Представительства АО ОЭС в г.Воронеже</t>
  </si>
  <si>
    <t>Всего Представительства АО ОЭС в г.Воронеже</t>
  </si>
  <si>
    <t>А ОП АО ОЭС в г.Санкт-Петербурге</t>
  </si>
  <si>
    <t>Руководитель ОП</t>
  </si>
  <si>
    <t>Уборщица</t>
  </si>
  <si>
    <t>Итого по А ОП АО ОЭС в г. Санкт-Петербурге</t>
  </si>
  <si>
    <t>ПО ОП АО ОЭС в г.Санкт-Петербурге</t>
  </si>
  <si>
    <t>группа технологии монтажа
оборудования</t>
  </si>
  <si>
    <t>Итого по ПО ОП АО ОЭС в г.Санкт-Петербурге</t>
  </si>
  <si>
    <t>Всего по персоналу заместителя генерального директора- директора                   проектов АЭС-2006,               рублей</t>
  </si>
  <si>
    <t>Персонал первого заместителя генерального директора - технического директора</t>
  </si>
  <si>
    <t xml:space="preserve">Отдел перспективных проектов АЭС </t>
  </si>
  <si>
    <t xml:space="preserve">ОПП  АЭС </t>
  </si>
  <si>
    <t>Итого по ОПП АЭС</t>
  </si>
  <si>
    <t xml:space="preserve">Отдел проектирования ТЭС </t>
  </si>
  <si>
    <t xml:space="preserve">ОП ТЭС </t>
  </si>
  <si>
    <t>Итого по ОП ТЭС</t>
  </si>
  <si>
    <t>Отдел охраны труда</t>
  </si>
  <si>
    <t xml:space="preserve">ООТ </t>
  </si>
  <si>
    <t>Инженер по охране труда</t>
  </si>
  <si>
    <t>Итого по ООТ</t>
  </si>
  <si>
    <t>Отдел проектирования объектов нефтегазовой отрасли</t>
  </si>
  <si>
    <t>ОПОНО</t>
  </si>
  <si>
    <t>Главный сметчик</t>
  </si>
  <si>
    <t>Итого по ОПОНО</t>
  </si>
  <si>
    <t>Отдел расчета строительных конструкций</t>
  </si>
  <si>
    <t>ОРСК</t>
  </si>
  <si>
    <t>Итого по ОРСК</t>
  </si>
  <si>
    <t>Аппарат советников</t>
  </si>
  <si>
    <t>АС</t>
  </si>
  <si>
    <t>Советник Генерального директора</t>
  </si>
  <si>
    <t>Советник Генерального директора по проекту Березовская ГРЭС</t>
  </si>
  <si>
    <t xml:space="preserve">Советник Генерального директора </t>
  </si>
  <si>
    <t xml:space="preserve">Советник Генерального директора по вопросам безопасности))* </t>
  </si>
  <si>
    <t xml:space="preserve">Советник исполнительного директора </t>
  </si>
  <si>
    <t>Советник генерального директора по энергетическим объектам за рубежом</t>
  </si>
  <si>
    <t>Советник генерального директора по инновациям</t>
  </si>
  <si>
    <t>Советник генерального директора по связям с европейскими странами</t>
  </si>
  <si>
    <t>Советник генерального директора по развитию</t>
  </si>
  <si>
    <t>Советник  директора по научной работе</t>
  </si>
  <si>
    <t>Советник генерального директора по связям с государственными органами</t>
  </si>
  <si>
    <t xml:space="preserve">Советник технического директора </t>
  </si>
  <si>
    <t>Финансовый контролер</t>
  </si>
  <si>
    <t>Ассистент финансового контролера</t>
  </si>
  <si>
    <t>Помощник председателя совета директоров</t>
  </si>
  <si>
    <t>Итого по АС</t>
  </si>
  <si>
    <t xml:space="preserve"> Управление строительством</t>
  </si>
  <si>
    <t>Аппарат управления строительством</t>
  </si>
  <si>
    <t>А УС</t>
  </si>
  <si>
    <t>Помощник начальника управления</t>
  </si>
  <si>
    <t>Итого по А УС</t>
  </si>
  <si>
    <t>Отдел строительно-монтажных работ управления строительством</t>
  </si>
  <si>
    <t>ОСМР УС</t>
  </si>
  <si>
    <t>Итого по ОСМР УС</t>
  </si>
  <si>
    <t>Отдел электро-монтажных работ управления строительством</t>
  </si>
  <si>
    <t>ОЭМР УС</t>
  </si>
  <si>
    <t>Итого по ОЭМР УС</t>
  </si>
  <si>
    <t>Отдел комплектации управления строительством</t>
  </si>
  <si>
    <t>ОК УС</t>
  </si>
  <si>
    <t>Итого по ОК УС</t>
  </si>
  <si>
    <t>Отдел ценообразования управления строительством</t>
  </si>
  <si>
    <t>ОЦ УС</t>
  </si>
  <si>
    <t>Итого по  ОЦ УС</t>
  </si>
  <si>
    <t>Всего по УС</t>
  </si>
  <si>
    <t xml:space="preserve"> Управление вывода из эксплуатации объектов использования атомной энергии</t>
  </si>
  <si>
    <t>Аппарат управления вывода из эксплуатации объектов использования атомной энергии</t>
  </si>
  <si>
    <t>А УВЭ ОИАЭ</t>
  </si>
  <si>
    <t>Итого по А УВЭ ОИАЭ</t>
  </si>
  <si>
    <t>Отдел технологического обеспечения управления вывода из эксплуатации объектов использования атомной энергии</t>
  </si>
  <si>
    <t>ОТО УВЭ ОИАЭ</t>
  </si>
  <si>
    <t>Ведущий  инженер</t>
  </si>
  <si>
    <t>Итого по ОТО УВЭ ОИАЭ</t>
  </si>
  <si>
    <t>Отдел инновационного развития управления вывода из эксплуатации объектов использования атомной энергии</t>
  </si>
  <si>
    <t>ОИР УВЭ ОИАЭ</t>
  </si>
  <si>
    <t>Итого по ОИР УВЭ ОИАЭ</t>
  </si>
  <si>
    <t>Отдел технического обеспечения управления вывода из эксплуатации объектов использования атомной энергии</t>
  </si>
  <si>
    <t>ОТехО УВЭ ОИАЭ</t>
  </si>
  <si>
    <t>Итого по ОТехО УВЭ ОИАЭ</t>
  </si>
  <si>
    <t>Итого по  УВЭ ОИАЭ</t>
  </si>
  <si>
    <t>А Представительства АО ОЭС в г.Волгодонске</t>
  </si>
  <si>
    <t>Помощник руководителя представительства</t>
  </si>
  <si>
    <t>Водитель автомобиля 4 разряда</t>
  </si>
  <si>
    <t>Старший системный администратор</t>
  </si>
  <si>
    <t>Итого по А Представительства АО ОЭС в г.Волгодонске</t>
  </si>
  <si>
    <t>О ГИП Представительства АО ОЭС в г.Волгодонске</t>
  </si>
  <si>
    <t>Итого по О ГИП Представительства АО ОЭС в г.Волгодонске</t>
  </si>
  <si>
    <t>ПО 
№1 Представительства АО ОЭС в г.Волгодонске</t>
  </si>
  <si>
    <t>Строительная группа №1</t>
  </si>
  <si>
    <t>Ведущий инженер-архитектор</t>
  </si>
  <si>
    <t>Инженер-конструктор 1 категории</t>
  </si>
  <si>
    <t>Строительная группа №2</t>
  </si>
  <si>
    <t>Ведущий инженер-архитектор))*</t>
  </si>
  <si>
    <t>Ведущий инженер-конструктор</t>
  </si>
  <si>
    <t xml:space="preserve">Инженер))* </t>
  </si>
  <si>
    <t>Строительная группа №3</t>
  </si>
  <si>
    <t>Группа технологов</t>
  </si>
  <si>
    <t>Инженер 2 категории***</t>
  </si>
  <si>
    <t>Группа электрических работ</t>
  </si>
  <si>
    <t>Группа технологии ОВ и ВК</t>
  </si>
  <si>
    <t>Инженер-технолог 1 категории</t>
  </si>
  <si>
    <t>Сметная группа</t>
  </si>
  <si>
    <t>Инженер - сметчик 2 категории</t>
  </si>
  <si>
    <t>Итого по ПО №1 Представительства АО ОЭС в г.Волгодонске</t>
  </si>
  <si>
    <t>ПО
 №2 Представительства АО ОЭС в г.Волгодонске</t>
  </si>
  <si>
    <t>Строительная группа</t>
  </si>
  <si>
    <t>Архитектор  1 категории</t>
  </si>
  <si>
    <t>Инженер-технолог  1 категории</t>
  </si>
  <si>
    <t>Инженер - технолог 2 категории</t>
  </si>
  <si>
    <t>Ведущий инженер***</t>
  </si>
  <si>
    <t>Группа по проеткированию железобетонных конструкций</t>
  </si>
  <si>
    <t>Архитектор  2 категории</t>
  </si>
  <si>
    <t>Группа по проеткированию металлоконструкций</t>
  </si>
  <si>
    <t>Итого по ПО №2 Представительства АО ОЭС в г.Волгодонске</t>
  </si>
  <si>
    <t>А ОП АО ОЭС в г.Курчатове</t>
  </si>
  <si>
    <t xml:space="preserve">Помощник руководителя </t>
  </si>
  <si>
    <t>Итого по А ОП АО ОЭС в г.Курчатове</t>
  </si>
  <si>
    <t>О ГИП ОП АО ОЭС в г.Курчатове</t>
  </si>
  <si>
    <t>Итого по О ГИП ОП АО ОЭС в г.Курчатове</t>
  </si>
  <si>
    <t>ПО 
ОП АО ОЭС в г.Курчатове</t>
  </si>
  <si>
    <t>Ведущий инженер ОВ и ВК</t>
  </si>
  <si>
    <t>Инженер-электрик 1 категории</t>
  </si>
  <si>
    <t>Инженер-электрик 2 категории</t>
  </si>
  <si>
    <t>Итого по ПО ОП АО ОЭС в г.Курчатове</t>
  </si>
  <si>
    <t>Всего по ОП АО ОЭС в г.Курчатове</t>
  </si>
  <si>
    <t>АУ Филиала АО ОЭС в Венгрии</t>
  </si>
  <si>
    <t>Технический директор</t>
  </si>
  <si>
    <t>Итого по АУ Филиала АО ОЭС в Венгрии, (венгерских форинтов)</t>
  </si>
  <si>
    <t>ОПр Филиала АО ОЭС в Венгрии</t>
  </si>
  <si>
    <t>Итого по ОПр Филиала АО ОЭС в Венгрии, (венгерских форинтов)</t>
  </si>
  <si>
    <t>ПО Филиала АО ОЭС в Венгрии</t>
  </si>
  <si>
    <t>сектор разработки ППР</t>
  </si>
  <si>
    <t>сектор электромонтажных работ</t>
  </si>
  <si>
    <t>сектор конструкторских работ</t>
  </si>
  <si>
    <t>Инженер-строитель</t>
  </si>
  <si>
    <t>сектор ОВ и ВК</t>
  </si>
  <si>
    <t>Итого по ПО Филиала АО ОЭС в Венгрии, (венгерских форинтов)</t>
  </si>
  <si>
    <t>ПрО Филиала АО ОЭС в Венгрии</t>
  </si>
  <si>
    <t>Итого по ПрО Филиала АО ОЭС в Венгрии, (венгерских форинтов)</t>
  </si>
  <si>
    <t>Итого по Филиалу АО ОЭС в Венгрии, (венгерских форинтов)</t>
  </si>
  <si>
    <t>АУ Филиала АО ОЭС в Словацкой Республике</t>
  </si>
  <si>
    <t>Итого по  ФАУ Филиала АО ОЭС в Словацкой Республике, евро</t>
  </si>
  <si>
    <t>АУФилиала АО ОЭС в Болгарии</t>
  </si>
  <si>
    <t>Управляющий</t>
  </si>
  <si>
    <t>Итого по АФилиала АО ОЭС в Болгарии</t>
  </si>
  <si>
    <t>17.76</t>
  </si>
  <si>
    <t>Итого по Филиалу АО ОЭС в Болгарии  (болгарских лев)</t>
  </si>
  <si>
    <t>АР</t>
  </si>
  <si>
    <t>Итого по АР</t>
  </si>
  <si>
    <t>Всего по ОКП</t>
  </si>
  <si>
    <t>Рук</t>
  </si>
  <si>
    <t>Итого по руководству</t>
  </si>
  <si>
    <t>ОК</t>
  </si>
  <si>
    <t xml:space="preserve">Ведущий специалист  </t>
  </si>
  <si>
    <t>Итого по ОК</t>
  </si>
  <si>
    <t>Итого по бухгалтерии</t>
  </si>
  <si>
    <t xml:space="preserve">ПТО </t>
  </si>
  <si>
    <t>Итого по ПТО</t>
  </si>
  <si>
    <t>ОП</t>
  </si>
  <si>
    <t>Переводчик персидского языка</t>
  </si>
  <si>
    <t>Переводчик английского языка</t>
  </si>
  <si>
    <t>Итого по ОП</t>
  </si>
  <si>
    <t>ИТОГО УС "БАС"</t>
  </si>
  <si>
    <t>Всего по персоналу первого заместителя генерального директора-технического директора, болгарских лев</t>
  </si>
  <si>
    <t>Всего по персоналу первого заместителя генерального директора-технического директора, венгерских форинтов</t>
  </si>
  <si>
    <t>Всего по персоналу первого заместителя генерального директора-технического директора, евро</t>
  </si>
  <si>
    <t>Всего по персоналу первого заместителя генерального директора-технического директора, рублей</t>
  </si>
  <si>
    <t>Итого, венгерских форинтов</t>
  </si>
  <si>
    <t>Итого, бенгальских така</t>
  </si>
  <si>
    <t>Итого, болгарских лев</t>
  </si>
  <si>
    <t>Итого, рублей</t>
  </si>
  <si>
    <t>Итого, евро</t>
  </si>
  <si>
    <t>))* -  номенклатурная должность.</t>
  </si>
  <si>
    <t>*** -  квотируемая должность для инвалидов</t>
  </si>
  <si>
    <t>Первый заместитель генерального директора - технический  директор</t>
  </si>
  <si>
    <t xml:space="preserve">                     ___________________</t>
  </si>
  <si>
    <t>А.Э.Кокосадзе</t>
  </si>
  <si>
    <t>Заместитель генерального директора - исполнительный директор</t>
  </si>
  <si>
    <t>Г.Э.Кокосадзе</t>
  </si>
  <si>
    <t>Заместитель исполнительного директора - главный бухгалтер</t>
  </si>
  <si>
    <t>Е.Н.Алякина</t>
  </si>
  <si>
    <t>ОСиК УРиК БЕ-1</t>
  </si>
  <si>
    <t>ОРРиВК УРиК БЕ-1</t>
  </si>
  <si>
    <t>СОТ Филиала АО ОЭС в Бангладеш</t>
  </si>
  <si>
    <t>ОТК ПУ  Филиала АО ОЭС в Бангладеш</t>
  </si>
  <si>
    <t>БРХ  ПУ Филиала АО ОЭС в Бангладеш</t>
  </si>
  <si>
    <t>ЦИМК ПУ Филиала АО ОЭС в Бангладеш</t>
  </si>
  <si>
    <t>ЦИЖИ ПУ Филиала АО ОЭС в Бангладеш</t>
  </si>
  <si>
    <t>Утверждена приказом генерального директора                                                                                         Акционерного общества "Институт "Ромашка" 
 от 28.03.2016 г.  № 18/2</t>
  </si>
  <si>
    <t xml:space="preserve">             Акционерное общество
              "Институт "Ромашка"</t>
  </si>
  <si>
    <t>Обособленное подразделение АО "Институт "Ромашка" в г.Калуге</t>
  </si>
  <si>
    <t xml:space="preserve">Руководство Обособленного подразделения АО "Институт "Ромашка" в г.Калуге </t>
  </si>
  <si>
    <t>Филиал АО "Институт "Ромашка" в Народной Республике Бангладеш</t>
  </si>
  <si>
    <t>Аппарат управления Филиала АО Институт "Ромашка" в Народной Республике Бангладеш</t>
  </si>
  <si>
    <t>Отдел инженерных изысканий Филиала АО Институт "Ромашка" в Народной Республике Бангладеш</t>
  </si>
  <si>
    <t>Отдел  по работе с персоналом Филиала АО Институт "Ромашка" в Народной Республике Бангладеш</t>
  </si>
  <si>
    <t>Бухгалтерия Филиала АО Институт "Ромашка" в Народной Республике Бангладеш</t>
  </si>
  <si>
    <t>Планово-договорной отдел   Филиала АО Институт "Ромашка" в Народной Республике Бангладеш</t>
  </si>
  <si>
    <t>Отдел комплектации и складского хозяйства Филиала АО Институт "Ромашка" в Народной Республике Бангладеш</t>
  </si>
  <si>
    <t>Отдел административно-бытового обеспечения Филиала АО Институт "Ромашка" в Народной Республике Бангладеш</t>
  </si>
  <si>
    <t>Административно-хозяйственный отдел Филиала АО Институт "Ромашка" в Народной Республике Бангладеш</t>
  </si>
  <si>
    <t>Отдел информационных технологий Филиала АО Институт "Ромашка" в Народной Республике Бангладеш</t>
  </si>
  <si>
    <t>Служба охраны труда Филиала АО Институт "Ромашка" в Народной Республике Бангладеш</t>
  </si>
  <si>
    <t>Лаборатория качестваФилиала АО Институт "Ромашка" в Народной Республике Бангладеш</t>
  </si>
  <si>
    <t>Отдел главного сварщика  Филиала АО Институт "Ромашка" в Народной Республике Бангладеш</t>
  </si>
  <si>
    <t>Отдел главного энергетика   Филиала АО Институт "Ромашка" в Народной Республике Бангладеш</t>
  </si>
  <si>
    <t>Отдел главного механика  Филиала АО Институт "Ромашка" в Народной Республике Бангладеш</t>
  </si>
  <si>
    <t>Производственно-технический отдел Филиала АО Институт "Ромашка" в Народной Республике Бангладеш</t>
  </si>
  <si>
    <t>Отдел входного контроля   Филиала АО Институт "Ромашка" в Народной Республике Бангладеш</t>
  </si>
  <si>
    <t>Отдел планирования и диспетчиризации Филиала АО Институт "Ромашка" в Народной Республике Бангладеш</t>
  </si>
  <si>
    <t>Отдел строительного контроля Филиала АО Институт "Ромашка" в Народной Республике Бангладеш</t>
  </si>
  <si>
    <t>Геодезическая служба Филиала АО Институт "Ромашка" в Народной Республике Бангладеш</t>
  </si>
  <si>
    <t>Строительно-монтажный отдел  строительно-монтажного управления Филиала АО Институт "Ромашка" в Народной Республике Бангладеш</t>
  </si>
  <si>
    <t>Отдел технического контроля производственного управления Филиала АО Институт "Ромашка" в Народной Республике Бангладеш</t>
  </si>
  <si>
    <t>Бетонно-растворное хозяйство производственного управления Филиала АО Институт "Ромашка" в Народной Республике Бангладеш</t>
  </si>
  <si>
    <t>Цех изготовления металлических конструкций производственного управления Филиала АО Институт "Ромашка" в Народной Республике Бангладеш</t>
  </si>
  <si>
    <t>Цех изготовления железобетонных изделий производственного управления Филиала АО Институт "Ромашка" в Народной Республике Бангладеш</t>
  </si>
  <si>
    <t>Управление строительства на площадке АЭС "Руппур"
Филиала  АО"Институт" Ромашка" в Народной Республике Бангладеш</t>
  </si>
  <si>
    <t>Аппарат руководства управления строительства на площадке АЭС "Руппур"Филиала АО Институт "Ромашка" в Народной Республике Бангладеш</t>
  </si>
  <si>
    <t>Отдел инженерных изысканий и мониторинга Управления строительства на площадке АЭС "Руппур"Филиала АО Институт "Ромашка" в Народной Республике Бангладеш</t>
  </si>
  <si>
    <t>Отдел административно-бытового обслуживания Управления строительства на площадке АЭС "Руппур"Филиала АО Институт "Ромашка" в Народной Республике Бангладеш</t>
  </si>
  <si>
    <t>Лаборатория качества Управления строительства на площадке АЭС "Руппур"Филиала АО Институт "Ромашка" в Народной Республике Бангладеш</t>
  </si>
  <si>
    <t>Технический отдел Управления строительства на площадке АЭС "Руппур"Филиала АО Институт "Ромашка" в Народной Республике Бангладеш</t>
  </si>
  <si>
    <t>Участок строительных работ строительно-монтажного управления Управления строительства на площадке АЭС "Руппур"Филиала АО Институт "Ромашка" в Народной Республике Бангладеш</t>
  </si>
  <si>
    <t>Участок монтажа  инженерных систем ОВ  строительно-монтажного управления Управления строительства на площадке АЭС "Руппур"Филиала АО Институт "Ромашка" в Народной Республике Бангладеш</t>
  </si>
  <si>
    <t>Отдел поставок и комплектации производственного управления Управления строительства на площадке АЭС "Руппур"Филиала АО Институт "Ромашка" в Народной Республике Бангладеш</t>
  </si>
  <si>
    <t>Бетонно-растворное хозяйство производственного управления Управления строительства на площадке АЭС "Руппур"Филиала АО Институт "Ромашка" в Народной Республике Бангладеш</t>
  </si>
  <si>
    <t>Цех по производству железобетонных изделий производственного управления Управления строительства на площадке АЭС "Руппур"Филиала АО Институт "Ромашка" в Народной Республике Бангладеш</t>
  </si>
  <si>
    <t>Торговое представительство АО "Институт Ромашка" в Республике Болгария</t>
  </si>
  <si>
    <t>Представительство АО "Институт "Ромашка" в г. Воронеже</t>
  </si>
  <si>
    <t>Аппарат Представительства АО "Институт "Ромашка"г. Воронеже</t>
  </si>
  <si>
    <t>Строительный отдел Представительства АО "Институт "Ромашка"г. Воронеже</t>
  </si>
  <si>
    <t>Группа рабочего проектирования на Нововоронежской АЭС-2 Представительства АО "Институт "Ромашка"г. Воронеже</t>
  </si>
  <si>
    <t>Обособленное подразделение АО "Институт "Ромашка" в г.Санкт-Петербурге</t>
  </si>
  <si>
    <t>Аппарат Обособленного подразделения АО "Институт  "Ромашка" в г.Санкт-Петербурге</t>
  </si>
  <si>
    <t>Проектный отдел Обособленного подразделения АО "Институт  "Ромашка" в г.Санкт-Петербурге</t>
  </si>
  <si>
    <t>Всего Обособленного подразделения АО "Институт  "Ромашка" в г.Санкт-Петербурге</t>
  </si>
  <si>
    <t>Представительство АО "Институт "Ромашка" в г. Волгодонске</t>
  </si>
  <si>
    <t>Аппарат Представительства АО "Институт "Ромашка"  в г.Волгодонске</t>
  </si>
  <si>
    <t>Отдел ГИП Представительства АО "Институт "Ромашка"  в г.Волгодонске</t>
  </si>
  <si>
    <t>Проектный отдел №1 Представительства АО "Институт "Ромашка"  в г.Волгодонске</t>
  </si>
  <si>
    <t>Проектный отдел №2 Представительства АО "Институт "Ромашка"  в г.Волгодонске</t>
  </si>
  <si>
    <t>Всего по Представительству АО "Институт "Ромашка"  в г.Волгодонске</t>
  </si>
  <si>
    <t>Обособленное подразделение АО "Институт "Ромашка" в г. Курчатове</t>
  </si>
  <si>
    <t>Аппарат Обособленного подразделения АО "Институт "Ромашка" в г.Курчатове</t>
  </si>
  <si>
    <t>Отдел ГИП Обособленного подразделения АО "Институт "Ромашка" в г.Курчатове</t>
  </si>
  <si>
    <t>Проектный отдел Обособленного подразделения АО "Институт "Ромашка" в г.Курчатове</t>
  </si>
  <si>
    <t>Филиал  АО"Институт "Ромашка" в Венгрии</t>
  </si>
  <si>
    <t>Аппарат управления Филиала АО "Институт "Ромашка"  в Венгрии</t>
  </si>
  <si>
    <t>Отдел переводов Филиала АО "Институт "Ромашка"  в Венгрии</t>
  </si>
  <si>
    <t>Проектный отдел Филиала АО "Институт "Ромашка"  в Венгрии</t>
  </si>
  <si>
    <t>Производственный отдел Филиала АО "Институт "Ромашка"  в Венгрии</t>
  </si>
  <si>
    <t>Филиал АО"Институт "Ромашка" в Словацкой Республике</t>
  </si>
  <si>
    <t>Аппарат управления Филиала Акционерного общества "Институт "Ромашка" в Словацкой Республике</t>
  </si>
  <si>
    <t>Филиал АО "Институт "Ромашка" в Республике Болгария</t>
  </si>
  <si>
    <t>Аппарат управления Филиала АО "Институт "Ромашка" в Республике Болгария</t>
  </si>
  <si>
    <t>Всего по Обособленного подразделения ЗАО ОЭС на площадке строительства   рублей</t>
  </si>
  <si>
    <t>Обособленное подразделение Закрытого акционерного общества " Институт "Ромашка"на площадке строительства АЭС "Тюльпан"</t>
  </si>
  <si>
    <t>Аппарат руководства Обособленного подразделения ЗАО ОЭС на площадке строительста АЭС "Тюльпан"</t>
  </si>
  <si>
    <t>Управление строительства "Тюльпанатомстрой" обособленного подразделения Закрытого акционерного общества "Институт "Ромашка" на площадке строительства АЭС "Тюльпан"</t>
  </si>
  <si>
    <t>Руководство Управления строительства "Тюльпанатомстрой" Обособленного подразделения ЗАО ОЭС на площадке строительства АЭС "Тюльпан"</t>
  </si>
  <si>
    <t>Отдел кадров Управления строительства "Тюльпанатомстрой" Обособленного подразделения ЗАО ОЭС на площадке строительства АЭС "Тюльпан"</t>
  </si>
  <si>
    <t>Бухгалтерия Управления строительства "Тюльпанатомстрой" Обособленного подразделения ЗАО ОЭС на площадке строительства АЭС "Тюльпан"</t>
  </si>
  <si>
    <t>Производственно-технический отдел  Управления строительства "Тюльпанатомстрой" Обособленного подразделения ЗАО ОЭС на площадке строительства АЭС "Тюльпан"</t>
  </si>
  <si>
    <t>Отдел переводов Управления строительства "Тюльпанатомстрой" Обособленного подразделения ЗАО ОЭС на площадке строительства АЭС "Тюльпан"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</si>
</sst>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\-??_р_._-;_-@_-"/>
    <numFmt numFmtId="166" formatCode="0.0%"/>
  </numFmts>
  <fonts count="4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sz val="7"/>
      <name val="Arial Cyr"/>
      <charset val="204"/>
    </font>
    <font>
      <b/>
      <sz val="14"/>
      <name val="Arial"/>
      <family val="2"/>
      <charset val="204"/>
    </font>
    <font>
      <sz val="9"/>
      <name val="Times New Roman Cyr"/>
      <family val="1"/>
      <charset val="204"/>
    </font>
    <font>
      <b/>
      <sz val="10"/>
      <name val="Arial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9"/>
      <name val="Arial Cyr"/>
      <family val="2"/>
      <charset val="204"/>
    </font>
    <font>
      <b/>
      <i/>
      <sz val="9"/>
      <name val="Arial"/>
      <family val="2"/>
      <charset val="204"/>
    </font>
    <font>
      <b/>
      <i/>
      <sz val="7"/>
      <name val="Arial Cyr"/>
      <family val="2"/>
      <charset val="204"/>
    </font>
    <font>
      <b/>
      <i/>
      <sz val="8"/>
      <name val="Arial Cyr"/>
      <family val="2"/>
      <charset val="204"/>
    </font>
    <font>
      <b/>
      <sz val="10"/>
      <name val="Arial Cyr"/>
      <charset val="204"/>
    </font>
    <font>
      <b/>
      <i/>
      <sz val="6"/>
      <name val="Arial Cyr"/>
      <family val="2"/>
      <charset val="204"/>
    </font>
    <font>
      <b/>
      <sz val="7"/>
      <name val="Arial Cyr"/>
      <charset val="204"/>
    </font>
    <font>
      <b/>
      <sz val="6"/>
      <name val="Arial Cyr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b/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8"/>
      <name val="Arial Cyr"/>
      <charset val="204"/>
    </font>
    <font>
      <b/>
      <i/>
      <sz val="7"/>
      <name val="Arial Cyr"/>
      <charset val="204"/>
    </font>
    <font>
      <b/>
      <i/>
      <sz val="11"/>
      <name val="Arial Cyr"/>
      <charset val="204"/>
    </font>
    <font>
      <b/>
      <i/>
      <sz val="8"/>
      <name val="Arial"/>
      <family val="2"/>
      <charset val="204"/>
    </font>
    <font>
      <sz val="7"/>
      <name val="Arial Cyr"/>
      <family val="2"/>
      <charset val="204"/>
    </font>
    <font>
      <sz val="6"/>
      <name val="Arial Cyr"/>
      <family val="2"/>
      <charset val="204"/>
    </font>
    <font>
      <b/>
      <i/>
      <sz val="9"/>
      <name val="Arial Cyr"/>
      <charset val="204"/>
    </font>
    <font>
      <b/>
      <i/>
      <sz val="12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i/>
      <sz val="6"/>
      <name val="Arial Cyr"/>
      <charset val="204"/>
    </font>
    <font>
      <sz val="9"/>
      <color indexed="10"/>
      <name val="Arial Cyr"/>
      <family val="2"/>
      <charset val="204"/>
    </font>
    <font>
      <b/>
      <sz val="10"/>
      <name val="Arial Cyr"/>
      <family val="2"/>
      <charset val="204"/>
    </font>
    <font>
      <i/>
      <sz val="9"/>
      <name val="Arial"/>
      <family val="2"/>
      <charset val="204"/>
    </font>
    <font>
      <i/>
      <sz val="9"/>
      <name val="Arial Cyr"/>
      <family val="2"/>
      <charset val="204"/>
    </font>
    <font>
      <b/>
      <i/>
      <sz val="7"/>
      <name val="Arial"/>
      <family val="2"/>
      <charset val="204"/>
    </font>
    <font>
      <b/>
      <i/>
      <sz val="10"/>
      <name val="Arial Cyr"/>
      <family val="2"/>
      <charset val="204"/>
    </font>
    <font>
      <b/>
      <i/>
      <sz val="11"/>
      <name val="Arial"/>
      <family val="2"/>
      <charset val="204"/>
    </font>
    <font>
      <b/>
      <i/>
      <sz val="5"/>
      <name val="Arial Cyr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00FFCC"/>
        <bgColor indexed="64"/>
      </patternFill>
    </fill>
    <fill>
      <patternFill patternType="solid">
        <fgColor rgb="FF00FF99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4" tint="0.39997558519241921"/>
        <bgColor indexed="22"/>
      </patternFill>
    </fill>
    <fill>
      <patternFill patternType="solid">
        <fgColor rgb="FF00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59999389629810485"/>
        <bgColor indexed="64"/>
      </patternFill>
    </fill>
  </fills>
  <borders count="28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auto="1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auto="1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indexed="8"/>
      </right>
      <top style="thin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auto="1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indexed="8"/>
      </right>
      <top style="hair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auto="1"/>
      </right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hair">
        <color indexed="64"/>
      </right>
      <top style="double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 style="thin">
        <color indexed="8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auto="1"/>
      </top>
      <bottom/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indexed="64"/>
      </left>
      <right style="hair">
        <color indexed="8"/>
      </right>
      <top/>
      <bottom style="double">
        <color indexed="64"/>
      </bottom>
      <diagonal/>
    </border>
    <border>
      <left style="hair">
        <color indexed="64"/>
      </left>
      <right style="thin">
        <color indexed="8"/>
      </right>
      <top/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hair">
        <color indexed="8"/>
      </left>
      <right style="thin">
        <color auto="1"/>
      </right>
      <top style="double">
        <color indexed="8"/>
      </top>
      <bottom style="hair">
        <color indexed="8"/>
      </bottom>
      <diagonal/>
    </border>
    <border>
      <left style="hair">
        <color auto="1"/>
      </left>
      <right style="hair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auto="1"/>
      </bottom>
      <diagonal/>
    </border>
    <border>
      <left/>
      <right/>
      <top style="double">
        <color indexed="8"/>
      </top>
      <bottom style="double">
        <color auto="1"/>
      </bottom>
      <diagonal/>
    </border>
    <border>
      <left/>
      <right style="thin">
        <color indexed="8"/>
      </right>
      <top style="double">
        <color indexed="8"/>
      </top>
      <bottom style="double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5">
    <xf numFmtId="0" fontId="0" fillId="0" borderId="0"/>
    <xf numFmtId="165" fontId="1" fillId="0" borderId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1311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0" fontId="5" fillId="0" borderId="0" xfId="2" applyFont="1"/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right" vertical="center"/>
    </xf>
    <xf numFmtId="0" fontId="0" fillId="0" borderId="0" xfId="0" applyFont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/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0" fontId="3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3" fontId="16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wrapText="1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10" fontId="2" fillId="0" borderId="17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center"/>
    </xf>
    <xf numFmtId="0" fontId="19" fillId="0" borderId="22" xfId="0" applyFont="1" applyFill="1" applyBorder="1" applyAlignment="1">
      <alignment horizontal="left" wrapText="1"/>
    </xf>
    <xf numFmtId="49" fontId="2" fillId="0" borderId="2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20" fillId="0" borderId="21" xfId="0" applyNumberFormat="1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vertical="center"/>
    </xf>
    <xf numFmtId="0" fontId="12" fillId="3" borderId="25" xfId="0" applyFont="1" applyFill="1" applyBorder="1" applyAlignment="1">
      <alignment horizontal="center" vertical="center" wrapText="1"/>
    </xf>
    <xf numFmtId="3" fontId="9" fillId="4" borderId="10" xfId="0" applyNumberFormat="1" applyFont="1" applyFill="1" applyBorder="1" applyAlignment="1">
      <alignment horizontal="center"/>
    </xf>
    <xf numFmtId="0" fontId="9" fillId="4" borderId="10" xfId="0" applyNumberFormat="1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3" fillId="0" borderId="22" xfId="0" applyFont="1" applyFill="1" applyBorder="1" applyAlignment="1">
      <alignment horizontal="left" wrapText="1"/>
    </xf>
    <xf numFmtId="1" fontId="2" fillId="0" borderId="17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horizontal="center"/>
    </xf>
    <xf numFmtId="0" fontId="3" fillId="0" borderId="27" xfId="0" applyFont="1" applyFill="1" applyBorder="1" applyAlignment="1">
      <alignment horizontal="left" wrapText="1"/>
    </xf>
    <xf numFmtId="1" fontId="2" fillId="0" borderId="16" xfId="0" applyNumberFormat="1" applyFont="1" applyFill="1" applyBorder="1" applyAlignment="1">
      <alignment horizontal="center"/>
    </xf>
    <xf numFmtId="10" fontId="2" fillId="0" borderId="16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"/>
    </xf>
    <xf numFmtId="0" fontId="11" fillId="3" borderId="28" xfId="0" applyFont="1" applyFill="1" applyBorder="1" applyAlignment="1">
      <alignment horizontal="left" wrapText="1" indent="1"/>
    </xf>
    <xf numFmtId="3" fontId="9" fillId="3" borderId="10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 wrapText="1"/>
    </xf>
    <xf numFmtId="0" fontId="22" fillId="3" borderId="29" xfId="0" applyFont="1" applyFill="1" applyBorder="1" applyAlignment="1">
      <alignment vertical="center" wrapText="1"/>
    </xf>
    <xf numFmtId="0" fontId="22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horizontal="left" wrapText="1"/>
    </xf>
    <xf numFmtId="3" fontId="2" fillId="0" borderId="31" xfId="0" applyNumberFormat="1" applyFont="1" applyFill="1" applyBorder="1" applyAlignment="1">
      <alignment horizontal="center"/>
    </xf>
    <xf numFmtId="3" fontId="2" fillId="0" borderId="32" xfId="0" applyNumberFormat="1" applyFont="1" applyFill="1" applyBorder="1" applyAlignment="1">
      <alignment horizontal="center"/>
    </xf>
    <xf numFmtId="3" fontId="2" fillId="3" borderId="33" xfId="0" applyNumberFormat="1" applyFont="1" applyFill="1" applyBorder="1" applyAlignment="1">
      <alignment horizontal="center"/>
    </xf>
    <xf numFmtId="3" fontId="2" fillId="3" borderId="34" xfId="0" applyNumberFormat="1" applyFont="1" applyFill="1" applyBorder="1" applyAlignment="1">
      <alignment horizontal="center"/>
    </xf>
    <xf numFmtId="3" fontId="2" fillId="3" borderId="29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0" fontId="3" fillId="3" borderId="35" xfId="3" applyNumberFormat="1" applyFont="1" applyFill="1" applyBorder="1" applyAlignment="1" applyProtection="1">
      <alignment horizontal="left" wrapText="1"/>
    </xf>
    <xf numFmtId="3" fontId="2" fillId="0" borderId="36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3" fontId="2" fillId="3" borderId="37" xfId="0" applyNumberFormat="1" applyFont="1" applyFill="1" applyBorder="1" applyAlignment="1">
      <alignment horizontal="center"/>
    </xf>
    <xf numFmtId="3" fontId="2" fillId="0" borderId="38" xfId="0" applyNumberFormat="1" applyFont="1" applyFill="1" applyBorder="1" applyAlignment="1">
      <alignment horizontal="center"/>
    </xf>
    <xf numFmtId="0" fontId="3" fillId="3" borderId="39" xfId="3" applyNumberFormat="1" applyFont="1" applyFill="1" applyBorder="1" applyAlignment="1" applyProtection="1">
      <alignment horizontal="left" wrapText="1"/>
    </xf>
    <xf numFmtId="3" fontId="2" fillId="0" borderId="40" xfId="0" applyNumberFormat="1" applyFont="1" applyFill="1" applyBorder="1" applyAlignment="1">
      <alignment horizontal="center"/>
    </xf>
    <xf numFmtId="3" fontId="2" fillId="3" borderId="16" xfId="0" applyNumberFormat="1" applyFont="1" applyFill="1" applyBorder="1" applyAlignment="1">
      <alignment horizontal="center"/>
    </xf>
    <xf numFmtId="3" fontId="2" fillId="3" borderId="41" xfId="0" applyNumberFormat="1" applyFont="1" applyFill="1" applyBorder="1" applyAlignment="1">
      <alignment horizontal="center"/>
    </xf>
    <xf numFmtId="3" fontId="12" fillId="3" borderId="24" xfId="0" applyNumberFormat="1" applyFont="1" applyFill="1" applyBorder="1" applyAlignment="1">
      <alignment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wrapText="1"/>
    </xf>
    <xf numFmtId="3" fontId="2" fillId="3" borderId="42" xfId="0" applyNumberFormat="1" applyFont="1" applyFill="1" applyBorder="1" applyAlignment="1">
      <alignment horizontal="center"/>
    </xf>
    <xf numFmtId="3" fontId="9" fillId="3" borderId="25" xfId="0" applyNumberFormat="1" applyFont="1" applyFill="1" applyBorder="1" applyAlignment="1">
      <alignment horizontal="center"/>
    </xf>
    <xf numFmtId="3" fontId="9" fillId="3" borderId="29" xfId="0" applyNumberFormat="1" applyFont="1" applyFill="1" applyBorder="1" applyAlignment="1">
      <alignment horizontal="center"/>
    </xf>
    <xf numFmtId="3" fontId="9" fillId="3" borderId="0" xfId="0" applyNumberFormat="1" applyFont="1" applyFill="1" applyBorder="1" applyAlignment="1">
      <alignment horizontal="center"/>
    </xf>
    <xf numFmtId="0" fontId="3" fillId="3" borderId="45" xfId="0" applyFont="1" applyFill="1" applyBorder="1" applyAlignment="1">
      <alignment horizontal="left" wrapText="1"/>
    </xf>
    <xf numFmtId="3" fontId="2" fillId="0" borderId="46" xfId="0" applyNumberFormat="1" applyFont="1" applyFill="1" applyBorder="1" applyAlignment="1">
      <alignment horizontal="center"/>
    </xf>
    <xf numFmtId="3" fontId="3" fillId="0" borderId="46" xfId="0" applyNumberFormat="1" applyFont="1" applyFill="1" applyBorder="1" applyAlignment="1">
      <alignment horizontal="center"/>
    </xf>
    <xf numFmtId="3" fontId="3" fillId="3" borderId="46" xfId="0" applyNumberFormat="1" applyFont="1" applyFill="1" applyBorder="1" applyAlignment="1">
      <alignment horizontal="center"/>
    </xf>
    <xf numFmtId="3" fontId="2" fillId="3" borderId="46" xfId="0" applyNumberFormat="1" applyFont="1" applyFill="1" applyBorder="1" applyAlignment="1">
      <alignment horizontal="center"/>
    </xf>
    <xf numFmtId="3" fontId="2" fillId="3" borderId="47" xfId="0" applyNumberFormat="1" applyFont="1" applyFill="1" applyBorder="1" applyAlignment="1">
      <alignment horizontal="center"/>
    </xf>
    <xf numFmtId="0" fontId="25" fillId="3" borderId="26" xfId="0" applyFont="1" applyFill="1" applyBorder="1" applyAlignment="1">
      <alignment vertical="center"/>
    </xf>
    <xf numFmtId="0" fontId="25" fillId="3" borderId="0" xfId="0" applyFont="1" applyFill="1" applyBorder="1" applyAlignment="1">
      <alignment vertical="center"/>
    </xf>
    <xf numFmtId="0" fontId="3" fillId="3" borderId="50" xfId="0" applyFont="1" applyFill="1" applyBorder="1" applyAlignment="1">
      <alignment horizontal="left" wrapText="1"/>
    </xf>
    <xf numFmtId="3" fontId="2" fillId="0" borderId="51" xfId="0" applyNumberFormat="1" applyFont="1" applyFill="1" applyBorder="1" applyAlignment="1">
      <alignment horizontal="center"/>
    </xf>
    <xf numFmtId="3" fontId="3" fillId="0" borderId="51" xfId="0" applyNumberFormat="1" applyFont="1" applyFill="1" applyBorder="1" applyAlignment="1">
      <alignment horizontal="center"/>
    </xf>
    <xf numFmtId="3" fontId="3" fillId="3" borderId="51" xfId="0" applyNumberFormat="1" applyFont="1" applyFill="1" applyBorder="1" applyAlignment="1">
      <alignment horizontal="center"/>
    </xf>
    <xf numFmtId="3" fontId="2" fillId="3" borderId="51" xfId="0" applyNumberFormat="1" applyFont="1" applyFill="1" applyBorder="1" applyAlignment="1">
      <alignment horizontal="center"/>
    </xf>
    <xf numFmtId="3" fontId="2" fillId="3" borderId="52" xfId="0" applyNumberFormat="1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 wrapText="1"/>
    </xf>
    <xf numFmtId="3" fontId="9" fillId="3" borderId="24" xfId="0" applyNumberFormat="1" applyFont="1" applyFill="1" applyBorder="1" applyAlignment="1">
      <alignment horizontal="center"/>
    </xf>
    <xf numFmtId="3" fontId="9" fillId="3" borderId="28" xfId="0" applyNumberFormat="1" applyFont="1" applyFill="1" applyBorder="1" applyAlignment="1">
      <alignment horizontal="center"/>
    </xf>
    <xf numFmtId="3" fontId="9" fillId="3" borderId="26" xfId="0" applyNumberFormat="1" applyFont="1" applyFill="1" applyBorder="1" applyAlignment="1">
      <alignment horizontal="center"/>
    </xf>
    <xf numFmtId="0" fontId="3" fillId="3" borderId="15" xfId="3" applyNumberFormat="1" applyFont="1" applyFill="1" applyBorder="1" applyAlignment="1" applyProtection="1">
      <alignment horizontal="left" wrapText="1"/>
    </xf>
    <xf numFmtId="3" fontId="2" fillId="3" borderId="57" xfId="0" applyNumberFormat="1" applyFont="1" applyFill="1" applyBorder="1" applyAlignment="1">
      <alignment horizontal="center"/>
    </xf>
    <xf numFmtId="0" fontId="3" fillId="3" borderId="22" xfId="3" applyNumberFormat="1" applyFont="1" applyFill="1" applyBorder="1" applyAlignment="1" applyProtection="1">
      <alignment horizontal="left" wrapText="1"/>
    </xf>
    <xf numFmtId="3" fontId="2" fillId="3" borderId="58" xfId="0" applyNumberFormat="1" applyFont="1" applyFill="1" applyBorder="1" applyAlignment="1">
      <alignment horizontal="center"/>
    </xf>
    <xf numFmtId="3" fontId="9" fillId="3" borderId="57" xfId="0" applyNumberFormat="1" applyFont="1" applyFill="1" applyBorder="1" applyAlignment="1">
      <alignment horizontal="center"/>
    </xf>
    <xf numFmtId="3" fontId="2" fillId="0" borderId="59" xfId="0" applyNumberFormat="1" applyFont="1" applyFill="1" applyBorder="1" applyAlignment="1">
      <alignment horizontal="center"/>
    </xf>
    <xf numFmtId="0" fontId="3" fillId="3" borderId="40" xfId="3" applyNumberFormat="1" applyFont="1" applyFill="1" applyBorder="1" applyAlignment="1" applyProtection="1">
      <alignment horizontal="left" wrapText="1"/>
    </xf>
    <xf numFmtId="0" fontId="3" fillId="0" borderId="16" xfId="0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0" fontId="0" fillId="0" borderId="14" xfId="0" applyFont="1" applyFill="1" applyBorder="1" applyAlignment="1"/>
    <xf numFmtId="0" fontId="3" fillId="3" borderId="60" xfId="0" applyFont="1" applyFill="1" applyBorder="1" applyAlignment="1">
      <alignment horizontal="left"/>
    </xf>
    <xf numFmtId="0" fontId="3" fillId="0" borderId="59" xfId="0" applyFont="1" applyFill="1" applyBorder="1" applyAlignment="1">
      <alignment horizontal="center"/>
    </xf>
    <xf numFmtId="3" fontId="3" fillId="0" borderId="59" xfId="0" applyNumberFormat="1" applyFont="1" applyFill="1" applyBorder="1" applyAlignment="1">
      <alignment horizontal="center"/>
    </xf>
    <xf numFmtId="0" fontId="0" fillId="0" borderId="19" xfId="0" applyFont="1" applyFill="1" applyBorder="1" applyAlignment="1"/>
    <xf numFmtId="0" fontId="3" fillId="3" borderId="15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0" fillId="0" borderId="26" xfId="0" applyFont="1" applyFill="1" applyBorder="1" applyAlignment="1"/>
    <xf numFmtId="0" fontId="0" fillId="0" borderId="61" xfId="0" applyFont="1" applyFill="1" applyBorder="1" applyAlignment="1"/>
    <xf numFmtId="0" fontId="3" fillId="3" borderId="62" xfId="3" applyNumberFormat="1" applyFont="1" applyFill="1" applyBorder="1" applyAlignment="1" applyProtection="1">
      <alignment horizontal="left" wrapText="1"/>
    </xf>
    <xf numFmtId="0" fontId="3" fillId="0" borderId="63" xfId="0" applyFont="1" applyFill="1" applyBorder="1" applyAlignment="1">
      <alignment horizontal="center"/>
    </xf>
    <xf numFmtId="0" fontId="24" fillId="0" borderId="6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0" fontId="11" fillId="3" borderId="64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/>
    </xf>
    <xf numFmtId="3" fontId="9" fillId="3" borderId="56" xfId="0" applyNumberFormat="1" applyFont="1" applyFill="1" applyBorder="1" applyAlignment="1">
      <alignment horizontal="center"/>
    </xf>
    <xf numFmtId="3" fontId="10" fillId="3" borderId="56" xfId="0" applyNumberFormat="1" applyFont="1" applyFill="1" applyBorder="1" applyAlignment="1">
      <alignment horizontal="center"/>
    </xf>
    <xf numFmtId="3" fontId="10" fillId="3" borderId="11" xfId="0" applyNumberFormat="1" applyFont="1" applyFill="1" applyBorder="1" applyAlignment="1">
      <alignment horizontal="center"/>
    </xf>
    <xf numFmtId="3" fontId="10" fillId="3" borderId="57" xfId="0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65" xfId="0" applyFont="1" applyFill="1" applyBorder="1" applyAlignment="1">
      <alignment horizontal="left" wrapText="1"/>
    </xf>
    <xf numFmtId="1" fontId="2" fillId="0" borderId="59" xfId="0" applyNumberFormat="1" applyFont="1" applyFill="1" applyBorder="1" applyAlignment="1">
      <alignment horizontal="center"/>
    </xf>
    <xf numFmtId="49" fontId="20" fillId="0" borderId="66" xfId="0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 wrapText="1"/>
    </xf>
    <xf numFmtId="1" fontId="9" fillId="3" borderId="10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8" borderId="13" xfId="0" applyNumberFormat="1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/>
    </xf>
    <xf numFmtId="49" fontId="2" fillId="0" borderId="66" xfId="0" applyNumberFormat="1" applyFont="1" applyFill="1" applyBorder="1" applyAlignment="1">
      <alignment horizontal="center" wrapText="1"/>
    </xf>
    <xf numFmtId="3" fontId="2" fillId="0" borderId="67" xfId="0" applyNumberFormat="1" applyFont="1" applyFill="1" applyBorder="1" applyAlignment="1">
      <alignment horizontal="center"/>
    </xf>
    <xf numFmtId="49" fontId="27" fillId="0" borderId="18" xfId="0" applyNumberFormat="1" applyFont="1" applyFill="1" applyBorder="1" applyAlignment="1">
      <alignment horizontal="center" wrapText="1"/>
    </xf>
    <xf numFmtId="0" fontId="11" fillId="0" borderId="24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/>
    </xf>
    <xf numFmtId="1" fontId="9" fillId="3" borderId="56" xfId="0" applyNumberFormat="1" applyFont="1" applyFill="1" applyBorder="1" applyAlignment="1">
      <alignment horizontal="center"/>
    </xf>
    <xf numFmtId="165" fontId="2" fillId="3" borderId="56" xfId="1" applyFont="1" applyFill="1" applyBorder="1" applyAlignment="1" applyProtection="1"/>
    <xf numFmtId="0" fontId="2" fillId="3" borderId="0" xfId="0" applyFont="1" applyFill="1"/>
    <xf numFmtId="0" fontId="11" fillId="0" borderId="1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1" fontId="9" fillId="0" borderId="10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wrapText="1"/>
    </xf>
    <xf numFmtId="49" fontId="20" fillId="0" borderId="21" xfId="0" applyNumberFormat="1" applyFont="1" applyFill="1" applyBorder="1" applyAlignment="1">
      <alignment horizontal="center"/>
    </xf>
    <xf numFmtId="0" fontId="2" fillId="0" borderId="68" xfId="0" applyFont="1" applyFill="1" applyBorder="1" applyAlignment="1">
      <alignment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3" fontId="9" fillId="4" borderId="56" xfId="0" applyNumberFormat="1" applyFont="1" applyFill="1" applyBorder="1" applyAlignment="1">
      <alignment horizontal="center"/>
    </xf>
    <xf numFmtId="49" fontId="2" fillId="3" borderId="56" xfId="0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left" wrapText="1"/>
    </xf>
    <xf numFmtId="49" fontId="27" fillId="0" borderId="21" xfId="0" applyNumberFormat="1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left" wrapText="1"/>
    </xf>
    <xf numFmtId="49" fontId="28" fillId="0" borderId="21" xfId="0" applyNumberFormat="1" applyFont="1" applyFill="1" applyBorder="1" applyAlignment="1">
      <alignment horizontal="center"/>
    </xf>
    <xf numFmtId="0" fontId="12" fillId="3" borderId="6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wrapText="1"/>
    </xf>
    <xf numFmtId="49" fontId="2" fillId="0" borderId="18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 applyAlignment="1"/>
    <xf numFmtId="0" fontId="3" fillId="0" borderId="15" xfId="3" applyNumberFormat="1" applyFont="1" applyFill="1" applyBorder="1" applyAlignment="1" applyProtection="1">
      <alignment horizontal="left" wrapText="1"/>
    </xf>
    <xf numFmtId="49" fontId="27" fillId="9" borderId="18" xfId="0" applyNumberFormat="1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vertical="center" wrapText="1"/>
    </xf>
    <xf numFmtId="49" fontId="27" fillId="9" borderId="49" xfId="0" applyNumberFormat="1" applyFont="1" applyFill="1" applyBorder="1" applyAlignment="1">
      <alignment horizontal="center" wrapText="1"/>
    </xf>
    <xf numFmtId="0" fontId="11" fillId="0" borderId="24" xfId="0" applyFont="1" applyFill="1" applyBorder="1" applyAlignment="1">
      <alignment horizontal="left" vertical="center" wrapText="1" indent="1"/>
    </xf>
    <xf numFmtId="3" fontId="9" fillId="3" borderId="10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 indent="1"/>
    </xf>
    <xf numFmtId="0" fontId="11" fillId="0" borderId="49" xfId="0" applyFont="1" applyFill="1" applyBorder="1" applyAlignment="1">
      <alignment vertical="center" wrapText="1"/>
    </xf>
    <xf numFmtId="0" fontId="0" fillId="0" borderId="49" xfId="0" applyFont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wrapText="1"/>
    </xf>
    <xf numFmtId="49" fontId="2" fillId="0" borderId="70" xfId="0" applyNumberFormat="1" applyFont="1" applyFill="1" applyBorder="1" applyAlignment="1">
      <alignment horizontal="center"/>
    </xf>
    <xf numFmtId="0" fontId="3" fillId="0" borderId="22" xfId="3" applyNumberFormat="1" applyFont="1" applyFill="1" applyBorder="1" applyAlignment="1" applyProtection="1">
      <alignment horizontal="left" wrapText="1"/>
    </xf>
    <xf numFmtId="49" fontId="27" fillId="9" borderId="70" xfId="0" applyNumberFormat="1" applyFont="1" applyFill="1" applyBorder="1" applyAlignment="1">
      <alignment horizontal="center" wrapText="1"/>
    </xf>
    <xf numFmtId="0" fontId="3" fillId="0" borderId="71" xfId="3" applyNumberFormat="1" applyFont="1" applyFill="1" applyBorder="1" applyAlignment="1" applyProtection="1">
      <alignment horizontal="left" wrapText="1"/>
    </xf>
    <xf numFmtId="49" fontId="2" fillId="0" borderId="72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vertical="top" wrapText="1"/>
    </xf>
    <xf numFmtId="0" fontId="29" fillId="0" borderId="19" xfId="0" applyFont="1" applyFill="1" applyBorder="1" applyAlignment="1">
      <alignment horizontal="center"/>
    </xf>
    <xf numFmtId="0" fontId="2" fillId="0" borderId="19" xfId="0" applyFont="1" applyFill="1" applyBorder="1" applyAlignment="1"/>
    <xf numFmtId="0" fontId="2" fillId="0" borderId="28" xfId="0" applyFont="1" applyFill="1" applyBorder="1" applyAlignment="1">
      <alignment horizontal="left" indent="1"/>
    </xf>
    <xf numFmtId="0" fontId="2" fillId="0" borderId="24" xfId="0" applyFont="1" applyFill="1" applyBorder="1" applyAlignment="1"/>
    <xf numFmtId="49" fontId="2" fillId="0" borderId="10" xfId="0" applyNumberFormat="1" applyFont="1" applyFill="1" applyBorder="1" applyAlignment="1">
      <alignment horizontal="center" vertical="center"/>
    </xf>
    <xf numFmtId="0" fontId="11" fillId="0" borderId="74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left" wrapText="1"/>
    </xf>
    <xf numFmtId="3" fontId="2" fillId="3" borderId="59" xfId="0" applyNumberFormat="1" applyFont="1" applyFill="1" applyBorder="1" applyAlignment="1">
      <alignment horizontal="center"/>
    </xf>
    <xf numFmtId="1" fontId="2" fillId="3" borderId="59" xfId="0" applyNumberFormat="1" applyFont="1" applyFill="1" applyBorder="1" applyAlignment="1">
      <alignment horizontal="center"/>
    </xf>
    <xf numFmtId="49" fontId="2" fillId="3" borderId="66" xfId="0" applyNumberFormat="1" applyFont="1" applyFill="1" applyBorder="1" applyAlignment="1">
      <alignment horizontal="center"/>
    </xf>
    <xf numFmtId="49" fontId="20" fillId="0" borderId="18" xfId="0" applyNumberFormat="1" applyFont="1" applyFill="1" applyBorder="1" applyAlignment="1">
      <alignment horizontal="center"/>
    </xf>
    <xf numFmtId="0" fontId="3" fillId="0" borderId="76" xfId="0" applyFont="1" applyFill="1" applyBorder="1" applyAlignment="1">
      <alignment horizontal="left" wrapText="1"/>
    </xf>
    <xf numFmtId="1" fontId="2" fillId="0" borderId="33" xfId="0" applyNumberFormat="1" applyFont="1" applyFill="1" applyBorder="1" applyAlignment="1">
      <alignment horizontal="center"/>
    </xf>
    <xf numFmtId="10" fontId="2" fillId="0" borderId="33" xfId="0" applyNumberFormat="1" applyFont="1" applyFill="1" applyBorder="1" applyAlignment="1">
      <alignment horizontal="center"/>
    </xf>
    <xf numFmtId="49" fontId="2" fillId="0" borderId="77" xfId="0" applyNumberFormat="1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left" wrapText="1"/>
    </xf>
    <xf numFmtId="0" fontId="11" fillId="3" borderId="24" xfId="0" applyFont="1" applyFill="1" applyBorder="1" applyAlignment="1">
      <alignment horizontal="left" vertical="center" wrapText="1" indent="1"/>
    </xf>
    <xf numFmtId="0" fontId="3" fillId="0" borderId="40" xfId="3" applyNumberFormat="1" applyFont="1" applyFill="1" applyBorder="1" applyAlignment="1" applyProtection="1">
      <alignment horizontal="left" wrapText="1"/>
    </xf>
    <xf numFmtId="1" fontId="2" fillId="3" borderId="17" xfId="0" applyNumberFormat="1" applyFont="1" applyFill="1" applyBorder="1" applyAlignment="1">
      <alignment horizontal="center"/>
    </xf>
    <xf numFmtId="49" fontId="27" fillId="10" borderId="18" xfId="0" applyNumberFormat="1" applyFont="1" applyFill="1" applyBorder="1" applyAlignment="1">
      <alignment horizontal="center" wrapText="1"/>
    </xf>
    <xf numFmtId="1" fontId="2" fillId="0" borderId="23" xfId="0" applyNumberFormat="1" applyFont="1" applyFill="1" applyBorder="1" applyAlignment="1">
      <alignment horizontal="center"/>
    </xf>
    <xf numFmtId="1" fontId="2" fillId="0" borderId="67" xfId="0" applyNumberFormat="1" applyFont="1" applyFill="1" applyBorder="1" applyAlignment="1">
      <alignment horizontal="center"/>
    </xf>
    <xf numFmtId="49" fontId="2" fillId="0" borderId="70" xfId="0" applyNumberFormat="1" applyFont="1" applyFill="1" applyBorder="1" applyAlignment="1">
      <alignment horizontal="center" wrapText="1"/>
    </xf>
    <xf numFmtId="0" fontId="12" fillId="0" borderId="19" xfId="0" applyFont="1" applyBorder="1" applyAlignment="1">
      <alignment vertical="center" wrapText="1"/>
    </xf>
    <xf numFmtId="0" fontId="2" fillId="0" borderId="19" xfId="0" applyFont="1" applyFill="1" applyBorder="1"/>
    <xf numFmtId="3" fontId="2" fillId="0" borderId="79" xfId="0" applyNumberFormat="1" applyFont="1" applyFill="1" applyBorder="1" applyAlignment="1">
      <alignment horizontal="center"/>
    </xf>
    <xf numFmtId="1" fontId="2" fillId="0" borderId="79" xfId="0" applyNumberFormat="1" applyFont="1" applyFill="1" applyBorder="1" applyAlignment="1">
      <alignment horizontal="center"/>
    </xf>
    <xf numFmtId="10" fontId="2" fillId="0" borderId="79" xfId="0" applyNumberFormat="1" applyFont="1" applyFill="1" applyBorder="1" applyAlignment="1">
      <alignment horizontal="center"/>
    </xf>
    <xf numFmtId="49" fontId="2" fillId="0" borderId="80" xfId="0" applyNumberFormat="1" applyFont="1" applyFill="1" applyBorder="1" applyAlignment="1">
      <alignment horizontal="center" wrapText="1"/>
    </xf>
    <xf numFmtId="0" fontId="12" fillId="3" borderId="24" xfId="0" applyFont="1" applyFill="1" applyBorder="1" applyAlignment="1">
      <alignment vertical="center" wrapText="1"/>
    </xf>
    <xf numFmtId="1" fontId="2" fillId="3" borderId="10" xfId="0" applyNumberFormat="1" applyFont="1" applyFill="1" applyBorder="1" applyAlignment="1"/>
    <xf numFmtId="0" fontId="2" fillId="3" borderId="10" xfId="0" applyFont="1" applyFill="1" applyBorder="1"/>
    <xf numFmtId="0" fontId="3" fillId="0" borderId="81" xfId="0" applyFont="1" applyFill="1" applyBorder="1" applyAlignment="1">
      <alignment horizontal="left" wrapText="1"/>
    </xf>
    <xf numFmtId="3" fontId="2" fillId="3" borderId="32" xfId="0" applyNumberFormat="1" applyFont="1" applyFill="1" applyBorder="1" applyAlignment="1">
      <alignment horizontal="center"/>
    </xf>
    <xf numFmtId="1" fontId="2" fillId="3" borderId="32" xfId="0" applyNumberFormat="1" applyFont="1" applyFill="1" applyBorder="1" applyAlignment="1">
      <alignment horizontal="center"/>
    </xf>
    <xf numFmtId="49" fontId="2" fillId="0" borderId="77" xfId="0" applyNumberFormat="1" applyFont="1" applyFill="1" applyBorder="1" applyAlignment="1">
      <alignment horizontal="center"/>
    </xf>
    <xf numFmtId="0" fontId="12" fillId="0" borderId="82" xfId="0" applyFont="1" applyFill="1" applyBorder="1" applyAlignment="1">
      <alignment horizontal="left" wrapText="1"/>
    </xf>
    <xf numFmtId="3" fontId="2" fillId="3" borderId="83" xfId="0" applyNumberFormat="1" applyFont="1" applyFill="1" applyBorder="1" applyAlignment="1">
      <alignment horizontal="center"/>
    </xf>
    <xf numFmtId="1" fontId="2" fillId="3" borderId="83" xfId="0" applyNumberFormat="1" applyFont="1" applyFill="1" applyBorder="1" applyAlignment="1">
      <alignment horizontal="center"/>
    </xf>
    <xf numFmtId="49" fontId="2" fillId="0" borderId="84" xfId="0" applyNumberFormat="1" applyFont="1" applyFill="1" applyBorder="1" applyAlignment="1">
      <alignment horizontal="center"/>
    </xf>
    <xf numFmtId="0" fontId="3" fillId="0" borderId="40" xfId="0" applyFont="1" applyFill="1" applyBorder="1" applyAlignment="1">
      <alignment horizontal="left" wrapText="1"/>
    </xf>
    <xf numFmtId="3" fontId="2" fillId="0" borderId="85" xfId="0" applyNumberFormat="1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left" wrapText="1"/>
    </xf>
    <xf numFmtId="49" fontId="20" fillId="0" borderId="87" xfId="0" applyNumberFormat="1" applyFont="1" applyFill="1" applyBorder="1" applyAlignment="1">
      <alignment horizontal="center"/>
    </xf>
    <xf numFmtId="3" fontId="2" fillId="0" borderId="83" xfId="0" applyNumberFormat="1" applyFont="1" applyFill="1" applyBorder="1" applyAlignment="1">
      <alignment horizontal="center"/>
    </xf>
    <xf numFmtId="1" fontId="2" fillId="0" borderId="83" xfId="0" applyNumberFormat="1" applyFont="1" applyFill="1" applyBorder="1" applyAlignment="1">
      <alignment horizontal="center"/>
    </xf>
    <xf numFmtId="49" fontId="20" fillId="0" borderId="84" xfId="0" applyNumberFormat="1" applyFont="1" applyFill="1" applyBorder="1" applyAlignment="1">
      <alignment horizontal="center"/>
    </xf>
    <xf numFmtId="0" fontId="3" fillId="3" borderId="60" xfId="0" applyFont="1" applyFill="1" applyBorder="1" applyAlignment="1">
      <alignment wrapText="1"/>
    </xf>
    <xf numFmtId="3" fontId="3" fillId="3" borderId="59" xfId="0" applyNumberFormat="1" applyFont="1" applyFill="1" applyBorder="1" applyAlignment="1">
      <alignment horizontal="center"/>
    </xf>
    <xf numFmtId="0" fontId="3" fillId="3" borderId="22" xfId="0" applyFont="1" applyFill="1" applyBorder="1" applyAlignment="1">
      <alignment horizontal="left" wrapText="1"/>
    </xf>
    <xf numFmtId="49" fontId="27" fillId="9" borderId="21" xfId="0" applyNumberFormat="1" applyFont="1" applyFill="1" applyBorder="1" applyAlignment="1">
      <alignment horizontal="center" wrapText="1"/>
    </xf>
    <xf numFmtId="3" fontId="2" fillId="0" borderId="88" xfId="0" applyNumberFormat="1" applyFont="1" applyFill="1" applyBorder="1" applyAlignment="1">
      <alignment horizontal="center"/>
    </xf>
    <xf numFmtId="3" fontId="2" fillId="3" borderId="79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wrapText="1"/>
    </xf>
    <xf numFmtId="0" fontId="3" fillId="0" borderId="26" xfId="0" applyFont="1" applyFill="1" applyBorder="1" applyAlignment="1">
      <alignment horizontal="left" wrapText="1"/>
    </xf>
    <xf numFmtId="0" fontId="3" fillId="0" borderId="60" xfId="0" applyFont="1" applyFill="1" applyBorder="1" applyAlignment="1">
      <alignment horizontal="left" wrapText="1"/>
    </xf>
    <xf numFmtId="0" fontId="3" fillId="0" borderId="50" xfId="0" applyFont="1" applyFill="1" applyBorder="1" applyAlignment="1">
      <alignment horizontal="left" wrapText="1"/>
    </xf>
    <xf numFmtId="1" fontId="2" fillId="0" borderId="51" xfId="0" applyNumberFormat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center"/>
    </xf>
    <xf numFmtId="1" fontId="9" fillId="3" borderId="24" xfId="0" applyNumberFormat="1" applyFont="1" applyFill="1" applyBorder="1" applyAlignment="1">
      <alignment horizontal="center"/>
    </xf>
    <xf numFmtId="0" fontId="14" fillId="0" borderId="24" xfId="0" applyFont="1" applyFill="1" applyBorder="1" applyAlignment="1">
      <alignment vertical="center" wrapText="1"/>
    </xf>
    <xf numFmtId="0" fontId="14" fillId="0" borderId="91" xfId="0" applyFont="1" applyFill="1" applyBorder="1" applyAlignment="1">
      <alignment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9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94" xfId="0" applyFont="1" applyFill="1" applyBorder="1" applyAlignment="1">
      <alignment horizontal="left" vertical="center" wrapText="1"/>
    </xf>
    <xf numFmtId="3" fontId="2" fillId="0" borderId="95" xfId="0" applyNumberFormat="1" applyFont="1" applyFill="1" applyBorder="1" applyAlignment="1">
      <alignment horizontal="center"/>
    </xf>
    <xf numFmtId="1" fontId="2" fillId="0" borderId="95" xfId="0" applyNumberFormat="1" applyFont="1" applyFill="1" applyBorder="1" applyAlignment="1">
      <alignment horizontal="center"/>
    </xf>
    <xf numFmtId="49" fontId="20" fillId="0" borderId="96" xfId="0" applyNumberFormat="1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 vertical="center" wrapText="1"/>
    </xf>
    <xf numFmtId="49" fontId="2" fillId="0" borderId="52" xfId="0" applyNumberFormat="1" applyFont="1" applyFill="1" applyBorder="1" applyAlignment="1">
      <alignment horizontal="center"/>
    </xf>
    <xf numFmtId="1" fontId="9" fillId="0" borderId="24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3" fontId="2" fillId="0" borderId="59" xfId="0" applyNumberFormat="1" applyFont="1" applyBorder="1" applyAlignment="1">
      <alignment horizontal="center"/>
    </xf>
    <xf numFmtId="3" fontId="9" fillId="0" borderId="59" xfId="0" applyNumberFormat="1" applyFont="1" applyFill="1" applyBorder="1" applyAlignment="1">
      <alignment horizontal="center" vertical="center"/>
    </xf>
    <xf numFmtId="166" fontId="2" fillId="0" borderId="59" xfId="0" applyNumberFormat="1" applyFont="1" applyFill="1" applyBorder="1" applyAlignment="1">
      <alignment horizontal="center"/>
    </xf>
    <xf numFmtId="0" fontId="0" fillId="0" borderId="66" xfId="0" applyBorder="1"/>
    <xf numFmtId="3" fontId="2" fillId="0" borderId="17" xfId="0" applyNumberFormat="1" applyFont="1" applyBorder="1" applyAlignment="1">
      <alignment horizontal="center"/>
    </xf>
    <xf numFmtId="3" fontId="9" fillId="0" borderId="17" xfId="0" applyNumberFormat="1" applyFont="1" applyFill="1" applyBorder="1" applyAlignment="1">
      <alignment horizontal="center" vertical="center"/>
    </xf>
    <xf numFmtId="166" fontId="2" fillId="0" borderId="17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23" xfId="0" applyBorder="1" applyAlignment="1">
      <alignment horizontal="center"/>
    </xf>
    <xf numFmtId="0" fontId="0" fillId="0" borderId="23" xfId="0" applyBorder="1"/>
    <xf numFmtId="3" fontId="3" fillId="3" borderId="17" xfId="0" applyNumberFormat="1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left" wrapText="1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87" xfId="0" applyBorder="1"/>
    <xf numFmtId="3" fontId="9" fillId="0" borderId="33" xfId="0" applyNumberFormat="1" applyFont="1" applyFill="1" applyBorder="1" applyAlignment="1">
      <alignment horizontal="center" vertical="center"/>
    </xf>
    <xf numFmtId="166" fontId="2" fillId="0" borderId="33" xfId="0" applyNumberFormat="1" applyFont="1" applyFill="1" applyBorder="1" applyAlignment="1">
      <alignment horizontal="center"/>
    </xf>
    <xf numFmtId="3" fontId="3" fillId="3" borderId="33" xfId="0" applyNumberFormat="1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left" wrapText="1"/>
    </xf>
    <xf numFmtId="0" fontId="0" fillId="3" borderId="23" xfId="0" applyFill="1" applyBorder="1" applyAlignment="1">
      <alignment horizontal="center"/>
    </xf>
    <xf numFmtId="0" fontId="0" fillId="3" borderId="17" xfId="0" applyFill="1" applyBorder="1"/>
    <xf numFmtId="0" fontId="0" fillId="3" borderId="17" xfId="0" applyFill="1" applyBorder="1" applyAlignment="1">
      <alignment horizontal="center"/>
    </xf>
    <xf numFmtId="3" fontId="9" fillId="3" borderId="17" xfId="0" applyNumberFormat="1" applyFont="1" applyFill="1" applyBorder="1" applyAlignment="1">
      <alignment horizontal="center" vertical="center"/>
    </xf>
    <xf numFmtId="166" fontId="2" fillId="3" borderId="17" xfId="0" applyNumberFormat="1" applyFont="1" applyFill="1" applyBorder="1" applyAlignment="1">
      <alignment horizontal="center"/>
    </xf>
    <xf numFmtId="0" fontId="29" fillId="0" borderId="90" xfId="0" applyFont="1" applyBorder="1" applyAlignment="1">
      <alignment horizontal="center" vertical="center" wrapText="1"/>
    </xf>
    <xf numFmtId="0" fontId="3" fillId="3" borderId="97" xfId="0" applyFont="1" applyFill="1" applyBorder="1" applyAlignment="1">
      <alignment horizontal="left" wrapText="1"/>
    </xf>
    <xf numFmtId="0" fontId="0" fillId="3" borderId="98" xfId="0" applyFill="1" applyBorder="1" applyAlignment="1">
      <alignment horizontal="center"/>
    </xf>
    <xf numFmtId="0" fontId="0" fillId="3" borderId="98" xfId="0" applyFill="1" applyBorder="1"/>
    <xf numFmtId="3" fontId="2" fillId="3" borderId="98" xfId="0" applyNumberFormat="1" applyFont="1" applyFill="1" applyBorder="1" applyAlignment="1">
      <alignment horizontal="center"/>
    </xf>
    <xf numFmtId="3" fontId="9" fillId="3" borderId="98" xfId="0" applyNumberFormat="1" applyFont="1" applyFill="1" applyBorder="1" applyAlignment="1">
      <alignment horizontal="center" vertical="center"/>
    </xf>
    <xf numFmtId="166" fontId="2" fillId="3" borderId="98" xfId="0" applyNumberFormat="1" applyFont="1" applyFill="1" applyBorder="1" applyAlignment="1">
      <alignment horizontal="center"/>
    </xf>
    <xf numFmtId="3" fontId="3" fillId="3" borderId="98" xfId="0" applyNumberFormat="1" applyFont="1" applyFill="1" applyBorder="1" applyAlignment="1">
      <alignment horizontal="center" wrapText="1"/>
    </xf>
    <xf numFmtId="0" fontId="0" fillId="0" borderId="99" xfId="0" applyBorder="1"/>
    <xf numFmtId="0" fontId="29" fillId="0" borderId="100" xfId="0" applyFont="1" applyBorder="1" applyAlignment="1">
      <alignment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31" fillId="13" borderId="102" xfId="0" applyFont="1" applyFill="1" applyBorder="1" applyAlignment="1">
      <alignment horizontal="center"/>
    </xf>
    <xf numFmtId="0" fontId="31" fillId="13" borderId="102" xfId="0" applyFont="1" applyFill="1" applyBorder="1"/>
    <xf numFmtId="3" fontId="31" fillId="13" borderId="102" xfId="0" applyNumberFormat="1" applyFont="1" applyFill="1" applyBorder="1" applyAlignment="1">
      <alignment horizontal="center"/>
    </xf>
    <xf numFmtId="1" fontId="31" fillId="13" borderId="102" xfId="0" applyNumberFormat="1" applyFont="1" applyFill="1" applyBorder="1" applyAlignment="1">
      <alignment horizontal="center"/>
    </xf>
    <xf numFmtId="3" fontId="31" fillId="13" borderId="102" xfId="0" applyNumberFormat="1" applyFont="1" applyFill="1" applyBorder="1" applyAlignment="1">
      <alignment horizontal="center" vertical="center"/>
    </xf>
    <xf numFmtId="166" fontId="32" fillId="13" borderId="102" xfId="0" applyNumberFormat="1" applyFont="1" applyFill="1" applyBorder="1" applyAlignment="1">
      <alignment horizontal="center"/>
    </xf>
    <xf numFmtId="0" fontId="32" fillId="0" borderId="103" xfId="0" applyFont="1" applyFill="1" applyBorder="1" applyAlignment="1">
      <alignment vertical="center"/>
    </xf>
    <xf numFmtId="0" fontId="3" fillId="3" borderId="105" xfId="0" applyFont="1" applyFill="1" applyBorder="1" applyAlignment="1">
      <alignment horizontal="left" wrapText="1"/>
    </xf>
    <xf numFmtId="0" fontId="0" fillId="0" borderId="106" xfId="0" applyBorder="1" applyAlignment="1">
      <alignment horizontal="center"/>
    </xf>
    <xf numFmtId="0" fontId="0" fillId="0" borderId="106" xfId="0" applyBorder="1"/>
    <xf numFmtId="3" fontId="2" fillId="3" borderId="107" xfId="0" applyNumberFormat="1" applyFont="1" applyFill="1" applyBorder="1" applyAlignment="1">
      <alignment horizontal="center"/>
    </xf>
    <xf numFmtId="3" fontId="9" fillId="0" borderId="106" xfId="0" applyNumberFormat="1" applyFont="1" applyFill="1" applyBorder="1" applyAlignment="1">
      <alignment horizontal="center" vertical="center"/>
    </xf>
    <xf numFmtId="166" fontId="2" fillId="0" borderId="106" xfId="0" applyNumberFormat="1" applyFont="1" applyFill="1" applyBorder="1" applyAlignment="1">
      <alignment horizontal="center"/>
    </xf>
    <xf numFmtId="3" fontId="3" fillId="3" borderId="107" xfId="0" applyNumberFormat="1" applyFont="1" applyFill="1" applyBorder="1" applyAlignment="1">
      <alignment horizontal="center" wrapText="1"/>
    </xf>
    <xf numFmtId="0" fontId="0" fillId="0" borderId="108" xfId="0" applyBorder="1"/>
    <xf numFmtId="3" fontId="2" fillId="0" borderId="16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9" fillId="0" borderId="23" xfId="0" applyNumberFormat="1" applyFont="1" applyFill="1" applyBorder="1" applyAlignment="1">
      <alignment horizontal="center" vertical="center"/>
    </xf>
    <xf numFmtId="166" fontId="2" fillId="0" borderId="23" xfId="0" applyNumberFormat="1" applyFont="1" applyFill="1" applyBorder="1" applyAlignment="1">
      <alignment horizontal="center"/>
    </xf>
    <xf numFmtId="0" fontId="0" fillId="0" borderId="70" xfId="0" applyBorder="1"/>
    <xf numFmtId="0" fontId="12" fillId="0" borderId="94" xfId="0" applyFont="1" applyFill="1" applyBorder="1" applyAlignment="1">
      <alignment horizontal="left" wrapText="1"/>
    </xf>
    <xf numFmtId="0" fontId="0" fillId="0" borderId="95" xfId="0" applyBorder="1" applyAlignment="1">
      <alignment horizontal="center"/>
    </xf>
    <xf numFmtId="0" fontId="0" fillId="0" borderId="95" xfId="0" applyBorder="1"/>
    <xf numFmtId="3" fontId="2" fillId="0" borderId="95" xfId="0" applyNumberFormat="1" applyFont="1" applyBorder="1" applyAlignment="1">
      <alignment horizontal="center"/>
    </xf>
    <xf numFmtId="3" fontId="9" fillId="0" borderId="95" xfId="0" applyNumberFormat="1" applyFont="1" applyFill="1" applyBorder="1" applyAlignment="1">
      <alignment horizontal="center" vertical="center"/>
    </xf>
    <xf numFmtId="166" fontId="2" fillId="0" borderId="95" xfId="0" applyNumberFormat="1" applyFont="1" applyFill="1" applyBorder="1" applyAlignment="1">
      <alignment horizontal="center"/>
    </xf>
    <xf numFmtId="0" fontId="0" fillId="0" borderId="96" xfId="0" applyBorder="1"/>
    <xf numFmtId="3" fontId="9" fillId="0" borderId="16" xfId="0" applyNumberFormat="1" applyFont="1" applyFill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center"/>
    </xf>
    <xf numFmtId="0" fontId="0" fillId="0" borderId="18" xfId="0" applyBorder="1"/>
    <xf numFmtId="0" fontId="3" fillId="0" borderId="109" xfId="0" applyFont="1" applyFill="1" applyBorder="1" applyAlignment="1">
      <alignment horizontal="left" wrapText="1"/>
    </xf>
    <xf numFmtId="0" fontId="0" fillId="0" borderId="110" xfId="0" applyBorder="1" applyAlignment="1">
      <alignment horizontal="center"/>
    </xf>
    <xf numFmtId="0" fontId="0" fillId="0" borderId="110" xfId="0" applyBorder="1"/>
    <xf numFmtId="3" fontId="2" fillId="0" borderId="110" xfId="0" applyNumberFormat="1" applyFont="1" applyBorder="1" applyAlignment="1">
      <alignment horizontal="center"/>
    </xf>
    <xf numFmtId="1" fontId="2" fillId="0" borderId="110" xfId="0" applyNumberFormat="1" applyFont="1" applyFill="1" applyBorder="1" applyAlignment="1">
      <alignment horizontal="center"/>
    </xf>
    <xf numFmtId="3" fontId="9" fillId="0" borderId="110" xfId="0" applyNumberFormat="1" applyFont="1" applyFill="1" applyBorder="1" applyAlignment="1">
      <alignment horizontal="center" vertical="center"/>
    </xf>
    <xf numFmtId="166" fontId="2" fillId="0" borderId="110" xfId="0" applyNumberFormat="1" applyFont="1" applyFill="1" applyBorder="1" applyAlignment="1">
      <alignment horizontal="center"/>
    </xf>
    <xf numFmtId="3" fontId="2" fillId="0" borderId="110" xfId="0" applyNumberFormat="1" applyFont="1" applyFill="1" applyBorder="1" applyAlignment="1">
      <alignment horizontal="center"/>
    </xf>
    <xf numFmtId="0" fontId="0" fillId="0" borderId="111" xfId="0" applyBorder="1"/>
    <xf numFmtId="0" fontId="13" fillId="0" borderId="26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3" fillId="0" borderId="112" xfId="0" applyFont="1" applyFill="1" applyBorder="1" applyAlignment="1">
      <alignment horizontal="left" wrapText="1"/>
    </xf>
    <xf numFmtId="0" fontId="0" fillId="0" borderId="113" xfId="0" applyBorder="1" applyAlignment="1">
      <alignment horizontal="center"/>
    </xf>
    <xf numFmtId="0" fontId="0" fillId="0" borderId="113" xfId="0" applyBorder="1"/>
    <xf numFmtId="3" fontId="2" fillId="0" borderId="113" xfId="0" applyNumberFormat="1" applyFont="1" applyBorder="1" applyAlignment="1">
      <alignment horizontal="center"/>
    </xf>
    <xf numFmtId="1" fontId="2" fillId="0" borderId="113" xfId="0" applyNumberFormat="1" applyFont="1" applyFill="1" applyBorder="1" applyAlignment="1">
      <alignment horizontal="center"/>
    </xf>
    <xf numFmtId="3" fontId="9" fillId="0" borderId="113" xfId="0" applyNumberFormat="1" applyFont="1" applyFill="1" applyBorder="1" applyAlignment="1">
      <alignment horizontal="center" vertical="center"/>
    </xf>
    <xf numFmtId="166" fontId="2" fillId="0" borderId="113" xfId="0" applyNumberFormat="1" applyFont="1" applyFill="1" applyBorder="1" applyAlignment="1">
      <alignment horizontal="center"/>
    </xf>
    <xf numFmtId="3" fontId="2" fillId="0" borderId="113" xfId="0" applyNumberFormat="1" applyFont="1" applyFill="1" applyBorder="1" applyAlignment="1">
      <alignment horizontal="center"/>
    </xf>
    <xf numFmtId="0" fontId="0" fillId="0" borderId="114" xfId="0" applyBorder="1"/>
    <xf numFmtId="0" fontId="13" fillId="0" borderId="101" xfId="0" applyFont="1" applyFill="1" applyBorder="1" applyAlignment="1">
      <alignment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31" fillId="0" borderId="115" xfId="0" applyFont="1" applyBorder="1" applyAlignment="1">
      <alignment horizontal="center"/>
    </xf>
    <xf numFmtId="0" fontId="31" fillId="0" borderId="115" xfId="0" applyFont="1" applyBorder="1"/>
    <xf numFmtId="3" fontId="9" fillId="3" borderId="101" xfId="0" applyNumberFormat="1" applyFont="1" applyFill="1" applyBorder="1" applyAlignment="1">
      <alignment horizontal="center"/>
    </xf>
    <xf numFmtId="3" fontId="31" fillId="0" borderId="115" xfId="0" applyNumberFormat="1" applyFont="1" applyFill="1" applyBorder="1" applyAlignment="1">
      <alignment horizontal="center" vertical="center"/>
    </xf>
    <xf numFmtId="166" fontId="32" fillId="0" borderId="115" xfId="0" applyNumberFormat="1" applyFont="1" applyFill="1" applyBorder="1" applyAlignment="1">
      <alignment horizontal="center"/>
    </xf>
    <xf numFmtId="0" fontId="32" fillId="0" borderId="116" xfId="0" applyFont="1" applyFill="1" applyBorder="1" applyAlignment="1">
      <alignment vertical="center"/>
    </xf>
    <xf numFmtId="0" fontId="0" fillId="0" borderId="117" xfId="0" applyBorder="1" applyAlignment="1">
      <alignment horizontal="center"/>
    </xf>
    <xf numFmtId="0" fontId="0" fillId="0" borderId="117" xfId="0" applyBorder="1"/>
    <xf numFmtId="3" fontId="2" fillId="3" borderId="117" xfId="0" applyNumberFormat="1" applyFont="1" applyFill="1" applyBorder="1" applyAlignment="1">
      <alignment horizontal="center"/>
    </xf>
    <xf numFmtId="3" fontId="9" fillId="0" borderId="117" xfId="0" applyNumberFormat="1" applyFont="1" applyFill="1" applyBorder="1" applyAlignment="1">
      <alignment horizontal="center" vertical="center"/>
    </xf>
    <xf numFmtId="166" fontId="2" fillId="0" borderId="117" xfId="0" applyNumberFormat="1" applyFont="1" applyFill="1" applyBorder="1" applyAlignment="1">
      <alignment horizontal="center"/>
    </xf>
    <xf numFmtId="3" fontId="3" fillId="3" borderId="117" xfId="0" applyNumberFormat="1" applyFont="1" applyFill="1" applyBorder="1" applyAlignment="1">
      <alignment horizontal="center" wrapText="1"/>
    </xf>
    <xf numFmtId="0" fontId="0" fillId="0" borderId="118" xfId="0" applyBorder="1"/>
    <xf numFmtId="0" fontId="26" fillId="0" borderId="101" xfId="0" applyFont="1" applyFill="1" applyBorder="1" applyAlignment="1">
      <alignment horizontal="center" vertical="center" wrapText="1"/>
    </xf>
    <xf numFmtId="0" fontId="31" fillId="0" borderId="102" xfId="0" applyFont="1" applyBorder="1" applyAlignment="1">
      <alignment horizontal="center"/>
    </xf>
    <xf numFmtId="0" fontId="31" fillId="0" borderId="102" xfId="0" applyFont="1" applyBorder="1"/>
    <xf numFmtId="3" fontId="31" fillId="0" borderId="102" xfId="0" applyNumberFormat="1" applyFont="1" applyFill="1" applyBorder="1" applyAlignment="1">
      <alignment horizontal="center" vertical="center"/>
    </xf>
    <xf numFmtId="166" fontId="32" fillId="0" borderId="102" xfId="0" applyNumberFormat="1" applyFont="1" applyFill="1" applyBorder="1" applyAlignment="1">
      <alignment horizontal="center"/>
    </xf>
    <xf numFmtId="0" fontId="31" fillId="13" borderId="115" xfId="0" applyFont="1" applyFill="1" applyBorder="1" applyAlignment="1">
      <alignment horizontal="center"/>
    </xf>
    <xf numFmtId="0" fontId="31" fillId="13" borderId="115" xfId="0" applyFont="1" applyFill="1" applyBorder="1"/>
    <xf numFmtId="3" fontId="9" fillId="13" borderId="101" xfId="0" applyNumberFormat="1" applyFont="1" applyFill="1" applyBorder="1" applyAlignment="1">
      <alignment horizontal="center"/>
    </xf>
    <xf numFmtId="3" fontId="31" fillId="13" borderId="115" xfId="0" applyNumberFormat="1" applyFont="1" applyFill="1" applyBorder="1" applyAlignment="1">
      <alignment horizontal="center" vertical="center"/>
    </xf>
    <xf numFmtId="166" fontId="32" fillId="13" borderId="115" xfId="0" applyNumberFormat="1" applyFont="1" applyFill="1" applyBorder="1" applyAlignment="1">
      <alignment horizontal="center"/>
    </xf>
    <xf numFmtId="0" fontId="32" fillId="3" borderId="116" xfId="0" applyFont="1" applyFill="1" applyBorder="1" applyAlignment="1">
      <alignment vertical="center"/>
    </xf>
    <xf numFmtId="3" fontId="2" fillId="3" borderId="122" xfId="0" applyNumberFormat="1" applyFont="1" applyFill="1" applyBorder="1" applyAlignment="1">
      <alignment horizontal="center"/>
    </xf>
    <xf numFmtId="3" fontId="2" fillId="3" borderId="123" xfId="0" applyNumberFormat="1" applyFont="1" applyFill="1" applyBorder="1" applyAlignment="1">
      <alignment horizontal="center"/>
    </xf>
    <xf numFmtId="3" fontId="2" fillId="3" borderId="124" xfId="0" applyNumberFormat="1" applyFont="1" applyFill="1" applyBorder="1" applyAlignment="1">
      <alignment horizontal="center"/>
    </xf>
    <xf numFmtId="3" fontId="9" fillId="0" borderId="122" xfId="0" applyNumberFormat="1" applyFont="1" applyFill="1" applyBorder="1" applyAlignment="1">
      <alignment horizontal="center" vertical="center"/>
    </xf>
    <xf numFmtId="166" fontId="2" fillId="0" borderId="122" xfId="0" applyNumberFormat="1" applyFont="1" applyFill="1" applyBorder="1" applyAlignment="1">
      <alignment horizontal="center"/>
    </xf>
    <xf numFmtId="3" fontId="3" fillId="3" borderId="124" xfId="0" applyNumberFormat="1" applyFont="1" applyFill="1" applyBorder="1" applyAlignment="1">
      <alignment horizontal="center" wrapText="1"/>
    </xf>
    <xf numFmtId="0" fontId="0" fillId="0" borderId="125" xfId="0" applyBorder="1"/>
    <xf numFmtId="0" fontId="2" fillId="0" borderId="126" xfId="0" applyFont="1" applyFill="1" applyBorder="1"/>
    <xf numFmtId="0" fontId="3" fillId="3" borderId="127" xfId="0" applyFont="1" applyFill="1" applyBorder="1" applyAlignment="1">
      <alignment horizontal="left" wrapText="1"/>
    </xf>
    <xf numFmtId="0" fontId="0" fillId="0" borderId="128" xfId="0" applyBorder="1" applyAlignment="1">
      <alignment horizontal="center"/>
    </xf>
    <xf numFmtId="0" fontId="0" fillId="0" borderId="128" xfId="0" applyBorder="1"/>
    <xf numFmtId="3" fontId="2" fillId="3" borderId="128" xfId="0" applyNumberFormat="1" applyFont="1" applyFill="1" applyBorder="1" applyAlignment="1">
      <alignment horizontal="center"/>
    </xf>
    <xf numFmtId="3" fontId="9" fillId="0" borderId="128" xfId="0" applyNumberFormat="1" applyFont="1" applyFill="1" applyBorder="1" applyAlignment="1">
      <alignment horizontal="center" vertical="center"/>
    </xf>
    <xf numFmtId="166" fontId="2" fillId="0" borderId="128" xfId="0" applyNumberFormat="1" applyFont="1" applyFill="1" applyBorder="1" applyAlignment="1">
      <alignment horizontal="center"/>
    </xf>
    <xf numFmtId="3" fontId="3" fillId="3" borderId="128" xfId="0" applyNumberFormat="1" applyFont="1" applyFill="1" applyBorder="1" applyAlignment="1">
      <alignment horizontal="center" wrapText="1"/>
    </xf>
    <xf numFmtId="0" fontId="0" fillId="0" borderId="129" xfId="0" applyBorder="1"/>
    <xf numFmtId="0" fontId="3" fillId="3" borderId="130" xfId="0" applyFont="1" applyFill="1" applyBorder="1" applyAlignment="1">
      <alignment horizontal="left" wrapText="1"/>
    </xf>
    <xf numFmtId="0" fontId="0" fillId="0" borderId="122" xfId="0" applyBorder="1" applyAlignment="1">
      <alignment horizontal="center"/>
    </xf>
    <xf numFmtId="0" fontId="0" fillId="0" borderId="122" xfId="0" applyBorder="1"/>
    <xf numFmtId="0" fontId="3" fillId="3" borderId="131" xfId="0" applyFont="1" applyFill="1" applyBorder="1" applyAlignment="1">
      <alignment horizontal="left" wrapText="1"/>
    </xf>
    <xf numFmtId="0" fontId="0" fillId="0" borderId="132" xfId="0" applyBorder="1" applyAlignment="1">
      <alignment horizontal="center"/>
    </xf>
    <xf numFmtId="0" fontId="0" fillId="0" borderId="132" xfId="0" applyBorder="1"/>
    <xf numFmtId="3" fontId="2" fillId="3" borderId="132" xfId="0" applyNumberFormat="1" applyFont="1" applyFill="1" applyBorder="1" applyAlignment="1">
      <alignment horizontal="center"/>
    </xf>
    <xf numFmtId="3" fontId="2" fillId="3" borderId="133" xfId="0" applyNumberFormat="1" applyFont="1" applyFill="1" applyBorder="1" applyAlignment="1">
      <alignment horizontal="center"/>
    </xf>
    <xf numFmtId="3" fontId="2" fillId="3" borderId="134" xfId="0" applyNumberFormat="1" applyFont="1" applyFill="1" applyBorder="1" applyAlignment="1">
      <alignment horizontal="center"/>
    </xf>
    <xf numFmtId="3" fontId="9" fillId="0" borderId="132" xfId="0" applyNumberFormat="1" applyFont="1" applyFill="1" applyBorder="1" applyAlignment="1">
      <alignment horizontal="center" vertical="center"/>
    </xf>
    <xf numFmtId="166" fontId="2" fillId="0" borderId="132" xfId="0" applyNumberFormat="1" applyFont="1" applyFill="1" applyBorder="1" applyAlignment="1">
      <alignment horizontal="center"/>
    </xf>
    <xf numFmtId="3" fontId="3" fillId="3" borderId="134" xfId="0" applyNumberFormat="1" applyFont="1" applyFill="1" applyBorder="1" applyAlignment="1">
      <alignment horizontal="center" wrapText="1"/>
    </xf>
    <xf numFmtId="0" fontId="0" fillId="0" borderId="135" xfId="0" applyBorder="1"/>
    <xf numFmtId="0" fontId="0" fillId="0" borderId="137" xfId="0" applyBorder="1" applyAlignment="1">
      <alignment horizontal="center"/>
    </xf>
    <xf numFmtId="3" fontId="3" fillId="3" borderId="132" xfId="0" applyNumberFormat="1" applyFont="1" applyFill="1" applyBorder="1" applyAlignment="1">
      <alignment horizontal="center" wrapText="1"/>
    </xf>
    <xf numFmtId="3" fontId="31" fillId="0" borderId="102" xfId="0" applyNumberFormat="1" applyFont="1" applyBorder="1" applyAlignment="1">
      <alignment horizontal="center"/>
    </xf>
    <xf numFmtId="1" fontId="31" fillId="0" borderId="102" xfId="0" applyNumberFormat="1" applyFont="1" applyFill="1" applyBorder="1" applyAlignment="1">
      <alignment horizontal="center"/>
    </xf>
    <xf numFmtId="0" fontId="3" fillId="3" borderId="141" xfId="0" applyFont="1" applyFill="1" applyBorder="1" applyAlignment="1">
      <alignment horizontal="left" wrapText="1"/>
    </xf>
    <xf numFmtId="0" fontId="0" fillId="0" borderId="142" xfId="0" applyBorder="1" applyAlignment="1">
      <alignment horizontal="center"/>
    </xf>
    <xf numFmtId="0" fontId="0" fillId="0" borderId="142" xfId="0" applyBorder="1"/>
    <xf numFmtId="3" fontId="2" fillId="3" borderId="142" xfId="0" applyNumberFormat="1" applyFont="1" applyFill="1" applyBorder="1" applyAlignment="1">
      <alignment horizontal="center"/>
    </xf>
    <xf numFmtId="3" fontId="9" fillId="0" borderId="142" xfId="0" applyNumberFormat="1" applyFont="1" applyFill="1" applyBorder="1" applyAlignment="1">
      <alignment horizontal="center" vertical="center"/>
    </xf>
    <xf numFmtId="166" fontId="2" fillId="0" borderId="142" xfId="0" applyNumberFormat="1" applyFont="1" applyFill="1" applyBorder="1" applyAlignment="1">
      <alignment horizontal="center"/>
    </xf>
    <xf numFmtId="3" fontId="3" fillId="3" borderId="142" xfId="0" applyNumberFormat="1" applyFont="1" applyFill="1" applyBorder="1" applyAlignment="1">
      <alignment horizontal="center" wrapText="1"/>
    </xf>
    <xf numFmtId="0" fontId="0" fillId="0" borderId="143" xfId="0" applyBorder="1"/>
    <xf numFmtId="0" fontId="3" fillId="3" borderId="144" xfId="0" applyFont="1" applyFill="1" applyBorder="1" applyAlignment="1">
      <alignment horizontal="left" wrapText="1"/>
    </xf>
    <xf numFmtId="0" fontId="0" fillId="0" borderId="137" xfId="0" applyBorder="1"/>
    <xf numFmtId="3" fontId="9" fillId="0" borderId="137" xfId="0" applyNumberFormat="1" applyFont="1" applyFill="1" applyBorder="1" applyAlignment="1">
      <alignment horizontal="center" vertical="center"/>
    </xf>
    <xf numFmtId="166" fontId="2" fillId="0" borderId="137" xfId="0" applyNumberFormat="1" applyFont="1" applyFill="1" applyBorder="1" applyAlignment="1">
      <alignment horizontal="center"/>
    </xf>
    <xf numFmtId="0" fontId="0" fillId="0" borderId="145" xfId="0" applyBorder="1"/>
    <xf numFmtId="0" fontId="3" fillId="3" borderId="146" xfId="0" applyFont="1" applyFill="1" applyBorder="1" applyAlignment="1">
      <alignment horizontal="left" wrapText="1"/>
    </xf>
    <xf numFmtId="0" fontId="0" fillId="0" borderId="147" xfId="0" applyBorder="1" applyAlignment="1">
      <alignment horizontal="center"/>
    </xf>
    <xf numFmtId="0" fontId="0" fillId="0" borderId="147" xfId="0" applyBorder="1"/>
    <xf numFmtId="3" fontId="2" fillId="3" borderId="147" xfId="0" applyNumberFormat="1" applyFont="1" applyFill="1" applyBorder="1" applyAlignment="1">
      <alignment horizontal="center"/>
    </xf>
    <xf numFmtId="3" fontId="9" fillId="0" borderId="147" xfId="0" applyNumberFormat="1" applyFont="1" applyFill="1" applyBorder="1" applyAlignment="1">
      <alignment horizontal="center" vertical="center"/>
    </xf>
    <xf numFmtId="166" fontId="2" fillId="0" borderId="147" xfId="0" applyNumberFormat="1" applyFont="1" applyFill="1" applyBorder="1" applyAlignment="1">
      <alignment horizontal="center"/>
    </xf>
    <xf numFmtId="3" fontId="3" fillId="3" borderId="147" xfId="0" applyNumberFormat="1" applyFont="1" applyFill="1" applyBorder="1" applyAlignment="1">
      <alignment horizontal="center" wrapText="1"/>
    </xf>
    <xf numFmtId="0" fontId="0" fillId="0" borderId="148" xfId="0" applyBorder="1"/>
    <xf numFmtId="0" fontId="26" fillId="0" borderId="69" xfId="0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wrapText="1"/>
    </xf>
    <xf numFmtId="0" fontId="0" fillId="0" borderId="149" xfId="0" applyBorder="1" applyAlignment="1">
      <alignment horizontal="center"/>
    </xf>
    <xf numFmtId="0" fontId="31" fillId="3" borderId="102" xfId="0" applyFont="1" applyFill="1" applyBorder="1" applyAlignment="1">
      <alignment horizontal="center"/>
    </xf>
    <xf numFmtId="0" fontId="31" fillId="3" borderId="102" xfId="0" applyFont="1" applyFill="1" applyBorder="1"/>
    <xf numFmtId="3" fontId="31" fillId="3" borderId="102" xfId="0" applyNumberFormat="1" applyFont="1" applyFill="1" applyBorder="1" applyAlignment="1">
      <alignment horizontal="center" vertical="center"/>
    </xf>
    <xf numFmtId="166" fontId="32" fillId="3" borderId="102" xfId="0" applyNumberFormat="1" applyFont="1" applyFill="1" applyBorder="1" applyAlignment="1">
      <alignment horizontal="center"/>
    </xf>
    <xf numFmtId="0" fontId="0" fillId="0" borderId="150" xfId="0" applyBorder="1"/>
    <xf numFmtId="0" fontId="24" fillId="0" borderId="90" xfId="0" applyFont="1" applyBorder="1" applyAlignment="1">
      <alignment horizontal="center" vertical="center" wrapText="1"/>
    </xf>
    <xf numFmtId="0" fontId="24" fillId="0" borderId="90" xfId="0" applyFont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0" fontId="12" fillId="0" borderId="94" xfId="0" applyFont="1" applyFill="1" applyBorder="1" applyAlignment="1">
      <alignment wrapText="1"/>
    </xf>
    <xf numFmtId="0" fontId="12" fillId="0" borderId="152" xfId="0" applyFont="1" applyFill="1" applyBorder="1" applyAlignment="1">
      <alignment wrapText="1"/>
    </xf>
    <xf numFmtId="0" fontId="0" fillId="0" borderId="83" xfId="0" applyBorder="1"/>
    <xf numFmtId="3" fontId="2" fillId="0" borderId="83" xfId="0" applyNumberFormat="1" applyFont="1" applyBorder="1" applyAlignment="1">
      <alignment horizontal="center"/>
    </xf>
    <xf numFmtId="3" fontId="9" fillId="0" borderId="83" xfId="0" applyNumberFormat="1" applyFont="1" applyFill="1" applyBorder="1" applyAlignment="1">
      <alignment horizontal="center" vertical="center"/>
    </xf>
    <xf numFmtId="166" fontId="2" fillId="0" borderId="83" xfId="0" applyNumberFormat="1" applyFont="1" applyFill="1" applyBorder="1" applyAlignment="1">
      <alignment horizontal="center"/>
    </xf>
    <xf numFmtId="0" fontId="0" fillId="0" borderId="84" xfId="0" applyBorder="1"/>
    <xf numFmtId="0" fontId="13" fillId="0" borderId="61" xfId="0" applyFont="1" applyFill="1" applyBorder="1" applyAlignment="1">
      <alignment vertical="center" wrapText="1"/>
    </xf>
    <xf numFmtId="0" fontId="3" fillId="3" borderId="153" xfId="0" applyFont="1" applyFill="1" applyBorder="1" applyAlignment="1">
      <alignment horizontal="left" wrapText="1"/>
    </xf>
    <xf numFmtId="3" fontId="2" fillId="3" borderId="154" xfId="0" applyNumberFormat="1" applyFont="1" applyFill="1" applyBorder="1" applyAlignment="1">
      <alignment horizontal="center"/>
    </xf>
    <xf numFmtId="3" fontId="2" fillId="3" borderId="155" xfId="0" applyNumberFormat="1" applyFont="1" applyFill="1" applyBorder="1" applyAlignment="1">
      <alignment horizontal="center"/>
    </xf>
    <xf numFmtId="0" fontId="0" fillId="0" borderId="156" xfId="0" applyBorder="1"/>
    <xf numFmtId="0" fontId="0" fillId="0" borderId="157" xfId="0" applyBorder="1"/>
    <xf numFmtId="0" fontId="3" fillId="3" borderId="158" xfId="0" applyFont="1" applyFill="1" applyBorder="1" applyAlignment="1">
      <alignment horizontal="left" wrapText="1"/>
    </xf>
    <xf numFmtId="0" fontId="0" fillId="0" borderId="159" xfId="0" applyBorder="1" applyAlignment="1">
      <alignment horizontal="center"/>
    </xf>
    <xf numFmtId="0" fontId="0" fillId="0" borderId="159" xfId="0" applyBorder="1"/>
    <xf numFmtId="3" fontId="2" fillId="3" borderId="160" xfId="0" applyNumberFormat="1" applyFont="1" applyFill="1" applyBorder="1" applyAlignment="1">
      <alignment horizontal="center"/>
    </xf>
    <xf numFmtId="3" fontId="2" fillId="3" borderId="115" xfId="0" applyNumberFormat="1" applyFont="1" applyFill="1" applyBorder="1" applyAlignment="1">
      <alignment horizontal="center"/>
    </xf>
    <xf numFmtId="3" fontId="9" fillId="0" borderId="159" xfId="0" applyNumberFormat="1" applyFont="1" applyFill="1" applyBorder="1" applyAlignment="1">
      <alignment horizontal="center" vertical="center"/>
    </xf>
    <xf numFmtId="166" fontId="2" fillId="0" borderId="159" xfId="0" applyNumberFormat="1" applyFont="1" applyFill="1" applyBorder="1" applyAlignment="1">
      <alignment horizontal="center"/>
    </xf>
    <xf numFmtId="3" fontId="3" fillId="3" borderId="159" xfId="0" applyNumberFormat="1" applyFont="1" applyFill="1" applyBorder="1" applyAlignment="1">
      <alignment horizontal="center" wrapText="1"/>
    </xf>
    <xf numFmtId="0" fontId="0" fillId="0" borderId="161" xfId="0" applyBorder="1"/>
    <xf numFmtId="0" fontId="24" fillId="0" borderId="100" xfId="0" applyFont="1" applyBorder="1" applyAlignment="1">
      <alignment vertical="center" wrapText="1"/>
    </xf>
    <xf numFmtId="0" fontId="31" fillId="3" borderId="162" xfId="0" applyFont="1" applyFill="1" applyBorder="1" applyAlignment="1">
      <alignment horizontal="center"/>
    </xf>
    <xf numFmtId="0" fontId="31" fillId="3" borderId="162" xfId="0" applyFont="1" applyFill="1" applyBorder="1"/>
    <xf numFmtId="3" fontId="31" fillId="3" borderId="162" xfId="0" applyNumberFormat="1" applyFont="1" applyFill="1" applyBorder="1" applyAlignment="1">
      <alignment horizontal="center" vertical="center"/>
    </xf>
    <xf numFmtId="166" fontId="32" fillId="3" borderId="162" xfId="0" applyNumberFormat="1" applyFont="1" applyFill="1" applyBorder="1" applyAlignment="1">
      <alignment horizontal="center"/>
    </xf>
    <xf numFmtId="0" fontId="32" fillId="3" borderId="163" xfId="0" applyFont="1" applyFill="1" applyBorder="1" applyAlignment="1">
      <alignment vertical="center"/>
    </xf>
    <xf numFmtId="0" fontId="3" fillId="3" borderId="164" xfId="0" applyFont="1" applyFill="1" applyBorder="1" applyAlignment="1">
      <alignment horizontal="left" wrapText="1"/>
    </xf>
    <xf numFmtId="0" fontId="0" fillId="0" borderId="165" xfId="0" applyBorder="1" applyAlignment="1">
      <alignment horizontal="center"/>
    </xf>
    <xf numFmtId="0" fontId="31" fillId="0" borderId="162" xfId="0" applyFont="1" applyBorder="1" applyAlignment="1">
      <alignment horizontal="center"/>
    </xf>
    <xf numFmtId="0" fontId="31" fillId="0" borderId="162" xfId="0" applyFont="1" applyBorder="1"/>
    <xf numFmtId="3" fontId="31" fillId="0" borderId="162" xfId="0" applyNumberFormat="1" applyFont="1" applyFill="1" applyBorder="1" applyAlignment="1">
      <alignment horizontal="center" vertical="center"/>
    </xf>
    <xf numFmtId="166" fontId="32" fillId="0" borderId="162" xfId="0" applyNumberFormat="1" applyFont="1" applyFill="1" applyBorder="1" applyAlignment="1">
      <alignment horizontal="center"/>
    </xf>
    <xf numFmtId="0" fontId="32" fillId="0" borderId="163" xfId="0" applyFont="1" applyFill="1" applyBorder="1" applyAlignment="1">
      <alignment vertical="center"/>
    </xf>
    <xf numFmtId="0" fontId="31" fillId="13" borderId="162" xfId="0" applyFont="1" applyFill="1" applyBorder="1" applyAlignment="1">
      <alignment horizontal="center"/>
    </xf>
    <xf numFmtId="0" fontId="31" fillId="13" borderId="162" xfId="0" applyFont="1" applyFill="1" applyBorder="1"/>
    <xf numFmtId="3" fontId="31" fillId="13" borderId="162" xfId="0" applyNumberFormat="1" applyFont="1" applyFill="1" applyBorder="1" applyAlignment="1">
      <alignment horizontal="center" vertical="center"/>
    </xf>
    <xf numFmtId="166" fontId="32" fillId="13" borderId="162" xfId="0" applyNumberFormat="1" applyFont="1" applyFill="1" applyBorder="1" applyAlignment="1">
      <alignment horizontal="center"/>
    </xf>
    <xf numFmtId="0" fontId="0" fillId="0" borderId="169" xfId="0" applyBorder="1" applyAlignment="1">
      <alignment horizontal="center"/>
    </xf>
    <xf numFmtId="0" fontId="0" fillId="0" borderId="149" xfId="0" applyFont="1" applyBorder="1" applyAlignment="1">
      <alignment horizontal="center"/>
    </xf>
    <xf numFmtId="0" fontId="0" fillId="0" borderId="128" xfId="0" applyFont="1" applyBorder="1"/>
    <xf numFmtId="3" fontId="2" fillId="0" borderId="128" xfId="0" applyNumberFormat="1" applyFont="1" applyFill="1" applyBorder="1" applyAlignment="1">
      <alignment horizontal="center" vertical="center"/>
    </xf>
    <xf numFmtId="0" fontId="0" fillId="0" borderId="129" xfId="0" applyFont="1" applyBorder="1"/>
    <xf numFmtId="0" fontId="0" fillId="0" borderId="149" xfId="0" applyFont="1" applyBorder="1" applyAlignment="1">
      <alignment horizontal="center" vertical="center"/>
    </xf>
    <xf numFmtId="0" fontId="3" fillId="3" borderId="175" xfId="0" applyFont="1" applyFill="1" applyBorder="1" applyAlignment="1">
      <alignment horizontal="left" wrapText="1"/>
    </xf>
    <xf numFmtId="0" fontId="0" fillId="0" borderId="128" xfId="0" applyFont="1" applyBorder="1" applyAlignment="1">
      <alignment horizontal="center"/>
    </xf>
    <xf numFmtId="0" fontId="0" fillId="0" borderId="137" xfId="0" applyFont="1" applyBorder="1" applyAlignment="1">
      <alignment horizontal="center"/>
    </xf>
    <xf numFmtId="0" fontId="0" fillId="0" borderId="122" xfId="0" applyFont="1" applyBorder="1"/>
    <xf numFmtId="0" fontId="0" fillId="0" borderId="125" xfId="0" applyFont="1" applyBorder="1"/>
    <xf numFmtId="0" fontId="29" fillId="0" borderId="78" xfId="0" applyFont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wrapText="1"/>
    </xf>
    <xf numFmtId="3" fontId="2" fillId="0" borderId="128" xfId="0" applyNumberFormat="1" applyFont="1" applyFill="1" applyBorder="1" applyAlignment="1">
      <alignment horizontal="center"/>
    </xf>
    <xf numFmtId="0" fontId="0" fillId="0" borderId="176" xfId="0" applyBorder="1"/>
    <xf numFmtId="0" fontId="13" fillId="0" borderId="78" xfId="0" applyFont="1" applyFill="1" applyBorder="1" applyAlignment="1">
      <alignment vertical="center" wrapText="1"/>
    </xf>
    <xf numFmtId="3" fontId="2" fillId="0" borderId="122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29" fillId="0" borderId="177" xfId="0" applyFont="1" applyBorder="1" applyAlignment="1">
      <alignment vertical="center" wrapText="1"/>
    </xf>
    <xf numFmtId="0" fontId="13" fillId="0" borderId="139" xfId="0" applyFont="1" applyFill="1" applyBorder="1" applyAlignment="1">
      <alignment vertical="center" wrapText="1"/>
    </xf>
    <xf numFmtId="3" fontId="31" fillId="3" borderId="102" xfId="0" applyNumberFormat="1" applyFont="1" applyFill="1" applyBorder="1" applyAlignment="1">
      <alignment horizontal="center"/>
    </xf>
    <xf numFmtId="0" fontId="32" fillId="3" borderId="103" xfId="0" applyFont="1" applyFill="1" applyBorder="1" applyAlignment="1">
      <alignment vertical="center"/>
    </xf>
    <xf numFmtId="3" fontId="31" fillId="13" borderId="162" xfId="0" applyNumberFormat="1" applyFont="1" applyFill="1" applyBorder="1" applyAlignment="1">
      <alignment horizontal="center"/>
    </xf>
    <xf numFmtId="0" fontId="3" fillId="3" borderId="182" xfId="0" applyFont="1" applyFill="1" applyBorder="1" applyAlignment="1">
      <alignment horizontal="left" wrapText="1"/>
    </xf>
    <xf numFmtId="3" fontId="2" fillId="3" borderId="183" xfId="0" applyNumberFormat="1" applyFont="1" applyFill="1" applyBorder="1" applyAlignment="1">
      <alignment horizontal="center"/>
    </xf>
    <xf numFmtId="3" fontId="9" fillId="0" borderId="183" xfId="0" applyNumberFormat="1" applyFont="1" applyFill="1" applyBorder="1" applyAlignment="1">
      <alignment horizontal="center" vertical="center"/>
    </xf>
    <xf numFmtId="166" fontId="2" fillId="0" borderId="183" xfId="0" applyNumberFormat="1" applyFont="1" applyFill="1" applyBorder="1" applyAlignment="1">
      <alignment horizontal="center"/>
    </xf>
    <xf numFmtId="3" fontId="3" fillId="3" borderId="183" xfId="0" applyNumberFormat="1" applyFont="1" applyFill="1" applyBorder="1" applyAlignment="1">
      <alignment horizontal="center" wrapText="1"/>
    </xf>
    <xf numFmtId="0" fontId="0" fillId="0" borderId="184" xfId="0" applyBorder="1"/>
    <xf numFmtId="0" fontId="0" fillId="0" borderId="142" xfId="0" applyBorder="1" applyAlignment="1"/>
    <xf numFmtId="0" fontId="13" fillId="0" borderId="185" xfId="0" applyFont="1" applyFill="1" applyBorder="1" applyAlignment="1">
      <alignment vertical="center" wrapText="1"/>
    </xf>
    <xf numFmtId="0" fontId="31" fillId="13" borderId="186" xfId="0" applyFont="1" applyFill="1" applyBorder="1" applyAlignment="1">
      <alignment horizontal="center"/>
    </xf>
    <xf numFmtId="3" fontId="31" fillId="3" borderId="162" xfId="0" applyNumberFormat="1" applyFont="1" applyFill="1" applyBorder="1" applyAlignment="1">
      <alignment horizontal="center"/>
    </xf>
    <xf numFmtId="0" fontId="3" fillId="3" borderId="192" xfId="0" applyFont="1" applyFill="1" applyBorder="1" applyAlignment="1">
      <alignment horizontal="left" wrapText="1"/>
    </xf>
    <xf numFmtId="0" fontId="0" fillId="0" borderId="85" xfId="0" applyBorder="1" applyAlignment="1">
      <alignment horizontal="center"/>
    </xf>
    <xf numFmtId="0" fontId="0" fillId="0" borderId="193" xfId="0" applyBorder="1"/>
    <xf numFmtId="3" fontId="3" fillId="3" borderId="16" xfId="0" applyNumberFormat="1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left" wrapText="1"/>
    </xf>
    <xf numFmtId="0" fontId="0" fillId="3" borderId="16" xfId="0" applyFill="1" applyBorder="1"/>
    <xf numFmtId="0" fontId="26" fillId="0" borderId="194" xfId="0" applyFont="1" applyFill="1" applyBorder="1" applyAlignment="1">
      <alignment horizontal="center" vertical="center" wrapText="1"/>
    </xf>
    <xf numFmtId="0" fontId="31" fillId="3" borderId="195" xfId="0" applyFont="1" applyFill="1" applyBorder="1" applyAlignment="1">
      <alignment horizontal="center"/>
    </xf>
    <xf numFmtId="0" fontId="31" fillId="3" borderId="195" xfId="0" applyFont="1" applyFill="1" applyBorder="1"/>
    <xf numFmtId="3" fontId="9" fillId="3" borderId="195" xfId="0" applyNumberFormat="1" applyFont="1" applyFill="1" applyBorder="1" applyAlignment="1">
      <alignment horizontal="center"/>
    </xf>
    <xf numFmtId="3" fontId="31" fillId="3" borderId="195" xfId="0" applyNumberFormat="1" applyFont="1" applyFill="1" applyBorder="1" applyAlignment="1">
      <alignment horizontal="center" vertical="center"/>
    </xf>
    <xf numFmtId="166" fontId="32" fillId="3" borderId="195" xfId="0" applyNumberFormat="1" applyFont="1" applyFill="1" applyBorder="1" applyAlignment="1">
      <alignment horizontal="center"/>
    </xf>
    <xf numFmtId="0" fontId="32" fillId="3" borderId="196" xfId="0" applyFont="1" applyFill="1" applyBorder="1" applyAlignment="1">
      <alignment vertical="center"/>
    </xf>
    <xf numFmtId="0" fontId="3" fillId="3" borderId="75" xfId="0" applyFont="1" applyFill="1" applyBorder="1" applyAlignment="1">
      <alignment horizontal="left" wrapText="1"/>
    </xf>
    <xf numFmtId="0" fontId="0" fillId="0" borderId="59" xfId="0" applyBorder="1" applyAlignment="1">
      <alignment horizontal="center"/>
    </xf>
    <xf numFmtId="0" fontId="0" fillId="0" borderId="59" xfId="0" applyBorder="1"/>
    <xf numFmtId="3" fontId="3" fillId="3" borderId="59" xfId="0" applyNumberFormat="1" applyFont="1" applyFill="1" applyBorder="1" applyAlignment="1">
      <alignment horizontal="center" wrapText="1"/>
    </xf>
    <xf numFmtId="0" fontId="0" fillId="0" borderId="197" xfId="0" applyBorder="1"/>
    <xf numFmtId="0" fontId="0" fillId="0" borderId="198" xfId="0" applyBorder="1" applyAlignment="1">
      <alignment horizontal="center"/>
    </xf>
    <xf numFmtId="0" fontId="3" fillId="3" borderId="199" xfId="0" applyFont="1" applyFill="1" applyBorder="1" applyAlignment="1">
      <alignment horizontal="left" wrapText="1"/>
    </xf>
    <xf numFmtId="0" fontId="0" fillId="0" borderId="200" xfId="0" applyBorder="1" applyAlignment="1">
      <alignment horizontal="center"/>
    </xf>
    <xf numFmtId="0" fontId="0" fillId="0" borderId="200" xfId="0" applyBorder="1"/>
    <xf numFmtId="3" fontId="2" fillId="3" borderId="200" xfId="0" applyNumberFormat="1" applyFont="1" applyFill="1" applyBorder="1" applyAlignment="1">
      <alignment horizontal="center"/>
    </xf>
    <xf numFmtId="3" fontId="9" fillId="0" borderId="200" xfId="0" applyNumberFormat="1" applyFont="1" applyFill="1" applyBorder="1" applyAlignment="1">
      <alignment horizontal="center" vertical="center"/>
    </xf>
    <xf numFmtId="166" fontId="2" fillId="0" borderId="200" xfId="0" applyNumberFormat="1" applyFont="1" applyFill="1" applyBorder="1" applyAlignment="1">
      <alignment horizontal="center"/>
    </xf>
    <xf numFmtId="3" fontId="3" fillId="3" borderId="200" xfId="0" applyNumberFormat="1" applyFont="1" applyFill="1" applyBorder="1" applyAlignment="1">
      <alignment horizontal="center" wrapText="1"/>
    </xf>
    <xf numFmtId="0" fontId="0" fillId="0" borderId="201" xfId="0" applyBorder="1"/>
    <xf numFmtId="0" fontId="0" fillId="0" borderId="206" xfId="0" applyFont="1" applyBorder="1" applyAlignment="1">
      <alignment horizontal="center"/>
    </xf>
    <xf numFmtId="3" fontId="2" fillId="0" borderId="142" xfId="0" applyNumberFormat="1" applyFont="1" applyFill="1" applyBorder="1" applyAlignment="1">
      <alignment horizontal="center"/>
    </xf>
    <xf numFmtId="0" fontId="0" fillId="0" borderId="207" xfId="0" applyBorder="1"/>
    <xf numFmtId="0" fontId="13" fillId="0" borderId="209" xfId="0" applyFont="1" applyFill="1" applyBorder="1" applyAlignment="1">
      <alignment vertical="center" wrapText="1"/>
    </xf>
    <xf numFmtId="0" fontId="26" fillId="0" borderId="210" xfId="0" applyFont="1" applyFill="1" applyBorder="1" applyAlignment="1">
      <alignment horizontal="center" vertical="center" wrapText="1"/>
    </xf>
    <xf numFmtId="3" fontId="31" fillId="3" borderId="211" xfId="0" applyNumberFormat="1" applyFont="1" applyFill="1" applyBorder="1" applyAlignment="1">
      <alignment horizontal="center"/>
    </xf>
    <xf numFmtId="0" fontId="31" fillId="3" borderId="211" xfId="0" applyFont="1" applyFill="1" applyBorder="1"/>
    <xf numFmtId="3" fontId="9" fillId="3" borderId="212" xfId="0" applyNumberFormat="1" applyFont="1" applyFill="1" applyBorder="1" applyAlignment="1">
      <alignment horizontal="center"/>
    </xf>
    <xf numFmtId="3" fontId="31" fillId="3" borderId="211" xfId="0" applyNumberFormat="1" applyFont="1" applyFill="1" applyBorder="1" applyAlignment="1">
      <alignment horizontal="center" vertical="center"/>
    </xf>
    <xf numFmtId="166" fontId="32" fillId="3" borderId="211" xfId="0" applyNumberFormat="1" applyFont="1" applyFill="1" applyBorder="1" applyAlignment="1">
      <alignment horizontal="center"/>
    </xf>
    <xf numFmtId="0" fontId="32" fillId="3" borderId="213" xfId="0" applyFont="1" applyFill="1" applyBorder="1" applyAlignment="1">
      <alignment vertical="center"/>
    </xf>
    <xf numFmtId="0" fontId="0" fillId="0" borderId="142" xfId="0" applyFont="1" applyBorder="1" applyAlignment="1">
      <alignment horizontal="center"/>
    </xf>
    <xf numFmtId="0" fontId="0" fillId="0" borderId="142" xfId="0" applyFont="1" applyBorder="1"/>
    <xf numFmtId="3" fontId="2" fillId="0" borderId="142" xfId="0" applyNumberFormat="1" applyFont="1" applyFill="1" applyBorder="1" applyAlignment="1">
      <alignment horizontal="center" vertical="center"/>
    </xf>
    <xf numFmtId="0" fontId="0" fillId="0" borderId="143" xfId="0" applyFont="1" applyBorder="1"/>
    <xf numFmtId="0" fontId="31" fillId="3" borderId="211" xfId="0" applyFont="1" applyFill="1" applyBorder="1" applyAlignment="1">
      <alignment horizontal="center"/>
    </xf>
    <xf numFmtId="3" fontId="9" fillId="3" borderId="210" xfId="0" applyNumberFormat="1" applyFont="1" applyFill="1" applyBorder="1" applyAlignment="1">
      <alignment horizontal="center"/>
    </xf>
    <xf numFmtId="0" fontId="13" fillId="0" borderId="219" xfId="0" applyFont="1" applyFill="1" applyBorder="1" applyAlignment="1">
      <alignment vertical="center" wrapText="1"/>
    </xf>
    <xf numFmtId="0" fontId="26" fillId="0" borderId="220" xfId="0" applyFont="1" applyFill="1" applyBorder="1" applyAlignment="1">
      <alignment horizontal="center" vertical="center" wrapText="1"/>
    </xf>
    <xf numFmtId="3" fontId="9" fillId="3" borderId="220" xfId="0" applyNumberFormat="1" applyFont="1" applyFill="1" applyBorder="1" applyAlignment="1">
      <alignment horizontal="center"/>
    </xf>
    <xf numFmtId="0" fontId="13" fillId="0" borderId="220" xfId="0" applyFont="1" applyFill="1" applyBorder="1" applyAlignment="1">
      <alignment vertical="center" wrapText="1"/>
    </xf>
    <xf numFmtId="0" fontId="31" fillId="0" borderId="222" xfId="0" applyFont="1" applyBorder="1" applyAlignment="1">
      <alignment horizontal="center"/>
    </xf>
    <xf numFmtId="0" fontId="31" fillId="0" borderId="222" xfId="0" applyFont="1" applyBorder="1"/>
    <xf numFmtId="3" fontId="9" fillId="3" borderId="223" xfId="0" applyNumberFormat="1" applyFont="1" applyFill="1" applyBorder="1" applyAlignment="1">
      <alignment horizontal="center"/>
    </xf>
    <xf numFmtId="3" fontId="31" fillId="0" borderId="222" xfId="0" applyNumberFormat="1" applyFont="1" applyFill="1" applyBorder="1" applyAlignment="1">
      <alignment horizontal="center" vertical="center"/>
    </xf>
    <xf numFmtId="166" fontId="32" fillId="0" borderId="222" xfId="0" applyNumberFormat="1" applyFont="1" applyFill="1" applyBorder="1" applyAlignment="1">
      <alignment horizontal="center"/>
    </xf>
    <xf numFmtId="0" fontId="32" fillId="0" borderId="224" xfId="0" applyFont="1" applyFill="1" applyBorder="1" applyAlignment="1">
      <alignment vertical="center"/>
    </xf>
    <xf numFmtId="0" fontId="26" fillId="0" borderId="223" xfId="0" applyFont="1" applyFill="1" applyBorder="1" applyAlignment="1">
      <alignment horizontal="center" vertical="center" wrapText="1"/>
    </xf>
    <xf numFmtId="0" fontId="26" fillId="0" borderId="166" xfId="0" applyFont="1" applyFill="1" applyBorder="1" applyAlignment="1">
      <alignment vertical="center" wrapText="1"/>
    </xf>
    <xf numFmtId="0" fontId="26" fillId="0" borderId="167" xfId="0" applyFont="1" applyFill="1" applyBorder="1" applyAlignment="1">
      <alignment vertical="center" wrapText="1"/>
    </xf>
    <xf numFmtId="0" fontId="26" fillId="0" borderId="225" xfId="0" applyFont="1" applyFill="1" applyBorder="1" applyAlignment="1">
      <alignment vertical="center" wrapText="1"/>
    </xf>
    <xf numFmtId="0" fontId="31" fillId="3" borderId="226" xfId="0" applyFont="1" applyFill="1" applyBorder="1" applyAlignment="1">
      <alignment horizontal="center"/>
    </xf>
    <xf numFmtId="3" fontId="31" fillId="19" borderId="162" xfId="0" applyNumberFormat="1" applyFont="1" applyFill="1" applyBorder="1" applyAlignment="1">
      <alignment horizontal="center"/>
    </xf>
    <xf numFmtId="0" fontId="31" fillId="19" borderId="162" xfId="0" applyFont="1" applyFill="1" applyBorder="1"/>
    <xf numFmtId="3" fontId="9" fillId="19" borderId="220" xfId="0" applyNumberFormat="1" applyFont="1" applyFill="1" applyBorder="1" applyAlignment="1">
      <alignment horizontal="center"/>
    </xf>
    <xf numFmtId="3" fontId="31" fillId="19" borderId="162" xfId="0" applyNumberFormat="1" applyFont="1" applyFill="1" applyBorder="1" applyAlignment="1">
      <alignment horizontal="center" vertical="center"/>
    </xf>
    <xf numFmtId="166" fontId="32" fillId="19" borderId="162" xfId="0" applyNumberFormat="1" applyFont="1" applyFill="1" applyBorder="1" applyAlignment="1">
      <alignment horizontal="center"/>
    </xf>
    <xf numFmtId="0" fontId="3" fillId="0" borderId="227" xfId="0" applyFont="1" applyFill="1" applyBorder="1" applyAlignment="1">
      <alignment horizontal="left" wrapText="1"/>
    </xf>
    <xf numFmtId="0" fontId="2" fillId="0" borderId="59" xfId="0" applyFont="1" applyFill="1" applyBorder="1"/>
    <xf numFmtId="0" fontId="2" fillId="0" borderId="66" xfId="0" applyFont="1" applyFill="1" applyBorder="1"/>
    <xf numFmtId="0" fontId="3" fillId="0" borderId="228" xfId="0" applyFont="1" applyFill="1" applyBorder="1" applyAlignment="1">
      <alignment horizontal="left" wrapText="1"/>
    </xf>
    <xf numFmtId="0" fontId="2" fillId="0" borderId="67" xfId="0" applyFont="1" applyFill="1" applyBorder="1"/>
    <xf numFmtId="0" fontId="2" fillId="0" borderId="72" xfId="0" applyFont="1" applyFill="1" applyBorder="1"/>
    <xf numFmtId="0" fontId="14" fillId="3" borderId="223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/>
    </xf>
    <xf numFmtId="3" fontId="9" fillId="15" borderId="56" xfId="0" applyNumberFormat="1" applyFont="1" applyFill="1" applyBorder="1" applyAlignment="1">
      <alignment horizontal="center"/>
    </xf>
    <xf numFmtId="49" fontId="2" fillId="3" borderId="56" xfId="0" applyNumberFormat="1" applyFont="1" applyFill="1" applyBorder="1" applyAlignment="1">
      <alignment horizontal="center" vertical="center"/>
    </xf>
    <xf numFmtId="3" fontId="9" fillId="20" borderId="56" xfId="0" applyNumberFormat="1" applyFont="1" applyFill="1" applyBorder="1" applyAlignment="1">
      <alignment horizontal="center"/>
    </xf>
    <xf numFmtId="0" fontId="2" fillId="20" borderId="56" xfId="0" applyFont="1" applyFill="1" applyBorder="1" applyAlignment="1"/>
    <xf numFmtId="1" fontId="9" fillId="20" borderId="56" xfId="0" applyNumberFormat="1" applyFont="1" applyFill="1" applyBorder="1" applyAlignment="1">
      <alignment horizontal="center"/>
    </xf>
    <xf numFmtId="0" fontId="2" fillId="3" borderId="56" xfId="0" applyFont="1" applyFill="1" applyBorder="1" applyAlignment="1">
      <alignment vertical="center"/>
    </xf>
    <xf numFmtId="0" fontId="3" fillId="3" borderId="65" xfId="0" applyFont="1" applyFill="1" applyBorder="1" applyAlignment="1">
      <alignment horizontal="left" wrapText="1"/>
    </xf>
    <xf numFmtId="0" fontId="11" fillId="0" borderId="22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wrapText="1"/>
    </xf>
    <xf numFmtId="0" fontId="11" fillId="0" borderId="26" xfId="0" applyFont="1" applyFill="1" applyBorder="1" applyAlignment="1">
      <alignment horizontal="center" vertical="top" wrapText="1"/>
    </xf>
    <xf numFmtId="0" fontId="29" fillId="0" borderId="94" xfId="0" applyFont="1" applyFill="1" applyBorder="1" applyAlignment="1">
      <alignment horizontal="left" wrapText="1"/>
    </xf>
    <xf numFmtId="49" fontId="2" fillId="0" borderId="96" xfId="0" applyNumberFormat="1" applyFont="1" applyFill="1" applyBorder="1" applyAlignment="1">
      <alignment horizontal="center" wrapText="1"/>
    </xf>
    <xf numFmtId="0" fontId="11" fillId="3" borderId="223" xfId="0" applyFont="1" applyFill="1" applyBorder="1" applyAlignment="1">
      <alignment horizontal="center" vertical="center" wrapText="1"/>
    </xf>
    <xf numFmtId="1" fontId="2" fillId="0" borderId="32" xfId="0" applyNumberFormat="1" applyFont="1" applyFill="1" applyBorder="1" applyAlignment="1">
      <alignment horizontal="center"/>
    </xf>
    <xf numFmtId="10" fontId="2" fillId="0" borderId="32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left" wrapText="1"/>
    </xf>
    <xf numFmtId="49" fontId="20" fillId="0" borderId="18" xfId="0" applyNumberFormat="1" applyFont="1" applyFill="1" applyBorder="1" applyAlignment="1">
      <alignment horizontal="center" wrapText="1"/>
    </xf>
    <xf numFmtId="0" fontId="11" fillId="9" borderId="19" xfId="0" applyFont="1" applyFill="1" applyBorder="1" applyAlignment="1">
      <alignment horizontal="center" vertical="top" wrapText="1"/>
    </xf>
    <xf numFmtId="0" fontId="20" fillId="9" borderId="15" xfId="0" applyFont="1" applyFill="1" applyBorder="1" applyAlignment="1">
      <alignment horizontal="left" wrapText="1"/>
    </xf>
    <xf numFmtId="0" fontId="2" fillId="9" borderId="16" xfId="0" applyFont="1" applyFill="1" applyBorder="1" applyAlignment="1">
      <alignment horizontal="center" wrapText="1"/>
    </xf>
    <xf numFmtId="0" fontId="2" fillId="9" borderId="16" xfId="0" applyFont="1" applyFill="1" applyBorder="1" applyAlignment="1">
      <alignment horizontal="left" wrapText="1"/>
    </xf>
    <xf numFmtId="0" fontId="2" fillId="9" borderId="18" xfId="0" applyFont="1" applyFill="1" applyBorder="1" applyAlignment="1">
      <alignment horizontal="left" wrapText="1"/>
    </xf>
    <xf numFmtId="0" fontId="11" fillId="9" borderId="19" xfId="0" applyFont="1" applyFill="1" applyBorder="1" applyAlignment="1">
      <alignment horizontal="center" wrapText="1"/>
    </xf>
    <xf numFmtId="0" fontId="3" fillId="9" borderId="22" xfId="0" applyFont="1" applyFill="1" applyBorder="1" applyAlignment="1">
      <alignment horizontal="left" wrapText="1"/>
    </xf>
    <xf numFmtId="0" fontId="2" fillId="9" borderId="17" xfId="0" applyFont="1" applyFill="1" applyBorder="1" applyAlignment="1">
      <alignment horizontal="center"/>
    </xf>
    <xf numFmtId="3" fontId="2" fillId="9" borderId="17" xfId="0" applyNumberFormat="1" applyFont="1" applyFill="1" applyBorder="1" applyAlignment="1">
      <alignment horizontal="center"/>
    </xf>
    <xf numFmtId="1" fontId="2" fillId="9" borderId="17" xfId="0" applyNumberFormat="1" applyFont="1" applyFill="1" applyBorder="1" applyAlignment="1">
      <alignment horizontal="center"/>
    </xf>
    <xf numFmtId="49" fontId="20" fillId="9" borderId="21" xfId="0" applyNumberFormat="1" applyFont="1" applyFill="1" applyBorder="1" applyAlignment="1">
      <alignment horizontal="center"/>
    </xf>
    <xf numFmtId="49" fontId="2" fillId="9" borderId="21" xfId="0" applyNumberFormat="1" applyFont="1" applyFill="1" applyBorder="1" applyAlignment="1">
      <alignment horizontal="center" wrapText="1"/>
    </xf>
    <xf numFmtId="0" fontId="2" fillId="9" borderId="22" xfId="0" applyFont="1" applyFill="1" applyBorder="1" applyAlignment="1">
      <alignment horizontal="left" wrapText="1"/>
    </xf>
    <xf numFmtId="3" fontId="2" fillId="9" borderId="23" xfId="0" applyNumberFormat="1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left" indent="1"/>
    </xf>
    <xf numFmtId="0" fontId="2" fillId="0" borderId="26" xfId="0" applyFont="1" applyFill="1" applyBorder="1" applyAlignment="1">
      <alignment horizontal="left" indent="1"/>
    </xf>
    <xf numFmtId="0" fontId="11" fillId="3" borderId="223" xfId="0" applyFont="1" applyFill="1" applyBorder="1" applyAlignment="1">
      <alignment horizontal="left" vertical="center" wrapText="1" indent="1"/>
    </xf>
    <xf numFmtId="1" fontId="9" fillId="3" borderId="233" xfId="0" applyNumberFormat="1" applyFont="1" applyFill="1" applyBorder="1" applyAlignment="1">
      <alignment horizontal="center"/>
    </xf>
    <xf numFmtId="3" fontId="9" fillId="3" borderId="233" xfId="0" applyNumberFormat="1" applyFont="1" applyFill="1" applyBorder="1" applyAlignment="1">
      <alignment horizontal="center"/>
    </xf>
    <xf numFmtId="1" fontId="9" fillId="15" borderId="56" xfId="0" applyNumberFormat="1" applyFont="1" applyFill="1" applyBorder="1" applyAlignment="1">
      <alignment horizontal="center"/>
    </xf>
    <xf numFmtId="165" fontId="2" fillId="15" borderId="56" xfId="1" applyFont="1" applyFill="1" applyBorder="1" applyAlignment="1" applyProtection="1"/>
    <xf numFmtId="49" fontId="34" fillId="9" borderId="21" xfId="0" applyNumberFormat="1" applyFont="1" applyFill="1" applyBorder="1" applyAlignment="1">
      <alignment horizontal="center"/>
    </xf>
    <xf numFmtId="3" fontId="2" fillId="9" borderId="98" xfId="0" applyNumberFormat="1" applyFont="1" applyFill="1" applyBorder="1" applyAlignment="1">
      <alignment horizontal="center"/>
    </xf>
    <xf numFmtId="1" fontId="2" fillId="0" borderId="98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vertical="top" wrapText="1"/>
    </xf>
    <xf numFmtId="49" fontId="12" fillId="0" borderId="4" xfId="0" applyNumberFormat="1" applyFont="1" applyFill="1" applyBorder="1" applyAlignment="1">
      <alignment horizontal="left" vertical="center"/>
    </xf>
    <xf numFmtId="0" fontId="35" fillId="0" borderId="7" xfId="0" applyFont="1" applyFill="1" applyBorder="1" applyAlignment="1"/>
    <xf numFmtId="0" fontId="35" fillId="0" borderId="3" xfId="0" applyFont="1" applyFill="1" applyBorder="1" applyAlignment="1"/>
    <xf numFmtId="1" fontId="2" fillId="0" borderId="3" xfId="0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/>
    <xf numFmtId="0" fontId="0" fillId="0" borderId="7" xfId="0" applyFont="1" applyFill="1" applyBorder="1" applyAlignment="1"/>
    <xf numFmtId="0" fontId="2" fillId="0" borderId="5" xfId="0" applyFont="1" applyFill="1" applyBorder="1" applyAlignment="1"/>
    <xf numFmtId="0" fontId="19" fillId="0" borderId="15" xfId="3" applyNumberFormat="1" applyFont="1" applyFill="1" applyBorder="1" applyAlignment="1" applyProtection="1">
      <alignment horizontal="left" wrapText="1"/>
    </xf>
    <xf numFmtId="3" fontId="2" fillId="0" borderId="234" xfId="0" applyNumberFormat="1" applyFont="1" applyFill="1" applyBorder="1" applyAlignment="1">
      <alignment horizontal="center"/>
    </xf>
    <xf numFmtId="1" fontId="2" fillId="0" borderId="234" xfId="0" applyNumberFormat="1" applyFont="1" applyFill="1" applyBorder="1" applyAlignment="1">
      <alignment horizontal="center"/>
    </xf>
    <xf numFmtId="49" fontId="2" fillId="0" borderId="235" xfId="0" applyNumberFormat="1" applyFont="1" applyFill="1" applyBorder="1" applyAlignment="1">
      <alignment horizontal="center" wrapText="1"/>
    </xf>
    <xf numFmtId="49" fontId="34" fillId="0" borderId="21" xfId="0" applyNumberFormat="1" applyFont="1" applyFill="1" applyBorder="1" applyAlignment="1">
      <alignment horizontal="center" wrapText="1"/>
    </xf>
    <xf numFmtId="49" fontId="34" fillId="0" borderId="21" xfId="0" applyNumberFormat="1" applyFont="1" applyFill="1" applyBorder="1" applyAlignment="1">
      <alignment horizontal="center"/>
    </xf>
    <xf numFmtId="0" fontId="9" fillId="0" borderId="26" xfId="0" applyFont="1" applyFill="1" applyBorder="1" applyAlignment="1">
      <alignment horizontal="left" wrapText="1" indent="1"/>
    </xf>
    <xf numFmtId="49" fontId="12" fillId="0" borderId="4" xfId="0" applyNumberFormat="1" applyFont="1" applyFill="1" applyBorder="1" applyAlignment="1">
      <alignment vertical="center"/>
    </xf>
    <xf numFmtId="49" fontId="12" fillId="0" borderId="3" xfId="0" applyNumberFormat="1" applyFont="1" applyFill="1" applyBorder="1" applyAlignment="1"/>
    <xf numFmtId="1" fontId="2" fillId="0" borderId="236" xfId="0" applyNumberFormat="1" applyFont="1" applyFill="1" applyBorder="1" applyAlignment="1">
      <alignment horizontal="center"/>
    </xf>
    <xf numFmtId="49" fontId="36" fillId="0" borderId="3" xfId="0" applyNumberFormat="1" applyFont="1" applyFill="1" applyBorder="1" applyAlignment="1"/>
    <xf numFmtId="49" fontId="36" fillId="0" borderId="5" xfId="0" applyNumberFormat="1" applyFont="1" applyFill="1" applyBorder="1" applyAlignment="1">
      <alignment wrapText="1"/>
    </xf>
    <xf numFmtId="0" fontId="3" fillId="0" borderId="20" xfId="3" applyNumberFormat="1" applyFont="1" applyFill="1" applyBorder="1" applyAlignment="1" applyProtection="1">
      <alignment horizontal="left" wrapText="1"/>
    </xf>
    <xf numFmtId="49" fontId="27" fillId="0" borderId="70" xfId="0" applyNumberFormat="1" applyFont="1" applyFill="1" applyBorder="1" applyAlignment="1">
      <alignment horizontal="center" wrapText="1"/>
    </xf>
    <xf numFmtId="3" fontId="2" fillId="0" borderId="98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vertical="top" wrapText="1"/>
    </xf>
    <xf numFmtId="49" fontId="12" fillId="0" borderId="94" xfId="0" applyNumberFormat="1" applyFont="1" applyFill="1" applyBorder="1" applyAlignment="1">
      <alignment vertical="center" wrapText="1"/>
    </xf>
    <xf numFmtId="49" fontId="12" fillId="0" borderId="95" xfId="0" applyNumberFormat="1" applyFont="1" applyFill="1" applyBorder="1" applyAlignment="1">
      <alignment vertical="center" wrapText="1"/>
    </xf>
    <xf numFmtId="49" fontId="12" fillId="0" borderId="96" xfId="0" applyNumberFormat="1" applyFont="1" applyFill="1" applyBorder="1" applyAlignment="1">
      <alignment vertical="center" wrapText="1"/>
    </xf>
    <xf numFmtId="0" fontId="23" fillId="0" borderId="19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left" wrapText="1" indent="1"/>
    </xf>
    <xf numFmtId="0" fontId="2" fillId="0" borderId="49" xfId="0" applyFont="1" applyFill="1" applyBorder="1"/>
    <xf numFmtId="1" fontId="31" fillId="3" borderId="10" xfId="0" applyNumberFormat="1" applyFont="1" applyFill="1" applyBorder="1" applyAlignment="1">
      <alignment horizontal="center"/>
    </xf>
    <xf numFmtId="0" fontId="2" fillId="3" borderId="237" xfId="0" applyFont="1" applyFill="1" applyBorder="1" applyAlignment="1">
      <alignment horizontal="center" vertical="center" wrapText="1"/>
    </xf>
    <xf numFmtId="3" fontId="10" fillId="15" borderId="56" xfId="0" applyNumberFormat="1" applyFont="1" applyFill="1" applyBorder="1" applyAlignment="1">
      <alignment horizontal="center"/>
    </xf>
    <xf numFmtId="10" fontId="2" fillId="0" borderId="59" xfId="0" applyNumberFormat="1" applyFont="1" applyFill="1" applyBorder="1" applyAlignment="1">
      <alignment horizontal="center"/>
    </xf>
    <xf numFmtId="49" fontId="2" fillId="0" borderId="66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49" fontId="2" fillId="0" borderId="87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 wrapText="1" indent="1"/>
    </xf>
    <xf numFmtId="0" fontId="3" fillId="9" borderId="20" xfId="3" applyNumberFormat="1" applyFont="1" applyFill="1" applyBorder="1" applyAlignment="1" applyProtection="1">
      <alignment horizontal="left" wrapText="1"/>
    </xf>
    <xf numFmtId="49" fontId="2" fillId="0" borderId="87" xfId="0" applyNumberFormat="1" applyFont="1" applyFill="1" applyBorder="1" applyAlignment="1">
      <alignment horizontal="center" wrapText="1"/>
    </xf>
    <xf numFmtId="0" fontId="3" fillId="3" borderId="60" xfId="0" applyFont="1" applyFill="1" applyBorder="1" applyAlignment="1">
      <alignment horizontal="left" wrapText="1"/>
    </xf>
    <xf numFmtId="3" fontId="2" fillId="3" borderId="59" xfId="0" applyNumberFormat="1" applyFont="1" applyFill="1" applyBorder="1" applyAlignment="1">
      <alignment horizontal="center" vertical="center"/>
    </xf>
    <xf numFmtId="3" fontId="9" fillId="3" borderId="59" xfId="0" applyNumberFormat="1" applyFont="1" applyFill="1" applyBorder="1" applyAlignment="1">
      <alignment horizontal="center" vertical="center"/>
    </xf>
    <xf numFmtId="49" fontId="2" fillId="3" borderId="66" xfId="0" applyNumberFormat="1" applyFont="1" applyFill="1" applyBorder="1" applyAlignment="1">
      <alignment horizontal="center" vertical="center"/>
    </xf>
    <xf numFmtId="3" fontId="2" fillId="3" borderId="16" xfId="0" applyNumberFormat="1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/>
    </xf>
    <xf numFmtId="3" fontId="9" fillId="3" borderId="16" xfId="0" applyNumberFormat="1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3" fillId="3" borderId="228" xfId="0" applyFont="1" applyFill="1" applyBorder="1" applyAlignment="1">
      <alignment horizontal="left" wrapText="1"/>
    </xf>
    <xf numFmtId="3" fontId="2" fillId="3" borderId="79" xfId="0" applyNumberFormat="1" applyFont="1" applyFill="1" applyBorder="1" applyAlignment="1">
      <alignment horizontal="center" vertical="center"/>
    </xf>
    <xf numFmtId="1" fontId="2" fillId="3" borderId="79" xfId="0" applyNumberFormat="1" applyFont="1" applyFill="1" applyBorder="1" applyAlignment="1">
      <alignment horizontal="center"/>
    </xf>
    <xf numFmtId="3" fontId="9" fillId="3" borderId="79" xfId="0" applyNumberFormat="1" applyFont="1" applyFill="1" applyBorder="1" applyAlignment="1">
      <alignment horizontal="center" vertical="center"/>
    </xf>
    <xf numFmtId="49" fontId="2" fillId="3" borderId="52" xfId="0" applyNumberFormat="1" applyFont="1" applyFill="1" applyBorder="1" applyAlignment="1">
      <alignment horizontal="center" vertical="center"/>
    </xf>
    <xf numFmtId="0" fontId="12" fillId="3" borderId="223" xfId="0" applyFont="1" applyFill="1" applyBorder="1" applyAlignment="1">
      <alignment horizontal="center" vertical="center" wrapText="1"/>
    </xf>
    <xf numFmtId="1" fontId="9" fillId="3" borderId="223" xfId="0" applyNumberFormat="1" applyFont="1" applyFill="1" applyBorder="1" applyAlignment="1">
      <alignment horizontal="center"/>
    </xf>
    <xf numFmtId="49" fontId="2" fillId="3" borderId="223" xfId="0" applyNumberFormat="1" applyFont="1" applyFill="1" applyBorder="1" applyAlignment="1">
      <alignment horizontal="center"/>
    </xf>
    <xf numFmtId="0" fontId="3" fillId="9" borderId="22" xfId="3" applyNumberFormat="1" applyFont="1" applyFill="1" applyBorder="1" applyAlignment="1" applyProtection="1">
      <alignment horizontal="left" wrapText="1"/>
    </xf>
    <xf numFmtId="10" fontId="2" fillId="9" borderId="17" xfId="0" applyNumberFormat="1" applyFont="1" applyFill="1" applyBorder="1" applyAlignment="1">
      <alignment horizontal="center"/>
    </xf>
    <xf numFmtId="49" fontId="2" fillId="9" borderId="70" xfId="0" applyNumberFormat="1" applyFont="1" applyFill="1" applyBorder="1" applyAlignment="1">
      <alignment horizontal="center"/>
    </xf>
    <xf numFmtId="0" fontId="11" fillId="3" borderId="223" xfId="0" applyFont="1" applyFill="1" applyBorder="1" applyAlignment="1">
      <alignment vertical="center" wrapText="1"/>
    </xf>
    <xf numFmtId="49" fontId="20" fillId="0" borderId="70" xfId="0" applyNumberFormat="1" applyFont="1" applyFill="1" applyBorder="1" applyAlignment="1">
      <alignment horizontal="center"/>
    </xf>
    <xf numFmtId="0" fontId="2" fillId="0" borderId="26" xfId="0" applyFont="1" applyFill="1" applyBorder="1"/>
    <xf numFmtId="10" fontId="2" fillId="0" borderId="23" xfId="0" applyNumberFormat="1" applyFont="1" applyFill="1" applyBorder="1" applyAlignment="1">
      <alignment horizontal="center"/>
    </xf>
    <xf numFmtId="3" fontId="32" fillId="0" borderId="59" xfId="0" applyNumberFormat="1" applyFont="1" applyFill="1" applyBorder="1" applyAlignment="1">
      <alignment horizontal="center"/>
    </xf>
    <xf numFmtId="49" fontId="2" fillId="0" borderId="66" xfId="0" applyNumberFormat="1" applyFont="1" applyFill="1" applyBorder="1" applyAlignment="1">
      <alignment horizontal="center" vertical="center"/>
    </xf>
    <xf numFmtId="3" fontId="32" fillId="0" borderId="17" xfId="0" applyNumberFormat="1" applyFont="1" applyFill="1" applyBorder="1" applyAlignment="1">
      <alignment horizontal="center"/>
    </xf>
    <xf numFmtId="0" fontId="29" fillId="9" borderId="19" xfId="0" applyFont="1" applyFill="1" applyBorder="1" applyAlignment="1">
      <alignment horizontal="center" wrapText="1"/>
    </xf>
    <xf numFmtId="0" fontId="23" fillId="9" borderId="19" xfId="0" applyFont="1" applyFill="1" applyBorder="1" applyAlignment="1">
      <alignment horizontal="center" vertical="center" wrapText="1"/>
    </xf>
    <xf numFmtId="0" fontId="29" fillId="9" borderId="26" xfId="0" applyFont="1" applyFill="1" applyBorder="1" applyAlignment="1">
      <alignment horizontal="center" wrapText="1"/>
    </xf>
    <xf numFmtId="49" fontId="2" fillId="0" borderId="70" xfId="0" applyNumberFormat="1" applyFont="1" applyFill="1" applyBorder="1" applyAlignment="1">
      <alignment horizontal="center" vertical="center"/>
    </xf>
    <xf numFmtId="0" fontId="2" fillId="3" borderId="220" xfId="0" applyFont="1" applyFill="1" applyBorder="1" applyAlignment="1">
      <alignment horizontal="center"/>
    </xf>
    <xf numFmtId="0" fontId="29" fillId="10" borderId="223" xfId="0" applyFont="1" applyFill="1" applyBorder="1" applyAlignment="1">
      <alignment horizontal="center" wrapText="1"/>
    </xf>
    <xf numFmtId="0" fontId="12" fillId="10" borderId="238" xfId="0" applyFont="1" applyFill="1" applyBorder="1" applyAlignment="1">
      <alignment horizontal="center" vertical="center" wrapText="1"/>
    </xf>
    <xf numFmtId="3" fontId="9" fillId="10" borderId="239" xfId="0" applyNumberFormat="1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wrapText="1"/>
    </xf>
    <xf numFmtId="10" fontId="2" fillId="3" borderId="16" xfId="0" applyNumberFormat="1" applyFont="1" applyFill="1" applyBorder="1" applyAlignment="1">
      <alignment horizontal="center"/>
    </xf>
    <xf numFmtId="49" fontId="2" fillId="3" borderId="18" xfId="0" applyNumberFormat="1" applyFont="1" applyFill="1" applyBorder="1" applyAlignment="1">
      <alignment horizontal="center" wrapText="1"/>
    </xf>
    <xf numFmtId="0" fontId="3" fillId="0" borderId="22" xfId="0" applyFont="1" applyFill="1" applyBorder="1" applyAlignment="1">
      <alignment wrapText="1"/>
    </xf>
    <xf numFmtId="10" fontId="2" fillId="3" borderId="17" xfId="0" applyNumberFormat="1" applyFont="1" applyFill="1" applyBorder="1" applyAlignment="1">
      <alignment horizontal="center"/>
    </xf>
    <xf numFmtId="49" fontId="2" fillId="3" borderId="21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12" fillId="3" borderId="223" xfId="0" applyFont="1" applyFill="1" applyBorder="1" applyAlignment="1">
      <alignment vertical="center" wrapText="1"/>
    </xf>
    <xf numFmtId="3" fontId="9" fillId="15" borderId="223" xfId="0" applyNumberFormat="1" applyFont="1" applyFill="1" applyBorder="1" applyAlignment="1">
      <alignment horizontal="center"/>
    </xf>
    <xf numFmtId="0" fontId="3" fillId="10" borderId="15" xfId="0" applyFont="1" applyFill="1" applyBorder="1" applyAlignment="1">
      <alignment horizontal="left" wrapText="1"/>
    </xf>
    <xf numFmtId="3" fontId="2" fillId="10" borderId="16" xfId="0" applyNumberFormat="1" applyFont="1" applyFill="1" applyBorder="1" applyAlignment="1">
      <alignment horizontal="center"/>
    </xf>
    <xf numFmtId="3" fontId="9" fillId="10" borderId="16" xfId="0" applyNumberFormat="1" applyFont="1" applyFill="1" applyBorder="1" applyAlignment="1">
      <alignment horizontal="center" vertical="center"/>
    </xf>
    <xf numFmtId="1" fontId="2" fillId="3" borderId="33" xfId="0" applyNumberFormat="1" applyFont="1" applyFill="1" applyBorder="1" applyAlignment="1">
      <alignment horizontal="center"/>
    </xf>
    <xf numFmtId="1" fontId="2" fillId="10" borderId="16" xfId="0" applyNumberFormat="1" applyFont="1" applyFill="1" applyBorder="1" applyAlignment="1">
      <alignment horizontal="center" vertical="center"/>
    </xf>
    <xf numFmtId="3" fontId="2" fillId="10" borderId="16" xfId="0" applyNumberFormat="1" applyFont="1" applyFill="1" applyBorder="1" applyAlignment="1">
      <alignment horizontal="center" vertical="center"/>
    </xf>
    <xf numFmtId="49" fontId="2" fillId="10" borderId="18" xfId="0" applyNumberFormat="1" applyFont="1" applyFill="1" applyBorder="1" applyAlignment="1">
      <alignment horizontal="center" vertical="center"/>
    </xf>
    <xf numFmtId="0" fontId="3" fillId="10" borderId="22" xfId="3" applyNumberFormat="1" applyFont="1" applyFill="1" applyBorder="1" applyAlignment="1" applyProtection="1">
      <alignment horizontal="left" wrapText="1"/>
    </xf>
    <xf numFmtId="3" fontId="2" fillId="10" borderId="17" xfId="0" applyNumberFormat="1" applyFont="1" applyFill="1" applyBorder="1" applyAlignment="1">
      <alignment horizontal="center"/>
    </xf>
    <xf numFmtId="0" fontId="2" fillId="10" borderId="17" xfId="0" applyFont="1" applyFill="1" applyBorder="1"/>
    <xf numFmtId="1" fontId="2" fillId="10" borderId="17" xfId="0" applyNumberFormat="1" applyFont="1" applyFill="1" applyBorder="1" applyAlignment="1">
      <alignment horizontal="center"/>
    </xf>
    <xf numFmtId="49" fontId="2" fillId="10" borderId="21" xfId="0" applyNumberFormat="1" applyFont="1" applyFill="1" applyBorder="1" applyAlignment="1">
      <alignment horizontal="center" vertical="center"/>
    </xf>
    <xf numFmtId="0" fontId="3" fillId="10" borderId="71" xfId="3" applyNumberFormat="1" applyFont="1" applyFill="1" applyBorder="1" applyAlignment="1" applyProtection="1">
      <alignment horizontal="left" wrapText="1"/>
    </xf>
    <xf numFmtId="3" fontId="2" fillId="10" borderId="79" xfId="0" applyNumberFormat="1" applyFont="1" applyFill="1" applyBorder="1" applyAlignment="1">
      <alignment horizontal="center"/>
    </xf>
    <xf numFmtId="0" fontId="2" fillId="10" borderId="79" xfId="0" applyFont="1" applyFill="1" applyBorder="1"/>
    <xf numFmtId="1" fontId="2" fillId="10" borderId="79" xfId="0" applyNumberFormat="1" applyFont="1" applyFill="1" applyBorder="1" applyAlignment="1">
      <alignment horizontal="center"/>
    </xf>
    <xf numFmtId="49" fontId="2" fillId="10" borderId="80" xfId="0" applyNumberFormat="1" applyFont="1" applyFill="1" applyBorder="1" applyAlignment="1">
      <alignment horizontal="center" vertical="center"/>
    </xf>
    <xf numFmtId="0" fontId="12" fillId="10" borderId="237" xfId="0" applyFont="1" applyFill="1" applyBorder="1" applyAlignment="1">
      <alignment horizontal="center" vertical="center" wrapText="1"/>
    </xf>
    <xf numFmtId="3" fontId="9" fillId="10" borderId="223" xfId="0" applyNumberFormat="1" applyFont="1" applyFill="1" applyBorder="1" applyAlignment="1">
      <alignment horizontal="center"/>
    </xf>
    <xf numFmtId="1" fontId="9" fillId="10" borderId="223" xfId="0" applyNumberFormat="1" applyFont="1" applyFill="1" applyBorder="1" applyAlignment="1">
      <alignment horizontal="center"/>
    </xf>
    <xf numFmtId="49" fontId="2" fillId="10" borderId="223" xfId="0" applyNumberFormat="1" applyFont="1" applyFill="1" applyBorder="1" applyAlignment="1">
      <alignment horizontal="center"/>
    </xf>
    <xf numFmtId="3" fontId="2" fillId="0" borderId="66" xfId="0" applyNumberFormat="1" applyFont="1" applyFill="1" applyBorder="1" applyAlignment="1">
      <alignment horizontal="center"/>
    </xf>
    <xf numFmtId="0" fontId="19" fillId="0" borderId="22" xfId="3" applyNumberFormat="1" applyFont="1" applyFill="1" applyBorder="1" applyAlignment="1" applyProtection="1">
      <alignment horizontal="left" wrapText="1"/>
    </xf>
    <xf numFmtId="3" fontId="2" fillId="0" borderId="21" xfId="0" applyNumberFormat="1" applyFont="1" applyFill="1" applyBorder="1" applyAlignment="1">
      <alignment horizontal="center"/>
    </xf>
    <xf numFmtId="0" fontId="11" fillId="0" borderId="223" xfId="0" applyFont="1" applyFill="1" applyBorder="1" applyAlignment="1">
      <alignment horizontal="left" vertical="center" wrapText="1" indent="1"/>
    </xf>
    <xf numFmtId="0" fontId="26" fillId="0" borderId="2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/>
    <xf numFmtId="0" fontId="3" fillId="0" borderId="60" xfId="3" applyNumberFormat="1" applyFont="1" applyFill="1" applyBorder="1" applyAlignment="1" applyProtection="1">
      <alignment horizontal="left" wrapText="1"/>
    </xf>
    <xf numFmtId="0" fontId="2" fillId="0" borderId="241" xfId="0" applyFont="1" applyFill="1" applyBorder="1" applyAlignment="1">
      <alignment horizontal="center"/>
    </xf>
    <xf numFmtId="0" fontId="2" fillId="0" borderId="242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79" xfId="0" applyFont="1" applyFill="1" applyBorder="1" applyAlignment="1">
      <alignment horizontal="center"/>
    </xf>
    <xf numFmtId="49" fontId="27" fillId="0" borderId="80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left" vertical="center"/>
    </xf>
    <xf numFmtId="0" fontId="0" fillId="0" borderId="7" xfId="0" applyFont="1" applyFill="1" applyBorder="1"/>
    <xf numFmtId="3" fontId="37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/>
    </xf>
    <xf numFmtId="1" fontId="37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3" fontId="12" fillId="0" borderId="19" xfId="0" applyNumberFormat="1" applyFont="1" applyFill="1" applyBorder="1" applyAlignment="1">
      <alignment vertical="center" wrapText="1"/>
    </xf>
    <xf numFmtId="0" fontId="11" fillId="9" borderId="19" xfId="0" applyFont="1" applyFill="1" applyBorder="1" applyAlignment="1">
      <alignment horizontal="center" vertical="center" wrapText="1"/>
    </xf>
    <xf numFmtId="3" fontId="2" fillId="9" borderId="21" xfId="0" applyNumberFormat="1" applyFont="1" applyFill="1" applyBorder="1" applyAlignment="1">
      <alignment horizontal="center"/>
    </xf>
    <xf numFmtId="0" fontId="35" fillId="0" borderId="7" xfId="0" applyFont="1" applyFill="1" applyBorder="1" applyAlignment="1">
      <alignment vertical="top"/>
    </xf>
    <xf numFmtId="3" fontId="11" fillId="0" borderId="7" xfId="0" applyNumberFormat="1" applyFont="1" applyFill="1" applyBorder="1" applyAlignment="1">
      <alignment horizontal="center" vertical="top"/>
    </xf>
    <xf numFmtId="3" fontId="2" fillId="0" borderId="41" xfId="0" applyNumberFormat="1" applyFont="1" applyFill="1" applyBorder="1" applyAlignment="1">
      <alignment horizontal="center"/>
    </xf>
    <xf numFmtId="3" fontId="2" fillId="0" borderId="241" xfId="0" applyNumberFormat="1" applyFont="1" applyFill="1" applyBorder="1" applyAlignment="1">
      <alignment horizontal="center"/>
    </xf>
    <xf numFmtId="49" fontId="20" fillId="0" borderId="87" xfId="0" applyNumberFormat="1" applyFont="1" applyFill="1" applyBorder="1" applyAlignment="1">
      <alignment horizontal="center" wrapText="1"/>
    </xf>
    <xf numFmtId="3" fontId="12" fillId="0" borderId="26" xfId="0" applyNumberFormat="1" applyFont="1" applyFill="1" applyBorder="1" applyAlignment="1">
      <alignment horizontal="left" vertical="center"/>
    </xf>
    <xf numFmtId="3" fontId="11" fillId="0" borderId="7" xfId="0" applyNumberFormat="1" applyFont="1" applyFill="1" applyBorder="1" applyAlignment="1">
      <alignment vertical="top"/>
    </xf>
    <xf numFmtId="3" fontId="2" fillId="0" borderId="58" xfId="0" applyNumberFormat="1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horizontal="left" vertical="center" wrapText="1" indent="1"/>
    </xf>
    <xf numFmtId="0" fontId="11" fillId="0" borderId="243" xfId="0" applyFont="1" applyFill="1" applyBorder="1" applyAlignment="1">
      <alignment horizontal="left" vertical="center" wrapText="1" indent="1"/>
    </xf>
    <xf numFmtId="0" fontId="11" fillId="0" borderId="243" xfId="0" applyFont="1" applyFill="1" applyBorder="1" applyAlignment="1">
      <alignment horizontal="center" vertical="center" wrapText="1"/>
    </xf>
    <xf numFmtId="0" fontId="26" fillId="0" borderId="244" xfId="0" applyFont="1" applyFill="1" applyBorder="1" applyAlignment="1">
      <alignment horizontal="center" wrapText="1"/>
    </xf>
    <xf numFmtId="3" fontId="9" fillId="0" borderId="245" xfId="0" applyNumberFormat="1" applyFont="1" applyFill="1" applyBorder="1" applyAlignment="1">
      <alignment horizontal="center"/>
    </xf>
    <xf numFmtId="1" fontId="9" fillId="0" borderId="245" xfId="0" applyNumberFormat="1" applyFont="1" applyFill="1" applyBorder="1" applyAlignment="1">
      <alignment horizontal="center"/>
    </xf>
    <xf numFmtId="0" fontId="2" fillId="0" borderId="245" xfId="0" applyFont="1" applyFill="1" applyBorder="1" applyAlignment="1"/>
    <xf numFmtId="0" fontId="2" fillId="0" borderId="16" xfId="0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0" fontId="2" fillId="0" borderId="234" xfId="0" applyFont="1" applyFill="1" applyBorder="1" applyAlignment="1">
      <alignment horizontal="center"/>
    </xf>
    <xf numFmtId="0" fontId="3" fillId="0" borderId="228" xfId="3" applyNumberFormat="1" applyFont="1" applyFill="1" applyBorder="1" applyAlignment="1" applyProtection="1">
      <alignment horizontal="left" wrapText="1"/>
    </xf>
    <xf numFmtId="3" fontId="2" fillId="0" borderId="70" xfId="0" applyNumberFormat="1" applyFont="1" applyFill="1" applyBorder="1" applyAlignment="1">
      <alignment horizontal="center"/>
    </xf>
    <xf numFmtId="0" fontId="38" fillId="0" borderId="4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center"/>
    </xf>
    <xf numFmtId="0" fontId="3" fillId="0" borderId="246" xfId="0" applyFont="1" applyFill="1" applyBorder="1" applyAlignment="1">
      <alignment horizontal="left" wrapText="1"/>
    </xf>
    <xf numFmtId="3" fontId="9" fillId="0" borderId="233" xfId="0" applyNumberFormat="1" applyFont="1" applyFill="1" applyBorder="1" applyAlignment="1">
      <alignment horizontal="center"/>
    </xf>
    <xf numFmtId="0" fontId="3" fillId="0" borderId="247" xfId="0" applyFont="1" applyFill="1" applyBorder="1" applyAlignment="1">
      <alignment horizontal="left" wrapText="1"/>
    </xf>
    <xf numFmtId="3" fontId="12" fillId="0" borderId="4" xfId="0" applyNumberFormat="1" applyFont="1" applyFill="1" applyBorder="1" applyAlignment="1">
      <alignment horizontal="left" vertical="center" wrapText="1"/>
    </xf>
    <xf numFmtId="3" fontId="9" fillId="15" borderId="14" xfId="0" applyNumberFormat="1" applyFont="1" applyFill="1" applyBorder="1" applyAlignment="1">
      <alignment horizontal="center"/>
    </xf>
    <xf numFmtId="3" fontId="10" fillId="15" borderId="14" xfId="0" applyNumberFormat="1" applyFont="1" applyFill="1" applyBorder="1" applyAlignment="1">
      <alignment horizontal="center"/>
    </xf>
    <xf numFmtId="1" fontId="10" fillId="15" borderId="14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0" fontId="2" fillId="9" borderId="75" xfId="0" applyFont="1" applyFill="1" applyBorder="1" applyAlignment="1">
      <alignment horizontal="left" wrapText="1"/>
    </xf>
    <xf numFmtId="0" fontId="2" fillId="9" borderId="59" xfId="0" applyFont="1" applyFill="1" applyBorder="1" applyAlignment="1">
      <alignment horizontal="center"/>
    </xf>
    <xf numFmtId="3" fontId="2" fillId="9" borderId="59" xfId="0" applyNumberFormat="1" applyFont="1" applyFill="1" applyBorder="1" applyAlignment="1">
      <alignment horizontal="center"/>
    </xf>
    <xf numFmtId="0" fontId="39" fillId="9" borderId="66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left" wrapText="1"/>
    </xf>
    <xf numFmtId="0" fontId="39" fillId="9" borderId="18" xfId="0" applyFont="1" applyFill="1" applyBorder="1" applyAlignment="1">
      <alignment horizontal="center"/>
    </xf>
    <xf numFmtId="0" fontId="39" fillId="9" borderId="21" xfId="0" applyFont="1" applyFill="1" applyBorder="1" applyAlignment="1">
      <alignment horizontal="center"/>
    </xf>
    <xf numFmtId="0" fontId="11" fillId="9" borderId="251" xfId="0" applyFont="1" applyFill="1" applyBorder="1" applyAlignment="1">
      <alignment horizontal="center" wrapText="1"/>
    </xf>
    <xf numFmtId="0" fontId="13" fillId="9" borderId="251" xfId="0" applyFont="1" applyFill="1" applyBorder="1" applyAlignment="1">
      <alignment horizontal="center" vertical="center" wrapText="1"/>
    </xf>
    <xf numFmtId="0" fontId="13" fillId="10" borderId="253" xfId="0" applyFont="1" applyFill="1" applyBorder="1" applyAlignment="1">
      <alignment vertical="center" wrapText="1"/>
    </xf>
    <xf numFmtId="0" fontId="12" fillId="3" borderId="254" xfId="0" applyFont="1" applyFill="1" applyBorder="1" applyAlignment="1">
      <alignment horizontal="center" vertical="center" wrapText="1"/>
    </xf>
    <xf numFmtId="3" fontId="9" fillId="3" borderId="255" xfId="0" applyNumberFormat="1" applyFont="1" applyFill="1" applyBorder="1" applyAlignment="1">
      <alignment horizontal="center"/>
    </xf>
    <xf numFmtId="0" fontId="2" fillId="3" borderId="255" xfId="0" applyFont="1" applyFill="1" applyBorder="1" applyAlignment="1">
      <alignment horizontal="center"/>
    </xf>
    <xf numFmtId="1" fontId="9" fillId="3" borderId="255" xfId="0" applyNumberFormat="1" applyFont="1" applyFill="1" applyBorder="1" applyAlignment="1">
      <alignment horizontal="center"/>
    </xf>
    <xf numFmtId="0" fontId="2" fillId="3" borderId="255" xfId="0" applyFont="1" applyFill="1" applyBorder="1" applyAlignment="1"/>
    <xf numFmtId="3" fontId="2" fillId="3" borderId="23" xfId="0" applyNumberFormat="1" applyFont="1" applyFill="1" applyBorder="1" applyAlignment="1">
      <alignment horizontal="center"/>
    </xf>
    <xf numFmtId="0" fontId="12" fillId="3" borderId="233" xfId="0" applyFont="1" applyFill="1" applyBorder="1" applyAlignment="1">
      <alignment horizontal="center" wrapText="1"/>
    </xf>
    <xf numFmtId="0" fontId="3" fillId="10" borderId="22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wrapText="1"/>
    </xf>
    <xf numFmtId="3" fontId="2" fillId="0" borderId="23" xfId="0" applyNumberFormat="1" applyFont="1" applyFill="1" applyBorder="1" applyAlignment="1">
      <alignment horizontal="center" vertical="center"/>
    </xf>
    <xf numFmtId="3" fontId="2" fillId="19" borderId="17" xfId="0" applyNumberFormat="1" applyFont="1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59" xfId="0" applyFill="1" applyBorder="1"/>
    <xf numFmtId="0" fontId="0" fillId="3" borderId="16" xfId="0" applyFill="1" applyBorder="1" applyAlignment="1">
      <alignment horizontal="center"/>
    </xf>
    <xf numFmtId="0" fontId="40" fillId="3" borderId="255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35" fillId="0" borderId="19" xfId="0" applyFont="1" applyBorder="1" applyAlignment="1">
      <alignment horizontal="left" vertical="center"/>
    </xf>
    <xf numFmtId="3" fontId="2" fillId="0" borderId="256" xfId="0" applyNumberFormat="1" applyFont="1" applyFill="1" applyBorder="1" applyAlignment="1">
      <alignment horizontal="center"/>
    </xf>
    <xf numFmtId="0" fontId="26" fillId="0" borderId="25" xfId="0" applyFont="1" applyFill="1" applyBorder="1" applyAlignment="1">
      <alignment horizontal="center" wrapText="1"/>
    </xf>
    <xf numFmtId="49" fontId="20" fillId="0" borderId="72" xfId="0" applyNumberFormat="1" applyFont="1" applyFill="1" applyBorder="1" applyAlignment="1">
      <alignment horizontal="center"/>
    </xf>
    <xf numFmtId="0" fontId="26" fillId="0" borderId="237" xfId="0" applyFont="1" applyFill="1" applyBorder="1" applyAlignment="1">
      <alignment horizontal="center" vertical="center" wrapText="1"/>
    </xf>
    <xf numFmtId="3" fontId="9" fillId="3" borderId="257" xfId="0" applyNumberFormat="1" applyFont="1" applyFill="1" applyBorder="1" applyAlignment="1">
      <alignment horizontal="center"/>
    </xf>
    <xf numFmtId="0" fontId="3" fillId="0" borderId="27" xfId="3" applyNumberFormat="1" applyFont="1" applyFill="1" applyBorder="1" applyAlignment="1" applyProtection="1">
      <alignment horizontal="left" wrapText="1"/>
    </xf>
    <xf numFmtId="0" fontId="3" fillId="0" borderId="50" xfId="3" applyNumberFormat="1" applyFont="1" applyFill="1" applyBorder="1" applyAlignment="1" applyProtection="1">
      <alignment horizontal="left" wrapText="1"/>
    </xf>
    <xf numFmtId="49" fontId="20" fillId="0" borderId="52" xfId="0" applyNumberFormat="1" applyFont="1" applyFill="1" applyBorder="1" applyAlignment="1">
      <alignment horizontal="center"/>
    </xf>
    <xf numFmtId="49" fontId="12" fillId="0" borderId="258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" xfId="0" applyFont="1" applyFill="1" applyBorder="1" applyAlignment="1"/>
    <xf numFmtId="0" fontId="2" fillId="0" borderId="259" xfId="0" applyFont="1" applyFill="1" applyBorder="1"/>
    <xf numFmtId="49" fontId="3" fillId="0" borderId="26" xfId="0" applyNumberFormat="1" applyFont="1" applyFill="1" applyBorder="1" applyAlignment="1">
      <alignment horizontal="left" vertical="center" wrapText="1"/>
    </xf>
    <xf numFmtId="3" fontId="26" fillId="0" borderId="19" xfId="0" applyNumberFormat="1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49" fontId="3" fillId="0" borderId="26" xfId="0" applyNumberFormat="1" applyFont="1" applyFill="1" applyBorder="1" applyAlignment="1">
      <alignment horizontal="left" wrapText="1"/>
    </xf>
    <xf numFmtId="0" fontId="2" fillId="0" borderId="235" xfId="0" applyFont="1" applyFill="1" applyBorder="1"/>
    <xf numFmtId="49" fontId="12" fillId="0" borderId="4" xfId="0" applyNumberFormat="1" applyFont="1" applyFill="1" applyBorder="1" applyAlignment="1">
      <alignment horizontal="left" vertical="center" indent="2"/>
    </xf>
    <xf numFmtId="49" fontId="2" fillId="0" borderId="68" xfId="0" applyNumberFormat="1" applyFont="1" applyFill="1" applyBorder="1" applyAlignment="1">
      <alignment horizontal="center" wrapText="1"/>
    </xf>
    <xf numFmtId="49" fontId="12" fillId="0" borderId="258" xfId="0" applyNumberFormat="1" applyFont="1" applyFill="1" applyBorder="1" applyAlignment="1">
      <alignment horizontal="left" vertical="center" indent="2"/>
    </xf>
    <xf numFmtId="49" fontId="2" fillId="0" borderId="93" xfId="0" applyNumberFormat="1" applyFont="1" applyFill="1" applyBorder="1" applyAlignment="1">
      <alignment horizontal="center"/>
    </xf>
    <xf numFmtId="49" fontId="2" fillId="0" borderId="68" xfId="0" applyNumberFormat="1" applyFont="1" applyFill="1" applyBorder="1" applyAlignment="1">
      <alignment horizontal="center"/>
    </xf>
    <xf numFmtId="0" fontId="3" fillId="0" borderId="97" xfId="3" applyNumberFormat="1" applyFont="1" applyFill="1" applyBorder="1" applyAlignment="1" applyProtection="1">
      <alignment horizontal="left" wrapText="1"/>
    </xf>
    <xf numFmtId="49" fontId="27" fillId="9" borderId="72" xfId="0" applyNumberFormat="1" applyFont="1" applyFill="1" applyBorder="1" applyAlignment="1">
      <alignment horizontal="center" wrapText="1"/>
    </xf>
    <xf numFmtId="49" fontId="2" fillId="0" borderId="49" xfId="0" applyNumberFormat="1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left" indent="1"/>
    </xf>
    <xf numFmtId="1" fontId="10" fillId="3" borderId="10" xfId="0" applyNumberFormat="1" applyFont="1" applyFill="1" applyBorder="1" applyAlignment="1">
      <alignment horizontal="center"/>
    </xf>
    <xf numFmtId="1" fontId="0" fillId="0" borderId="7" xfId="0" applyNumberFormat="1" applyFont="1" applyFill="1" applyBorder="1"/>
    <xf numFmtId="49" fontId="2" fillId="0" borderId="235" xfId="0" applyNumberFormat="1" applyFont="1" applyFill="1" applyBorder="1" applyAlignment="1">
      <alignment horizontal="center"/>
    </xf>
    <xf numFmtId="3" fontId="26" fillId="0" borderId="19" xfId="0" applyNumberFormat="1" applyFont="1" applyFill="1" applyBorder="1" applyAlignment="1">
      <alignment vertical="center" wrapText="1"/>
    </xf>
    <xf numFmtId="49" fontId="20" fillId="9" borderId="52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0" fontId="2" fillId="9" borderId="19" xfId="0" applyFont="1" applyFill="1" applyBorder="1"/>
    <xf numFmtId="3" fontId="2" fillId="9" borderId="234" xfId="0" applyNumberFormat="1" applyFont="1" applyFill="1" applyBorder="1" applyAlignment="1">
      <alignment horizontal="center"/>
    </xf>
    <xf numFmtId="49" fontId="2" fillId="9" borderId="235" xfId="0" applyNumberFormat="1" applyFont="1" applyFill="1" applyBorder="1" applyAlignment="1">
      <alignment horizontal="center"/>
    </xf>
    <xf numFmtId="3" fontId="26" fillId="0" borderId="26" xfId="0" applyNumberFormat="1" applyFont="1" applyFill="1" applyBorder="1" applyAlignment="1">
      <alignment vertical="center" wrapText="1"/>
    </xf>
    <xf numFmtId="49" fontId="2" fillId="9" borderId="21" xfId="0" applyNumberFormat="1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vertical="center"/>
    </xf>
    <xf numFmtId="3" fontId="26" fillId="0" borderId="19" xfId="0" applyNumberFormat="1" applyFont="1" applyFill="1" applyBorder="1" applyAlignment="1">
      <alignment horizontal="center" vertical="center" wrapText="1"/>
    </xf>
    <xf numFmtId="1" fontId="10" fillId="3" borderId="56" xfId="0" applyNumberFormat="1" applyFont="1" applyFill="1" applyBorder="1" applyAlignment="1">
      <alignment horizontal="center"/>
    </xf>
    <xf numFmtId="3" fontId="10" fillId="3" borderId="223" xfId="0" applyNumberFormat="1" applyFont="1" applyFill="1" applyBorder="1" applyAlignment="1">
      <alignment horizontal="center"/>
    </xf>
    <xf numFmtId="49" fontId="27" fillId="0" borderId="72" xfId="0" applyNumberFormat="1" applyFont="1" applyFill="1" applyBorder="1" applyAlignment="1">
      <alignment horizontal="center" wrapText="1"/>
    </xf>
    <xf numFmtId="0" fontId="3" fillId="0" borderId="260" xfId="3" applyNumberFormat="1" applyFont="1" applyFill="1" applyBorder="1" applyAlignment="1" applyProtection="1">
      <alignment horizontal="left" wrapText="1"/>
    </xf>
    <xf numFmtId="3" fontId="2" fillId="0" borderId="261" xfId="0" applyNumberFormat="1" applyFont="1" applyFill="1" applyBorder="1" applyAlignment="1">
      <alignment horizontal="center"/>
    </xf>
    <xf numFmtId="1" fontId="2" fillId="0" borderId="261" xfId="0" applyNumberFormat="1" applyFont="1" applyFill="1" applyBorder="1" applyAlignment="1">
      <alignment horizontal="center"/>
    </xf>
    <xf numFmtId="49" fontId="2" fillId="0" borderId="262" xfId="0" applyNumberFormat="1" applyFont="1" applyFill="1" applyBorder="1" applyAlignment="1">
      <alignment horizontal="center" wrapText="1"/>
    </xf>
    <xf numFmtId="0" fontId="12" fillId="0" borderId="237" xfId="0" applyFont="1" applyFill="1" applyBorder="1" applyAlignment="1">
      <alignment horizontal="center" vertical="center" wrapText="1"/>
    </xf>
    <xf numFmtId="3" fontId="9" fillId="0" borderId="223" xfId="0" applyNumberFormat="1" applyFont="1" applyFill="1" applyBorder="1" applyAlignment="1">
      <alignment horizontal="center"/>
    </xf>
    <xf numFmtId="1" fontId="9" fillId="0" borderId="223" xfId="0" applyNumberFormat="1" applyFont="1" applyFill="1" applyBorder="1" applyAlignment="1">
      <alignment horizontal="center"/>
    </xf>
    <xf numFmtId="3" fontId="9" fillId="0" borderId="257" xfId="0" applyNumberFormat="1" applyFont="1" applyFill="1" applyBorder="1" applyAlignment="1">
      <alignment horizontal="center"/>
    </xf>
    <xf numFmtId="49" fontId="2" fillId="0" borderId="223" xfId="0" applyNumberFormat="1" applyFont="1" applyFill="1" applyBorder="1" applyAlignment="1">
      <alignment horizontal="center"/>
    </xf>
    <xf numFmtId="49" fontId="2" fillId="0" borderId="49" xfId="0" applyNumberFormat="1" applyFont="1" applyFill="1" applyBorder="1" applyAlignment="1">
      <alignment horizontal="center"/>
    </xf>
    <xf numFmtId="3" fontId="26" fillId="0" borderId="19" xfId="0" applyNumberFormat="1" applyFont="1" applyFill="1" applyBorder="1" applyAlignment="1">
      <alignment horizontal="center" vertical="top" wrapText="1"/>
    </xf>
    <xf numFmtId="49" fontId="27" fillId="9" borderId="80" xfId="0" applyNumberFormat="1" applyFont="1" applyFill="1" applyBorder="1" applyAlignment="1">
      <alignment horizontal="center" wrapText="1"/>
    </xf>
    <xf numFmtId="3" fontId="10" fillId="0" borderId="10" xfId="0" applyNumberFormat="1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vertical="center"/>
    </xf>
    <xf numFmtId="3" fontId="9" fillId="0" borderId="51" xfId="0" applyNumberFormat="1" applyFont="1" applyFill="1" applyBorder="1" applyAlignment="1">
      <alignment horizontal="center" vertical="center"/>
    </xf>
    <xf numFmtId="166" fontId="2" fillId="0" borderId="51" xfId="0" applyNumberFormat="1" applyFont="1" applyFill="1" applyBorder="1" applyAlignment="1">
      <alignment horizontal="center"/>
    </xf>
    <xf numFmtId="0" fontId="2" fillId="0" borderId="52" xfId="0" applyFont="1" applyFill="1" applyBorder="1" applyAlignment="1">
      <alignment vertical="center"/>
    </xf>
    <xf numFmtId="0" fontId="29" fillId="3" borderId="221" xfId="0" applyFont="1" applyFill="1" applyBorder="1" applyAlignment="1">
      <alignment vertical="center" wrapText="1"/>
    </xf>
    <xf numFmtId="0" fontId="13" fillId="3" borderId="223" xfId="0" applyFont="1" applyFill="1" applyBorder="1" applyAlignment="1">
      <alignment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31" fillId="3" borderId="222" xfId="0" applyFont="1" applyFill="1" applyBorder="1" applyAlignment="1">
      <alignment horizontal="center"/>
    </xf>
    <xf numFmtId="0" fontId="31" fillId="3" borderId="222" xfId="0" applyFont="1" applyFill="1" applyBorder="1"/>
    <xf numFmtId="3" fontId="31" fillId="3" borderId="222" xfId="0" applyNumberFormat="1" applyFont="1" applyFill="1" applyBorder="1" applyAlignment="1">
      <alignment horizontal="center"/>
    </xf>
    <xf numFmtId="1" fontId="31" fillId="3" borderId="222" xfId="0" applyNumberFormat="1" applyFont="1" applyFill="1" applyBorder="1" applyAlignment="1">
      <alignment horizontal="center"/>
    </xf>
    <xf numFmtId="3" fontId="31" fillId="3" borderId="222" xfId="0" applyNumberFormat="1" applyFont="1" applyFill="1" applyBorder="1" applyAlignment="1">
      <alignment horizontal="center" vertical="center"/>
    </xf>
    <xf numFmtId="166" fontId="32" fillId="3" borderId="222" xfId="0" applyNumberFormat="1" applyFont="1" applyFill="1" applyBorder="1" applyAlignment="1">
      <alignment horizontal="center"/>
    </xf>
    <xf numFmtId="0" fontId="32" fillId="3" borderId="224" xfId="0" applyFont="1" applyFill="1" applyBorder="1" applyAlignment="1">
      <alignment vertical="center"/>
    </xf>
    <xf numFmtId="0" fontId="26" fillId="3" borderId="237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vertical="center"/>
    </xf>
    <xf numFmtId="0" fontId="2" fillId="0" borderId="96" xfId="0" applyFont="1" applyFill="1" applyBorder="1" applyAlignment="1">
      <alignment vertical="center"/>
    </xf>
    <xf numFmtId="0" fontId="2" fillId="0" borderId="87" xfId="0" applyFont="1" applyFill="1" applyBorder="1" applyAlignment="1">
      <alignment vertical="center"/>
    </xf>
    <xf numFmtId="0" fontId="2" fillId="0" borderId="84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3" fontId="2" fillId="0" borderId="263" xfId="0" applyNumberFormat="1" applyFont="1" applyFill="1" applyBorder="1" applyAlignment="1">
      <alignment horizontal="center"/>
    </xf>
    <xf numFmtId="0" fontId="3" fillId="0" borderId="260" xfId="0" applyFont="1" applyFill="1" applyBorder="1" applyAlignment="1">
      <alignment horizontal="left" wrapText="1"/>
    </xf>
    <xf numFmtId="0" fontId="0" fillId="0" borderId="261" xfId="0" applyBorder="1" applyAlignment="1">
      <alignment horizontal="center"/>
    </xf>
    <xf numFmtId="0" fontId="0" fillId="0" borderId="261" xfId="0" applyBorder="1"/>
    <xf numFmtId="3" fontId="2" fillId="0" borderId="261" xfId="0" applyNumberFormat="1" applyFont="1" applyBorder="1" applyAlignment="1">
      <alignment horizontal="center"/>
    </xf>
    <xf numFmtId="3" fontId="9" fillId="0" borderId="261" xfId="0" applyNumberFormat="1" applyFont="1" applyFill="1" applyBorder="1" applyAlignment="1">
      <alignment horizontal="center" vertical="center"/>
    </xf>
    <xf numFmtId="166" fontId="2" fillId="0" borderId="261" xfId="0" applyNumberFormat="1" applyFont="1" applyFill="1" applyBorder="1" applyAlignment="1">
      <alignment horizontal="center"/>
    </xf>
    <xf numFmtId="0" fontId="0" fillId="0" borderId="262" xfId="0" applyBorder="1"/>
    <xf numFmtId="0" fontId="2" fillId="0" borderId="59" xfId="0" applyFont="1" applyBorder="1" applyAlignment="1">
      <alignment horizontal="center"/>
    </xf>
    <xf numFmtId="0" fontId="2" fillId="0" borderId="59" xfId="0" applyFont="1" applyBorder="1"/>
    <xf numFmtId="1" fontId="9" fillId="0" borderId="59" xfId="0" applyNumberFormat="1" applyFont="1" applyFill="1" applyBorder="1" applyAlignment="1">
      <alignment horizontal="center" vertical="center"/>
    </xf>
    <xf numFmtId="0" fontId="3" fillId="0" borderId="267" xfId="0" applyFont="1" applyFill="1" applyBorder="1" applyAlignment="1">
      <alignment horizontal="left" wrapText="1"/>
    </xf>
    <xf numFmtId="0" fontId="2" fillId="0" borderId="98" xfId="0" applyFont="1" applyBorder="1" applyAlignment="1">
      <alignment horizontal="center"/>
    </xf>
    <xf numFmtId="0" fontId="2" fillId="0" borderId="261" xfId="0" applyFont="1" applyBorder="1"/>
    <xf numFmtId="3" fontId="2" fillId="0" borderId="98" xfId="0" applyNumberFormat="1" applyFont="1" applyBorder="1" applyAlignment="1">
      <alignment horizontal="center"/>
    </xf>
    <xf numFmtId="1" fontId="9" fillId="0" borderId="98" xfId="0" applyNumberFormat="1" applyFont="1" applyFill="1" applyBorder="1" applyAlignment="1">
      <alignment horizontal="center" vertical="center"/>
    </xf>
    <xf numFmtId="3" fontId="31" fillId="0" borderId="222" xfId="0" applyNumberFormat="1" applyFont="1" applyBorder="1" applyAlignment="1">
      <alignment horizontal="center"/>
    </xf>
    <xf numFmtId="1" fontId="31" fillId="0" borderId="222" xfId="0" applyNumberFormat="1" applyFont="1" applyFill="1" applyBorder="1" applyAlignment="1">
      <alignment horizontal="center"/>
    </xf>
    <xf numFmtId="1" fontId="31" fillId="0" borderId="222" xfId="0" applyNumberFormat="1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vertical="center" wrapText="1"/>
    </xf>
    <xf numFmtId="0" fontId="12" fillId="3" borderId="56" xfId="0" applyFont="1" applyFill="1" applyBorder="1" applyAlignment="1">
      <alignment horizontal="center" vertical="center" wrapText="1"/>
    </xf>
    <xf numFmtId="3" fontId="31" fillId="3" borderId="56" xfId="0" applyNumberFormat="1" applyFont="1" applyFill="1" applyBorder="1" applyAlignment="1">
      <alignment horizontal="center"/>
    </xf>
    <xf numFmtId="0" fontId="31" fillId="3" borderId="56" xfId="0" applyFont="1" applyFill="1" applyBorder="1" applyAlignment="1">
      <alignment vertical="center"/>
    </xf>
    <xf numFmtId="1" fontId="31" fillId="3" borderId="56" xfId="0" applyNumberFormat="1" applyFont="1" applyFill="1" applyBorder="1" applyAlignment="1">
      <alignment horizontal="center"/>
    </xf>
    <xf numFmtId="1" fontId="31" fillId="3" borderId="56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/>
    </xf>
    <xf numFmtId="0" fontId="2" fillId="3" borderId="223" xfId="0" applyFont="1" applyFill="1" applyBorder="1" applyAlignment="1">
      <alignment horizontal="center"/>
    </xf>
    <xf numFmtId="0" fontId="11" fillId="3" borderId="64" xfId="0" applyFont="1" applyFill="1" applyBorder="1" applyAlignment="1">
      <alignment horizontal="center"/>
    </xf>
    <xf numFmtId="0" fontId="3" fillId="0" borderId="60" xfId="0" applyFont="1" applyFill="1" applyBorder="1" applyAlignment="1"/>
    <xf numFmtId="3" fontId="3" fillId="0" borderId="66" xfId="0" applyNumberFormat="1" applyFont="1" applyFill="1" applyBorder="1" applyAlignment="1">
      <alignment horizontal="center"/>
    </xf>
    <xf numFmtId="0" fontId="3" fillId="0" borderId="268" xfId="0" applyFont="1" applyFill="1" applyBorder="1" applyAlignment="1"/>
    <xf numFmtId="0" fontId="2" fillId="0" borderId="162" xfId="0" applyFont="1" applyFill="1" applyBorder="1" applyAlignment="1">
      <alignment horizontal="center"/>
    </xf>
    <xf numFmtId="3" fontId="3" fillId="0" borderId="162" xfId="0" applyNumberFormat="1" applyFont="1" applyFill="1" applyBorder="1" applyAlignment="1">
      <alignment horizontal="center"/>
    </xf>
    <xf numFmtId="3" fontId="2" fillId="0" borderId="162" xfId="0" applyNumberFormat="1" applyFont="1" applyFill="1" applyBorder="1" applyAlignment="1">
      <alignment horizontal="center"/>
    </xf>
    <xf numFmtId="1" fontId="2" fillId="0" borderId="162" xfId="0" applyNumberFormat="1" applyFont="1" applyFill="1" applyBorder="1" applyAlignment="1">
      <alignment horizontal="center"/>
    </xf>
    <xf numFmtId="0" fontId="3" fillId="0" borderId="80" xfId="0" applyFont="1" applyFill="1" applyBorder="1" applyAlignment="1"/>
    <xf numFmtId="0" fontId="11" fillId="0" borderId="223" xfId="0" applyFont="1" applyBorder="1" applyAlignment="1">
      <alignment horizontal="center" vertical="center" wrapText="1"/>
    </xf>
    <xf numFmtId="0" fontId="39" fillId="3" borderId="223" xfId="0" applyFont="1" applyFill="1" applyBorder="1" applyAlignment="1">
      <alignment horizontal="center" vertical="center" wrapText="1"/>
    </xf>
    <xf numFmtId="0" fontId="11" fillId="3" borderId="223" xfId="0" applyFont="1" applyFill="1" applyBorder="1" applyAlignment="1">
      <alignment horizontal="center"/>
    </xf>
    <xf numFmtId="1" fontId="9" fillId="3" borderId="220" xfId="0" applyNumberFormat="1" applyFont="1" applyFill="1" applyBorder="1" applyAlignment="1">
      <alignment horizontal="center"/>
    </xf>
    <xf numFmtId="1" fontId="9" fillId="3" borderId="269" xfId="0" applyNumberFormat="1" applyFont="1" applyFill="1" applyBorder="1" applyAlignment="1">
      <alignment horizontal="center"/>
    </xf>
    <xf numFmtId="3" fontId="9" fillId="3" borderId="269" xfId="0" applyNumberFormat="1" applyFont="1" applyFill="1" applyBorder="1" applyAlignment="1">
      <alignment horizontal="center"/>
    </xf>
    <xf numFmtId="0" fontId="21" fillId="3" borderId="0" xfId="0" applyFont="1" applyFill="1" applyBorder="1" applyAlignment="1">
      <alignment vertical="center" wrapText="1"/>
    </xf>
    <xf numFmtId="0" fontId="2" fillId="3" borderId="0" xfId="0" applyFont="1" applyFill="1" applyBorder="1"/>
    <xf numFmtId="0" fontId="3" fillId="9" borderId="15" xfId="0" applyFont="1" applyFill="1" applyBorder="1" applyAlignment="1">
      <alignment horizontal="left" wrapText="1"/>
    </xf>
    <xf numFmtId="3" fontId="2" fillId="9" borderId="16" xfId="0" applyNumberFormat="1" applyFont="1" applyFill="1" applyBorder="1" applyAlignment="1">
      <alignment horizontal="center"/>
    </xf>
    <xf numFmtId="3" fontId="3" fillId="9" borderId="16" xfId="0" applyNumberFormat="1" applyFont="1" applyFill="1" applyBorder="1" applyAlignment="1">
      <alignment horizontal="center"/>
    </xf>
    <xf numFmtId="3" fontId="3" fillId="9" borderId="41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3" fillId="0" borderId="272" xfId="0" applyFont="1" applyFill="1" applyBorder="1" applyAlignment="1">
      <alignment horizontal="left" wrapText="1"/>
    </xf>
    <xf numFmtId="3" fontId="2" fillId="0" borderId="242" xfId="0" applyNumberFormat="1" applyFont="1" applyFill="1" applyBorder="1" applyAlignment="1">
      <alignment horizontal="center"/>
    </xf>
    <xf numFmtId="3" fontId="3" fillId="0" borderId="241" xfId="0" applyNumberFormat="1" applyFont="1" applyFill="1" applyBorder="1" applyAlignment="1">
      <alignment horizontal="center"/>
    </xf>
    <xf numFmtId="3" fontId="3" fillId="0" borderId="87" xfId="0" applyNumberFormat="1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3" fillId="9" borderId="15" xfId="0" applyFont="1" applyFill="1" applyBorder="1" applyAlignment="1">
      <alignment horizontal="left"/>
    </xf>
    <xf numFmtId="0" fontId="2" fillId="9" borderId="23" xfId="0" applyFont="1" applyFill="1" applyBorder="1" applyAlignment="1">
      <alignment horizontal="center"/>
    </xf>
    <xf numFmtId="3" fontId="3" fillId="9" borderId="17" xfId="0" applyNumberFormat="1" applyFont="1" applyFill="1" applyBorder="1" applyAlignment="1">
      <alignment horizontal="center"/>
    </xf>
    <xf numFmtId="3" fontId="19" fillId="9" borderId="21" xfId="0" applyNumberFormat="1" applyFont="1" applyFill="1" applyBorder="1" applyAlignment="1">
      <alignment horizontal="center"/>
    </xf>
    <xf numFmtId="3" fontId="10" fillId="0" borderId="223" xfId="0" applyNumberFormat="1" applyFont="1" applyFill="1" applyBorder="1" applyAlignment="1">
      <alignment horizontal="center"/>
    </xf>
    <xf numFmtId="1" fontId="10" fillId="0" borderId="223" xfId="0" applyNumberFormat="1" applyFont="1" applyFill="1" applyBorder="1" applyAlignment="1">
      <alignment horizontal="center"/>
    </xf>
    <xf numFmtId="3" fontId="9" fillId="0" borderId="223" xfId="0" applyNumberFormat="1" applyFont="1" applyFill="1" applyBorder="1" applyAlignment="1">
      <alignment horizontal="center" vertical="center"/>
    </xf>
    <xf numFmtId="0" fontId="2" fillId="3" borderId="56" xfId="0" applyFont="1" applyFill="1" applyBorder="1" applyAlignment="1"/>
    <xf numFmtId="3" fontId="9" fillId="3" borderId="273" xfId="0" applyNumberFormat="1" applyFont="1" applyFill="1" applyBorder="1" applyAlignment="1">
      <alignment horizontal="center"/>
    </xf>
    <xf numFmtId="3" fontId="10" fillId="3" borderId="273" xfId="0" applyNumberFormat="1" applyFont="1" applyFill="1" applyBorder="1" applyAlignment="1">
      <alignment horizontal="center"/>
    </xf>
    <xf numFmtId="1" fontId="10" fillId="3" borderId="273" xfId="0" applyNumberFormat="1" applyFont="1" applyFill="1" applyBorder="1" applyAlignment="1">
      <alignment horizontal="center"/>
    </xf>
    <xf numFmtId="49" fontId="2" fillId="3" borderId="273" xfId="0" applyNumberFormat="1" applyFont="1" applyFill="1" applyBorder="1" applyAlignment="1">
      <alignment horizontal="center"/>
    </xf>
    <xf numFmtId="3" fontId="9" fillId="3" borderId="277" xfId="0" applyNumberFormat="1" applyFont="1" applyFill="1" applyBorder="1" applyAlignment="1">
      <alignment horizontal="center"/>
    </xf>
    <xf numFmtId="3" fontId="10" fillId="3" borderId="277" xfId="0" applyNumberFormat="1" applyFont="1" applyFill="1" applyBorder="1" applyAlignment="1">
      <alignment horizontal="center"/>
    </xf>
    <xf numFmtId="0" fontId="9" fillId="3" borderId="277" xfId="0" applyNumberFormat="1" applyFont="1" applyFill="1" applyBorder="1" applyAlignment="1">
      <alignment horizontal="center"/>
    </xf>
    <xf numFmtId="1" fontId="9" fillId="3" borderId="277" xfId="0" applyNumberFormat="1" applyFont="1" applyFill="1" applyBorder="1" applyAlignment="1">
      <alignment horizontal="center"/>
    </xf>
    <xf numFmtId="0" fontId="0" fillId="3" borderId="278" xfId="0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3" fontId="2" fillId="0" borderId="23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49" fontId="12" fillId="5" borderId="11" xfId="0" applyNumberFormat="1" applyFont="1" applyFill="1" applyBorder="1" applyAlignment="1">
      <alignment horizontal="center" vertical="center" wrapText="1"/>
    </xf>
    <xf numFmtId="49" fontId="12" fillId="5" borderId="12" xfId="0" applyNumberFormat="1" applyFont="1" applyFill="1" applyBorder="1" applyAlignment="1">
      <alignment horizontal="center" vertical="center" wrapText="1"/>
    </xf>
    <xf numFmtId="49" fontId="12" fillId="5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3" fontId="26" fillId="0" borderId="56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3" fontId="12" fillId="0" borderId="14" xfId="0" applyNumberFormat="1" applyFont="1" applyFill="1" applyBorder="1" applyAlignment="1">
      <alignment horizontal="center" vertical="center" wrapText="1"/>
    </xf>
    <xf numFmtId="3" fontId="12" fillId="0" borderId="19" xfId="0" applyNumberFormat="1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 wrapText="1" indent="1"/>
    </xf>
    <xf numFmtId="0" fontId="14" fillId="0" borderId="19" xfId="0" applyFont="1" applyFill="1" applyBorder="1" applyAlignment="1">
      <alignment horizontal="left" vertical="center" wrapText="1" indent="1"/>
    </xf>
    <xf numFmtId="0" fontId="14" fillId="0" borderId="24" xfId="0" applyFont="1" applyFill="1" applyBorder="1" applyAlignment="1">
      <alignment horizontal="left" vertical="center" wrapText="1" indent="1"/>
    </xf>
    <xf numFmtId="0" fontId="12" fillId="3" borderId="11" xfId="0" applyFont="1" applyFill="1" applyBorder="1" applyAlignment="1">
      <alignment horizontal="center" wrapText="1"/>
    </xf>
    <xf numFmtId="0" fontId="12" fillId="0" borderId="14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4" fillId="0" borderId="1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4" fillId="0" borderId="73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 indent="1"/>
    </xf>
    <xf numFmtId="0" fontId="11" fillId="0" borderId="19" xfId="0" applyFont="1" applyFill="1" applyBorder="1" applyAlignment="1">
      <alignment horizontal="left" vertical="center" wrapText="1" indent="1"/>
    </xf>
    <xf numFmtId="0" fontId="11" fillId="0" borderId="24" xfId="0" applyFont="1" applyFill="1" applyBorder="1" applyAlignment="1">
      <alignment horizontal="left" vertical="center" wrapText="1" inden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 indent="1"/>
    </xf>
    <xf numFmtId="0" fontId="26" fillId="0" borderId="19" xfId="0" applyFont="1" applyBorder="1" applyAlignment="1">
      <alignment horizontal="left" vertical="center" wrapText="1" indent="1"/>
    </xf>
    <xf numFmtId="0" fontId="26" fillId="0" borderId="24" xfId="0" applyFont="1" applyBorder="1" applyAlignment="1">
      <alignment horizontal="left" vertical="center" wrapText="1" inden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1" fillId="0" borderId="89" xfId="0" applyFont="1" applyFill="1" applyBorder="1" applyAlignment="1">
      <alignment horizontal="center" vertical="center" wrapText="1"/>
    </xf>
    <xf numFmtId="0" fontId="11" fillId="0" borderId="90" xfId="0" applyFont="1" applyFill="1" applyBorder="1" applyAlignment="1">
      <alignment horizontal="center" vertical="center" wrapText="1"/>
    </xf>
    <xf numFmtId="0" fontId="14" fillId="0" borderId="91" xfId="0" applyFont="1" applyFill="1" applyBorder="1" applyAlignment="1">
      <alignment horizontal="center" vertical="center" wrapText="1"/>
    </xf>
    <xf numFmtId="0" fontId="11" fillId="0" borderId="93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21" fillId="11" borderId="11" xfId="0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0" fontId="30" fillId="12" borderId="11" xfId="0" applyFont="1" applyFill="1" applyBorder="1" applyAlignment="1">
      <alignment horizontal="center" wrapText="1"/>
    </xf>
    <xf numFmtId="0" fontId="30" fillId="12" borderId="12" xfId="0" applyFont="1" applyFill="1" applyBorder="1" applyAlignment="1">
      <alignment horizontal="center" wrapText="1"/>
    </xf>
    <xf numFmtId="0" fontId="30" fillId="12" borderId="13" xfId="0" applyFont="1" applyFill="1" applyBorder="1" applyAlignment="1">
      <alignment horizont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13" fillId="0" borderId="101" xfId="0" applyFont="1" applyFill="1" applyBorder="1" applyAlignment="1">
      <alignment horizontal="center" vertical="center" wrapText="1"/>
    </xf>
    <xf numFmtId="0" fontId="21" fillId="14" borderId="104" xfId="0" applyFont="1" applyFill="1" applyBorder="1" applyAlignment="1">
      <alignment horizontal="center" vertical="center" wrapText="1"/>
    </xf>
    <xf numFmtId="0" fontId="21" fillId="14" borderId="55" xfId="0" applyFont="1" applyFill="1" applyBorder="1" applyAlignment="1">
      <alignment horizontal="center" vertical="center" wrapText="1"/>
    </xf>
    <xf numFmtId="0" fontId="21" fillId="14" borderId="53" xfId="0" applyFont="1" applyFill="1" applyBorder="1" applyAlignment="1">
      <alignment horizontal="center" vertical="center" wrapText="1"/>
    </xf>
    <xf numFmtId="0" fontId="24" fillId="0" borderId="120" xfId="0" applyFont="1" applyBorder="1" applyAlignment="1">
      <alignment horizontal="center" vertical="center" wrapText="1"/>
    </xf>
    <xf numFmtId="0" fontId="24" fillId="0" borderId="90" xfId="0" applyFont="1" applyBorder="1" applyAlignment="1">
      <alignment horizontal="center" vertical="center" wrapText="1"/>
    </xf>
    <xf numFmtId="0" fontId="24" fillId="0" borderId="136" xfId="0" applyFont="1" applyBorder="1" applyAlignment="1">
      <alignment horizontal="center" vertical="center" wrapText="1"/>
    </xf>
    <xf numFmtId="0" fontId="13" fillId="0" borderId="1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4" fillId="0" borderId="100" xfId="0" applyFont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119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26" fillId="0" borderId="104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3" fontId="21" fillId="15" borderId="138" xfId="0" applyNumberFormat="1" applyFont="1" applyFill="1" applyBorder="1" applyAlignment="1">
      <alignment horizontal="center" vertical="center" wrapText="1"/>
    </xf>
    <xf numFmtId="3" fontId="21" fillId="15" borderId="139" xfId="0" applyNumberFormat="1" applyFont="1" applyFill="1" applyBorder="1" applyAlignment="1">
      <alignment horizontal="center" vertical="center" wrapText="1"/>
    </xf>
    <xf numFmtId="3" fontId="21" fillId="15" borderId="140" xfId="0" applyNumberFormat="1" applyFont="1" applyFill="1" applyBorder="1" applyAlignment="1">
      <alignment horizontal="center" vertical="center" wrapText="1"/>
    </xf>
    <xf numFmtId="0" fontId="21" fillId="14" borderId="138" xfId="0" applyFont="1" applyFill="1" applyBorder="1" applyAlignment="1">
      <alignment horizontal="center" vertical="center" wrapText="1"/>
    </xf>
    <xf numFmtId="0" fontId="21" fillId="14" borderId="139" xfId="0" applyFont="1" applyFill="1" applyBorder="1" applyAlignment="1">
      <alignment horizontal="center" vertical="center" wrapText="1"/>
    </xf>
    <xf numFmtId="0" fontId="21" fillId="14" borderId="140" xfId="0" applyFont="1" applyFill="1" applyBorder="1" applyAlignment="1">
      <alignment horizontal="center" vertical="center" wrapText="1"/>
    </xf>
    <xf numFmtId="0" fontId="23" fillId="0" borderId="90" xfId="0" applyFont="1" applyBorder="1" applyAlignment="1">
      <alignment horizontal="center" vertical="center" wrapText="1"/>
    </xf>
    <xf numFmtId="0" fontId="13" fillId="0" borderId="151" xfId="0" applyFont="1" applyFill="1" applyBorder="1" applyAlignment="1">
      <alignment horizontal="center" vertical="center" wrapText="1"/>
    </xf>
    <xf numFmtId="3" fontId="21" fillId="14" borderId="166" xfId="0" applyNumberFormat="1" applyFont="1" applyFill="1" applyBorder="1" applyAlignment="1">
      <alignment horizontal="center" vertical="center" wrapText="1"/>
    </xf>
    <xf numFmtId="3" fontId="21" fillId="14" borderId="167" xfId="0" applyNumberFormat="1" applyFont="1" applyFill="1" applyBorder="1" applyAlignment="1">
      <alignment horizontal="center" vertical="center" wrapText="1"/>
    </xf>
    <xf numFmtId="3" fontId="21" fillId="14" borderId="168" xfId="0" applyNumberFormat="1" applyFont="1" applyFill="1" applyBorder="1" applyAlignment="1">
      <alignment horizontal="center" vertical="center" wrapText="1"/>
    </xf>
    <xf numFmtId="3" fontId="21" fillId="16" borderId="170" xfId="0" applyNumberFormat="1" applyFont="1" applyFill="1" applyBorder="1" applyAlignment="1">
      <alignment horizontal="center" vertical="center" wrapText="1"/>
    </xf>
    <xf numFmtId="3" fontId="21" fillId="16" borderId="171" xfId="0" applyNumberFormat="1" applyFont="1" applyFill="1" applyBorder="1" applyAlignment="1">
      <alignment horizontal="center" vertical="center" wrapText="1"/>
    </xf>
    <xf numFmtId="3" fontId="21" fillId="16" borderId="172" xfId="0" applyNumberFormat="1" applyFont="1" applyFill="1" applyBorder="1" applyAlignment="1">
      <alignment horizontal="center" vertical="center" wrapText="1"/>
    </xf>
    <xf numFmtId="0" fontId="29" fillId="0" borderId="173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13" fillId="0" borderId="174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3" fontId="21" fillId="14" borderId="138" xfId="0" applyNumberFormat="1" applyFont="1" applyFill="1" applyBorder="1" applyAlignment="1">
      <alignment horizontal="center" vertical="center" wrapText="1"/>
    </xf>
    <xf numFmtId="3" fontId="21" fillId="14" borderId="139" xfId="0" applyNumberFormat="1" applyFont="1" applyFill="1" applyBorder="1" applyAlignment="1">
      <alignment horizontal="center" vertical="center" wrapText="1"/>
    </xf>
    <xf numFmtId="3" fontId="21" fillId="14" borderId="140" xfId="0" applyNumberFormat="1" applyFont="1" applyFill="1" applyBorder="1" applyAlignment="1">
      <alignment horizontal="center" vertical="center" wrapText="1"/>
    </xf>
    <xf numFmtId="3" fontId="21" fillId="16" borderId="178" xfId="0" applyNumberFormat="1" applyFont="1" applyFill="1" applyBorder="1" applyAlignment="1">
      <alignment horizontal="center" vertical="center" wrapText="1"/>
    </xf>
    <xf numFmtId="3" fontId="21" fillId="16" borderId="12" xfId="0" applyNumberFormat="1" applyFont="1" applyFill="1" applyBorder="1" applyAlignment="1">
      <alignment horizontal="center" vertical="center" wrapText="1"/>
    </xf>
    <xf numFmtId="3" fontId="21" fillId="16" borderId="179" xfId="0" applyNumberFormat="1" applyFont="1" applyFill="1" applyBorder="1" applyAlignment="1">
      <alignment horizontal="center" vertical="center" wrapText="1"/>
    </xf>
    <xf numFmtId="0" fontId="24" fillId="0" borderId="180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4" fillId="0" borderId="177" xfId="0" applyFont="1" applyBorder="1" applyAlignment="1">
      <alignment horizontal="center" vertical="center" wrapText="1"/>
    </xf>
    <xf numFmtId="0" fontId="13" fillId="0" borderId="181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wrapText="1"/>
    </xf>
    <xf numFmtId="0" fontId="33" fillId="0" borderId="90" xfId="0" applyFont="1" applyBorder="1" applyAlignment="1">
      <alignment horizontal="center" vertical="center" wrapText="1"/>
    </xf>
    <xf numFmtId="0" fontId="33" fillId="0" borderId="100" xfId="0" applyFont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22" fillId="17" borderId="187" xfId="0" applyFont="1" applyFill="1" applyBorder="1" applyAlignment="1">
      <alignment horizontal="center" vertical="center" wrapText="1"/>
    </xf>
    <xf numFmtId="0" fontId="22" fillId="17" borderId="188" xfId="0" applyFont="1" applyFill="1" applyBorder="1" applyAlignment="1">
      <alignment horizontal="center" vertical="center" wrapText="1"/>
    </xf>
    <xf numFmtId="0" fontId="22" fillId="17" borderId="189" xfId="0" applyFont="1" applyFill="1" applyBorder="1" applyAlignment="1">
      <alignment horizontal="center" vertical="center" wrapText="1"/>
    </xf>
    <xf numFmtId="0" fontId="33" fillId="0" borderId="190" xfId="0" applyFont="1" applyBorder="1" applyAlignment="1">
      <alignment horizontal="center" vertical="center" wrapText="1"/>
    </xf>
    <xf numFmtId="0" fontId="33" fillId="0" borderId="136" xfId="0" applyFont="1" applyBorder="1" applyAlignment="1">
      <alignment horizontal="center" vertical="center" wrapText="1"/>
    </xf>
    <xf numFmtId="0" fontId="13" fillId="0" borderId="191" xfId="0" applyFont="1" applyFill="1" applyBorder="1" applyAlignment="1">
      <alignment horizontal="center" vertical="center" wrapText="1"/>
    </xf>
    <xf numFmtId="0" fontId="21" fillId="14" borderId="178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1" fillId="14" borderId="179" xfId="0" applyFont="1" applyFill="1" applyBorder="1" applyAlignment="1">
      <alignment horizontal="center" vertical="center" wrapText="1"/>
    </xf>
    <xf numFmtId="0" fontId="33" fillId="0" borderId="173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3" fillId="0" borderId="208" xfId="0" applyFont="1" applyBorder="1" applyAlignment="1">
      <alignment horizontal="center" vertical="center" wrapText="1"/>
    </xf>
    <xf numFmtId="0" fontId="13" fillId="0" borderId="173" xfId="0" applyFont="1" applyFill="1" applyBorder="1" applyAlignment="1">
      <alignment horizontal="center" vertical="center" wrapText="1"/>
    </xf>
    <xf numFmtId="0" fontId="33" fillId="0" borderId="181" xfId="0" applyFont="1" applyBorder="1" applyAlignment="1">
      <alignment horizontal="center" vertical="center" wrapText="1"/>
    </xf>
    <xf numFmtId="0" fontId="26" fillId="0" borderId="166" xfId="0" applyFont="1" applyFill="1" applyBorder="1" applyAlignment="1">
      <alignment horizontal="center" vertical="center" wrapText="1"/>
    </xf>
    <xf numFmtId="0" fontId="26" fillId="0" borderId="167" xfId="0" applyFont="1" applyFill="1" applyBorder="1" applyAlignment="1">
      <alignment horizontal="center" vertical="center" wrapText="1"/>
    </xf>
    <xf numFmtId="0" fontId="26" fillId="0" borderId="214" xfId="0" applyFont="1" applyFill="1" applyBorder="1" applyAlignment="1">
      <alignment horizontal="center" vertical="center" wrapText="1"/>
    </xf>
    <xf numFmtId="0" fontId="13" fillId="0" borderId="202" xfId="0" applyFont="1" applyFill="1" applyBorder="1" applyAlignment="1">
      <alignment horizontal="center" vertical="center" wrapText="1"/>
    </xf>
    <xf numFmtId="3" fontId="21" fillId="18" borderId="203" xfId="0" applyNumberFormat="1" applyFont="1" applyFill="1" applyBorder="1" applyAlignment="1">
      <alignment horizontal="center" vertical="center" wrapText="1"/>
    </xf>
    <xf numFmtId="3" fontId="21" fillId="18" borderId="204" xfId="0" applyNumberFormat="1" applyFont="1" applyFill="1" applyBorder="1" applyAlignment="1">
      <alignment horizontal="center" vertical="center" wrapText="1"/>
    </xf>
    <xf numFmtId="3" fontId="21" fillId="18" borderId="205" xfId="0" applyNumberFormat="1" applyFont="1" applyFill="1" applyBorder="1" applyAlignment="1">
      <alignment horizontal="center" vertical="center" wrapText="1"/>
    </xf>
    <xf numFmtId="0" fontId="24" fillId="0" borderId="221" xfId="0" applyFont="1" applyBorder="1" applyAlignment="1">
      <alignment horizontal="center" vertical="center" wrapText="1"/>
    </xf>
    <xf numFmtId="0" fontId="26" fillId="0" borderId="178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2" fillId="12" borderId="11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23" xfId="0" applyFont="1" applyBorder="1" applyAlignment="1">
      <alignment horizontal="center" vertical="center" wrapText="1"/>
    </xf>
    <xf numFmtId="0" fontId="21" fillId="14" borderId="215" xfId="0" applyFont="1" applyFill="1" applyBorder="1" applyAlignment="1">
      <alignment horizontal="center" vertical="center" wrapText="1"/>
    </xf>
    <xf numFmtId="0" fontId="21" fillId="14" borderId="216" xfId="0" applyFont="1" applyFill="1" applyBorder="1" applyAlignment="1">
      <alignment horizontal="center" vertical="center" wrapText="1"/>
    </xf>
    <xf numFmtId="0" fontId="21" fillId="14" borderId="217" xfId="0" applyFont="1" applyFill="1" applyBorder="1" applyAlignment="1">
      <alignment horizontal="center" vertical="center" wrapText="1"/>
    </xf>
    <xf numFmtId="0" fontId="24" fillId="0" borderId="181" xfId="0" applyFont="1" applyBorder="1" applyAlignment="1">
      <alignment horizontal="center" vertical="center" wrapText="1"/>
    </xf>
    <xf numFmtId="0" fontId="24" fillId="0" borderId="218" xfId="0" applyFont="1" applyBorder="1" applyAlignment="1">
      <alignment horizontal="center" vertical="center" wrapText="1"/>
    </xf>
    <xf numFmtId="0" fontId="33" fillId="0" borderId="120" xfId="0" applyFont="1" applyBorder="1" applyAlignment="1">
      <alignment horizontal="center" vertical="center" wrapText="1"/>
    </xf>
    <xf numFmtId="0" fontId="33" fillId="0" borderId="221" xfId="0" applyFont="1" applyBorder="1" applyAlignment="1">
      <alignment horizontal="center" vertical="center" wrapText="1"/>
    </xf>
    <xf numFmtId="0" fontId="11" fillId="0" borderId="223" xfId="0" applyFont="1" applyFill="1" applyBorder="1" applyAlignment="1">
      <alignment horizontal="center" vertical="center" wrapText="1"/>
    </xf>
    <xf numFmtId="0" fontId="12" fillId="3" borderId="229" xfId="0" applyFont="1" applyFill="1" applyBorder="1" applyAlignment="1">
      <alignment horizontal="center" vertical="center" wrapText="1"/>
    </xf>
    <xf numFmtId="0" fontId="12" fillId="3" borderId="230" xfId="0" applyFont="1" applyFill="1" applyBorder="1" applyAlignment="1">
      <alignment horizontal="center" vertical="center" wrapText="1"/>
    </xf>
    <xf numFmtId="0" fontId="12" fillId="3" borderId="231" xfId="0" applyFont="1" applyFill="1" applyBorder="1" applyAlignment="1">
      <alignment horizontal="center" vertical="center" wrapText="1"/>
    </xf>
    <xf numFmtId="0" fontId="26" fillId="3" borderId="232" xfId="0" applyFont="1" applyFill="1" applyBorder="1" applyAlignment="1">
      <alignment horizontal="center" vertical="center" wrapText="1"/>
    </xf>
    <xf numFmtId="0" fontId="26" fillId="3" borderId="167" xfId="0" applyFont="1" applyFill="1" applyBorder="1" applyAlignment="1">
      <alignment horizontal="center" vertical="center" wrapText="1"/>
    </xf>
    <xf numFmtId="0" fontId="26" fillId="3" borderId="214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1" fillId="21" borderId="11" xfId="0" applyFont="1" applyFill="1" applyBorder="1" applyAlignment="1">
      <alignment horizontal="center" vertical="center" wrapText="1"/>
    </xf>
    <xf numFmtId="0" fontId="21" fillId="21" borderId="12" xfId="0" applyFont="1" applyFill="1" applyBorder="1" applyAlignment="1">
      <alignment horizontal="center" vertical="center" wrapText="1"/>
    </xf>
    <xf numFmtId="0" fontId="21" fillId="21" borderId="13" xfId="0" applyFont="1" applyFill="1" applyBorder="1" applyAlignment="1">
      <alignment horizontal="center" vertical="center" wrapText="1"/>
    </xf>
    <xf numFmtId="0" fontId="14" fillId="0" borderId="223" xfId="0" applyFont="1" applyFill="1" applyBorder="1" applyAlignment="1">
      <alignment horizontal="center" vertical="center" wrapText="1"/>
    </xf>
    <xf numFmtId="3" fontId="2" fillId="0" borderId="79" xfId="0" applyNumberFormat="1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3" fillId="3" borderId="22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23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wrapText="1"/>
    </xf>
    <xf numFmtId="0" fontId="14" fillId="0" borderId="14" xfId="0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vertical="center" wrapText="1" indent="1"/>
    </xf>
    <xf numFmtId="0" fontId="14" fillId="0" borderId="223" xfId="0" applyFont="1" applyBorder="1" applyAlignment="1">
      <alignment horizontal="left" vertical="center" wrapText="1" indent="1"/>
    </xf>
    <xf numFmtId="0" fontId="11" fillId="0" borderId="240" xfId="0" applyFont="1" applyFill="1" applyBorder="1" applyAlignment="1">
      <alignment horizontal="center" vertical="center" wrapText="1"/>
    </xf>
    <xf numFmtId="49" fontId="12" fillId="2" borderId="232" xfId="0" applyNumberFormat="1" applyFont="1" applyFill="1" applyBorder="1" applyAlignment="1">
      <alignment horizontal="center" vertical="center" wrapText="1"/>
    </xf>
    <xf numFmtId="49" fontId="12" fillId="2" borderId="167" xfId="0" applyNumberFormat="1" applyFont="1" applyFill="1" applyBorder="1" applyAlignment="1">
      <alignment horizontal="center" vertical="center" wrapText="1"/>
    </xf>
    <xf numFmtId="49" fontId="12" fillId="2" borderId="214" xfId="0" applyNumberFormat="1" applyFont="1" applyFill="1" applyBorder="1" applyAlignment="1">
      <alignment horizontal="center" vertical="center" wrapText="1"/>
    </xf>
    <xf numFmtId="3" fontId="2" fillId="0" borderId="33" xfId="0" applyNumberFormat="1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9" fillId="9" borderId="14" xfId="0" applyFont="1" applyFill="1" applyBorder="1" applyAlignment="1">
      <alignment horizontal="center" wrapText="1"/>
    </xf>
    <xf numFmtId="0" fontId="29" fillId="9" borderId="19" xfId="0" applyFont="1" applyFill="1" applyBorder="1" applyAlignment="1">
      <alignment horizontal="center" wrapText="1"/>
    </xf>
    <xf numFmtId="3" fontId="2" fillId="9" borderId="23" xfId="0" applyNumberFormat="1" applyFont="1" applyFill="1" applyBorder="1" applyAlignment="1">
      <alignment horizontal="center" vertical="center"/>
    </xf>
    <xf numFmtId="3" fontId="2" fillId="9" borderId="16" xfId="0" applyNumberFormat="1" applyFont="1" applyFill="1" applyBorder="1" applyAlignment="1">
      <alignment horizontal="center" vertical="center"/>
    </xf>
    <xf numFmtId="3" fontId="26" fillId="0" borderId="19" xfId="0" applyNumberFormat="1" applyFont="1" applyFill="1" applyBorder="1" applyAlignment="1">
      <alignment horizontal="left" vertical="center" wrapText="1" indent="1"/>
    </xf>
    <xf numFmtId="3" fontId="26" fillId="0" borderId="223" xfId="0" applyNumberFormat="1" applyFont="1" applyFill="1" applyBorder="1" applyAlignment="1">
      <alignment horizontal="left" vertical="center" wrapText="1" indent="1"/>
    </xf>
    <xf numFmtId="0" fontId="13" fillId="0" borderId="22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 indent="1"/>
    </xf>
    <xf numFmtId="0" fontId="11" fillId="3" borderId="19" xfId="0" applyFont="1" applyFill="1" applyBorder="1" applyAlignment="1">
      <alignment horizontal="left" vertical="center" wrapText="1" indent="1"/>
    </xf>
    <xf numFmtId="0" fontId="11" fillId="3" borderId="223" xfId="0" applyFont="1" applyFill="1" applyBorder="1" applyAlignment="1">
      <alignment horizontal="left" vertical="center" wrapText="1" inden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2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252" xfId="0" applyFont="1" applyFill="1" applyBorder="1" applyAlignment="1">
      <alignment horizontal="center" vertical="center" wrapText="1"/>
    </xf>
    <xf numFmtId="0" fontId="11" fillId="9" borderId="74" xfId="0" applyFont="1" applyFill="1" applyBorder="1" applyAlignment="1">
      <alignment horizontal="center" wrapText="1"/>
    </xf>
    <xf numFmtId="0" fontId="11" fillId="9" borderId="251" xfId="0" applyFont="1" applyFill="1" applyBorder="1" applyAlignment="1">
      <alignment horizont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23" xfId="0" applyFont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3" fontId="26" fillId="0" borderId="19" xfId="0" applyNumberFormat="1" applyFont="1" applyFill="1" applyBorder="1" applyAlignment="1">
      <alignment horizontal="center" vertical="center" wrapText="1"/>
    </xf>
    <xf numFmtId="3" fontId="26" fillId="0" borderId="223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9" xfId="0" applyNumberFormat="1" applyFont="1" applyFill="1" applyBorder="1" applyAlignment="1">
      <alignment horizontal="center" vertical="center" wrapText="1"/>
    </xf>
    <xf numFmtId="3" fontId="21" fillId="0" borderId="223" xfId="0" applyNumberFormat="1" applyFont="1" applyFill="1" applyBorder="1" applyAlignment="1">
      <alignment horizontal="center" vertical="center" wrapText="1"/>
    </xf>
    <xf numFmtId="0" fontId="26" fillId="3" borderId="248" xfId="0" applyFont="1" applyFill="1" applyBorder="1" applyAlignment="1">
      <alignment horizontal="center" vertical="center" wrapText="1"/>
    </xf>
    <xf numFmtId="0" fontId="26" fillId="3" borderId="249" xfId="0" applyFont="1" applyFill="1" applyBorder="1" applyAlignment="1">
      <alignment horizontal="center" vertical="center" wrapText="1"/>
    </xf>
    <xf numFmtId="0" fontId="26" fillId="3" borderId="250" xfId="0" applyFont="1" applyFill="1" applyBorder="1" applyAlignment="1">
      <alignment horizontal="center" vertical="center" wrapText="1"/>
    </xf>
    <xf numFmtId="0" fontId="11" fillId="0" borderId="223" xfId="0" applyFont="1" applyFill="1" applyBorder="1" applyAlignment="1">
      <alignment horizontal="left" vertical="center" wrapText="1" indent="1"/>
    </xf>
    <xf numFmtId="3" fontId="26" fillId="0" borderId="19" xfId="0" applyNumberFormat="1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/>
    </xf>
    <xf numFmtId="3" fontId="12" fillId="0" borderId="14" xfId="0" applyNumberFormat="1" applyFont="1" applyFill="1" applyBorder="1" applyAlignment="1">
      <alignment horizontal="left" vertical="center" wrapText="1" indent="1"/>
    </xf>
    <xf numFmtId="3" fontId="12" fillId="0" borderId="19" xfId="0" applyNumberFormat="1" applyFont="1" applyFill="1" applyBorder="1" applyAlignment="1">
      <alignment horizontal="left" vertical="center" wrapText="1" indent="1"/>
    </xf>
    <xf numFmtId="3" fontId="12" fillId="0" borderId="223" xfId="0" applyNumberFormat="1" applyFont="1" applyFill="1" applyBorder="1" applyAlignment="1">
      <alignment horizontal="left" vertical="center" wrapText="1" indent="1"/>
    </xf>
    <xf numFmtId="3" fontId="26" fillId="0" borderId="14" xfId="0" applyNumberFormat="1" applyFont="1" applyFill="1" applyBorder="1" applyAlignment="1">
      <alignment horizontal="left" vertical="center" wrapText="1" indent="1"/>
    </xf>
    <xf numFmtId="0" fontId="22" fillId="12" borderId="179" xfId="0" applyFont="1" applyFill="1" applyBorder="1" applyAlignment="1">
      <alignment horizontal="center" vertical="center" wrapText="1"/>
    </xf>
    <xf numFmtId="3" fontId="38" fillId="0" borderId="14" xfId="0" applyNumberFormat="1" applyFont="1" applyFill="1" applyBorder="1" applyAlignment="1">
      <alignment horizontal="left" vertical="center" wrapText="1" indent="1"/>
    </xf>
    <xf numFmtId="3" fontId="38" fillId="0" borderId="223" xfId="0" applyNumberFormat="1" applyFont="1" applyFill="1" applyBorder="1" applyAlignment="1">
      <alignment horizontal="left" vertical="center" wrapText="1" indent="1"/>
    </xf>
    <xf numFmtId="0" fontId="25" fillId="12" borderId="11" xfId="0" applyFont="1" applyFill="1" applyBorder="1" applyAlignment="1">
      <alignment horizontal="center"/>
    </xf>
    <xf numFmtId="0" fontId="25" fillId="12" borderId="12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3" fillId="0" borderId="266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257" xfId="0" applyFont="1" applyBorder="1" applyAlignment="1">
      <alignment horizontal="center" vertical="center" wrapText="1"/>
    </xf>
    <xf numFmtId="0" fontId="14" fillId="0" borderId="220" xfId="0" applyFont="1" applyFill="1" applyBorder="1" applyAlignment="1">
      <alignment horizontal="center" vertical="center" wrapText="1"/>
    </xf>
    <xf numFmtId="0" fontId="22" fillId="12" borderId="232" xfId="0" applyFont="1" applyFill="1" applyBorder="1" applyAlignment="1">
      <alignment horizontal="center" vertical="center" wrapText="1"/>
    </xf>
    <xf numFmtId="0" fontId="22" fillId="12" borderId="167" xfId="0" applyFont="1" applyFill="1" applyBorder="1" applyAlignment="1">
      <alignment horizontal="center" vertical="center" wrapText="1"/>
    </xf>
    <xf numFmtId="0" fontId="22" fillId="12" borderId="214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20" xfId="0" applyFont="1" applyFill="1" applyBorder="1" applyAlignment="1">
      <alignment horizontal="center" vertical="center" wrapText="1"/>
    </xf>
    <xf numFmtId="0" fontId="11" fillId="0" borderId="24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9" fillId="0" borderId="120" xfId="0" applyFont="1" applyBorder="1" applyAlignment="1">
      <alignment horizontal="center" vertical="center" wrapText="1"/>
    </xf>
    <xf numFmtId="0" fontId="29" fillId="0" borderId="264" xfId="0" applyFont="1" applyBorder="1" applyAlignment="1">
      <alignment horizontal="center" vertical="center" wrapText="1"/>
    </xf>
    <xf numFmtId="0" fontId="33" fillId="0" borderId="89" xfId="0" applyFont="1" applyBorder="1" applyAlignment="1">
      <alignment horizontal="center" vertical="center" wrapText="1"/>
    </xf>
    <xf numFmtId="0" fontId="33" fillId="0" borderId="264" xfId="0" applyFont="1" applyBorder="1" applyAlignment="1">
      <alignment horizontal="center" vertical="center" wrapText="1"/>
    </xf>
    <xf numFmtId="0" fontId="13" fillId="0" borderId="265" xfId="0" applyFont="1" applyFill="1" applyBorder="1" applyAlignment="1">
      <alignment horizontal="center" vertical="center" wrapText="1"/>
    </xf>
    <xf numFmtId="0" fontId="30" fillId="12" borderId="11" xfId="0" applyFont="1" applyFill="1" applyBorder="1" applyAlignment="1">
      <alignment horizontal="center"/>
    </xf>
    <xf numFmtId="0" fontId="30" fillId="12" borderId="12" xfId="0" applyFont="1" applyFill="1" applyBorder="1" applyAlignment="1">
      <alignment horizontal="center"/>
    </xf>
    <xf numFmtId="0" fontId="30" fillId="12" borderId="13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1" fillId="22" borderId="237" xfId="0" applyFont="1" applyFill="1" applyBorder="1" applyAlignment="1">
      <alignment horizontal="center" vertical="center" wrapText="1"/>
    </xf>
    <xf numFmtId="0" fontId="21" fillId="22" borderId="270" xfId="0" applyFont="1" applyFill="1" applyBorder="1" applyAlignment="1">
      <alignment horizontal="center" vertical="center" wrapText="1"/>
    </xf>
    <xf numFmtId="0" fontId="21" fillId="22" borderId="271" xfId="0" applyFont="1" applyFill="1" applyBorder="1" applyAlignment="1">
      <alignment horizontal="center" vertical="center" wrapText="1"/>
    </xf>
    <xf numFmtId="0" fontId="16" fillId="0" borderId="22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top" wrapText="1"/>
    </xf>
    <xf numFmtId="0" fontId="41" fillId="0" borderId="223" xfId="0" applyFont="1" applyFill="1" applyBorder="1" applyAlignment="1">
      <alignment horizontal="center" vertical="top" wrapText="1"/>
    </xf>
    <xf numFmtId="0" fontId="41" fillId="0" borderId="14" xfId="0" applyFont="1" applyFill="1" applyBorder="1" applyAlignment="1">
      <alignment horizontal="left" vertical="center" wrapText="1" indent="1"/>
    </xf>
    <xf numFmtId="0" fontId="41" fillId="0" borderId="223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279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/>
    </xf>
    <xf numFmtId="0" fontId="26" fillId="3" borderId="229" xfId="0" applyFont="1" applyFill="1" applyBorder="1" applyAlignment="1">
      <alignment horizontal="center" vertical="center" wrapText="1"/>
    </xf>
    <xf numFmtId="0" fontId="26" fillId="3" borderId="230" xfId="0" applyFont="1" applyFill="1" applyBorder="1" applyAlignment="1">
      <alignment horizontal="center" vertical="center" wrapText="1"/>
    </xf>
    <xf numFmtId="0" fontId="26" fillId="3" borderId="231" xfId="0" applyFont="1" applyFill="1" applyBorder="1" applyAlignment="1">
      <alignment horizontal="center" vertical="center" wrapText="1"/>
    </xf>
    <xf numFmtId="0" fontId="12" fillId="3" borderId="274" xfId="0" applyFont="1" applyFill="1" applyBorder="1" applyAlignment="1">
      <alignment horizontal="center" vertical="center" wrapText="1"/>
    </xf>
    <xf numFmtId="0" fontId="12" fillId="3" borderId="275" xfId="0" applyFont="1" applyFill="1" applyBorder="1" applyAlignment="1">
      <alignment horizontal="center" vertical="center" wrapText="1"/>
    </xf>
    <xf numFmtId="0" fontId="12" fillId="3" borderId="276" xfId="0" applyFont="1" applyFill="1" applyBorder="1" applyAlignment="1">
      <alignment horizontal="center" vertical="center" wrapText="1"/>
    </xf>
  </cellXfs>
  <cellStyles count="5">
    <cellStyle name="Денежный 2" xfId="4"/>
    <cellStyle name="Обычный" xfId="0" builtinId="0"/>
    <cellStyle name="Обычный 2" xfId="2"/>
    <cellStyle name="Обычный_Книга1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3"/>
  <sheetViews>
    <sheetView tabSelected="1" topLeftCell="A1238" zoomScale="120" zoomScaleNormal="120" workbookViewId="0">
      <selection activeCell="A1247" sqref="A1247:Q1247"/>
    </sheetView>
  </sheetViews>
  <sheetFormatPr defaultColWidth="8.85546875" defaultRowHeight="24" customHeight="1" x14ac:dyDescent="0.2"/>
  <cols>
    <col min="1" max="1" width="19.140625" style="1" customWidth="1"/>
    <col min="2" max="2" width="9.42578125" style="2" customWidth="1"/>
    <col min="3" max="3" width="33.85546875" style="3" customWidth="1"/>
    <col min="4" max="4" width="8.28515625" style="4" customWidth="1"/>
    <col min="5" max="5" width="0" style="4" hidden="1" customWidth="1"/>
    <col min="6" max="6" width="11.140625" style="5" customWidth="1"/>
    <col min="7" max="9" width="9.140625" style="5" customWidth="1"/>
    <col min="10" max="10" width="10.140625" style="5" customWidth="1"/>
    <col min="11" max="11" width="8.7109375" style="5" customWidth="1"/>
    <col min="12" max="12" width="9.7109375" style="5" customWidth="1"/>
    <col min="13" max="13" width="0" style="5" hidden="1" customWidth="1"/>
    <col min="14" max="14" width="6.140625" style="5" hidden="1" customWidth="1"/>
    <col min="15" max="15" width="7.140625" style="5" hidden="1" customWidth="1"/>
    <col min="16" max="16" width="13" style="5" customWidth="1"/>
    <col min="17" max="17" width="14.85546875" style="14" customWidth="1"/>
    <col min="18" max="16384" width="8.85546875" style="2"/>
  </cols>
  <sheetData>
    <row r="1" spans="1:17" ht="14.25" customHeight="1" x14ac:dyDescent="0.2">
      <c r="L1" s="6"/>
      <c r="M1" s="994" t="s">
        <v>0</v>
      </c>
      <c r="N1" s="994"/>
      <c r="O1" s="994"/>
      <c r="P1" s="994"/>
      <c r="Q1" s="994"/>
    </row>
    <row r="2" spans="1:17" ht="5.25" customHeight="1" x14ac:dyDescent="0.2">
      <c r="L2" s="995" t="s">
        <v>764</v>
      </c>
      <c r="M2" s="995"/>
      <c r="N2" s="995"/>
      <c r="O2" s="995"/>
      <c r="P2" s="995"/>
      <c r="Q2" s="995"/>
    </row>
    <row r="3" spans="1:17" ht="2.25" customHeight="1" x14ac:dyDescent="0.2">
      <c r="L3" s="995"/>
      <c r="M3" s="995"/>
      <c r="N3" s="995"/>
      <c r="O3" s="995"/>
      <c r="P3" s="995"/>
      <c r="Q3" s="995"/>
    </row>
    <row r="4" spans="1:17" ht="7.5" customHeight="1" x14ac:dyDescent="0.2">
      <c r="F4" s="7"/>
      <c r="G4" s="7"/>
      <c r="H4" s="7"/>
      <c r="I4" s="7"/>
      <c r="J4" s="7"/>
      <c r="K4" s="7"/>
      <c r="L4" s="995"/>
      <c r="M4" s="995"/>
      <c r="N4" s="995"/>
      <c r="O4" s="995"/>
      <c r="P4" s="995"/>
      <c r="Q4" s="995"/>
    </row>
    <row r="5" spans="1:17" ht="21" customHeight="1" x14ac:dyDescent="0.2">
      <c r="A5" s="996" t="s">
        <v>765</v>
      </c>
      <c r="B5" s="996"/>
      <c r="C5" s="996"/>
      <c r="D5" s="996"/>
      <c r="E5" s="996"/>
      <c r="F5" s="996"/>
      <c r="G5" s="996"/>
      <c r="H5" s="996"/>
      <c r="I5" s="996"/>
      <c r="J5" s="996"/>
      <c r="K5" s="8"/>
      <c r="L5" s="995"/>
      <c r="M5" s="995"/>
      <c r="N5" s="995"/>
      <c r="O5" s="995"/>
      <c r="P5" s="995"/>
      <c r="Q5" s="995"/>
    </row>
    <row r="6" spans="1:17" ht="26.25" customHeight="1" x14ac:dyDescent="0.2">
      <c r="A6" s="996"/>
      <c r="B6" s="996"/>
      <c r="C6" s="996"/>
      <c r="D6" s="996"/>
      <c r="E6" s="996"/>
      <c r="F6" s="996"/>
      <c r="G6" s="996"/>
      <c r="H6" s="996"/>
      <c r="I6" s="996"/>
      <c r="J6" s="996"/>
      <c r="K6" s="8"/>
      <c r="L6" s="9"/>
      <c r="M6" s="9"/>
      <c r="N6" s="9"/>
      <c r="O6" s="9"/>
      <c r="P6" s="9"/>
      <c r="Q6" s="10" t="s">
        <v>1</v>
      </c>
    </row>
    <row r="7" spans="1:17" ht="17.25" customHeight="1" x14ac:dyDescent="0.2">
      <c r="A7" s="11"/>
      <c r="B7" s="12"/>
      <c r="D7" s="997" t="s">
        <v>2</v>
      </c>
      <c r="E7" s="997"/>
      <c r="F7" s="997"/>
      <c r="G7" s="998" t="s">
        <v>3</v>
      </c>
      <c r="H7" s="998"/>
      <c r="I7" s="998"/>
      <c r="J7" s="998"/>
      <c r="K7" s="13"/>
      <c r="L7" s="9"/>
      <c r="M7" s="9"/>
      <c r="N7" s="9"/>
      <c r="O7" s="9"/>
      <c r="P7" s="9"/>
    </row>
    <row r="8" spans="1:17" ht="16.5" customHeight="1" x14ac:dyDescent="0.2">
      <c r="B8" s="15"/>
      <c r="C8" s="999" t="s">
        <v>4</v>
      </c>
      <c r="D8" s="998" t="s">
        <v>5</v>
      </c>
      <c r="E8" s="998"/>
      <c r="F8" s="998"/>
      <c r="G8" s="1001">
        <v>43463</v>
      </c>
      <c r="H8" s="1001"/>
      <c r="I8" s="1001"/>
      <c r="J8" s="1001"/>
      <c r="K8" s="16"/>
      <c r="L8" s="2"/>
      <c r="M8" s="2"/>
      <c r="N8" s="2"/>
      <c r="O8" s="2"/>
      <c r="Q8" s="17" t="s">
        <v>6</v>
      </c>
    </row>
    <row r="9" spans="1:17" ht="29.25" customHeight="1" x14ac:dyDescent="0.2">
      <c r="C9" s="1000"/>
      <c r="D9" s="5"/>
      <c r="O9" s="18"/>
      <c r="P9" s="18"/>
      <c r="Q9" s="19" t="s">
        <v>7</v>
      </c>
    </row>
    <row r="10" spans="1:17" ht="21" customHeight="1" x14ac:dyDescent="0.2">
      <c r="Q10" s="17"/>
    </row>
    <row r="11" spans="1:17" ht="19.5" customHeight="1" x14ac:dyDescent="0.2">
      <c r="L11" s="1015" t="s">
        <v>8</v>
      </c>
      <c r="M11" s="1015"/>
      <c r="N11" s="1015"/>
      <c r="O11" s="1015"/>
      <c r="P11" s="1015"/>
      <c r="Q11" s="1015"/>
    </row>
    <row r="12" spans="1:17" ht="16.5" customHeight="1" x14ac:dyDescent="0.2">
      <c r="A12" s="1016" t="s">
        <v>9</v>
      </c>
      <c r="B12" s="1016"/>
      <c r="C12" s="20" t="s">
        <v>10</v>
      </c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 t="s">
        <v>11</v>
      </c>
      <c r="Q12" s="23" t="s">
        <v>12</v>
      </c>
    </row>
    <row r="13" spans="1:17" ht="24" customHeight="1" x14ac:dyDescent="0.2">
      <c r="A13" s="1017" t="s">
        <v>13</v>
      </c>
      <c r="B13" s="1018"/>
      <c r="C13" s="1019" t="s">
        <v>14</v>
      </c>
      <c r="D13" s="1021" t="s">
        <v>15</v>
      </c>
      <c r="E13" s="24"/>
      <c r="F13" s="1023" t="s">
        <v>16</v>
      </c>
      <c r="G13" s="1025" t="s">
        <v>17</v>
      </c>
      <c r="H13" s="1026"/>
      <c r="I13" s="1026"/>
      <c r="J13" s="1026"/>
      <c r="K13" s="1026"/>
      <c r="L13" s="1026"/>
      <c r="M13" s="1026"/>
      <c r="N13" s="1026"/>
      <c r="O13" s="1027"/>
      <c r="P13" s="1028" t="s">
        <v>18</v>
      </c>
      <c r="Q13" s="1030" t="s">
        <v>19</v>
      </c>
    </row>
    <row r="14" spans="1:17" ht="61.5" customHeight="1" x14ac:dyDescent="0.2">
      <c r="A14" s="25" t="s">
        <v>20</v>
      </c>
      <c r="B14" s="25" t="s">
        <v>21</v>
      </c>
      <c r="C14" s="1020"/>
      <c r="D14" s="1022"/>
      <c r="E14" s="26"/>
      <c r="F14" s="1024"/>
      <c r="G14" s="27" t="s">
        <v>22</v>
      </c>
      <c r="H14" s="28" t="s">
        <v>23</v>
      </c>
      <c r="I14" s="28" t="s">
        <v>24</v>
      </c>
      <c r="J14" s="27" t="s">
        <v>25</v>
      </c>
      <c r="K14" s="28" t="s">
        <v>26</v>
      </c>
      <c r="L14" s="29" t="s">
        <v>27</v>
      </c>
      <c r="M14" s="30"/>
      <c r="N14" s="31" t="s">
        <v>28</v>
      </c>
      <c r="O14" s="29" t="s">
        <v>29</v>
      </c>
      <c r="P14" s="1029"/>
      <c r="Q14" s="1031"/>
    </row>
    <row r="15" spans="1:17" ht="20.25" customHeight="1" thickBot="1" x14ac:dyDescent="0.25">
      <c r="A15" s="32">
        <v>1</v>
      </c>
      <c r="B15" s="32">
        <v>2</v>
      </c>
      <c r="C15" s="33">
        <v>3</v>
      </c>
      <c r="D15" s="32">
        <v>4</v>
      </c>
      <c r="E15" s="32"/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>
        <v>10</v>
      </c>
      <c r="L15" s="32">
        <v>11</v>
      </c>
      <c r="M15" s="32"/>
      <c r="N15" s="32">
        <v>9</v>
      </c>
      <c r="O15" s="32">
        <v>10</v>
      </c>
      <c r="P15" s="32">
        <v>12</v>
      </c>
      <c r="Q15" s="34">
        <v>13</v>
      </c>
    </row>
    <row r="16" spans="1:17" ht="16.5" customHeight="1" thickTop="1" thickBot="1" x14ac:dyDescent="0.25">
      <c r="A16" s="1002" t="s">
        <v>30</v>
      </c>
      <c r="B16" s="1003"/>
      <c r="C16" s="1003"/>
      <c r="D16" s="1003"/>
      <c r="E16" s="1003"/>
      <c r="F16" s="1003"/>
      <c r="G16" s="1003"/>
      <c r="H16" s="1003"/>
      <c r="I16" s="1003"/>
      <c r="J16" s="1003"/>
      <c r="K16" s="1003"/>
      <c r="L16" s="1003"/>
      <c r="M16" s="1003"/>
      <c r="N16" s="1003"/>
      <c r="O16" s="1003"/>
      <c r="P16" s="1003"/>
      <c r="Q16" s="1004"/>
    </row>
    <row r="17" spans="1:17" s="12" customFormat="1" ht="21" customHeight="1" thickTop="1" x14ac:dyDescent="0.2">
      <c r="A17" s="1005" t="s">
        <v>31</v>
      </c>
      <c r="B17" s="1008" t="s">
        <v>32</v>
      </c>
      <c r="C17" s="35" t="s">
        <v>33</v>
      </c>
      <c r="D17" s="36">
        <v>1</v>
      </c>
      <c r="E17" s="36"/>
      <c r="F17" s="37">
        <v>300000</v>
      </c>
      <c r="G17" s="38">
        <v>100000</v>
      </c>
      <c r="H17" s="38"/>
      <c r="I17" s="38"/>
      <c r="J17" s="38">
        <v>30000</v>
      </c>
      <c r="K17" s="38"/>
      <c r="L17" s="38">
        <v>270000</v>
      </c>
      <c r="M17" s="39">
        <f t="shared" ref="M17:M25" si="0">L17/F17</f>
        <v>0.9</v>
      </c>
      <c r="N17" s="39"/>
      <c r="O17" s="39"/>
      <c r="P17" s="37">
        <f t="shared" ref="P17:P25" si="1">SUM(F17:L17)</f>
        <v>700000</v>
      </c>
      <c r="Q17" s="40"/>
    </row>
    <row r="18" spans="1:17" s="43" customFormat="1" ht="23.25" customHeight="1" x14ac:dyDescent="0.2">
      <c r="A18" s="1006"/>
      <c r="B18" s="1009"/>
      <c r="C18" s="41" t="s">
        <v>34</v>
      </c>
      <c r="D18" s="37">
        <v>1</v>
      </c>
      <c r="E18" s="37"/>
      <c r="F18" s="37">
        <v>250000</v>
      </c>
      <c r="G18" s="38">
        <v>105000</v>
      </c>
      <c r="H18" s="38"/>
      <c r="I18" s="38"/>
      <c r="J18" s="38">
        <v>25000</v>
      </c>
      <c r="K18" s="38"/>
      <c r="L18" s="38">
        <v>250000</v>
      </c>
      <c r="M18" s="39">
        <f t="shared" si="0"/>
        <v>1</v>
      </c>
      <c r="N18" s="39"/>
      <c r="O18" s="39"/>
      <c r="P18" s="37">
        <f t="shared" si="1"/>
        <v>630000</v>
      </c>
      <c r="Q18" s="42"/>
    </row>
    <row r="19" spans="1:17" s="43" customFormat="1" ht="23.25" customHeight="1" x14ac:dyDescent="0.2">
      <c r="A19" s="1006"/>
      <c r="B19" s="1009"/>
      <c r="C19" s="44" t="s">
        <v>35</v>
      </c>
      <c r="D19" s="37">
        <v>1</v>
      </c>
      <c r="E19" s="37"/>
      <c r="F19" s="37">
        <v>250000</v>
      </c>
      <c r="G19" s="38">
        <v>100000</v>
      </c>
      <c r="H19" s="38"/>
      <c r="I19" s="38"/>
      <c r="J19" s="38">
        <v>25000</v>
      </c>
      <c r="K19" s="38"/>
      <c r="L19" s="38">
        <v>205000</v>
      </c>
      <c r="M19" s="39">
        <f t="shared" si="0"/>
        <v>0.82</v>
      </c>
      <c r="N19" s="39"/>
      <c r="O19" s="39"/>
      <c r="P19" s="37">
        <f t="shared" si="1"/>
        <v>580000</v>
      </c>
      <c r="Q19" s="42"/>
    </row>
    <row r="20" spans="1:17" s="43" customFormat="1" ht="23.25" customHeight="1" x14ac:dyDescent="0.2">
      <c r="A20" s="1006"/>
      <c r="B20" s="1009"/>
      <c r="C20" s="44" t="s">
        <v>36</v>
      </c>
      <c r="D20" s="37">
        <v>1</v>
      </c>
      <c r="E20" s="37"/>
      <c r="F20" s="37">
        <v>250000</v>
      </c>
      <c r="G20" s="38">
        <v>88000</v>
      </c>
      <c r="H20" s="38"/>
      <c r="I20" s="38"/>
      <c r="J20" s="38">
        <v>25000</v>
      </c>
      <c r="K20" s="38"/>
      <c r="L20" s="38">
        <v>250000</v>
      </c>
      <c r="M20" s="39">
        <f t="shared" si="0"/>
        <v>1</v>
      </c>
      <c r="N20" s="39"/>
      <c r="O20" s="39"/>
      <c r="P20" s="37">
        <f t="shared" si="1"/>
        <v>613000</v>
      </c>
      <c r="Q20" s="45"/>
    </row>
    <row r="21" spans="1:17" s="46" customFormat="1" ht="24.75" customHeight="1" x14ac:dyDescent="0.2">
      <c r="A21" s="1006"/>
      <c r="B21" s="1009"/>
      <c r="C21" s="44" t="s">
        <v>37</v>
      </c>
      <c r="D21" s="37">
        <v>1</v>
      </c>
      <c r="E21" s="37"/>
      <c r="F21" s="37">
        <v>250000</v>
      </c>
      <c r="G21" s="38"/>
      <c r="H21" s="38"/>
      <c r="I21" s="38"/>
      <c r="J21" s="38">
        <v>25000</v>
      </c>
      <c r="K21" s="38"/>
      <c r="L21" s="38">
        <v>190000</v>
      </c>
      <c r="M21" s="39">
        <f t="shared" si="0"/>
        <v>0.76</v>
      </c>
      <c r="N21" s="39"/>
      <c r="O21" s="39"/>
      <c r="P21" s="37">
        <f t="shared" si="1"/>
        <v>465000</v>
      </c>
      <c r="Q21" s="45"/>
    </row>
    <row r="22" spans="1:17" s="46" customFormat="1" ht="26.25" customHeight="1" x14ac:dyDescent="0.2">
      <c r="A22" s="1006"/>
      <c r="B22" s="1009"/>
      <c r="C22" s="44" t="s">
        <v>38</v>
      </c>
      <c r="D22" s="37">
        <v>1</v>
      </c>
      <c r="E22" s="37"/>
      <c r="F22" s="37">
        <v>109000</v>
      </c>
      <c r="G22" s="38">
        <v>50000</v>
      </c>
      <c r="H22" s="38"/>
      <c r="I22" s="38"/>
      <c r="J22" s="38">
        <v>10900</v>
      </c>
      <c r="K22" s="38"/>
      <c r="L22" s="38">
        <v>74100</v>
      </c>
      <c r="M22" s="39">
        <f t="shared" si="0"/>
        <v>0.6798165137614679</v>
      </c>
      <c r="N22" s="38">
        <v>6000</v>
      </c>
      <c r="O22" s="39"/>
      <c r="P22" s="37">
        <f t="shared" si="1"/>
        <v>244000</v>
      </c>
      <c r="Q22" s="47"/>
    </row>
    <row r="23" spans="1:17" s="46" customFormat="1" ht="27.75" customHeight="1" x14ac:dyDescent="0.2">
      <c r="A23" s="1006"/>
      <c r="B23" s="48"/>
      <c r="C23" s="44" t="s">
        <v>39</v>
      </c>
      <c r="D23" s="37">
        <v>1</v>
      </c>
      <c r="E23" s="37"/>
      <c r="F23" s="37">
        <v>109000</v>
      </c>
      <c r="G23" s="38">
        <v>50000</v>
      </c>
      <c r="H23" s="38"/>
      <c r="I23" s="38"/>
      <c r="J23" s="38">
        <v>10900</v>
      </c>
      <c r="K23" s="38"/>
      <c r="L23" s="38">
        <v>80100</v>
      </c>
      <c r="M23" s="39">
        <f t="shared" si="0"/>
        <v>0.73486238532110093</v>
      </c>
      <c r="N23" s="39"/>
      <c r="O23" s="39"/>
      <c r="P23" s="37">
        <f t="shared" si="1"/>
        <v>250000</v>
      </c>
      <c r="Q23" s="45"/>
    </row>
    <row r="24" spans="1:17" s="46" customFormat="1" ht="27.75" customHeight="1" x14ac:dyDescent="0.2">
      <c r="A24" s="1006"/>
      <c r="B24" s="48"/>
      <c r="C24" s="44" t="s">
        <v>40</v>
      </c>
      <c r="D24" s="1010">
        <v>1</v>
      </c>
      <c r="E24" s="37"/>
      <c r="F24" s="37">
        <v>109000</v>
      </c>
      <c r="G24" s="38">
        <v>80000</v>
      </c>
      <c r="H24" s="38"/>
      <c r="I24" s="38"/>
      <c r="J24" s="38">
        <v>10900</v>
      </c>
      <c r="K24" s="38"/>
      <c r="L24" s="38"/>
      <c r="M24" s="39">
        <f t="shared" si="0"/>
        <v>0</v>
      </c>
      <c r="N24" s="39"/>
      <c r="O24" s="39"/>
      <c r="P24" s="37">
        <f t="shared" si="1"/>
        <v>199900</v>
      </c>
      <c r="Q24" s="45"/>
    </row>
    <row r="25" spans="1:17" s="46" customFormat="1" ht="27.75" customHeight="1" x14ac:dyDescent="0.2">
      <c r="A25" s="1006"/>
      <c r="B25" s="48"/>
      <c r="C25" s="44"/>
      <c r="D25" s="1011"/>
      <c r="E25" s="37"/>
      <c r="F25" s="37">
        <v>109000</v>
      </c>
      <c r="G25" s="38">
        <v>80000</v>
      </c>
      <c r="H25" s="38"/>
      <c r="I25" s="38"/>
      <c r="J25" s="38">
        <v>10900</v>
      </c>
      <c r="K25" s="38"/>
      <c r="L25" s="38">
        <v>90100</v>
      </c>
      <c r="M25" s="39">
        <f t="shared" si="0"/>
        <v>0.82660550458715598</v>
      </c>
      <c r="N25" s="39"/>
      <c r="O25" s="39"/>
      <c r="P25" s="37">
        <f t="shared" si="1"/>
        <v>290000</v>
      </c>
      <c r="Q25" s="45"/>
    </row>
    <row r="26" spans="1:17" s="55" customFormat="1" ht="31.5" customHeight="1" thickBot="1" x14ac:dyDescent="0.25">
      <c r="A26" s="1007"/>
      <c r="B26" s="49"/>
      <c r="C26" s="50" t="s">
        <v>41</v>
      </c>
      <c r="D26" s="51">
        <f>SUM(D17:D25)</f>
        <v>8</v>
      </c>
      <c r="E26" s="51">
        <f>SUM(E17:E25)</f>
        <v>0</v>
      </c>
      <c r="F26" s="51">
        <f>SUM(F17:F25)</f>
        <v>1736000</v>
      </c>
      <c r="G26" s="52">
        <f>SUM(G17:G25)</f>
        <v>653000</v>
      </c>
      <c r="H26" s="52"/>
      <c r="I26" s="52"/>
      <c r="J26" s="52">
        <f>SUM(J17:J25)</f>
        <v>173600</v>
      </c>
      <c r="K26" s="52"/>
      <c r="L26" s="53">
        <f>SUM(L17:L25)</f>
        <v>1409300</v>
      </c>
      <c r="M26" s="51">
        <f>SUM(M17:M25)</f>
        <v>6.7212844036697241</v>
      </c>
      <c r="N26" s="51">
        <f>SUM(N22:N25)</f>
        <v>6000</v>
      </c>
      <c r="O26" s="51"/>
      <c r="P26" s="51">
        <f>SUM(P17:P25)</f>
        <v>3971900</v>
      </c>
      <c r="Q26" s="54"/>
    </row>
    <row r="27" spans="1:17" s="46" customFormat="1" ht="15" customHeight="1" thickTop="1" thickBot="1" x14ac:dyDescent="0.25">
      <c r="A27" s="1012" t="s">
        <v>42</v>
      </c>
      <c r="B27" s="1013"/>
      <c r="C27" s="1013"/>
      <c r="D27" s="1013"/>
      <c r="E27" s="1013"/>
      <c r="F27" s="1013"/>
      <c r="G27" s="1013"/>
      <c r="H27" s="1013"/>
      <c r="I27" s="1013"/>
      <c r="J27" s="1013"/>
      <c r="K27" s="1013"/>
      <c r="L27" s="1013"/>
      <c r="M27" s="1013"/>
      <c r="N27" s="1013"/>
      <c r="O27" s="1013"/>
      <c r="P27" s="1013"/>
      <c r="Q27" s="1014"/>
    </row>
    <row r="28" spans="1:17" s="46" customFormat="1" ht="31.5" customHeight="1" thickTop="1" x14ac:dyDescent="0.2">
      <c r="A28" s="1005" t="s">
        <v>43</v>
      </c>
      <c r="B28" s="1008" t="s">
        <v>44</v>
      </c>
      <c r="C28" s="56" t="s">
        <v>45</v>
      </c>
      <c r="D28" s="37">
        <v>1</v>
      </c>
      <c r="E28" s="37"/>
      <c r="F28" s="37">
        <v>120000</v>
      </c>
      <c r="G28" s="57">
        <v>18000</v>
      </c>
      <c r="H28" s="57"/>
      <c r="I28" s="57"/>
      <c r="J28" s="57">
        <v>12000</v>
      </c>
      <c r="K28" s="57"/>
      <c r="L28" s="57">
        <v>120000</v>
      </c>
      <c r="M28" s="39">
        <f t="shared" ref="M28:M37" si="2">L28/F28</f>
        <v>1</v>
      </c>
      <c r="N28" s="39"/>
      <c r="O28" s="39"/>
      <c r="P28" s="37">
        <f>SUM(F28:L28)</f>
        <v>270000</v>
      </c>
      <c r="Q28" s="58"/>
    </row>
    <row r="29" spans="1:17" s="46" customFormat="1" ht="31.5" customHeight="1" x14ac:dyDescent="0.2">
      <c r="A29" s="1006"/>
      <c r="B29" s="1009"/>
      <c r="C29" s="56" t="s">
        <v>46</v>
      </c>
      <c r="D29" s="37">
        <v>1</v>
      </c>
      <c r="E29" s="37"/>
      <c r="F29" s="37">
        <v>120000</v>
      </c>
      <c r="G29" s="57">
        <v>67500</v>
      </c>
      <c r="H29" s="57"/>
      <c r="I29" s="57"/>
      <c r="J29" s="57">
        <v>12000</v>
      </c>
      <c r="K29" s="57"/>
      <c r="L29" s="57">
        <v>120000</v>
      </c>
      <c r="M29" s="39">
        <f t="shared" si="2"/>
        <v>1</v>
      </c>
      <c r="N29" s="39"/>
      <c r="O29" s="39"/>
      <c r="P29" s="37">
        <f>SUM(F29:L29)</f>
        <v>319500</v>
      </c>
      <c r="Q29" s="58"/>
    </row>
    <row r="30" spans="1:17" s="46" customFormat="1" ht="31.5" customHeight="1" x14ac:dyDescent="0.2">
      <c r="A30" s="1006"/>
      <c r="B30" s="1009"/>
      <c r="C30" s="56" t="s">
        <v>47</v>
      </c>
      <c r="D30" s="37">
        <v>1</v>
      </c>
      <c r="E30" s="37"/>
      <c r="F30" s="37">
        <v>120000</v>
      </c>
      <c r="G30" s="57">
        <v>120000</v>
      </c>
      <c r="H30" s="57"/>
      <c r="I30" s="57"/>
      <c r="J30" s="57">
        <v>12000</v>
      </c>
      <c r="K30" s="57"/>
      <c r="L30" s="57">
        <v>120000</v>
      </c>
      <c r="M30" s="39">
        <f t="shared" si="2"/>
        <v>1</v>
      </c>
      <c r="N30" s="39"/>
      <c r="O30" s="39"/>
      <c r="P30" s="37">
        <f>SUM(F30:L30)</f>
        <v>372000</v>
      </c>
      <c r="Q30" s="58"/>
    </row>
    <row r="31" spans="1:17" s="46" customFormat="1" ht="31.5" customHeight="1" x14ac:dyDescent="0.2">
      <c r="A31" s="1006"/>
      <c r="B31" s="1009"/>
      <c r="C31" s="56" t="s">
        <v>46</v>
      </c>
      <c r="D31" s="37">
        <v>1</v>
      </c>
      <c r="E31" s="37"/>
      <c r="F31" s="37">
        <v>120000</v>
      </c>
      <c r="G31" s="57"/>
      <c r="H31" s="57"/>
      <c r="I31" s="57"/>
      <c r="J31" s="57">
        <v>12000</v>
      </c>
      <c r="K31" s="57"/>
      <c r="L31" s="57"/>
      <c r="M31" s="39">
        <f t="shared" si="2"/>
        <v>0</v>
      </c>
      <c r="N31" s="39"/>
      <c r="O31" s="39"/>
      <c r="P31" s="37">
        <f>SUM(F31:J31)</f>
        <v>132000</v>
      </c>
      <c r="Q31" s="58"/>
    </row>
    <row r="32" spans="1:17" s="46" customFormat="1" ht="31.5" customHeight="1" x14ac:dyDescent="0.2">
      <c r="A32" s="1006"/>
      <c r="B32" s="1009"/>
      <c r="C32" s="56" t="s">
        <v>48</v>
      </c>
      <c r="D32" s="37">
        <v>1</v>
      </c>
      <c r="E32" s="37"/>
      <c r="F32" s="37">
        <v>120000</v>
      </c>
      <c r="G32" s="57"/>
      <c r="H32" s="57"/>
      <c r="I32" s="57"/>
      <c r="J32" s="57">
        <v>12000</v>
      </c>
      <c r="K32" s="57"/>
      <c r="L32" s="57">
        <v>98000</v>
      </c>
      <c r="M32" s="39">
        <f t="shared" si="2"/>
        <v>0.81666666666666665</v>
      </c>
      <c r="N32" s="39"/>
      <c r="O32" s="39"/>
      <c r="P32" s="37">
        <f>SUM(F32:L32)</f>
        <v>230000</v>
      </c>
      <c r="Q32" s="58"/>
    </row>
    <row r="33" spans="1:20" s="46" customFormat="1" ht="27.75" customHeight="1" x14ac:dyDescent="0.2">
      <c r="A33" s="1006"/>
      <c r="B33" s="1009"/>
      <c r="C33" s="56" t="s">
        <v>49</v>
      </c>
      <c r="D33" s="37">
        <v>1</v>
      </c>
      <c r="E33" s="37"/>
      <c r="F33" s="37">
        <v>70000</v>
      </c>
      <c r="G33" s="57"/>
      <c r="H33" s="57"/>
      <c r="I33" s="57"/>
      <c r="J33" s="57">
        <v>7000</v>
      </c>
      <c r="K33" s="57"/>
      <c r="L33" s="57">
        <v>70000</v>
      </c>
      <c r="M33" s="39">
        <f t="shared" si="2"/>
        <v>1</v>
      </c>
      <c r="N33" s="39"/>
      <c r="O33" s="39"/>
      <c r="P33" s="37">
        <f>SUM(F33:L33)</f>
        <v>147000</v>
      </c>
      <c r="Q33" s="58"/>
    </row>
    <row r="34" spans="1:20" s="46" customFormat="1" ht="27.75" customHeight="1" x14ac:dyDescent="0.2">
      <c r="A34" s="1006"/>
      <c r="B34" s="1009"/>
      <c r="C34" s="56" t="s">
        <v>49</v>
      </c>
      <c r="D34" s="37">
        <v>1</v>
      </c>
      <c r="E34" s="37"/>
      <c r="F34" s="37">
        <v>70000</v>
      </c>
      <c r="G34" s="57">
        <v>3000</v>
      </c>
      <c r="H34" s="57"/>
      <c r="I34" s="57"/>
      <c r="J34" s="57">
        <v>7000</v>
      </c>
      <c r="K34" s="57"/>
      <c r="L34" s="57">
        <v>50000</v>
      </c>
      <c r="M34" s="39">
        <f t="shared" si="2"/>
        <v>0.7142857142857143</v>
      </c>
      <c r="N34" s="39"/>
      <c r="O34" s="39"/>
      <c r="P34" s="37">
        <f>SUM(F34:L34)</f>
        <v>130000</v>
      </c>
      <c r="Q34" s="58"/>
    </row>
    <row r="35" spans="1:20" s="46" customFormat="1" ht="27.75" customHeight="1" x14ac:dyDescent="0.2">
      <c r="A35" s="1006"/>
      <c r="B35" s="1009"/>
      <c r="C35" s="56" t="s">
        <v>50</v>
      </c>
      <c r="D35" s="37">
        <v>1</v>
      </c>
      <c r="E35" s="37"/>
      <c r="F35" s="37">
        <v>60000</v>
      </c>
      <c r="G35" s="57">
        <v>50000</v>
      </c>
      <c r="H35" s="57"/>
      <c r="I35" s="57"/>
      <c r="J35" s="57">
        <v>6000</v>
      </c>
      <c r="K35" s="57"/>
      <c r="L35" s="57">
        <v>60000</v>
      </c>
      <c r="M35" s="37">
        <f t="shared" si="2"/>
        <v>1</v>
      </c>
      <c r="N35" s="37"/>
      <c r="O35" s="37"/>
      <c r="P35" s="37">
        <f>SUM(F35:L35)</f>
        <v>176000</v>
      </c>
      <c r="Q35" s="59"/>
    </row>
    <row r="36" spans="1:20" s="46" customFormat="1" ht="27.75" customHeight="1" x14ac:dyDescent="0.2">
      <c r="A36" s="1006"/>
      <c r="B36" s="48"/>
      <c r="C36" s="56" t="s">
        <v>50</v>
      </c>
      <c r="D36" s="37">
        <v>1</v>
      </c>
      <c r="E36" s="37"/>
      <c r="F36" s="37">
        <v>60000</v>
      </c>
      <c r="G36" s="57"/>
      <c r="H36" s="57"/>
      <c r="I36" s="57"/>
      <c r="J36" s="57">
        <v>6000</v>
      </c>
      <c r="K36" s="57"/>
      <c r="L36" s="57"/>
      <c r="M36" s="37">
        <f t="shared" si="2"/>
        <v>0</v>
      </c>
      <c r="N36" s="37"/>
      <c r="O36" s="37"/>
      <c r="P36" s="37">
        <f>SUM(F36:J36)</f>
        <v>66000</v>
      </c>
      <c r="Q36" s="59"/>
    </row>
    <row r="37" spans="1:20" s="46" customFormat="1" ht="27.75" customHeight="1" x14ac:dyDescent="0.2">
      <c r="A37" s="1006"/>
      <c r="B37" s="48"/>
      <c r="C37" s="56" t="s">
        <v>51</v>
      </c>
      <c r="D37" s="37">
        <v>1</v>
      </c>
      <c r="E37" s="37"/>
      <c r="F37" s="37">
        <v>60000</v>
      </c>
      <c r="G37" s="57">
        <v>18000</v>
      </c>
      <c r="H37" s="57"/>
      <c r="I37" s="57"/>
      <c r="J37" s="57">
        <v>6000</v>
      </c>
      <c r="K37" s="57"/>
      <c r="L37" s="57">
        <v>60000</v>
      </c>
      <c r="M37" s="37">
        <f t="shared" si="2"/>
        <v>1</v>
      </c>
      <c r="N37" s="37"/>
      <c r="O37" s="37"/>
      <c r="P37" s="37">
        <f>SUM(F37:L37)</f>
        <v>144000</v>
      </c>
      <c r="Q37" s="59"/>
    </row>
    <row r="38" spans="1:20" s="46" customFormat="1" ht="28.5" customHeight="1" x14ac:dyDescent="0.2">
      <c r="A38" s="60"/>
      <c r="B38" s="61"/>
      <c r="C38" s="56" t="s">
        <v>52</v>
      </c>
      <c r="D38" s="62">
        <v>1</v>
      </c>
      <c r="E38" s="37"/>
      <c r="F38" s="37">
        <v>70000</v>
      </c>
      <c r="G38" s="57"/>
      <c r="H38" s="57"/>
      <c r="I38" s="57"/>
      <c r="J38" s="57">
        <v>7000</v>
      </c>
      <c r="K38" s="57"/>
      <c r="L38" s="57">
        <v>16000</v>
      </c>
      <c r="M38" s="37"/>
      <c r="N38" s="37">
        <v>6000</v>
      </c>
      <c r="O38" s="37"/>
      <c r="P38" s="37">
        <f>SUM(F38:L38)</f>
        <v>93000</v>
      </c>
      <c r="Q38" s="59"/>
    </row>
    <row r="39" spans="1:20" s="46" customFormat="1" ht="27.75" customHeight="1" x14ac:dyDescent="0.2">
      <c r="A39" s="60"/>
      <c r="B39" s="61"/>
      <c r="C39" s="63" t="s">
        <v>53</v>
      </c>
      <c r="D39" s="36">
        <v>1</v>
      </c>
      <c r="E39" s="36"/>
      <c r="F39" s="36">
        <v>70000</v>
      </c>
      <c r="G39" s="64">
        <v>41000</v>
      </c>
      <c r="H39" s="64"/>
      <c r="I39" s="64"/>
      <c r="J39" s="64">
        <v>7000</v>
      </c>
      <c r="K39" s="64"/>
      <c r="L39" s="64">
        <v>68000</v>
      </c>
      <c r="M39" s="65">
        <f>L39/F39</f>
        <v>0.97142857142857142</v>
      </c>
      <c r="N39" s="65"/>
      <c r="O39" s="65"/>
      <c r="P39" s="36">
        <f>SUM(F39:L39)</f>
        <v>186000</v>
      </c>
      <c r="Q39" s="66"/>
    </row>
    <row r="40" spans="1:20" s="55" customFormat="1" ht="27.75" customHeight="1" thickBot="1" x14ac:dyDescent="0.25">
      <c r="A40" s="67"/>
      <c r="B40" s="49"/>
      <c r="C40" s="50" t="s">
        <v>54</v>
      </c>
      <c r="D40" s="68">
        <f>SUM(D28:D39)</f>
        <v>12</v>
      </c>
      <c r="E40" s="68">
        <f>SUM(E28:E35)</f>
        <v>0</v>
      </c>
      <c r="F40" s="68">
        <f>SUM(F28:F39)</f>
        <v>1060000</v>
      </c>
      <c r="G40" s="68">
        <f>SUM(G28:G39)</f>
        <v>317500</v>
      </c>
      <c r="H40" s="68"/>
      <c r="I40" s="68"/>
      <c r="J40" s="68">
        <f>SUM(J28:J39)</f>
        <v>106000</v>
      </c>
      <c r="K40" s="68"/>
      <c r="L40" s="68">
        <f>SUM(L28:L39)</f>
        <v>782000</v>
      </c>
      <c r="M40" s="68">
        <f>SUM(M28:M35)</f>
        <v>6.5309523809523808</v>
      </c>
      <c r="N40" s="68">
        <f>SUM(N28:N39)</f>
        <v>6000</v>
      </c>
      <c r="O40" s="68"/>
      <c r="P40" s="68">
        <f>SUM(P28:P39)</f>
        <v>2265500</v>
      </c>
      <c r="Q40" s="69"/>
    </row>
    <row r="41" spans="1:20" s="55" customFormat="1" ht="26.25" customHeight="1" thickTop="1" thickBot="1" x14ac:dyDescent="0.25">
      <c r="A41" s="1043" t="s">
        <v>55</v>
      </c>
      <c r="B41" s="1044"/>
      <c r="C41" s="1044"/>
      <c r="D41" s="1044"/>
      <c r="E41" s="1044"/>
      <c r="F41" s="1044"/>
      <c r="G41" s="1044"/>
      <c r="H41" s="1044"/>
      <c r="I41" s="1044"/>
      <c r="J41" s="1044"/>
      <c r="K41" s="1044"/>
      <c r="L41" s="1044"/>
      <c r="M41" s="1044"/>
      <c r="N41" s="1044"/>
      <c r="O41" s="1044"/>
      <c r="P41" s="1044"/>
      <c r="Q41" s="1044"/>
      <c r="R41" s="70"/>
      <c r="S41" s="71"/>
      <c r="T41" s="72"/>
    </row>
    <row r="42" spans="1:20" s="55" customFormat="1" ht="30.75" customHeight="1" thickTop="1" x14ac:dyDescent="0.2">
      <c r="A42" s="1045" t="s">
        <v>56</v>
      </c>
      <c r="B42" s="1033" t="s">
        <v>57</v>
      </c>
      <c r="C42" s="73" t="s">
        <v>58</v>
      </c>
      <c r="D42" s="74">
        <v>1</v>
      </c>
      <c r="E42" s="75"/>
      <c r="F42" s="76">
        <v>120000</v>
      </c>
      <c r="G42" s="76"/>
      <c r="H42" s="76">
        <v>41700</v>
      </c>
      <c r="I42" s="76" t="s">
        <v>59</v>
      </c>
      <c r="J42" s="76">
        <v>12000</v>
      </c>
      <c r="K42" s="76"/>
      <c r="L42" s="76">
        <v>76500</v>
      </c>
      <c r="M42" s="76">
        <f t="shared" ref="M42" si="3">SUM(J42:J42)</f>
        <v>12000</v>
      </c>
      <c r="N42" s="76"/>
      <c r="O42" s="76">
        <v>25000</v>
      </c>
      <c r="P42" s="76">
        <f>SUM(F42:L42)</f>
        <v>250200</v>
      </c>
      <c r="Q42" s="77"/>
      <c r="R42" s="78"/>
      <c r="S42" s="79"/>
      <c r="T42" s="72"/>
    </row>
    <row r="43" spans="1:20" s="55" customFormat="1" ht="30.75" customHeight="1" x14ac:dyDescent="0.2">
      <c r="A43" s="1046"/>
      <c r="B43" s="1034"/>
      <c r="C43" s="80" t="s">
        <v>60</v>
      </c>
      <c r="D43" s="81">
        <v>1</v>
      </c>
      <c r="E43" s="37"/>
      <c r="F43" s="82">
        <v>95000</v>
      </c>
      <c r="G43" s="82"/>
      <c r="H43" s="82">
        <v>35400</v>
      </c>
      <c r="I43" s="82" t="s">
        <v>59</v>
      </c>
      <c r="J43" s="82">
        <v>9500</v>
      </c>
      <c r="K43" s="82"/>
      <c r="L43" s="82">
        <v>72500</v>
      </c>
      <c r="M43" s="82">
        <f>SUM(J43:K43)</f>
        <v>9500</v>
      </c>
      <c r="N43" s="82"/>
      <c r="O43" s="82">
        <v>9000</v>
      </c>
      <c r="P43" s="82">
        <f t="shared" ref="P43:P44" si="4">SUM(F43:L43)</f>
        <v>212400</v>
      </c>
      <c r="Q43" s="83"/>
      <c r="R43" s="78"/>
      <c r="S43" s="79"/>
      <c r="T43" s="72"/>
    </row>
    <row r="44" spans="1:20" s="55" customFormat="1" ht="30.75" customHeight="1" x14ac:dyDescent="0.2">
      <c r="A44" s="1046"/>
      <c r="B44" s="1034"/>
      <c r="C44" s="80" t="s">
        <v>61</v>
      </c>
      <c r="D44" s="84">
        <v>1</v>
      </c>
      <c r="E44" s="37"/>
      <c r="F44" s="82">
        <v>18000</v>
      </c>
      <c r="G44" s="82"/>
      <c r="H44" s="82">
        <v>5760</v>
      </c>
      <c r="I44" s="82" t="s">
        <v>59</v>
      </c>
      <c r="J44" s="82">
        <v>1800</v>
      </c>
      <c r="K44" s="82"/>
      <c r="L44" s="82">
        <v>9000</v>
      </c>
      <c r="M44" s="82">
        <f>SUM(J44:K44)</f>
        <v>1800</v>
      </c>
      <c r="N44" s="82"/>
      <c r="O44" s="82">
        <v>9000</v>
      </c>
      <c r="P44" s="82">
        <f t="shared" si="4"/>
        <v>34560</v>
      </c>
      <c r="Q44" s="83"/>
      <c r="R44" s="78"/>
      <c r="S44" s="79"/>
      <c r="T44" s="72"/>
    </row>
    <row r="45" spans="1:20" s="55" customFormat="1" ht="24.75" customHeight="1" x14ac:dyDescent="0.2">
      <c r="A45" s="1046"/>
      <c r="B45" s="1034"/>
      <c r="C45" s="85" t="s">
        <v>62</v>
      </c>
      <c r="D45" s="86">
        <v>1</v>
      </c>
      <c r="E45" s="36"/>
      <c r="F45" s="87">
        <v>20000</v>
      </c>
      <c r="G45" s="87"/>
      <c r="H45" s="87">
        <v>8460</v>
      </c>
      <c r="I45" s="87" t="s">
        <v>59</v>
      </c>
      <c r="J45" s="87">
        <v>2000</v>
      </c>
      <c r="K45" s="87"/>
      <c r="L45" s="87">
        <v>15300</v>
      </c>
      <c r="M45" s="87">
        <f t="shared" ref="M45" si="5">SUM(J45:J45)</f>
        <v>2000</v>
      </c>
      <c r="N45" s="87"/>
      <c r="O45" s="87">
        <v>22500</v>
      </c>
      <c r="P45" s="87">
        <f>SUM(F45:L45)</f>
        <v>45760</v>
      </c>
      <c r="Q45" s="88"/>
      <c r="R45" s="78"/>
      <c r="S45" s="79"/>
      <c r="T45" s="72"/>
    </row>
    <row r="46" spans="1:20" s="55" customFormat="1" ht="31.5" customHeight="1" thickBot="1" x14ac:dyDescent="0.25">
      <c r="A46" s="89"/>
      <c r="B46" s="90"/>
      <c r="C46" s="91" t="s">
        <v>63</v>
      </c>
      <c r="D46" s="68">
        <f>SUM(D42:D45)</f>
        <v>4</v>
      </c>
      <c r="E46" s="68"/>
      <c r="F46" s="68">
        <f>SUM(F42:F45)</f>
        <v>253000</v>
      </c>
      <c r="G46" s="68"/>
      <c r="H46" s="68">
        <f>SUM(H42:H45)</f>
        <v>91320</v>
      </c>
      <c r="I46" s="92" t="s">
        <v>59</v>
      </c>
      <c r="J46" s="68">
        <f>SUM(J42:J45)</f>
        <v>25300</v>
      </c>
      <c r="K46" s="68"/>
      <c r="L46" s="68">
        <f>SUM(L42:L45)</f>
        <v>173300</v>
      </c>
      <c r="M46" s="68">
        <f>SUM(M42:M45)</f>
        <v>25300</v>
      </c>
      <c r="N46" s="68"/>
      <c r="O46" s="68">
        <f>SUM(O42:O45)</f>
        <v>65500</v>
      </c>
      <c r="P46" s="68">
        <f>SUM(P42:P45)</f>
        <v>542920</v>
      </c>
      <c r="Q46" s="93"/>
      <c r="R46" s="94"/>
      <c r="S46" s="95"/>
      <c r="T46" s="72"/>
    </row>
    <row r="47" spans="1:20" s="55" customFormat="1" ht="19.5" customHeight="1" thickTop="1" x14ac:dyDescent="0.2">
      <c r="A47" s="1047" t="s">
        <v>64</v>
      </c>
      <c r="B47" s="1050" t="s">
        <v>65</v>
      </c>
      <c r="C47" s="96" t="s">
        <v>66</v>
      </c>
      <c r="D47" s="97">
        <v>1</v>
      </c>
      <c r="E47" s="98" t="e">
        <f>ROUND(#REF!/25,-2)</f>
        <v>#REF!</v>
      </c>
      <c r="F47" s="99">
        <v>30000</v>
      </c>
      <c r="G47" s="99"/>
      <c r="H47" s="99">
        <v>7700</v>
      </c>
      <c r="I47" s="99" t="s">
        <v>59</v>
      </c>
      <c r="J47" s="100">
        <v>3000</v>
      </c>
      <c r="K47" s="100"/>
      <c r="L47" s="100">
        <v>5500</v>
      </c>
      <c r="M47" s="100">
        <f>SUM(J47:J47)</f>
        <v>3000</v>
      </c>
      <c r="N47" s="99"/>
      <c r="O47" s="100">
        <v>9000</v>
      </c>
      <c r="P47" s="100">
        <f>SUM(F47:L47)</f>
        <v>46200</v>
      </c>
      <c r="Q47" s="101"/>
      <c r="R47" s="102"/>
      <c r="S47" s="103"/>
    </row>
    <row r="48" spans="1:20" s="55" customFormat="1" ht="27" customHeight="1" x14ac:dyDescent="0.2">
      <c r="A48" s="1048"/>
      <c r="B48" s="1051"/>
      <c r="C48" s="104" t="s">
        <v>67</v>
      </c>
      <c r="D48" s="105">
        <v>1</v>
      </c>
      <c r="E48" s="106" t="e">
        <f>ROUND(#REF!/25,-2)</f>
        <v>#REF!</v>
      </c>
      <c r="F48" s="107">
        <v>28000</v>
      </c>
      <c r="G48" s="107"/>
      <c r="H48" s="107">
        <v>7700</v>
      </c>
      <c r="I48" s="107" t="s">
        <v>59</v>
      </c>
      <c r="J48" s="108">
        <v>2800</v>
      </c>
      <c r="K48" s="108"/>
      <c r="L48" s="108">
        <v>7700</v>
      </c>
      <c r="M48" s="108">
        <f>SUM(J48:J48)</f>
        <v>2800</v>
      </c>
      <c r="N48" s="107"/>
      <c r="O48" s="108">
        <v>9000</v>
      </c>
      <c r="P48" s="108">
        <f>SUM(F48:L48)</f>
        <v>46200</v>
      </c>
      <c r="Q48" s="109"/>
      <c r="R48" s="110"/>
      <c r="S48" s="79"/>
    </row>
    <row r="49" spans="1:19" s="55" customFormat="1" ht="25.5" customHeight="1" thickBot="1" x14ac:dyDescent="0.25">
      <c r="A49" s="1049"/>
      <c r="B49" s="1052"/>
      <c r="C49" s="111" t="s">
        <v>68</v>
      </c>
      <c r="D49" s="112">
        <f>SUM(D47:D48)</f>
        <v>2</v>
      </c>
      <c r="E49" s="112" t="e">
        <f>SUM(#REF!)</f>
        <v>#REF!</v>
      </c>
      <c r="F49" s="112">
        <f>SUM(F47:F48)</f>
        <v>58000</v>
      </c>
      <c r="G49" s="112"/>
      <c r="H49" s="112">
        <f>SUM(H47:H48)</f>
        <v>15400</v>
      </c>
      <c r="I49" s="112" t="s">
        <v>59</v>
      </c>
      <c r="J49" s="112">
        <f>SUM(J47:J48)</f>
        <v>5800</v>
      </c>
      <c r="K49" s="112"/>
      <c r="L49" s="112">
        <f>SUM(L47:L48)</f>
        <v>13200</v>
      </c>
      <c r="M49" s="112">
        <f>SUM(M48)</f>
        <v>2800</v>
      </c>
      <c r="N49" s="112"/>
      <c r="O49" s="112">
        <f>SUM(O48)</f>
        <v>9000</v>
      </c>
      <c r="P49" s="113">
        <f>SUM(P47:P48)</f>
        <v>92400</v>
      </c>
      <c r="Q49" s="113"/>
      <c r="R49" s="114"/>
      <c r="S49" s="95"/>
    </row>
    <row r="50" spans="1:19" ht="27" customHeight="1" thickTop="1" thickBot="1" x14ac:dyDescent="0.25">
      <c r="A50" s="1032" t="s">
        <v>69</v>
      </c>
      <c r="B50" s="1033" t="s">
        <v>70</v>
      </c>
      <c r="C50" s="115" t="s">
        <v>71</v>
      </c>
      <c r="D50" s="75">
        <v>1</v>
      </c>
      <c r="E50" s="36"/>
      <c r="F50" s="87">
        <v>60000</v>
      </c>
      <c r="G50" s="87"/>
      <c r="H50" s="87">
        <v>13800</v>
      </c>
      <c r="I50" s="87" t="s">
        <v>59</v>
      </c>
      <c r="J50" s="87">
        <v>6000</v>
      </c>
      <c r="K50" s="87"/>
      <c r="L50" s="87">
        <v>3000</v>
      </c>
      <c r="M50" s="87">
        <f>SUM(J50:J50)</f>
        <v>6000</v>
      </c>
      <c r="N50" s="87"/>
      <c r="O50" s="87">
        <v>17500</v>
      </c>
      <c r="P50" s="88">
        <f t="shared" ref="P50:P53" si="6">SUM(F50:L50)</f>
        <v>82800</v>
      </c>
      <c r="Q50" s="88"/>
      <c r="R50" s="116"/>
      <c r="S50" s="79"/>
    </row>
    <row r="51" spans="1:19" ht="27.75" customHeight="1" thickTop="1" thickBot="1" x14ac:dyDescent="0.25">
      <c r="A51" s="1032"/>
      <c r="B51" s="1034"/>
      <c r="C51" s="117" t="s">
        <v>72</v>
      </c>
      <c r="D51" s="37">
        <v>1</v>
      </c>
      <c r="E51" s="37"/>
      <c r="F51" s="82">
        <v>28000</v>
      </c>
      <c r="G51" s="82"/>
      <c r="H51" s="82">
        <v>10060</v>
      </c>
      <c r="I51" s="82" t="s">
        <v>59</v>
      </c>
      <c r="J51" s="82">
        <v>2800</v>
      </c>
      <c r="K51" s="82"/>
      <c r="L51" s="82">
        <v>19500</v>
      </c>
      <c r="M51" s="82">
        <f>SUM(J51:K51)</f>
        <v>2800</v>
      </c>
      <c r="N51" s="87"/>
      <c r="O51" s="87">
        <v>9000</v>
      </c>
      <c r="P51" s="118">
        <f t="shared" si="6"/>
        <v>60360</v>
      </c>
      <c r="Q51" s="118"/>
      <c r="R51" s="116"/>
      <c r="S51" s="79"/>
    </row>
    <row r="52" spans="1:19" ht="24" customHeight="1" thickTop="1" thickBot="1" x14ac:dyDescent="0.25">
      <c r="A52" s="1032"/>
      <c r="B52" s="1034"/>
      <c r="C52" s="117" t="s">
        <v>72</v>
      </c>
      <c r="D52" s="37">
        <v>1</v>
      </c>
      <c r="E52" s="37"/>
      <c r="F52" s="82">
        <v>28000</v>
      </c>
      <c r="G52" s="82"/>
      <c r="H52" s="82">
        <v>10060</v>
      </c>
      <c r="I52" s="82" t="s">
        <v>59</v>
      </c>
      <c r="J52" s="82">
        <v>2800</v>
      </c>
      <c r="K52" s="82"/>
      <c r="L52" s="82">
        <v>19500</v>
      </c>
      <c r="M52" s="82">
        <f>SUM(J52:K52)</f>
        <v>2800</v>
      </c>
      <c r="N52" s="87"/>
      <c r="O52" s="87">
        <v>9000</v>
      </c>
      <c r="P52" s="118">
        <f t="shared" si="6"/>
        <v>60360</v>
      </c>
      <c r="Q52" s="118"/>
      <c r="R52" s="116"/>
      <c r="S52" s="79"/>
    </row>
    <row r="53" spans="1:19" ht="24" customHeight="1" thickTop="1" thickBot="1" x14ac:dyDescent="0.25">
      <c r="A53" s="1032"/>
      <c r="B53" s="1034"/>
      <c r="C53" s="117" t="s">
        <v>72</v>
      </c>
      <c r="D53" s="37">
        <v>1</v>
      </c>
      <c r="E53" s="37"/>
      <c r="F53" s="82">
        <v>28000</v>
      </c>
      <c r="G53" s="82"/>
      <c r="H53" s="82">
        <v>10060</v>
      </c>
      <c r="I53" s="82" t="s">
        <v>59</v>
      </c>
      <c r="J53" s="82">
        <v>2800</v>
      </c>
      <c r="K53" s="82"/>
      <c r="L53" s="82">
        <v>19500</v>
      </c>
      <c r="M53" s="82">
        <f>SUM(J53:K53)</f>
        <v>2800</v>
      </c>
      <c r="N53" s="87"/>
      <c r="O53" s="87">
        <v>9000</v>
      </c>
      <c r="P53" s="118">
        <f t="shared" si="6"/>
        <v>60360</v>
      </c>
      <c r="Q53" s="118"/>
      <c r="R53" s="116"/>
      <c r="S53" s="79"/>
    </row>
    <row r="54" spans="1:19" ht="27.75" customHeight="1" thickTop="1" thickBot="1" x14ac:dyDescent="0.25">
      <c r="A54" s="1032"/>
      <c r="B54" s="1035"/>
      <c r="C54" s="50" t="s">
        <v>73</v>
      </c>
      <c r="D54" s="68">
        <f>SUM(D50:D53)</f>
        <v>4</v>
      </c>
      <c r="E54" s="68"/>
      <c r="F54" s="68">
        <f>SUM(F50:F53)</f>
        <v>144000</v>
      </c>
      <c r="G54" s="68"/>
      <c r="H54" s="68">
        <f>SUM(H50:H53)</f>
        <v>43980</v>
      </c>
      <c r="I54" s="68" t="s">
        <v>59</v>
      </c>
      <c r="J54" s="68">
        <f>SUM(J50:J53)</f>
        <v>14400</v>
      </c>
      <c r="K54" s="68"/>
      <c r="L54" s="68">
        <f>SUM(L50:L53)</f>
        <v>61500</v>
      </c>
      <c r="M54" s="68">
        <f>SUM(M50:M52)</f>
        <v>11600</v>
      </c>
      <c r="N54" s="68"/>
      <c r="O54" s="68">
        <f>SUM(O50:O52)</f>
        <v>35500</v>
      </c>
      <c r="P54" s="93">
        <f>SUM(P50:P53)</f>
        <v>263880</v>
      </c>
      <c r="Q54" s="93"/>
      <c r="R54" s="119"/>
      <c r="S54" s="95"/>
    </row>
    <row r="55" spans="1:19" ht="24" customHeight="1" thickTop="1" thickBot="1" x14ac:dyDescent="0.25">
      <c r="A55" s="1032" t="s">
        <v>74</v>
      </c>
      <c r="B55" s="1033" t="s">
        <v>75</v>
      </c>
      <c r="C55" s="115" t="s">
        <v>71</v>
      </c>
      <c r="D55" s="120">
        <v>1</v>
      </c>
      <c r="E55" s="36"/>
      <c r="F55" s="87">
        <v>80000</v>
      </c>
      <c r="G55" s="87"/>
      <c r="H55" s="87">
        <v>19200</v>
      </c>
      <c r="I55" s="87" t="s">
        <v>59</v>
      </c>
      <c r="J55" s="87">
        <v>8000</v>
      </c>
      <c r="K55" s="87"/>
      <c r="L55" s="87">
        <v>8000</v>
      </c>
      <c r="M55" s="87">
        <f t="shared" ref="M55:M62" si="7">SUM(J55:J55)</f>
        <v>8000</v>
      </c>
      <c r="N55" s="87"/>
      <c r="O55" s="87">
        <v>17500</v>
      </c>
      <c r="P55" s="88">
        <f t="shared" ref="P55:P62" si="8">SUM(F55:L55)</f>
        <v>115200</v>
      </c>
      <c r="Q55" s="88"/>
      <c r="R55" s="116"/>
      <c r="S55" s="79"/>
    </row>
    <row r="56" spans="1:19" ht="24" customHeight="1" thickTop="1" thickBot="1" x14ac:dyDescent="0.25">
      <c r="A56" s="1032"/>
      <c r="B56" s="1034"/>
      <c r="C56" s="121" t="s">
        <v>76</v>
      </c>
      <c r="D56" s="62">
        <v>1</v>
      </c>
      <c r="E56" s="36"/>
      <c r="F56" s="87">
        <v>55000</v>
      </c>
      <c r="G56" s="87"/>
      <c r="H56" s="87">
        <v>23330</v>
      </c>
      <c r="I56" s="87" t="s">
        <v>59</v>
      </c>
      <c r="J56" s="87">
        <v>5500</v>
      </c>
      <c r="K56" s="87"/>
      <c r="L56" s="87">
        <v>46150</v>
      </c>
      <c r="M56" s="87">
        <f t="shared" si="7"/>
        <v>5500</v>
      </c>
      <c r="N56" s="87"/>
      <c r="O56" s="87">
        <v>9000</v>
      </c>
      <c r="P56" s="88">
        <f t="shared" si="8"/>
        <v>129980</v>
      </c>
      <c r="Q56" s="88"/>
      <c r="R56" s="116"/>
      <c r="S56" s="79"/>
    </row>
    <row r="57" spans="1:19" ht="24" customHeight="1" thickTop="1" thickBot="1" x14ac:dyDescent="0.25">
      <c r="A57" s="1032"/>
      <c r="B57" s="1034"/>
      <c r="C57" s="121" t="s">
        <v>76</v>
      </c>
      <c r="D57" s="62">
        <v>1</v>
      </c>
      <c r="E57" s="37"/>
      <c r="F57" s="82">
        <v>55000</v>
      </c>
      <c r="G57" s="82"/>
      <c r="H57" s="82">
        <v>13400</v>
      </c>
      <c r="I57" s="82" t="s">
        <v>59</v>
      </c>
      <c r="J57" s="82">
        <v>5500</v>
      </c>
      <c r="K57" s="82"/>
      <c r="L57" s="82">
        <v>6500</v>
      </c>
      <c r="M57" s="82">
        <f t="shared" si="7"/>
        <v>5500</v>
      </c>
      <c r="N57" s="87"/>
      <c r="O57" s="87">
        <v>10000</v>
      </c>
      <c r="P57" s="118">
        <f t="shared" si="8"/>
        <v>80400</v>
      </c>
      <c r="Q57" s="118"/>
      <c r="R57" s="116"/>
      <c r="S57" s="79"/>
    </row>
    <row r="58" spans="1:19" ht="24" customHeight="1" thickTop="1" thickBot="1" x14ac:dyDescent="0.25">
      <c r="A58" s="1032"/>
      <c r="B58" s="1034"/>
      <c r="C58" s="121" t="s">
        <v>76</v>
      </c>
      <c r="D58" s="62">
        <v>1</v>
      </c>
      <c r="E58" s="37"/>
      <c r="F58" s="82">
        <v>55000</v>
      </c>
      <c r="G58" s="82"/>
      <c r="H58" s="82">
        <v>14620</v>
      </c>
      <c r="I58" s="82" t="s">
        <v>59</v>
      </c>
      <c r="J58" s="82">
        <v>5500</v>
      </c>
      <c r="K58" s="82"/>
      <c r="L58" s="82">
        <v>12600</v>
      </c>
      <c r="M58" s="82">
        <f t="shared" si="7"/>
        <v>5500</v>
      </c>
      <c r="N58" s="87"/>
      <c r="O58" s="87">
        <v>10000</v>
      </c>
      <c r="P58" s="118">
        <f t="shared" si="8"/>
        <v>87720</v>
      </c>
      <c r="Q58" s="118"/>
      <c r="R58" s="116"/>
      <c r="S58" s="79"/>
    </row>
    <row r="59" spans="1:19" ht="24" customHeight="1" thickTop="1" thickBot="1" x14ac:dyDescent="0.25">
      <c r="A59" s="1032"/>
      <c r="B59" s="1034"/>
      <c r="C59" s="121" t="s">
        <v>76</v>
      </c>
      <c r="D59" s="62">
        <v>1</v>
      </c>
      <c r="E59" s="37"/>
      <c r="F59" s="82">
        <v>55000</v>
      </c>
      <c r="G59" s="82"/>
      <c r="H59" s="82">
        <v>13900</v>
      </c>
      <c r="I59" s="82" t="s">
        <v>59</v>
      </c>
      <c r="J59" s="82">
        <v>5500</v>
      </c>
      <c r="K59" s="82"/>
      <c r="L59" s="82">
        <v>9000</v>
      </c>
      <c r="M59" s="82">
        <f t="shared" si="7"/>
        <v>5500</v>
      </c>
      <c r="N59" s="87"/>
      <c r="O59" s="87">
        <v>10000</v>
      </c>
      <c r="P59" s="118">
        <f t="shared" si="8"/>
        <v>83400</v>
      </c>
      <c r="Q59" s="118"/>
      <c r="R59" s="116"/>
      <c r="S59" s="79"/>
    </row>
    <row r="60" spans="1:19" ht="24" customHeight="1" thickTop="1" thickBot="1" x14ac:dyDescent="0.25">
      <c r="A60" s="1032"/>
      <c r="B60" s="1034"/>
      <c r="C60" s="117" t="s">
        <v>77</v>
      </c>
      <c r="D60" s="37">
        <v>1</v>
      </c>
      <c r="E60" s="37"/>
      <c r="F60" s="82">
        <v>40000</v>
      </c>
      <c r="G60" s="82"/>
      <c r="H60" s="82">
        <v>12300</v>
      </c>
      <c r="I60" s="82" t="s">
        <v>59</v>
      </c>
      <c r="J60" s="82">
        <v>4000</v>
      </c>
      <c r="K60" s="82"/>
      <c r="L60" s="82">
        <v>17500</v>
      </c>
      <c r="M60" s="82">
        <f t="shared" si="7"/>
        <v>4000</v>
      </c>
      <c r="N60" s="87"/>
      <c r="O60" s="87">
        <v>10000</v>
      </c>
      <c r="P60" s="118">
        <f t="shared" si="8"/>
        <v>73800</v>
      </c>
      <c r="Q60" s="118"/>
      <c r="R60" s="116"/>
      <c r="S60" s="79"/>
    </row>
    <row r="61" spans="1:19" ht="24" customHeight="1" thickTop="1" thickBot="1" x14ac:dyDescent="0.25">
      <c r="A61" s="1032"/>
      <c r="B61" s="1034"/>
      <c r="C61" s="117" t="s">
        <v>78</v>
      </c>
      <c r="D61" s="37">
        <v>1</v>
      </c>
      <c r="E61" s="37"/>
      <c r="F61" s="82">
        <v>35000</v>
      </c>
      <c r="G61" s="82"/>
      <c r="H61" s="82">
        <v>12380</v>
      </c>
      <c r="I61" s="82" t="s">
        <v>59</v>
      </c>
      <c r="J61" s="82">
        <v>3500</v>
      </c>
      <c r="K61" s="82"/>
      <c r="L61" s="82">
        <v>23400</v>
      </c>
      <c r="M61" s="82">
        <f t="shared" si="7"/>
        <v>3500</v>
      </c>
      <c r="N61" s="87"/>
      <c r="O61" s="87">
        <v>7500</v>
      </c>
      <c r="P61" s="118">
        <f t="shared" si="8"/>
        <v>74280</v>
      </c>
      <c r="Q61" s="118"/>
      <c r="R61" s="116"/>
      <c r="S61" s="79"/>
    </row>
    <row r="62" spans="1:19" ht="27" customHeight="1" thickTop="1" thickBot="1" x14ac:dyDescent="0.25">
      <c r="A62" s="1032"/>
      <c r="B62" s="1034"/>
      <c r="C62" s="117" t="s">
        <v>78</v>
      </c>
      <c r="D62" s="122">
        <v>1</v>
      </c>
      <c r="E62" s="123"/>
      <c r="F62" s="124">
        <v>35000</v>
      </c>
      <c r="G62" s="124"/>
      <c r="H62" s="124">
        <v>10740</v>
      </c>
      <c r="I62" s="124" t="s">
        <v>59</v>
      </c>
      <c r="J62" s="87">
        <v>3500</v>
      </c>
      <c r="K62" s="87"/>
      <c r="L62" s="87">
        <v>15200</v>
      </c>
      <c r="M62" s="124">
        <f t="shared" si="7"/>
        <v>3500</v>
      </c>
      <c r="N62" s="124"/>
      <c r="O62" s="82">
        <v>7500</v>
      </c>
      <c r="P62" s="88">
        <f t="shared" si="8"/>
        <v>64440</v>
      </c>
      <c r="Q62" s="88"/>
      <c r="R62" s="116"/>
      <c r="S62" s="79"/>
    </row>
    <row r="63" spans="1:19" ht="27" customHeight="1" thickTop="1" thickBot="1" x14ac:dyDescent="0.25">
      <c r="A63" s="1032"/>
      <c r="B63" s="1035"/>
      <c r="C63" s="50" t="s">
        <v>79</v>
      </c>
      <c r="D63" s="68">
        <f>SUM(D55:D62)</f>
        <v>8</v>
      </c>
      <c r="E63" s="68"/>
      <c r="F63" s="68">
        <f>SUM(F55:F62)</f>
        <v>410000</v>
      </c>
      <c r="G63" s="68"/>
      <c r="H63" s="68">
        <f>SUM(H55:H62)</f>
        <v>119870</v>
      </c>
      <c r="I63" s="68" t="s">
        <v>59</v>
      </c>
      <c r="J63" s="68">
        <f>SUM(J55:J62)</f>
        <v>41000</v>
      </c>
      <c r="K63" s="68"/>
      <c r="L63" s="68">
        <f>SUM(L55:L62)</f>
        <v>138350</v>
      </c>
      <c r="M63" s="68">
        <f>SUM(M55:M62)</f>
        <v>41000</v>
      </c>
      <c r="N63" s="68"/>
      <c r="O63" s="68">
        <f>SUM(O55:O62)</f>
        <v>81500</v>
      </c>
      <c r="P63" s="93">
        <f>SUM(P55:P62)</f>
        <v>709220</v>
      </c>
      <c r="Q63" s="93"/>
      <c r="R63" s="119"/>
      <c r="S63" s="95"/>
    </row>
    <row r="64" spans="1:19" ht="24" customHeight="1" thickTop="1" x14ac:dyDescent="0.2">
      <c r="A64" s="1005" t="s">
        <v>80</v>
      </c>
      <c r="B64" s="125"/>
      <c r="C64" s="126" t="s">
        <v>81</v>
      </c>
      <c r="D64" s="127">
        <v>1</v>
      </c>
      <c r="E64" s="128" t="e">
        <f>ROUND(#REF!/25,-2)</f>
        <v>#REF!</v>
      </c>
      <c r="F64" s="87">
        <v>85000</v>
      </c>
      <c r="G64" s="87"/>
      <c r="H64" s="87">
        <v>30900</v>
      </c>
      <c r="I64" s="87" t="s">
        <v>59</v>
      </c>
      <c r="J64" s="87">
        <v>8500</v>
      </c>
      <c r="K64" s="87"/>
      <c r="L64" s="87">
        <v>61000</v>
      </c>
      <c r="M64" s="87">
        <f t="shared" ref="M64:M84" si="9">SUM(J64:J64)</f>
        <v>8500</v>
      </c>
      <c r="N64" s="87"/>
      <c r="O64" s="87">
        <v>17500</v>
      </c>
      <c r="P64" s="88">
        <f t="shared" ref="P64:P84" si="10">SUM(F64:L64)</f>
        <v>185400</v>
      </c>
      <c r="Q64" s="88"/>
      <c r="R64" s="116"/>
      <c r="S64" s="79"/>
    </row>
    <row r="65" spans="1:19" ht="24" customHeight="1" x14ac:dyDescent="0.2">
      <c r="A65" s="1006"/>
      <c r="B65" s="129"/>
      <c r="C65" s="130" t="s">
        <v>82</v>
      </c>
      <c r="D65" s="131">
        <v>1</v>
      </c>
      <c r="E65" s="123" t="e">
        <f>ROUND(#REF!/25,-2)</f>
        <v>#REF!</v>
      </c>
      <c r="F65" s="87">
        <v>60000</v>
      </c>
      <c r="G65" s="87"/>
      <c r="H65" s="87">
        <v>23960</v>
      </c>
      <c r="I65" s="87" t="s">
        <v>59</v>
      </c>
      <c r="J65" s="87">
        <v>6000</v>
      </c>
      <c r="K65" s="87"/>
      <c r="L65" s="87">
        <v>53800</v>
      </c>
      <c r="M65" s="87">
        <f t="shared" si="9"/>
        <v>6000</v>
      </c>
      <c r="N65" s="87"/>
      <c r="O65" s="87">
        <v>17500</v>
      </c>
      <c r="P65" s="88">
        <f t="shared" si="10"/>
        <v>143760</v>
      </c>
      <c r="Q65" s="88"/>
      <c r="R65" s="116"/>
      <c r="S65" s="79"/>
    </row>
    <row r="66" spans="1:19" ht="24" customHeight="1" x14ac:dyDescent="0.2">
      <c r="A66" s="1006"/>
      <c r="B66" s="132"/>
      <c r="C66" s="130" t="s">
        <v>82</v>
      </c>
      <c r="D66" s="122">
        <v>1</v>
      </c>
      <c r="E66" s="123" t="e">
        <f>ROUND(#REF!/25,-2)</f>
        <v>#REF!</v>
      </c>
      <c r="F66" s="87">
        <v>60000</v>
      </c>
      <c r="G66" s="87"/>
      <c r="H66" s="87">
        <v>17800</v>
      </c>
      <c r="I66" s="87" t="s">
        <v>59</v>
      </c>
      <c r="J66" s="87">
        <v>6000</v>
      </c>
      <c r="K66" s="87"/>
      <c r="L66" s="87">
        <v>23000</v>
      </c>
      <c r="M66" s="87">
        <f t="shared" si="9"/>
        <v>6000</v>
      </c>
      <c r="N66" s="87"/>
      <c r="O66" s="87">
        <v>17500</v>
      </c>
      <c r="P66" s="88">
        <f t="shared" si="10"/>
        <v>106800</v>
      </c>
      <c r="Q66" s="88"/>
      <c r="R66" s="116"/>
      <c r="S66" s="79"/>
    </row>
    <row r="67" spans="1:19" ht="24" customHeight="1" x14ac:dyDescent="0.2">
      <c r="A67" s="1006"/>
      <c r="B67" s="132"/>
      <c r="C67" s="130" t="s">
        <v>82</v>
      </c>
      <c r="D67" s="122">
        <v>1</v>
      </c>
      <c r="E67" s="123" t="e">
        <f>ROUND(#REF!/25,-2)</f>
        <v>#REF!</v>
      </c>
      <c r="F67" s="87">
        <v>60000</v>
      </c>
      <c r="G67" s="87"/>
      <c r="H67" s="87">
        <v>24920</v>
      </c>
      <c r="I67" s="87" t="s">
        <v>59</v>
      </c>
      <c r="J67" s="87">
        <v>6000</v>
      </c>
      <c r="K67" s="87"/>
      <c r="L67" s="87">
        <v>58600</v>
      </c>
      <c r="M67" s="87">
        <f t="shared" si="9"/>
        <v>6000</v>
      </c>
      <c r="N67" s="87"/>
      <c r="O67" s="87">
        <v>17500</v>
      </c>
      <c r="P67" s="88">
        <f t="shared" si="10"/>
        <v>149520</v>
      </c>
      <c r="Q67" s="88"/>
      <c r="R67" s="116"/>
      <c r="S67" s="79"/>
    </row>
    <row r="68" spans="1:19" ht="24" customHeight="1" x14ac:dyDescent="0.2">
      <c r="A68" s="1006"/>
      <c r="B68" s="133"/>
      <c r="C68" s="121" t="s">
        <v>83</v>
      </c>
      <c r="D68" s="62">
        <v>1</v>
      </c>
      <c r="E68" s="37"/>
      <c r="F68" s="82">
        <v>58000</v>
      </c>
      <c r="G68" s="82"/>
      <c r="H68" s="82">
        <v>2500</v>
      </c>
      <c r="I68" s="82" t="s">
        <v>59</v>
      </c>
      <c r="J68" s="82"/>
      <c r="K68" s="82"/>
      <c r="L68" s="82">
        <v>5250</v>
      </c>
      <c r="M68" s="82">
        <f t="shared" si="9"/>
        <v>0</v>
      </c>
      <c r="N68" s="87"/>
      <c r="O68" s="87">
        <v>10000</v>
      </c>
      <c r="P68" s="118">
        <v>15000</v>
      </c>
      <c r="Q68" s="118"/>
      <c r="R68" s="116"/>
      <c r="S68" s="79"/>
    </row>
    <row r="69" spans="1:19" ht="24" customHeight="1" x14ac:dyDescent="0.2">
      <c r="A69" s="1006"/>
      <c r="B69" s="133"/>
      <c r="C69" s="121" t="s">
        <v>84</v>
      </c>
      <c r="D69" s="62">
        <v>1</v>
      </c>
      <c r="E69" s="37"/>
      <c r="F69" s="82">
        <v>58000</v>
      </c>
      <c r="G69" s="82"/>
      <c r="H69" s="82">
        <v>3070</v>
      </c>
      <c r="I69" s="82" t="s">
        <v>59</v>
      </c>
      <c r="J69" s="82">
        <v>5800</v>
      </c>
      <c r="K69" s="82"/>
      <c r="L69" s="82"/>
      <c r="M69" s="82">
        <f t="shared" si="9"/>
        <v>5800</v>
      </c>
      <c r="N69" s="87"/>
      <c r="O69" s="87">
        <v>10000</v>
      </c>
      <c r="P69" s="118">
        <f>SUM(F69:J69)</f>
        <v>66870</v>
      </c>
      <c r="Q69" s="118"/>
      <c r="R69" s="116"/>
      <c r="S69" s="79"/>
    </row>
    <row r="70" spans="1:19" ht="24" customHeight="1" x14ac:dyDescent="0.2">
      <c r="A70" s="1006"/>
      <c r="B70" s="133"/>
      <c r="C70" s="121" t="s">
        <v>76</v>
      </c>
      <c r="D70" s="62">
        <v>1</v>
      </c>
      <c r="E70" s="37"/>
      <c r="F70" s="82">
        <v>55000</v>
      </c>
      <c r="G70" s="82"/>
      <c r="H70" s="82">
        <v>16900</v>
      </c>
      <c r="I70" s="82" t="s">
        <v>59</v>
      </c>
      <c r="J70" s="82">
        <v>5500</v>
      </c>
      <c r="K70" s="82"/>
      <c r="L70" s="82">
        <v>24000</v>
      </c>
      <c r="M70" s="82">
        <f t="shared" si="9"/>
        <v>5500</v>
      </c>
      <c r="N70" s="87"/>
      <c r="O70" s="87">
        <v>10000</v>
      </c>
      <c r="P70" s="118">
        <f t="shared" si="10"/>
        <v>101400</v>
      </c>
      <c r="Q70" s="118"/>
      <c r="R70" s="116"/>
      <c r="S70" s="79"/>
    </row>
    <row r="71" spans="1:19" ht="24" customHeight="1" x14ac:dyDescent="0.2">
      <c r="A71" s="1006"/>
      <c r="B71" s="133"/>
      <c r="C71" s="121" t="s">
        <v>76</v>
      </c>
      <c r="D71" s="62">
        <v>1</v>
      </c>
      <c r="E71" s="37"/>
      <c r="F71" s="82">
        <v>55000</v>
      </c>
      <c r="G71" s="82"/>
      <c r="H71" s="82">
        <v>16900</v>
      </c>
      <c r="I71" s="82" t="s">
        <v>59</v>
      </c>
      <c r="J71" s="82">
        <v>5500</v>
      </c>
      <c r="K71" s="82"/>
      <c r="L71" s="82">
        <v>24000</v>
      </c>
      <c r="M71" s="82">
        <f t="shared" si="9"/>
        <v>5500</v>
      </c>
      <c r="N71" s="87"/>
      <c r="O71" s="87">
        <v>10000</v>
      </c>
      <c r="P71" s="118">
        <f t="shared" si="10"/>
        <v>101400</v>
      </c>
      <c r="Q71" s="118"/>
      <c r="R71" s="116"/>
      <c r="S71" s="79"/>
    </row>
    <row r="72" spans="1:19" ht="24" customHeight="1" x14ac:dyDescent="0.2">
      <c r="A72" s="1006"/>
      <c r="B72" s="133"/>
      <c r="C72" s="121" t="s">
        <v>77</v>
      </c>
      <c r="D72" s="62">
        <v>1</v>
      </c>
      <c r="E72" s="37"/>
      <c r="F72" s="82">
        <v>40000</v>
      </c>
      <c r="G72" s="82"/>
      <c r="H72" s="82">
        <v>1100</v>
      </c>
      <c r="I72" s="82" t="s">
        <v>59</v>
      </c>
      <c r="J72" s="82"/>
      <c r="K72" s="82"/>
      <c r="L72" s="82">
        <v>500</v>
      </c>
      <c r="M72" s="82">
        <f t="shared" si="9"/>
        <v>0</v>
      </c>
      <c r="N72" s="87"/>
      <c r="O72" s="87">
        <v>10000</v>
      </c>
      <c r="P72" s="118">
        <v>6600</v>
      </c>
      <c r="Q72" s="118"/>
      <c r="R72" s="116"/>
      <c r="S72" s="79"/>
    </row>
    <row r="73" spans="1:19" ht="24" customHeight="1" x14ac:dyDescent="0.2">
      <c r="A73" s="1006"/>
      <c r="B73" s="133"/>
      <c r="C73" s="121" t="s">
        <v>77</v>
      </c>
      <c r="D73" s="62">
        <v>1</v>
      </c>
      <c r="E73" s="37"/>
      <c r="F73" s="82">
        <v>40000</v>
      </c>
      <c r="G73" s="82"/>
      <c r="H73" s="82">
        <v>1000</v>
      </c>
      <c r="I73" s="82" t="s">
        <v>59</v>
      </c>
      <c r="J73" s="82">
        <v>4000</v>
      </c>
      <c r="K73" s="82"/>
      <c r="L73" s="82"/>
      <c r="M73" s="82">
        <f t="shared" si="9"/>
        <v>4000</v>
      </c>
      <c r="N73" s="87"/>
      <c r="O73" s="87">
        <v>10000</v>
      </c>
      <c r="P73" s="118">
        <f>SUM(F73:J73)</f>
        <v>45000</v>
      </c>
      <c r="Q73" s="118"/>
      <c r="R73" s="116"/>
      <c r="S73" s="79"/>
    </row>
    <row r="74" spans="1:19" ht="24" customHeight="1" x14ac:dyDescent="0.2">
      <c r="A74" s="1006"/>
      <c r="B74" s="133"/>
      <c r="C74" s="121" t="s">
        <v>77</v>
      </c>
      <c r="D74" s="62">
        <v>1</v>
      </c>
      <c r="E74" s="37"/>
      <c r="F74" s="82">
        <v>40000</v>
      </c>
      <c r="G74" s="82"/>
      <c r="H74" s="82">
        <v>2760</v>
      </c>
      <c r="I74" s="82" t="s">
        <v>59</v>
      </c>
      <c r="J74" s="82"/>
      <c r="K74" s="82"/>
      <c r="L74" s="82">
        <v>3800</v>
      </c>
      <c r="M74" s="82">
        <f t="shared" si="9"/>
        <v>0</v>
      </c>
      <c r="N74" s="87"/>
      <c r="O74" s="87">
        <v>10000</v>
      </c>
      <c r="P74" s="118">
        <v>16560</v>
      </c>
      <c r="Q74" s="118"/>
      <c r="R74" s="116"/>
      <c r="S74" s="79"/>
    </row>
    <row r="75" spans="1:19" ht="24" customHeight="1" x14ac:dyDescent="0.2">
      <c r="A75" s="1006"/>
      <c r="B75" s="133"/>
      <c r="C75" s="121" t="s">
        <v>77</v>
      </c>
      <c r="D75" s="62">
        <v>1</v>
      </c>
      <c r="E75" s="37"/>
      <c r="F75" s="82">
        <v>40000</v>
      </c>
      <c r="G75" s="82"/>
      <c r="H75" s="82">
        <v>3700</v>
      </c>
      <c r="I75" s="82" t="s">
        <v>59</v>
      </c>
      <c r="J75" s="82"/>
      <c r="K75" s="82"/>
      <c r="L75" s="82">
        <v>3500</v>
      </c>
      <c r="M75" s="82">
        <f t="shared" si="9"/>
        <v>0</v>
      </c>
      <c r="N75" s="87"/>
      <c r="O75" s="87">
        <v>10000</v>
      </c>
      <c r="P75" s="118">
        <v>22200</v>
      </c>
      <c r="Q75" s="118"/>
      <c r="R75" s="116"/>
      <c r="S75" s="79"/>
    </row>
    <row r="76" spans="1:19" ht="24" customHeight="1" x14ac:dyDescent="0.2">
      <c r="A76" s="1006"/>
      <c r="B76" s="133"/>
      <c r="C76" s="121" t="s">
        <v>77</v>
      </c>
      <c r="D76" s="62">
        <v>1</v>
      </c>
      <c r="E76" s="37"/>
      <c r="F76" s="82">
        <v>40000</v>
      </c>
      <c r="G76" s="82"/>
      <c r="H76" s="82">
        <v>1240</v>
      </c>
      <c r="I76" s="82" t="s">
        <v>59</v>
      </c>
      <c r="J76" s="82"/>
      <c r="K76" s="82"/>
      <c r="L76" s="82">
        <v>1200</v>
      </c>
      <c r="M76" s="82">
        <f t="shared" si="9"/>
        <v>0</v>
      </c>
      <c r="N76" s="87"/>
      <c r="O76" s="87">
        <v>10000</v>
      </c>
      <c r="P76" s="118">
        <v>7440</v>
      </c>
      <c r="Q76" s="118"/>
      <c r="R76" s="116"/>
      <c r="S76" s="79"/>
    </row>
    <row r="77" spans="1:19" ht="24" customHeight="1" x14ac:dyDescent="0.2">
      <c r="A77" s="1006"/>
      <c r="B77" s="133"/>
      <c r="C77" s="121" t="s">
        <v>77</v>
      </c>
      <c r="D77" s="62">
        <v>1</v>
      </c>
      <c r="E77" s="37"/>
      <c r="F77" s="82">
        <v>40000</v>
      </c>
      <c r="G77" s="82"/>
      <c r="H77" s="82"/>
      <c r="I77" s="82" t="s">
        <v>59</v>
      </c>
      <c r="J77" s="82">
        <v>4000</v>
      </c>
      <c r="K77" s="82"/>
      <c r="L77" s="82"/>
      <c r="M77" s="82">
        <f t="shared" si="9"/>
        <v>4000</v>
      </c>
      <c r="N77" s="87"/>
      <c r="O77" s="87">
        <v>10000</v>
      </c>
      <c r="P77" s="118">
        <f t="shared" ref="P77" si="11">SUM(F77:L77)</f>
        <v>44000</v>
      </c>
      <c r="Q77" s="118"/>
      <c r="R77" s="116"/>
      <c r="S77" s="79"/>
    </row>
    <row r="78" spans="1:19" ht="32.25" customHeight="1" x14ac:dyDescent="0.2">
      <c r="A78" s="1006"/>
      <c r="B78" s="133"/>
      <c r="C78" s="134" t="s">
        <v>85</v>
      </c>
      <c r="D78" s="135">
        <v>1</v>
      </c>
      <c r="E78" s="123"/>
      <c r="F78" s="124">
        <v>38000</v>
      </c>
      <c r="G78" s="124"/>
      <c r="H78" s="124">
        <v>950</v>
      </c>
      <c r="I78" s="124" t="s">
        <v>59</v>
      </c>
      <c r="J78" s="87"/>
      <c r="K78" s="87"/>
      <c r="L78" s="87"/>
      <c r="M78" s="124">
        <f t="shared" si="9"/>
        <v>0</v>
      </c>
      <c r="N78" s="124"/>
      <c r="O78" s="82">
        <v>12500</v>
      </c>
      <c r="P78" s="88">
        <v>5700</v>
      </c>
      <c r="Q78" s="88"/>
      <c r="R78" s="116"/>
      <c r="S78" s="79"/>
    </row>
    <row r="79" spans="1:19" ht="36" customHeight="1" x14ac:dyDescent="0.2">
      <c r="A79" s="1006"/>
      <c r="B79" s="133"/>
      <c r="C79" s="134" t="s">
        <v>85</v>
      </c>
      <c r="D79" s="135">
        <v>1</v>
      </c>
      <c r="E79" s="123"/>
      <c r="F79" s="124">
        <v>38000</v>
      </c>
      <c r="G79" s="124"/>
      <c r="H79" s="124">
        <v>950</v>
      </c>
      <c r="I79" s="124" t="s">
        <v>59</v>
      </c>
      <c r="J79" s="87"/>
      <c r="K79" s="87"/>
      <c r="L79" s="87"/>
      <c r="M79" s="124">
        <f t="shared" si="9"/>
        <v>0</v>
      </c>
      <c r="N79" s="124"/>
      <c r="O79" s="82">
        <v>12500</v>
      </c>
      <c r="P79" s="88">
        <v>5700</v>
      </c>
      <c r="Q79" s="88"/>
      <c r="R79" s="116"/>
      <c r="S79" s="79"/>
    </row>
    <row r="80" spans="1:19" ht="32.25" customHeight="1" x14ac:dyDescent="0.2">
      <c r="A80" s="1006"/>
      <c r="B80" s="1036" t="s">
        <v>86</v>
      </c>
      <c r="C80" s="134" t="s">
        <v>78</v>
      </c>
      <c r="D80" s="135">
        <v>1</v>
      </c>
      <c r="E80" s="123"/>
      <c r="F80" s="124">
        <v>35000</v>
      </c>
      <c r="G80" s="124"/>
      <c r="H80" s="124">
        <v>9070</v>
      </c>
      <c r="I80" s="124" t="s">
        <v>59</v>
      </c>
      <c r="J80" s="87">
        <v>3500</v>
      </c>
      <c r="K80" s="87"/>
      <c r="L80" s="87">
        <v>6850</v>
      </c>
      <c r="M80" s="124">
        <f t="shared" si="9"/>
        <v>3500</v>
      </c>
      <c r="N80" s="124"/>
      <c r="O80" s="82">
        <v>12500</v>
      </c>
      <c r="P80" s="88">
        <f t="shared" si="10"/>
        <v>54420</v>
      </c>
      <c r="Q80" s="88"/>
      <c r="R80" s="116"/>
      <c r="S80" s="79"/>
    </row>
    <row r="81" spans="1:20" ht="36" customHeight="1" x14ac:dyDescent="0.2">
      <c r="A81" s="1006"/>
      <c r="B81" s="1037"/>
      <c r="C81" s="134" t="s">
        <v>78</v>
      </c>
      <c r="D81" s="131">
        <v>1</v>
      </c>
      <c r="E81" s="123"/>
      <c r="F81" s="124">
        <v>35000</v>
      </c>
      <c r="G81" s="124"/>
      <c r="H81" s="124">
        <v>7700</v>
      </c>
      <c r="I81" s="124" t="s">
        <v>59</v>
      </c>
      <c r="J81" s="87">
        <v>3500</v>
      </c>
      <c r="K81" s="87"/>
      <c r="L81" s="87"/>
      <c r="M81" s="124">
        <f t="shared" si="9"/>
        <v>3500</v>
      </c>
      <c r="N81" s="124"/>
      <c r="O81" s="82">
        <v>12500</v>
      </c>
      <c r="P81" s="88">
        <f t="shared" si="10"/>
        <v>46200</v>
      </c>
      <c r="Q81" s="88"/>
      <c r="R81" s="116"/>
      <c r="S81" s="79"/>
    </row>
    <row r="82" spans="1:20" ht="36" customHeight="1" x14ac:dyDescent="0.2">
      <c r="A82" s="1006"/>
      <c r="B82" s="1037"/>
      <c r="C82" s="134" t="s">
        <v>78</v>
      </c>
      <c r="D82" s="131">
        <v>1</v>
      </c>
      <c r="E82" s="123"/>
      <c r="F82" s="124">
        <v>20000</v>
      </c>
      <c r="G82" s="124"/>
      <c r="H82" s="124">
        <v>6200</v>
      </c>
      <c r="I82" s="124" t="s">
        <v>59</v>
      </c>
      <c r="J82" s="87">
        <v>2000</v>
      </c>
      <c r="K82" s="87"/>
      <c r="L82" s="87">
        <v>9000</v>
      </c>
      <c r="M82" s="124">
        <f t="shared" si="9"/>
        <v>2000</v>
      </c>
      <c r="N82" s="124"/>
      <c r="O82" s="82">
        <v>12500</v>
      </c>
      <c r="P82" s="88">
        <f t="shared" si="10"/>
        <v>37200</v>
      </c>
      <c r="Q82" s="88"/>
      <c r="R82" s="116"/>
      <c r="S82" s="79"/>
    </row>
    <row r="83" spans="1:20" ht="36" customHeight="1" x14ac:dyDescent="0.2">
      <c r="A83" s="1006"/>
      <c r="B83" s="1037"/>
      <c r="C83" s="134" t="s">
        <v>87</v>
      </c>
      <c r="D83" s="131">
        <v>1</v>
      </c>
      <c r="E83" s="123"/>
      <c r="F83" s="124">
        <v>20000</v>
      </c>
      <c r="G83" s="124"/>
      <c r="H83" s="124">
        <v>7700</v>
      </c>
      <c r="I83" s="124" t="s">
        <v>59</v>
      </c>
      <c r="J83" s="87">
        <v>2000</v>
      </c>
      <c r="K83" s="87"/>
      <c r="L83" s="87">
        <v>16500</v>
      </c>
      <c r="M83" s="124">
        <f t="shared" si="9"/>
        <v>2000</v>
      </c>
      <c r="N83" s="124"/>
      <c r="O83" s="82">
        <v>12500</v>
      </c>
      <c r="P83" s="88">
        <f t="shared" si="10"/>
        <v>46200</v>
      </c>
      <c r="Q83" s="88"/>
      <c r="R83" s="116"/>
      <c r="S83" s="79"/>
    </row>
    <row r="84" spans="1:20" ht="36" customHeight="1" x14ac:dyDescent="0.2">
      <c r="A84" s="1006"/>
      <c r="B84" s="136"/>
      <c r="C84" s="134" t="s">
        <v>88</v>
      </c>
      <c r="D84" s="135">
        <v>1</v>
      </c>
      <c r="E84" s="123"/>
      <c r="F84" s="124">
        <v>20000</v>
      </c>
      <c r="G84" s="124"/>
      <c r="H84" s="124">
        <v>5800</v>
      </c>
      <c r="I84" s="124" t="s">
        <v>59</v>
      </c>
      <c r="J84" s="87">
        <v>2000</v>
      </c>
      <c r="K84" s="87"/>
      <c r="L84" s="87">
        <v>7000</v>
      </c>
      <c r="M84" s="124">
        <f t="shared" si="9"/>
        <v>2000</v>
      </c>
      <c r="N84" s="124"/>
      <c r="O84" s="82">
        <v>12500</v>
      </c>
      <c r="P84" s="88">
        <f t="shared" si="10"/>
        <v>34800</v>
      </c>
      <c r="Q84" s="88"/>
      <c r="R84" s="116"/>
      <c r="S84" s="79"/>
    </row>
    <row r="85" spans="1:20" ht="24" customHeight="1" thickBot="1" x14ac:dyDescent="0.25">
      <c r="A85" s="1007"/>
      <c r="B85" s="137"/>
      <c r="C85" s="138" t="s">
        <v>89</v>
      </c>
      <c r="D85" s="68">
        <f>SUM(D64:D84)</f>
        <v>21</v>
      </c>
      <c r="E85" s="139" t="e">
        <f>SUM(E64:E83)</f>
        <v>#REF!</v>
      </c>
      <c r="F85" s="68">
        <f>SUM(F64:F84)</f>
        <v>937000</v>
      </c>
      <c r="G85" s="68"/>
      <c r="H85" s="68">
        <f>SUM(H64:H84)</f>
        <v>185120</v>
      </c>
      <c r="I85" s="68" t="s">
        <v>59</v>
      </c>
      <c r="J85" s="68">
        <f>SUM(J64:J84)</f>
        <v>64300</v>
      </c>
      <c r="K85" s="68"/>
      <c r="L85" s="68">
        <f>SUM(L64:L84)</f>
        <v>298000</v>
      </c>
      <c r="M85" s="68">
        <f>SUM(M64:M83)</f>
        <v>62300</v>
      </c>
      <c r="N85" s="68"/>
      <c r="O85" s="68">
        <f>SUM(O64:O83)</f>
        <v>245000</v>
      </c>
      <c r="P85" s="93">
        <f>SUM(P64:P84)</f>
        <v>1242170</v>
      </c>
      <c r="Q85" s="93"/>
      <c r="R85" s="119"/>
      <c r="S85" s="95"/>
    </row>
    <row r="86" spans="1:20" ht="24" customHeight="1" thickTop="1" thickBot="1" x14ac:dyDescent="0.25">
      <c r="A86" s="1038" t="s">
        <v>90</v>
      </c>
      <c r="B86" s="1038"/>
      <c r="C86" s="1039"/>
      <c r="D86" s="140">
        <f>SUM(D85,D63,D54,D49,D46)</f>
        <v>39</v>
      </c>
      <c r="E86" s="140"/>
      <c r="F86" s="141">
        <f>SUM(F85,F63,F54,F49,F46)</f>
        <v>1802000</v>
      </c>
      <c r="G86" s="141"/>
      <c r="H86" s="141">
        <f>SUM(H85,H63,H54,H49,H46)</f>
        <v>455690</v>
      </c>
      <c r="I86" s="141" t="s">
        <v>59</v>
      </c>
      <c r="J86" s="141">
        <f>SUM(J85,J63,J54,J49,J46)</f>
        <v>150800</v>
      </c>
      <c r="K86" s="141"/>
      <c r="L86" s="141">
        <f>SUM(L85,L63,L54,L49,L46)</f>
        <v>684350</v>
      </c>
      <c r="M86" s="141" t="e">
        <f>SUM(M46+#REF!+#REF!+#REF!)</f>
        <v>#REF!</v>
      </c>
      <c r="N86" s="141"/>
      <c r="O86" s="140" t="e">
        <f>SUM(O46+#REF!+#REF!+#REF!)</f>
        <v>#REF!</v>
      </c>
      <c r="P86" s="142">
        <f>SUM(P46+P49+P54+P63+P85)</f>
        <v>2850590</v>
      </c>
      <c r="Q86" s="142"/>
      <c r="R86" s="143"/>
      <c r="S86" s="144"/>
      <c r="T86" s="145"/>
    </row>
    <row r="87" spans="1:20" ht="24" customHeight="1" thickTop="1" thickBot="1" x14ac:dyDescent="0.25">
      <c r="A87" s="1040" t="s">
        <v>766</v>
      </c>
      <c r="B87" s="1041"/>
      <c r="C87" s="1041"/>
      <c r="D87" s="1041"/>
      <c r="E87" s="1041"/>
      <c r="F87" s="1041"/>
      <c r="G87" s="1041"/>
      <c r="H87" s="1041"/>
      <c r="I87" s="1041"/>
      <c r="J87" s="1041"/>
      <c r="K87" s="1041"/>
      <c r="L87" s="1041"/>
      <c r="M87" s="1041"/>
      <c r="N87" s="1041"/>
      <c r="O87" s="1041"/>
      <c r="P87" s="1041"/>
      <c r="Q87" s="1042"/>
      <c r="R87" s="46"/>
      <c r="S87" s="46"/>
    </row>
    <row r="88" spans="1:20" ht="27.75" customHeight="1" thickTop="1" x14ac:dyDescent="0.2">
      <c r="A88" s="1060" t="s">
        <v>767</v>
      </c>
      <c r="B88" s="1005" t="s">
        <v>91</v>
      </c>
      <c r="C88" s="146" t="s">
        <v>58</v>
      </c>
      <c r="D88" s="120">
        <v>1</v>
      </c>
      <c r="E88" s="120"/>
      <c r="F88" s="120">
        <v>60000</v>
      </c>
      <c r="G88" s="147"/>
      <c r="H88" s="147"/>
      <c r="I88" s="147"/>
      <c r="J88" s="147"/>
      <c r="K88" s="147"/>
      <c r="L88" s="147"/>
      <c r="M88" s="147"/>
      <c r="N88" s="147"/>
      <c r="O88" s="147"/>
      <c r="P88" s="120">
        <v>30000</v>
      </c>
      <c r="Q88" s="148"/>
      <c r="R88" s="46"/>
      <c r="S88" s="46"/>
    </row>
    <row r="89" spans="1:20" ht="24" customHeight="1" thickBot="1" x14ac:dyDescent="0.25">
      <c r="A89" s="1061"/>
      <c r="B89" s="1007"/>
      <c r="C89" s="149" t="s">
        <v>92</v>
      </c>
      <c r="D89" s="68">
        <f>SUM(D88:D88)</f>
        <v>1</v>
      </c>
      <c r="E89" s="68">
        <f>SUM(E88:E88)</f>
        <v>0</v>
      </c>
      <c r="F89" s="68">
        <f>SUM(F88:F88)</f>
        <v>60000</v>
      </c>
      <c r="G89" s="150"/>
      <c r="H89" s="150"/>
      <c r="I89" s="150"/>
      <c r="J89" s="150"/>
      <c r="K89" s="150"/>
      <c r="L89" s="150"/>
      <c r="M89" s="150">
        <f>SUM(M88:M88)</f>
        <v>0</v>
      </c>
      <c r="N89" s="150"/>
      <c r="O89" s="150"/>
      <c r="P89" s="68">
        <f>SUM(P88:P88)</f>
        <v>30000</v>
      </c>
      <c r="Q89" s="151"/>
      <c r="R89" s="46"/>
      <c r="S89" s="46"/>
    </row>
    <row r="90" spans="1:20" ht="24" customHeight="1" thickTop="1" thickBot="1" x14ac:dyDescent="0.25">
      <c r="A90" s="1053" t="s">
        <v>93</v>
      </c>
      <c r="B90" s="1054"/>
      <c r="C90" s="1054"/>
      <c r="D90" s="1054"/>
      <c r="E90" s="1054"/>
      <c r="F90" s="1054"/>
      <c r="G90" s="1054"/>
      <c r="H90" s="1054"/>
      <c r="I90" s="1054"/>
      <c r="J90" s="1054"/>
      <c r="K90" s="1054"/>
      <c r="L90" s="1054"/>
      <c r="M90" s="1054"/>
      <c r="N90" s="1054"/>
      <c r="O90" s="1054"/>
      <c r="P90" s="1054"/>
      <c r="Q90" s="152"/>
      <c r="R90" s="46"/>
      <c r="S90" s="46"/>
    </row>
    <row r="91" spans="1:20" ht="26.25" customHeight="1" thickTop="1" x14ac:dyDescent="0.2">
      <c r="A91" s="1062" t="s">
        <v>94</v>
      </c>
      <c r="B91" s="1008" t="s">
        <v>95</v>
      </c>
      <c r="C91" s="63" t="s">
        <v>96</v>
      </c>
      <c r="D91" s="153">
        <v>1</v>
      </c>
      <c r="E91" s="153"/>
      <c r="F91" s="36">
        <v>50000</v>
      </c>
      <c r="G91" s="147">
        <v>50000</v>
      </c>
      <c r="H91" s="147"/>
      <c r="I91" s="147"/>
      <c r="J91" s="147"/>
      <c r="K91" s="147"/>
      <c r="L91" s="147">
        <v>10000</v>
      </c>
      <c r="M91" s="147">
        <f>L91/F91</f>
        <v>0.2</v>
      </c>
      <c r="N91" s="147"/>
      <c r="O91" s="147"/>
      <c r="P91" s="120">
        <f>SUM(G91:L91)</f>
        <v>60000</v>
      </c>
      <c r="Q91" s="154"/>
      <c r="R91" s="46"/>
      <c r="S91" s="46"/>
    </row>
    <row r="92" spans="1:20" ht="24" customHeight="1" x14ac:dyDescent="0.2">
      <c r="A92" s="1063"/>
      <c r="B92" s="1009"/>
      <c r="C92" s="44" t="s">
        <v>97</v>
      </c>
      <c r="D92" s="37">
        <v>1</v>
      </c>
      <c r="E92" s="155"/>
      <c r="F92" s="36">
        <v>45000</v>
      </c>
      <c r="G92" s="64"/>
      <c r="H92" s="64"/>
      <c r="I92" s="64"/>
      <c r="J92" s="64">
        <v>4500</v>
      </c>
      <c r="K92" s="64"/>
      <c r="L92" s="64">
        <v>35500</v>
      </c>
      <c r="M92" s="64">
        <f>L92/F92</f>
        <v>0.78888888888888886</v>
      </c>
      <c r="N92" s="64"/>
      <c r="O92" s="64"/>
      <c r="P92" s="36">
        <f>SUM(F92:L92)</f>
        <v>85000</v>
      </c>
      <c r="Q92" s="156"/>
      <c r="R92" s="46"/>
      <c r="S92" s="46"/>
    </row>
    <row r="93" spans="1:20" ht="27.75" customHeight="1" thickBot="1" x14ac:dyDescent="0.25">
      <c r="A93" s="1064"/>
      <c r="B93" s="157"/>
      <c r="C93" s="149" t="s">
        <v>98</v>
      </c>
      <c r="D93" s="68">
        <f>SUM(D91:D92)</f>
        <v>2</v>
      </c>
      <c r="E93" s="68">
        <f>SUM(E91:E92)</f>
        <v>0</v>
      </c>
      <c r="F93" s="68">
        <f>SUM(F91:F92)</f>
        <v>95000</v>
      </c>
      <c r="G93" s="150">
        <f>SUM(G91:G92)</f>
        <v>50000</v>
      </c>
      <c r="H93" s="150"/>
      <c r="I93" s="150"/>
      <c r="J93" s="150">
        <f>SUM(J91:J92)</f>
        <v>4500</v>
      </c>
      <c r="K93" s="150"/>
      <c r="L93" s="150">
        <f>SUM(L91:L92)</f>
        <v>45500</v>
      </c>
      <c r="M93" s="150">
        <f>SUM(M91:M92)</f>
        <v>0.98888888888888893</v>
      </c>
      <c r="N93" s="150"/>
      <c r="O93" s="150"/>
      <c r="P93" s="68">
        <f>SUM(P91:P92)</f>
        <v>145000</v>
      </c>
      <c r="Q93" s="158"/>
    </row>
    <row r="94" spans="1:20" s="46" customFormat="1" ht="19.5" customHeight="1" thickTop="1" thickBot="1" x14ac:dyDescent="0.25">
      <c r="A94" s="1065" t="s">
        <v>99</v>
      </c>
      <c r="B94" s="1038"/>
      <c r="C94" s="1039"/>
      <c r="D94" s="140">
        <f>SUM(D89+D93)</f>
        <v>3</v>
      </c>
      <c r="E94" s="140" t="e">
        <f>SUM(#REF!,E90,#REF!,#REF!)</f>
        <v>#REF!</v>
      </c>
      <c r="F94" s="140">
        <f>SUM(F89+F93)</f>
        <v>155000</v>
      </c>
      <c r="G94" s="159">
        <f>SUM(G93)</f>
        <v>50000</v>
      </c>
      <c r="H94" s="159"/>
      <c r="I94" s="159"/>
      <c r="J94" s="159">
        <f>SUM(J93)</f>
        <v>4500</v>
      </c>
      <c r="K94" s="159"/>
      <c r="L94" s="159">
        <f>SUM(L93)</f>
        <v>45500</v>
      </c>
      <c r="M94" s="159" t="e">
        <f>SUM(#REF!,M90,#REF!,#REF!)</f>
        <v>#REF!</v>
      </c>
      <c r="N94" s="159"/>
      <c r="O94" s="159"/>
      <c r="P94" s="140">
        <f>SUM(P89+P93)</f>
        <v>175000</v>
      </c>
      <c r="Q94" s="160"/>
      <c r="R94" s="161"/>
      <c r="S94" s="161"/>
    </row>
    <row r="95" spans="1:20" ht="24" customHeight="1" thickTop="1" thickBot="1" x14ac:dyDescent="0.25">
      <c r="A95" s="1053" t="s">
        <v>100</v>
      </c>
      <c r="B95" s="1054"/>
      <c r="C95" s="1054"/>
      <c r="D95" s="1054"/>
      <c r="E95" s="1054"/>
      <c r="F95" s="1054"/>
      <c r="G95" s="1054"/>
      <c r="H95" s="1054"/>
      <c r="I95" s="1054"/>
      <c r="J95" s="1054"/>
      <c r="K95" s="1054"/>
      <c r="L95" s="1054"/>
      <c r="M95" s="1054"/>
      <c r="N95" s="1054"/>
      <c r="O95" s="1054"/>
      <c r="P95" s="1054"/>
      <c r="Q95" s="152"/>
      <c r="R95" s="46"/>
      <c r="S95" s="46"/>
    </row>
    <row r="96" spans="1:20" ht="33" customHeight="1" thickTop="1" x14ac:dyDescent="0.2">
      <c r="A96" s="1055" t="s">
        <v>101</v>
      </c>
      <c r="B96" s="162" t="s">
        <v>102</v>
      </c>
      <c r="C96" s="146" t="s">
        <v>103</v>
      </c>
      <c r="D96" s="120">
        <v>1</v>
      </c>
      <c r="E96" s="120"/>
      <c r="F96" s="120">
        <v>80000</v>
      </c>
      <c r="G96" s="147"/>
      <c r="H96" s="147"/>
      <c r="I96" s="147"/>
      <c r="J96" s="147">
        <v>8000</v>
      </c>
      <c r="K96" s="147"/>
      <c r="L96" s="147">
        <v>80000</v>
      </c>
      <c r="M96" s="147"/>
      <c r="N96" s="147"/>
      <c r="O96" s="147"/>
      <c r="P96" s="120">
        <f>SUM(F96:L96)</f>
        <v>168000</v>
      </c>
      <c r="Q96" s="148"/>
      <c r="R96" s="46"/>
      <c r="S96" s="46"/>
    </row>
    <row r="97" spans="1:19" ht="27.75" customHeight="1" thickBot="1" x14ac:dyDescent="0.25">
      <c r="A97" s="1056"/>
      <c r="B97" s="157"/>
      <c r="C97" s="163" t="s">
        <v>104</v>
      </c>
      <c r="D97" s="164">
        <f>SUM(D96:D96)</f>
        <v>1</v>
      </c>
      <c r="E97" s="164">
        <f>SUM(E96:E96)</f>
        <v>0</v>
      </c>
      <c r="F97" s="164">
        <f>SUM(F96:F96)</f>
        <v>80000</v>
      </c>
      <c r="G97" s="165"/>
      <c r="H97" s="165"/>
      <c r="I97" s="165"/>
      <c r="J97" s="165">
        <f>SUM(J96:J96)</f>
        <v>8000</v>
      </c>
      <c r="K97" s="165"/>
      <c r="L97" s="165">
        <f>SUM(L96)</f>
        <v>80000</v>
      </c>
      <c r="M97" s="165">
        <f>SUM(M96:M96)</f>
        <v>0</v>
      </c>
      <c r="N97" s="165"/>
      <c r="O97" s="165"/>
      <c r="P97" s="164">
        <f>SUM(P96)</f>
        <v>168000</v>
      </c>
      <c r="Q97" s="166"/>
      <c r="R97" s="46"/>
      <c r="S97" s="46"/>
    </row>
    <row r="98" spans="1:19" ht="24" customHeight="1" thickTop="1" x14ac:dyDescent="0.2">
      <c r="A98" s="1005" t="s">
        <v>105</v>
      </c>
      <c r="B98" s="1008" t="s">
        <v>106</v>
      </c>
      <c r="C98" s="63" t="s">
        <v>81</v>
      </c>
      <c r="D98" s="153">
        <v>1</v>
      </c>
      <c r="E98" s="153"/>
      <c r="F98" s="36">
        <v>70000</v>
      </c>
      <c r="G98" s="147">
        <v>10000</v>
      </c>
      <c r="H98" s="147"/>
      <c r="I98" s="147"/>
      <c r="J98" s="147">
        <v>7000</v>
      </c>
      <c r="K98" s="147"/>
      <c r="L98" s="147">
        <v>70000</v>
      </c>
      <c r="M98" s="147">
        <f>L98/F98</f>
        <v>1</v>
      </c>
      <c r="N98" s="147"/>
      <c r="O98" s="147"/>
      <c r="P98" s="120">
        <f>SUM(F98:L98)</f>
        <v>157000</v>
      </c>
      <c r="Q98" s="154"/>
      <c r="R98" s="46"/>
      <c r="S98" s="46"/>
    </row>
    <row r="99" spans="1:19" ht="24" customHeight="1" x14ac:dyDescent="0.2">
      <c r="A99" s="1006"/>
      <c r="B99" s="1009"/>
      <c r="C99" s="44" t="s">
        <v>76</v>
      </c>
      <c r="D99" s="37">
        <v>1</v>
      </c>
      <c r="E99" s="155"/>
      <c r="F99" s="36">
        <v>45000</v>
      </c>
      <c r="G99" s="64">
        <v>30000</v>
      </c>
      <c r="H99" s="64"/>
      <c r="I99" s="64"/>
      <c r="J99" s="64">
        <v>4500</v>
      </c>
      <c r="K99" s="64"/>
      <c r="L99" s="64">
        <v>45000</v>
      </c>
      <c r="M99" s="64">
        <f>L99/F99</f>
        <v>1</v>
      </c>
      <c r="N99" s="64"/>
      <c r="O99" s="64"/>
      <c r="P99" s="36">
        <f>SUM(F99:L99)</f>
        <v>124500</v>
      </c>
      <c r="Q99" s="156"/>
      <c r="R99" s="46"/>
      <c r="S99" s="46"/>
    </row>
    <row r="100" spans="1:19" ht="24" customHeight="1" thickBot="1" x14ac:dyDescent="0.25">
      <c r="A100" s="1007"/>
      <c r="B100" s="157"/>
      <c r="C100" s="163" t="s">
        <v>107</v>
      </c>
      <c r="D100" s="164">
        <f>SUM(D98:D99)</f>
        <v>2</v>
      </c>
      <c r="E100" s="167">
        <f>SUM(E98:E99)</f>
        <v>0</v>
      </c>
      <c r="F100" s="164">
        <f>SUM(F98:F99)</f>
        <v>115000</v>
      </c>
      <c r="G100" s="165">
        <f>SUM(G98:G99)</f>
        <v>40000</v>
      </c>
      <c r="H100" s="165"/>
      <c r="I100" s="165"/>
      <c r="J100" s="165">
        <f>SUM(J98:J99)</f>
        <v>11500</v>
      </c>
      <c r="K100" s="165"/>
      <c r="L100" s="165">
        <f>SUM(L98:L99)</f>
        <v>115000</v>
      </c>
      <c r="M100" s="165">
        <f>SUM(M98:M99)</f>
        <v>2</v>
      </c>
      <c r="N100" s="165"/>
      <c r="O100" s="165"/>
      <c r="P100" s="164">
        <f>SUM(P98:P99)</f>
        <v>281500</v>
      </c>
      <c r="Q100" s="166"/>
    </row>
    <row r="101" spans="1:19" s="161" customFormat="1" ht="24" customHeight="1" thickTop="1" x14ac:dyDescent="0.2">
      <c r="A101" s="1057" t="s">
        <v>108</v>
      </c>
      <c r="B101" s="1005" t="s">
        <v>109</v>
      </c>
      <c r="C101" s="168" t="s">
        <v>81</v>
      </c>
      <c r="D101" s="37">
        <v>1</v>
      </c>
      <c r="E101" s="36"/>
      <c r="F101" s="36">
        <v>70000</v>
      </c>
      <c r="G101" s="147">
        <v>10000</v>
      </c>
      <c r="H101" s="147"/>
      <c r="I101" s="147"/>
      <c r="J101" s="147">
        <v>7000</v>
      </c>
      <c r="K101" s="147"/>
      <c r="L101" s="147">
        <v>70000</v>
      </c>
      <c r="M101" s="147">
        <f>L101/F101</f>
        <v>1</v>
      </c>
      <c r="N101" s="147"/>
      <c r="O101" s="147"/>
      <c r="P101" s="120">
        <f>SUM(F101:L101)</f>
        <v>157000</v>
      </c>
      <c r="Q101" s="169"/>
      <c r="R101" s="2"/>
      <c r="S101" s="2"/>
    </row>
    <row r="102" spans="1:19" ht="24" customHeight="1" x14ac:dyDescent="0.2">
      <c r="A102" s="1058"/>
      <c r="B102" s="1006"/>
      <c r="C102" s="56" t="s">
        <v>76</v>
      </c>
      <c r="D102" s="37">
        <v>1</v>
      </c>
      <c r="E102" s="153"/>
      <c r="F102" s="36">
        <v>45000</v>
      </c>
      <c r="G102" s="64">
        <v>20500</v>
      </c>
      <c r="H102" s="64"/>
      <c r="I102" s="64"/>
      <c r="J102" s="64">
        <v>4500</v>
      </c>
      <c r="K102" s="64"/>
      <c r="L102" s="64">
        <v>45000</v>
      </c>
      <c r="M102" s="64">
        <f>L102/F102</f>
        <v>1</v>
      </c>
      <c r="N102" s="64"/>
      <c r="O102" s="64"/>
      <c r="P102" s="36">
        <f>SUM(F102:L102)</f>
        <v>115000</v>
      </c>
      <c r="Q102" s="170"/>
    </row>
    <row r="103" spans="1:19" ht="24" customHeight="1" x14ac:dyDescent="0.2">
      <c r="A103" s="1058"/>
      <c r="B103" s="171"/>
      <c r="C103" s="56" t="s">
        <v>87</v>
      </c>
      <c r="D103" s="37">
        <v>1</v>
      </c>
      <c r="E103" s="153"/>
      <c r="F103" s="36">
        <v>25000</v>
      </c>
      <c r="G103" s="64"/>
      <c r="H103" s="64"/>
      <c r="I103" s="64"/>
      <c r="J103" s="64">
        <v>2500</v>
      </c>
      <c r="K103" s="64"/>
      <c r="L103" s="64">
        <v>25000</v>
      </c>
      <c r="M103" s="64">
        <f>L103/F103</f>
        <v>1</v>
      </c>
      <c r="N103" s="64"/>
      <c r="O103" s="64"/>
      <c r="P103" s="36">
        <f>SUM(F103:L103)</f>
        <v>52500</v>
      </c>
      <c r="Q103" s="170"/>
    </row>
    <row r="104" spans="1:19" ht="24" customHeight="1" thickBot="1" x14ac:dyDescent="0.25">
      <c r="A104" s="1059"/>
      <c r="B104" s="172"/>
      <c r="C104" s="163" t="s">
        <v>110</v>
      </c>
      <c r="D104" s="164">
        <f>SUM(D101:D103)</f>
        <v>3</v>
      </c>
      <c r="E104" s="164">
        <f>SUM(E101:E102)</f>
        <v>0</v>
      </c>
      <c r="F104" s="164">
        <f>SUM(F101:F103)</f>
        <v>140000</v>
      </c>
      <c r="G104" s="165">
        <f>SUM(G101:G102)</f>
        <v>30500</v>
      </c>
      <c r="H104" s="165"/>
      <c r="I104" s="165"/>
      <c r="J104" s="165">
        <f>SUM(J101:J103)</f>
        <v>14000</v>
      </c>
      <c r="K104" s="165"/>
      <c r="L104" s="165">
        <f>SUM(L101:L103)</f>
        <v>140000</v>
      </c>
      <c r="M104" s="165">
        <f>SUM(M101:M102)</f>
        <v>2</v>
      </c>
      <c r="N104" s="165"/>
      <c r="O104" s="165"/>
      <c r="P104" s="164">
        <f>SUM(P101:P103)</f>
        <v>324500</v>
      </c>
      <c r="Q104" s="166"/>
    </row>
    <row r="105" spans="1:19" ht="24" customHeight="1" thickTop="1" thickBot="1" x14ac:dyDescent="0.25">
      <c r="A105" s="1065" t="s">
        <v>111</v>
      </c>
      <c r="B105" s="1038"/>
      <c r="C105" s="1039"/>
      <c r="D105" s="140">
        <f>SUM(D104,D100,D97)</f>
        <v>6</v>
      </c>
      <c r="E105" s="140" t="e">
        <f>SUM(#REF!,#REF!,#REF!,E100)</f>
        <v>#REF!</v>
      </c>
      <c r="F105" s="140">
        <f>SUM(F104,F100,F97)</f>
        <v>335000</v>
      </c>
      <c r="G105" s="159">
        <f>SUM(G104,G100)</f>
        <v>70500</v>
      </c>
      <c r="H105" s="159"/>
      <c r="I105" s="159"/>
      <c r="J105" s="159">
        <f>SUM(J97+J100+J104)</f>
        <v>33500</v>
      </c>
      <c r="K105" s="159"/>
      <c r="L105" s="159">
        <f>SUM(L104,L100,L97)</f>
        <v>335000</v>
      </c>
      <c r="M105" s="159" t="e">
        <f>SUM(#REF!,#REF!,#REF!,M100)</f>
        <v>#REF!</v>
      </c>
      <c r="N105" s="159"/>
      <c r="O105" s="159"/>
      <c r="P105" s="140">
        <f>SUM(P104,P100,P97)</f>
        <v>774000</v>
      </c>
      <c r="Q105" s="160"/>
      <c r="R105" s="161"/>
      <c r="S105" s="161"/>
    </row>
    <row r="106" spans="1:19" s="55" customFormat="1" ht="23.25" customHeight="1" thickTop="1" thickBot="1" x14ac:dyDescent="0.25">
      <c r="A106" s="1065" t="s">
        <v>112</v>
      </c>
      <c r="B106" s="1038"/>
      <c r="C106" s="1039"/>
      <c r="D106" s="173">
        <f>SUM(D40+D86+D94+D105)</f>
        <v>60</v>
      </c>
      <c r="E106" s="173" t="e">
        <f>SUM(+#REF!+#REF!+#REF!+#REF!+#REF!+#REF!,#REF!)</f>
        <v>#REF!</v>
      </c>
      <c r="F106" s="173">
        <f>SUM(F40+F86+F94+F105)</f>
        <v>3352000</v>
      </c>
      <c r="G106" s="173">
        <f>SUM(G40+G94+G105)</f>
        <v>438000</v>
      </c>
      <c r="H106" s="173">
        <f>SUM(H86)</f>
        <v>455690</v>
      </c>
      <c r="I106" s="173" t="s">
        <v>59</v>
      </c>
      <c r="J106" s="173">
        <f>SUM(J40+J86+J94+J105)</f>
        <v>294800</v>
      </c>
      <c r="K106" s="173"/>
      <c r="L106" s="173">
        <f>SUM(L40+L86+L94+L105)</f>
        <v>1846850</v>
      </c>
      <c r="M106" s="173" t="e">
        <f>SUM(+#REF!+#REF!+#REF!+#REF!+#REF!+#REF!,#REF!)</f>
        <v>#REF!</v>
      </c>
      <c r="N106" s="173" t="e">
        <f>SUM(#REF!+#REF!)</f>
        <v>#REF!</v>
      </c>
      <c r="O106" s="173"/>
      <c r="P106" s="173">
        <f>SUM(P40+P86+P94+P105)</f>
        <v>6065090</v>
      </c>
      <c r="Q106" s="174"/>
    </row>
    <row r="107" spans="1:19" ht="24" customHeight="1" thickTop="1" thickBot="1" x14ac:dyDescent="0.25">
      <c r="A107" s="1002" t="s">
        <v>113</v>
      </c>
      <c r="B107" s="1003"/>
      <c r="C107" s="1003"/>
      <c r="D107" s="1003"/>
      <c r="E107" s="1003"/>
      <c r="F107" s="1003"/>
      <c r="G107" s="1003"/>
      <c r="H107" s="1003"/>
      <c r="I107" s="1003"/>
      <c r="J107" s="1003"/>
      <c r="K107" s="1003"/>
      <c r="L107" s="1003"/>
      <c r="M107" s="1003"/>
      <c r="N107" s="1003"/>
      <c r="O107" s="1003"/>
      <c r="P107" s="1003"/>
      <c r="Q107" s="1004"/>
      <c r="R107" s="46"/>
      <c r="S107" s="46"/>
    </row>
    <row r="108" spans="1:19" ht="30" customHeight="1" thickTop="1" x14ac:dyDescent="0.2">
      <c r="A108" s="1005" t="s">
        <v>114</v>
      </c>
      <c r="B108" s="1005" t="s">
        <v>115</v>
      </c>
      <c r="C108" s="175" t="s">
        <v>116</v>
      </c>
      <c r="D108" s="37">
        <v>1</v>
      </c>
      <c r="E108" s="37"/>
      <c r="F108" s="37">
        <v>55000</v>
      </c>
      <c r="G108" s="57">
        <v>11000</v>
      </c>
      <c r="H108" s="57"/>
      <c r="I108" s="57"/>
      <c r="J108" s="57">
        <v>5500</v>
      </c>
      <c r="K108" s="57"/>
      <c r="L108" s="57">
        <v>55000</v>
      </c>
      <c r="M108" s="57">
        <f>L108/F108</f>
        <v>1</v>
      </c>
      <c r="N108" s="57"/>
      <c r="O108" s="39"/>
      <c r="P108" s="37">
        <f>SUM(F108:L108)</f>
        <v>126500</v>
      </c>
      <c r="Q108" s="176"/>
      <c r="R108" s="46"/>
      <c r="S108" s="46"/>
    </row>
    <row r="109" spans="1:19" ht="24" customHeight="1" x14ac:dyDescent="0.2">
      <c r="A109" s="1006"/>
      <c r="B109" s="1006"/>
      <c r="C109" s="177" t="s">
        <v>116</v>
      </c>
      <c r="D109" s="37">
        <v>1</v>
      </c>
      <c r="E109" s="37"/>
      <c r="F109" s="37">
        <v>55000</v>
      </c>
      <c r="G109" s="57">
        <v>24300</v>
      </c>
      <c r="H109" s="57"/>
      <c r="I109" s="57"/>
      <c r="J109" s="57">
        <v>5500</v>
      </c>
      <c r="K109" s="57"/>
      <c r="L109" s="57">
        <v>55000</v>
      </c>
      <c r="M109" s="57">
        <f>L109/F109</f>
        <v>1</v>
      </c>
      <c r="N109" s="57"/>
      <c r="O109" s="39"/>
      <c r="P109" s="37">
        <f>SUM(F109:L109)</f>
        <v>139800</v>
      </c>
      <c r="Q109" s="176"/>
      <c r="R109" s="46"/>
      <c r="S109" s="46"/>
    </row>
    <row r="110" spans="1:19" ht="24" customHeight="1" x14ac:dyDescent="0.2">
      <c r="A110" s="1006"/>
      <c r="B110" s="1006"/>
      <c r="C110" s="177" t="s">
        <v>117</v>
      </c>
      <c r="D110" s="37">
        <v>1</v>
      </c>
      <c r="E110" s="37"/>
      <c r="F110" s="37">
        <v>50000</v>
      </c>
      <c r="G110" s="57"/>
      <c r="H110" s="57"/>
      <c r="I110" s="57"/>
      <c r="J110" s="57">
        <v>5000</v>
      </c>
      <c r="K110" s="57"/>
      <c r="L110" s="57">
        <v>36300</v>
      </c>
      <c r="M110" s="57"/>
      <c r="N110" s="57"/>
      <c r="O110" s="37"/>
      <c r="P110" s="37">
        <f>SUM(F110:N110)</f>
        <v>91300</v>
      </c>
      <c r="Q110" s="59"/>
      <c r="R110" s="46"/>
      <c r="S110" s="46"/>
    </row>
    <row r="111" spans="1:19" ht="29.25" customHeight="1" x14ac:dyDescent="0.2">
      <c r="A111" s="1006"/>
      <c r="B111" s="1006"/>
      <c r="C111" s="177" t="s">
        <v>66</v>
      </c>
      <c r="D111" s="37">
        <v>1</v>
      </c>
      <c r="E111" s="37"/>
      <c r="F111" s="37">
        <v>38000</v>
      </c>
      <c r="G111" s="57"/>
      <c r="H111" s="57"/>
      <c r="I111" s="57"/>
      <c r="J111" s="57">
        <v>3800</v>
      </c>
      <c r="K111" s="57"/>
      <c r="L111" s="57">
        <v>38000</v>
      </c>
      <c r="M111" s="57"/>
      <c r="N111" s="57"/>
      <c r="O111" s="37"/>
      <c r="P111" s="37">
        <f>SUM(F111:N111)</f>
        <v>79800</v>
      </c>
      <c r="Q111" s="176"/>
      <c r="R111" s="46"/>
      <c r="S111" s="46"/>
    </row>
    <row r="112" spans="1:19" ht="28.5" customHeight="1" x14ac:dyDescent="0.2">
      <c r="A112" s="1006"/>
      <c r="B112" s="1006"/>
      <c r="C112" s="177" t="s">
        <v>66</v>
      </c>
      <c r="D112" s="37">
        <v>1</v>
      </c>
      <c r="E112" s="37"/>
      <c r="F112" s="37">
        <v>38000</v>
      </c>
      <c r="G112" s="57">
        <v>12000</v>
      </c>
      <c r="H112" s="57"/>
      <c r="I112" s="57"/>
      <c r="J112" s="57">
        <v>3800</v>
      </c>
      <c r="K112" s="57"/>
      <c r="L112" s="57"/>
      <c r="M112" s="57"/>
      <c r="N112" s="57">
        <v>6000</v>
      </c>
      <c r="O112" s="37"/>
      <c r="P112" s="37">
        <f t="shared" ref="P112:P118" si="12">SUM(F112:L112)</f>
        <v>53800</v>
      </c>
      <c r="Q112" s="176"/>
      <c r="R112" s="46"/>
      <c r="S112" s="46"/>
    </row>
    <row r="113" spans="1:19" ht="30" customHeight="1" x14ac:dyDescent="0.2">
      <c r="A113" s="1006"/>
      <c r="B113" s="1006"/>
      <c r="C113" s="177" t="s">
        <v>66</v>
      </c>
      <c r="D113" s="36">
        <v>1</v>
      </c>
      <c r="E113" s="37"/>
      <c r="F113" s="37">
        <v>38000</v>
      </c>
      <c r="G113" s="57"/>
      <c r="H113" s="57"/>
      <c r="I113" s="57"/>
      <c r="J113" s="57">
        <v>3800</v>
      </c>
      <c r="K113" s="57"/>
      <c r="L113" s="57">
        <v>32000</v>
      </c>
      <c r="M113" s="57"/>
      <c r="N113" s="57">
        <v>6000</v>
      </c>
      <c r="O113" s="37"/>
      <c r="P113" s="37">
        <f t="shared" si="12"/>
        <v>73800</v>
      </c>
      <c r="Q113" s="176"/>
      <c r="R113" s="46"/>
      <c r="S113" s="46"/>
    </row>
    <row r="114" spans="1:19" ht="29.25" customHeight="1" x14ac:dyDescent="0.2">
      <c r="A114" s="1006"/>
      <c r="B114" s="1006"/>
      <c r="C114" s="177" t="s">
        <v>66</v>
      </c>
      <c r="D114" s="62">
        <v>1</v>
      </c>
      <c r="E114" s="37"/>
      <c r="F114" s="37">
        <v>38000</v>
      </c>
      <c r="G114" s="57"/>
      <c r="H114" s="57"/>
      <c r="I114" s="57"/>
      <c r="J114" s="57">
        <v>3800</v>
      </c>
      <c r="K114" s="57"/>
      <c r="L114" s="57">
        <v>25670</v>
      </c>
      <c r="M114" s="57"/>
      <c r="N114" s="57"/>
      <c r="O114" s="37"/>
      <c r="P114" s="37">
        <f t="shared" si="12"/>
        <v>67470</v>
      </c>
      <c r="Q114" s="176"/>
      <c r="R114" s="46"/>
      <c r="S114" s="46"/>
    </row>
    <row r="115" spans="1:19" ht="29.25" customHeight="1" x14ac:dyDescent="0.2">
      <c r="A115" s="1006"/>
      <c r="B115" s="1006"/>
      <c r="C115" s="177" t="s">
        <v>66</v>
      </c>
      <c r="D115" s="1010">
        <v>1</v>
      </c>
      <c r="E115" s="37"/>
      <c r="F115" s="37">
        <v>38000</v>
      </c>
      <c r="G115" s="57"/>
      <c r="H115" s="57"/>
      <c r="I115" s="57"/>
      <c r="J115" s="57">
        <v>3800</v>
      </c>
      <c r="K115" s="57"/>
      <c r="L115" s="57"/>
      <c r="M115" s="57"/>
      <c r="N115" s="57"/>
      <c r="O115" s="37"/>
      <c r="P115" s="37">
        <f t="shared" si="12"/>
        <v>41800</v>
      </c>
      <c r="Q115" s="176"/>
      <c r="R115" s="46"/>
      <c r="S115" s="46"/>
    </row>
    <row r="116" spans="1:19" ht="29.25" customHeight="1" x14ac:dyDescent="0.2">
      <c r="A116" s="1006"/>
      <c r="B116" s="1006"/>
      <c r="C116" s="177"/>
      <c r="D116" s="1011"/>
      <c r="E116" s="37"/>
      <c r="F116" s="37">
        <v>38000</v>
      </c>
      <c r="G116" s="57"/>
      <c r="H116" s="57"/>
      <c r="I116" s="57"/>
      <c r="J116" s="57">
        <v>3800</v>
      </c>
      <c r="K116" s="57"/>
      <c r="L116" s="57">
        <v>26600</v>
      </c>
      <c r="M116" s="57"/>
      <c r="N116" s="57"/>
      <c r="O116" s="37"/>
      <c r="P116" s="37">
        <f t="shared" si="12"/>
        <v>68400</v>
      </c>
      <c r="Q116" s="176"/>
      <c r="R116" s="46"/>
      <c r="S116" s="46"/>
    </row>
    <row r="117" spans="1:19" ht="29.25" customHeight="1" x14ac:dyDescent="0.2">
      <c r="A117" s="1006"/>
      <c r="B117" s="1006"/>
      <c r="C117" s="177" t="s">
        <v>118</v>
      </c>
      <c r="D117" s="62">
        <v>1</v>
      </c>
      <c r="E117" s="37"/>
      <c r="F117" s="37">
        <v>38000</v>
      </c>
      <c r="G117" s="57"/>
      <c r="H117" s="57"/>
      <c r="I117" s="57"/>
      <c r="J117" s="57">
        <v>3800</v>
      </c>
      <c r="K117" s="57"/>
      <c r="L117" s="57">
        <v>33200</v>
      </c>
      <c r="M117" s="57"/>
      <c r="N117" s="57"/>
      <c r="O117" s="37"/>
      <c r="P117" s="37">
        <f t="shared" si="12"/>
        <v>75000</v>
      </c>
      <c r="Q117" s="176"/>
      <c r="R117" s="46"/>
      <c r="S117" s="46"/>
    </row>
    <row r="118" spans="1:19" ht="29.25" customHeight="1" x14ac:dyDescent="0.2">
      <c r="A118" s="1006"/>
      <c r="B118" s="1006"/>
      <c r="C118" s="178" t="s">
        <v>67</v>
      </c>
      <c r="D118" s="62">
        <v>1</v>
      </c>
      <c r="E118" s="37"/>
      <c r="F118" s="37">
        <v>35000</v>
      </c>
      <c r="G118" s="57"/>
      <c r="H118" s="57"/>
      <c r="I118" s="57"/>
      <c r="J118" s="57"/>
      <c r="K118" s="57"/>
      <c r="L118" s="57">
        <v>30000</v>
      </c>
      <c r="M118" s="57"/>
      <c r="N118" s="57"/>
      <c r="O118" s="37"/>
      <c r="P118" s="37">
        <f t="shared" si="12"/>
        <v>65000</v>
      </c>
      <c r="Q118" s="179"/>
      <c r="R118" s="46"/>
      <c r="S118" s="46"/>
    </row>
    <row r="119" spans="1:19" ht="29.25" customHeight="1" x14ac:dyDescent="0.2">
      <c r="A119" s="1006"/>
      <c r="B119" s="1006"/>
      <c r="C119" s="178" t="s">
        <v>119</v>
      </c>
      <c r="D119" s="37">
        <v>1</v>
      </c>
      <c r="E119" s="37"/>
      <c r="F119" s="37">
        <v>25000</v>
      </c>
      <c r="G119" s="57"/>
      <c r="H119" s="57"/>
      <c r="I119" s="57"/>
      <c r="J119" s="57">
        <v>1250</v>
      </c>
      <c r="K119" s="57"/>
      <c r="L119" s="57">
        <v>16250</v>
      </c>
      <c r="M119" s="57"/>
      <c r="N119" s="57"/>
      <c r="O119" s="37"/>
      <c r="P119" s="37">
        <v>30000</v>
      </c>
      <c r="Q119" s="179"/>
      <c r="R119" s="46"/>
      <c r="S119" s="46"/>
    </row>
    <row r="120" spans="1:19" ht="28.5" customHeight="1" thickBot="1" x14ac:dyDescent="0.25">
      <c r="A120" s="1007"/>
      <c r="B120" s="1007"/>
      <c r="C120" s="180" t="s">
        <v>120</v>
      </c>
      <c r="D120" s="68">
        <f>SUM(D108:D119)</f>
        <v>11</v>
      </c>
      <c r="E120" s="68">
        <f>SUM(E108:E118)</f>
        <v>0</v>
      </c>
      <c r="F120" s="68">
        <f>SUM(F108:F119)</f>
        <v>486000</v>
      </c>
      <c r="G120" s="68">
        <f>SUM(G108:G119)</f>
        <v>47300</v>
      </c>
      <c r="H120" s="68"/>
      <c r="I120" s="68"/>
      <c r="J120" s="68">
        <f>SUM(J108:J119)</f>
        <v>43850</v>
      </c>
      <c r="K120" s="68"/>
      <c r="L120" s="68">
        <f>SUM(L108:L119)</f>
        <v>348020</v>
      </c>
      <c r="M120" s="68"/>
      <c r="N120" s="68">
        <f>SUM(N112:N118)</f>
        <v>12000</v>
      </c>
      <c r="O120" s="68"/>
      <c r="P120" s="68">
        <f>SUM(P108:P119)</f>
        <v>912670</v>
      </c>
      <c r="Q120" s="158"/>
      <c r="R120" s="55"/>
      <c r="S120" s="55"/>
    </row>
    <row r="121" spans="1:19" ht="24" customHeight="1" thickTop="1" thickBot="1" x14ac:dyDescent="0.25">
      <c r="A121" s="1053" t="s">
        <v>121</v>
      </c>
      <c r="B121" s="1054"/>
      <c r="C121" s="1054"/>
      <c r="D121" s="1054"/>
      <c r="E121" s="1054"/>
      <c r="F121" s="1054"/>
      <c r="G121" s="1054"/>
      <c r="H121" s="1054"/>
      <c r="I121" s="1054"/>
      <c r="J121" s="1054"/>
      <c r="K121" s="1054"/>
      <c r="L121" s="1054"/>
      <c r="M121" s="1054"/>
      <c r="N121" s="1054"/>
      <c r="O121" s="1054"/>
      <c r="P121" s="1054"/>
      <c r="Q121" s="152"/>
      <c r="R121" s="46"/>
      <c r="S121" s="46"/>
    </row>
    <row r="122" spans="1:19" ht="30" customHeight="1" thickTop="1" x14ac:dyDescent="0.2">
      <c r="A122" s="1066" t="s">
        <v>122</v>
      </c>
      <c r="B122" s="181" t="s">
        <v>123</v>
      </c>
      <c r="C122" s="35" t="s">
        <v>124</v>
      </c>
      <c r="D122" s="36">
        <v>1</v>
      </c>
      <c r="E122" s="36"/>
      <c r="F122" s="36">
        <v>80000</v>
      </c>
      <c r="G122" s="64"/>
      <c r="H122" s="64"/>
      <c r="I122" s="64"/>
      <c r="J122" s="64">
        <v>8000</v>
      </c>
      <c r="K122" s="64"/>
      <c r="L122" s="64">
        <v>32000</v>
      </c>
      <c r="M122" s="64">
        <f>L122/F122</f>
        <v>0.4</v>
      </c>
      <c r="N122" s="64"/>
      <c r="O122" s="65"/>
      <c r="P122" s="36">
        <f t="shared" ref="P122" si="13">SUM(F122:L122)</f>
        <v>120000</v>
      </c>
      <c r="Q122" s="182"/>
      <c r="R122" s="46"/>
      <c r="S122" s="46"/>
    </row>
    <row r="123" spans="1:19" ht="24" customHeight="1" thickBot="1" x14ac:dyDescent="0.25">
      <c r="A123" s="1067"/>
      <c r="B123" s="90"/>
      <c r="C123" s="50" t="s">
        <v>125</v>
      </c>
      <c r="D123" s="68">
        <f>SUM(D122:D122)</f>
        <v>1</v>
      </c>
      <c r="E123" s="183"/>
      <c r="F123" s="68">
        <f>SUM(F122:F122)</f>
        <v>80000</v>
      </c>
      <c r="G123" s="68"/>
      <c r="H123" s="68"/>
      <c r="I123" s="68"/>
      <c r="J123" s="68">
        <f>SUM(J122:J122)</f>
        <v>8000</v>
      </c>
      <c r="K123" s="68"/>
      <c r="L123" s="68">
        <f>SUM(L122:L122)</f>
        <v>32000</v>
      </c>
      <c r="M123" s="184"/>
      <c r="N123" s="184"/>
      <c r="O123" s="184"/>
      <c r="P123" s="68">
        <f>SUM(P122:P122)</f>
        <v>120000</v>
      </c>
      <c r="Q123" s="184"/>
      <c r="R123" s="55"/>
      <c r="S123" s="55"/>
    </row>
    <row r="124" spans="1:19" ht="24" customHeight="1" thickTop="1" x14ac:dyDescent="0.2">
      <c r="A124" s="1055" t="s">
        <v>126</v>
      </c>
      <c r="B124" s="1005" t="s">
        <v>127</v>
      </c>
      <c r="C124" s="146" t="s">
        <v>81</v>
      </c>
      <c r="D124" s="120">
        <v>1</v>
      </c>
      <c r="E124" s="120"/>
      <c r="F124" s="120">
        <v>75000</v>
      </c>
      <c r="G124" s="147"/>
      <c r="H124" s="147"/>
      <c r="I124" s="147"/>
      <c r="J124" s="147">
        <v>7500</v>
      </c>
      <c r="K124" s="147"/>
      <c r="L124" s="147">
        <v>52500</v>
      </c>
      <c r="M124" s="147"/>
      <c r="N124" s="147"/>
      <c r="O124" s="147"/>
      <c r="P124" s="120">
        <f>SUM(F124:L124)</f>
        <v>135000</v>
      </c>
      <c r="Q124" s="148"/>
      <c r="R124" s="46"/>
      <c r="S124" s="46"/>
    </row>
    <row r="125" spans="1:19" ht="24" customHeight="1" x14ac:dyDescent="0.2">
      <c r="A125" s="1068"/>
      <c r="B125" s="1006"/>
      <c r="C125" s="56" t="s">
        <v>82</v>
      </c>
      <c r="D125" s="37">
        <v>1</v>
      </c>
      <c r="E125" s="37"/>
      <c r="F125" s="37">
        <v>70000</v>
      </c>
      <c r="G125" s="57"/>
      <c r="H125" s="57"/>
      <c r="I125" s="57"/>
      <c r="J125" s="57">
        <v>7000</v>
      </c>
      <c r="K125" s="57"/>
      <c r="L125" s="57">
        <v>23000</v>
      </c>
      <c r="M125" s="57">
        <f>L125/F125</f>
        <v>0.32857142857142857</v>
      </c>
      <c r="N125" s="57"/>
      <c r="O125" s="57"/>
      <c r="P125" s="37">
        <f t="shared" ref="P125:P130" si="14">SUM(F125:L125)</f>
        <v>100000</v>
      </c>
      <c r="Q125" s="58"/>
      <c r="R125" s="46"/>
      <c r="S125" s="46"/>
    </row>
    <row r="126" spans="1:19" ht="24" customHeight="1" x14ac:dyDescent="0.2">
      <c r="A126" s="1068"/>
      <c r="B126" s="1006"/>
      <c r="C126" s="56" t="s">
        <v>76</v>
      </c>
      <c r="D126" s="37">
        <v>1</v>
      </c>
      <c r="E126" s="37"/>
      <c r="F126" s="37">
        <v>65000</v>
      </c>
      <c r="G126" s="57"/>
      <c r="H126" s="57"/>
      <c r="I126" s="57"/>
      <c r="J126" s="57">
        <v>6500</v>
      </c>
      <c r="K126" s="57"/>
      <c r="L126" s="57"/>
      <c r="M126" s="57">
        <f>L126/F126</f>
        <v>0</v>
      </c>
      <c r="N126" s="57"/>
      <c r="O126" s="57"/>
      <c r="P126" s="37">
        <f t="shared" si="14"/>
        <v>71500</v>
      </c>
      <c r="Q126" s="58"/>
      <c r="R126" s="46"/>
      <c r="S126" s="46"/>
    </row>
    <row r="127" spans="1:19" ht="24" customHeight="1" x14ac:dyDescent="0.2">
      <c r="A127" s="1068"/>
      <c r="B127" s="1006"/>
      <c r="C127" s="56" t="s">
        <v>76</v>
      </c>
      <c r="D127" s="37">
        <v>1</v>
      </c>
      <c r="E127" s="37"/>
      <c r="F127" s="37">
        <v>65000</v>
      </c>
      <c r="G127" s="57"/>
      <c r="H127" s="57"/>
      <c r="I127" s="57"/>
      <c r="J127" s="57">
        <v>1625</v>
      </c>
      <c r="K127" s="57"/>
      <c r="L127" s="57">
        <v>7125</v>
      </c>
      <c r="M127" s="57">
        <f>L127/F127</f>
        <v>0.10961538461538461</v>
      </c>
      <c r="N127" s="57"/>
      <c r="O127" s="57"/>
      <c r="P127" s="82">
        <v>25000</v>
      </c>
      <c r="Q127" s="58"/>
      <c r="R127" s="46"/>
      <c r="S127" s="46"/>
    </row>
    <row r="128" spans="1:19" ht="24" customHeight="1" x14ac:dyDescent="0.2">
      <c r="A128" s="1068"/>
      <c r="B128" s="1006"/>
      <c r="C128" s="56" t="s">
        <v>76</v>
      </c>
      <c r="D128" s="37">
        <v>1</v>
      </c>
      <c r="E128" s="37"/>
      <c r="F128" s="37">
        <v>65000</v>
      </c>
      <c r="G128" s="57"/>
      <c r="H128" s="57"/>
      <c r="I128" s="57"/>
      <c r="J128" s="57">
        <v>6500</v>
      </c>
      <c r="K128" s="57"/>
      <c r="L128" s="57">
        <v>8500</v>
      </c>
      <c r="M128" s="57">
        <f>L128/F128</f>
        <v>0.13076923076923078</v>
      </c>
      <c r="N128" s="57"/>
      <c r="O128" s="57"/>
      <c r="P128" s="37">
        <f t="shared" si="14"/>
        <v>80000</v>
      </c>
      <c r="Q128" s="58"/>
      <c r="R128" s="46"/>
      <c r="S128" s="46"/>
    </row>
    <row r="129" spans="1:19" s="161" customFormat="1" ht="24" customHeight="1" x14ac:dyDescent="0.2">
      <c r="A129" s="1068"/>
      <c r="B129" s="1006"/>
      <c r="C129" s="185" t="s">
        <v>128</v>
      </c>
      <c r="D129" s="36">
        <v>1</v>
      </c>
      <c r="E129" s="36"/>
      <c r="F129" s="36">
        <v>50000</v>
      </c>
      <c r="G129" s="64"/>
      <c r="H129" s="64"/>
      <c r="I129" s="64"/>
      <c r="J129" s="64">
        <v>5000</v>
      </c>
      <c r="K129" s="64"/>
      <c r="L129" s="64">
        <v>20000</v>
      </c>
      <c r="M129" s="64"/>
      <c r="N129" s="64"/>
      <c r="O129" s="64"/>
      <c r="P129" s="36">
        <f t="shared" si="14"/>
        <v>75000</v>
      </c>
      <c r="Q129" s="186"/>
      <c r="R129" s="46"/>
      <c r="S129" s="46"/>
    </row>
    <row r="130" spans="1:19" s="161" customFormat="1" ht="24" customHeight="1" x14ac:dyDescent="0.2">
      <c r="A130" s="187"/>
      <c r="B130" s="171"/>
      <c r="C130" s="185" t="s">
        <v>128</v>
      </c>
      <c r="D130" s="36">
        <v>1</v>
      </c>
      <c r="E130" s="36"/>
      <c r="F130" s="36">
        <v>50000</v>
      </c>
      <c r="G130" s="64"/>
      <c r="H130" s="64"/>
      <c r="I130" s="64"/>
      <c r="J130" s="64">
        <v>5000</v>
      </c>
      <c r="K130" s="64"/>
      <c r="L130" s="64">
        <v>15000</v>
      </c>
      <c r="M130" s="64"/>
      <c r="N130" s="64"/>
      <c r="O130" s="64"/>
      <c r="P130" s="36">
        <f t="shared" si="14"/>
        <v>70000</v>
      </c>
      <c r="Q130" s="188"/>
      <c r="R130" s="46"/>
      <c r="S130" s="46"/>
    </row>
    <row r="131" spans="1:19" ht="18" customHeight="1" thickBot="1" x14ac:dyDescent="0.25">
      <c r="A131" s="189"/>
      <c r="B131" s="157"/>
      <c r="C131" s="163" t="s">
        <v>129</v>
      </c>
      <c r="D131" s="164">
        <f>SUM(D124:D130)</f>
        <v>7</v>
      </c>
      <c r="E131" s="164">
        <f>SUM(E124:E129)</f>
        <v>0</v>
      </c>
      <c r="F131" s="164">
        <f>SUM(F124:F130)</f>
        <v>440000</v>
      </c>
      <c r="G131" s="165"/>
      <c r="H131" s="165"/>
      <c r="I131" s="165"/>
      <c r="J131" s="165">
        <f>SUM(J124:J130)</f>
        <v>39125</v>
      </c>
      <c r="K131" s="165"/>
      <c r="L131" s="165">
        <f>SUM(L124:L130)</f>
        <v>126125</v>
      </c>
      <c r="M131" s="165">
        <f>SUM(M124:M129)</f>
        <v>0.56895604395604393</v>
      </c>
      <c r="N131" s="165"/>
      <c r="O131" s="165"/>
      <c r="P131" s="164">
        <f>SUM(P124:P130)</f>
        <v>556500</v>
      </c>
      <c r="Q131" s="166"/>
      <c r="R131" s="46"/>
      <c r="S131" s="46"/>
    </row>
    <row r="132" spans="1:19" ht="24" customHeight="1" thickTop="1" x14ac:dyDescent="0.2">
      <c r="A132" s="1062" t="s">
        <v>130</v>
      </c>
      <c r="B132" s="1008" t="s">
        <v>131</v>
      </c>
      <c r="C132" s="63" t="s">
        <v>81</v>
      </c>
      <c r="D132" s="153">
        <v>1</v>
      </c>
      <c r="E132" s="153"/>
      <c r="F132" s="36">
        <v>75000</v>
      </c>
      <c r="G132" s="147"/>
      <c r="H132" s="147"/>
      <c r="I132" s="147"/>
      <c r="J132" s="147">
        <v>7500</v>
      </c>
      <c r="K132" s="147"/>
      <c r="L132" s="147">
        <v>12500</v>
      </c>
      <c r="M132" s="147">
        <f>L132/F132</f>
        <v>0.16666666666666666</v>
      </c>
      <c r="N132" s="147"/>
      <c r="O132" s="147"/>
      <c r="P132" s="120">
        <f>SUM(F132:L132)</f>
        <v>95000</v>
      </c>
      <c r="Q132" s="154"/>
      <c r="R132" s="46"/>
      <c r="S132" s="46"/>
    </row>
    <row r="133" spans="1:19" ht="24" customHeight="1" x14ac:dyDescent="0.2">
      <c r="A133" s="1063"/>
      <c r="B133" s="1009"/>
      <c r="C133" s="44" t="s">
        <v>76</v>
      </c>
      <c r="D133" s="37">
        <v>1</v>
      </c>
      <c r="E133" s="155"/>
      <c r="F133" s="36">
        <v>65000</v>
      </c>
      <c r="G133" s="64"/>
      <c r="H133" s="64"/>
      <c r="I133" s="64"/>
      <c r="J133" s="64">
        <v>6500</v>
      </c>
      <c r="K133" s="64"/>
      <c r="L133" s="64">
        <v>3500</v>
      </c>
      <c r="M133" s="64">
        <f>L133/F133</f>
        <v>5.3846153846153849E-2</v>
      </c>
      <c r="N133" s="64"/>
      <c r="O133" s="64"/>
      <c r="P133" s="36">
        <f>SUM(F133:L133)</f>
        <v>75000</v>
      </c>
      <c r="Q133" s="156"/>
      <c r="R133" s="46"/>
      <c r="S133" s="46"/>
    </row>
    <row r="134" spans="1:19" ht="24" customHeight="1" thickBot="1" x14ac:dyDescent="0.25">
      <c r="A134" s="1064"/>
      <c r="B134" s="157"/>
      <c r="C134" s="163" t="s">
        <v>132</v>
      </c>
      <c r="D134" s="164">
        <f>SUM(D132:D133)</f>
        <v>2</v>
      </c>
      <c r="E134" s="167">
        <f>SUM(E132:E133)</f>
        <v>0</v>
      </c>
      <c r="F134" s="164">
        <f>SUM(F132:F133)</f>
        <v>140000</v>
      </c>
      <c r="G134" s="165"/>
      <c r="H134" s="165"/>
      <c r="I134" s="165"/>
      <c r="J134" s="165">
        <f>SUM(J132:J133)</f>
        <v>14000</v>
      </c>
      <c r="K134" s="165"/>
      <c r="L134" s="165">
        <f>SUM(L132:L133)</f>
        <v>16000</v>
      </c>
      <c r="M134" s="165">
        <f>SUM(M132:M133)</f>
        <v>0.22051282051282051</v>
      </c>
      <c r="N134" s="165"/>
      <c r="O134" s="165"/>
      <c r="P134" s="164">
        <f>SUM(P132:P133)</f>
        <v>170000</v>
      </c>
      <c r="Q134" s="166"/>
    </row>
    <row r="135" spans="1:19" ht="24" customHeight="1" thickTop="1" x14ac:dyDescent="0.2">
      <c r="A135" s="1062" t="s">
        <v>133</v>
      </c>
      <c r="B135" s="1008" t="s">
        <v>134</v>
      </c>
      <c r="C135" s="63" t="s">
        <v>81</v>
      </c>
      <c r="D135" s="153">
        <v>1</v>
      </c>
      <c r="E135" s="153"/>
      <c r="F135" s="36">
        <v>75000</v>
      </c>
      <c r="G135" s="147"/>
      <c r="H135" s="147"/>
      <c r="I135" s="147"/>
      <c r="J135" s="147">
        <v>7500</v>
      </c>
      <c r="K135" s="147"/>
      <c r="L135" s="147">
        <v>12500</v>
      </c>
      <c r="M135" s="147">
        <f>L135/F135</f>
        <v>0.16666666666666666</v>
      </c>
      <c r="N135" s="147"/>
      <c r="O135" s="147"/>
      <c r="P135" s="120">
        <f>SUM(F135:L135)</f>
        <v>95000</v>
      </c>
      <c r="Q135" s="154"/>
      <c r="R135" s="46"/>
      <c r="S135" s="46"/>
    </row>
    <row r="136" spans="1:19" ht="24" customHeight="1" x14ac:dyDescent="0.2">
      <c r="A136" s="1063"/>
      <c r="B136" s="1009"/>
      <c r="C136" s="44" t="s">
        <v>76</v>
      </c>
      <c r="D136" s="37">
        <v>1</v>
      </c>
      <c r="E136" s="155"/>
      <c r="F136" s="36">
        <v>65000</v>
      </c>
      <c r="G136" s="64"/>
      <c r="H136" s="64"/>
      <c r="I136" s="64"/>
      <c r="J136" s="64">
        <v>6500</v>
      </c>
      <c r="K136" s="64"/>
      <c r="L136" s="64"/>
      <c r="M136" s="64">
        <f>L136/F136</f>
        <v>0</v>
      </c>
      <c r="N136" s="64"/>
      <c r="O136" s="64"/>
      <c r="P136" s="36">
        <f>SUM(F136:L136)</f>
        <v>71500</v>
      </c>
      <c r="Q136" s="156"/>
      <c r="R136" s="46"/>
      <c r="S136" s="46"/>
    </row>
    <row r="137" spans="1:19" ht="24" customHeight="1" x14ac:dyDescent="0.2">
      <c r="A137" s="1063"/>
      <c r="B137" s="1009"/>
      <c r="C137" s="44" t="s">
        <v>128</v>
      </c>
      <c r="D137" s="37">
        <v>1</v>
      </c>
      <c r="E137" s="155"/>
      <c r="F137" s="36">
        <v>50000</v>
      </c>
      <c r="G137" s="64"/>
      <c r="H137" s="64"/>
      <c r="I137" s="64"/>
      <c r="J137" s="64">
        <v>5000</v>
      </c>
      <c r="K137" s="64"/>
      <c r="L137" s="64">
        <v>5000</v>
      </c>
      <c r="M137" s="64">
        <f>L137/F137</f>
        <v>0.1</v>
      </c>
      <c r="N137" s="64"/>
      <c r="O137" s="64"/>
      <c r="P137" s="36">
        <f>SUM(F137:L137)</f>
        <v>60000</v>
      </c>
      <c r="Q137" s="156"/>
      <c r="R137" s="46"/>
      <c r="S137" s="46"/>
    </row>
    <row r="138" spans="1:19" ht="24" customHeight="1" thickBot="1" x14ac:dyDescent="0.25">
      <c r="A138" s="1064"/>
      <c r="B138" s="157"/>
      <c r="C138" s="163" t="s">
        <v>135</v>
      </c>
      <c r="D138" s="68">
        <f>SUM(D135:D137)</f>
        <v>3</v>
      </c>
      <c r="E138" s="190">
        <f>SUM(E135:E137)</f>
        <v>0</v>
      </c>
      <c r="F138" s="68">
        <f>SUM(F135:F137)</f>
        <v>190000</v>
      </c>
      <c r="G138" s="150"/>
      <c r="H138" s="150"/>
      <c r="I138" s="150"/>
      <c r="J138" s="150">
        <f>SUM(J135:J137)</f>
        <v>19000</v>
      </c>
      <c r="K138" s="150"/>
      <c r="L138" s="150">
        <f>SUM(L135:L137)</f>
        <v>17500</v>
      </c>
      <c r="M138" s="150">
        <f>SUM(M135:M137)</f>
        <v>0.26666666666666666</v>
      </c>
      <c r="N138" s="150"/>
      <c r="O138" s="150"/>
      <c r="P138" s="68">
        <f>SUM(P135:P137)</f>
        <v>226500</v>
      </c>
      <c r="Q138" s="166"/>
    </row>
    <row r="139" spans="1:19" ht="24" customHeight="1" thickTop="1" thickBot="1" x14ac:dyDescent="0.25">
      <c r="A139" s="191"/>
      <c r="B139" s="90"/>
      <c r="C139" s="50" t="s">
        <v>136</v>
      </c>
      <c r="D139" s="68">
        <f>SUM(D138,D134,D131,D123)</f>
        <v>13</v>
      </c>
      <c r="E139" s="183"/>
      <c r="F139" s="68">
        <f>SUM(F138,F134,F131,F123)</f>
        <v>850000</v>
      </c>
      <c r="G139" s="68"/>
      <c r="H139" s="68"/>
      <c r="I139" s="68"/>
      <c r="J139" s="68">
        <f>SUM(J138,J134,J131,J123)</f>
        <v>80125</v>
      </c>
      <c r="K139" s="68"/>
      <c r="L139" s="68">
        <f>SUM(L138,L134,L131,L123)</f>
        <v>191625</v>
      </c>
      <c r="M139" s="184"/>
      <c r="N139" s="184"/>
      <c r="O139" s="184"/>
      <c r="P139" s="68">
        <f>SUM(P138,P134,P131,P123)</f>
        <v>1073000</v>
      </c>
      <c r="Q139" s="184"/>
      <c r="R139" s="55"/>
      <c r="S139" s="55"/>
    </row>
    <row r="140" spans="1:19" ht="24" customHeight="1" thickTop="1" thickBot="1" x14ac:dyDescent="0.25">
      <c r="A140" s="1053" t="s">
        <v>137</v>
      </c>
      <c r="B140" s="1054"/>
      <c r="C140" s="1054"/>
      <c r="D140" s="1054"/>
      <c r="E140" s="1054"/>
      <c r="F140" s="1054"/>
      <c r="G140" s="1054"/>
      <c r="H140" s="1054"/>
      <c r="I140" s="1054"/>
      <c r="J140" s="1054"/>
      <c r="K140" s="1054"/>
      <c r="L140" s="1054"/>
      <c r="M140" s="1054"/>
      <c r="N140" s="1054"/>
      <c r="O140" s="1054"/>
      <c r="P140" s="1054"/>
      <c r="Q140" s="152"/>
      <c r="R140" s="46"/>
      <c r="S140" s="46"/>
    </row>
    <row r="141" spans="1:19" ht="24" customHeight="1" thickTop="1" x14ac:dyDescent="0.2">
      <c r="A141" s="1055" t="s">
        <v>138</v>
      </c>
      <c r="B141" s="1005" t="s">
        <v>139</v>
      </c>
      <c r="C141" s="146" t="s">
        <v>81</v>
      </c>
      <c r="D141" s="120">
        <v>1</v>
      </c>
      <c r="E141" s="120"/>
      <c r="F141" s="120">
        <v>45000</v>
      </c>
      <c r="G141" s="147"/>
      <c r="H141" s="147"/>
      <c r="I141" s="147"/>
      <c r="J141" s="147">
        <v>4500</v>
      </c>
      <c r="K141" s="147"/>
      <c r="L141" s="147"/>
      <c r="M141" s="147"/>
      <c r="N141" s="147"/>
      <c r="O141" s="147"/>
      <c r="P141" s="120">
        <f>SUM(F141:L141)</f>
        <v>49500</v>
      </c>
      <c r="Q141" s="148"/>
      <c r="R141" s="46"/>
      <c r="S141" s="46"/>
    </row>
    <row r="142" spans="1:19" ht="24" customHeight="1" x14ac:dyDescent="0.2">
      <c r="A142" s="1068"/>
      <c r="B142" s="1006"/>
      <c r="C142" s="56" t="s">
        <v>76</v>
      </c>
      <c r="D142" s="37">
        <v>1</v>
      </c>
      <c r="E142" s="37"/>
      <c r="F142" s="37">
        <v>35000</v>
      </c>
      <c r="G142" s="57"/>
      <c r="H142" s="57"/>
      <c r="I142" s="57"/>
      <c r="J142" s="57">
        <v>3500</v>
      </c>
      <c r="K142" s="57"/>
      <c r="L142" s="57">
        <v>9500</v>
      </c>
      <c r="M142" s="57">
        <f>L142/F142</f>
        <v>0.27142857142857141</v>
      </c>
      <c r="N142" s="57"/>
      <c r="O142" s="57"/>
      <c r="P142" s="37">
        <f t="shared" ref="P142:P150" si="15">SUM(F142:L142)</f>
        <v>48000</v>
      </c>
      <c r="Q142" s="58"/>
      <c r="R142" s="46"/>
      <c r="S142" s="46"/>
    </row>
    <row r="143" spans="1:19" ht="24" customHeight="1" x14ac:dyDescent="0.2">
      <c r="A143" s="1068"/>
      <c r="B143" s="1006"/>
      <c r="C143" s="185" t="s">
        <v>128</v>
      </c>
      <c r="D143" s="36">
        <v>1</v>
      </c>
      <c r="E143" s="36"/>
      <c r="F143" s="36">
        <v>29000</v>
      </c>
      <c r="G143" s="64">
        <v>2000</v>
      </c>
      <c r="H143" s="64"/>
      <c r="I143" s="64"/>
      <c r="J143" s="64">
        <v>2900</v>
      </c>
      <c r="K143" s="64"/>
      <c r="L143" s="64">
        <v>29000</v>
      </c>
      <c r="M143" s="64"/>
      <c r="N143" s="64"/>
      <c r="O143" s="64"/>
      <c r="P143" s="36">
        <f t="shared" si="15"/>
        <v>62900</v>
      </c>
      <c r="Q143" s="186"/>
      <c r="R143" s="46"/>
      <c r="S143" s="46"/>
    </row>
    <row r="144" spans="1:19" s="161" customFormat="1" ht="24" customHeight="1" x14ac:dyDescent="0.2">
      <c r="A144" s="1068"/>
      <c r="B144" s="1006"/>
      <c r="C144" s="185" t="s">
        <v>128</v>
      </c>
      <c r="D144" s="36">
        <v>1</v>
      </c>
      <c r="E144" s="36"/>
      <c r="F144" s="36">
        <v>29000</v>
      </c>
      <c r="G144" s="64">
        <v>12000</v>
      </c>
      <c r="H144" s="64"/>
      <c r="I144" s="64"/>
      <c r="J144" s="64">
        <v>2900</v>
      </c>
      <c r="K144" s="64"/>
      <c r="L144" s="64">
        <v>19100</v>
      </c>
      <c r="M144" s="64"/>
      <c r="N144" s="64"/>
      <c r="O144" s="64"/>
      <c r="P144" s="36">
        <f t="shared" si="15"/>
        <v>63000</v>
      </c>
      <c r="Q144" s="186"/>
      <c r="R144" s="46"/>
      <c r="S144" s="46"/>
    </row>
    <row r="145" spans="1:19" s="161" customFormat="1" ht="24" customHeight="1" x14ac:dyDescent="0.2">
      <c r="A145" s="1068"/>
      <c r="B145" s="1006"/>
      <c r="C145" s="56" t="s">
        <v>140</v>
      </c>
      <c r="D145" s="37">
        <v>1</v>
      </c>
      <c r="E145" s="37"/>
      <c r="F145" s="37">
        <v>35000</v>
      </c>
      <c r="G145" s="57"/>
      <c r="H145" s="57"/>
      <c r="I145" s="57"/>
      <c r="J145" s="57">
        <v>3500</v>
      </c>
      <c r="K145" s="57"/>
      <c r="L145" s="57">
        <v>31500</v>
      </c>
      <c r="M145" s="57"/>
      <c r="N145" s="57"/>
      <c r="O145" s="57"/>
      <c r="P145" s="37">
        <f t="shared" si="15"/>
        <v>70000</v>
      </c>
      <c r="Q145" s="58"/>
      <c r="R145" s="46"/>
      <c r="S145" s="46"/>
    </row>
    <row r="146" spans="1:19" ht="24" customHeight="1" x14ac:dyDescent="0.2">
      <c r="A146" s="1068"/>
      <c r="B146" s="192"/>
      <c r="C146" s="56" t="s">
        <v>140</v>
      </c>
      <c r="D146" s="37">
        <v>1</v>
      </c>
      <c r="E146" s="37"/>
      <c r="F146" s="37">
        <v>35000</v>
      </c>
      <c r="G146" s="57"/>
      <c r="H146" s="57"/>
      <c r="I146" s="57"/>
      <c r="J146" s="57">
        <v>3500</v>
      </c>
      <c r="K146" s="57"/>
      <c r="L146" s="57">
        <v>31500</v>
      </c>
      <c r="M146" s="57"/>
      <c r="N146" s="57"/>
      <c r="O146" s="57"/>
      <c r="P146" s="37">
        <f t="shared" si="15"/>
        <v>70000</v>
      </c>
      <c r="Q146" s="58"/>
      <c r="R146" s="46"/>
      <c r="S146" s="46"/>
    </row>
    <row r="147" spans="1:19" ht="24" customHeight="1" x14ac:dyDescent="0.2">
      <c r="A147" s="1068"/>
      <c r="B147" s="192"/>
      <c r="C147" s="56" t="s">
        <v>140</v>
      </c>
      <c r="D147" s="37">
        <v>1</v>
      </c>
      <c r="E147" s="37"/>
      <c r="F147" s="37">
        <v>35000</v>
      </c>
      <c r="G147" s="57"/>
      <c r="H147" s="57"/>
      <c r="I147" s="57"/>
      <c r="J147" s="57">
        <v>3500</v>
      </c>
      <c r="K147" s="57"/>
      <c r="L147" s="57">
        <v>31500</v>
      </c>
      <c r="M147" s="57"/>
      <c r="N147" s="57"/>
      <c r="O147" s="57"/>
      <c r="P147" s="37">
        <f t="shared" si="15"/>
        <v>70000</v>
      </c>
      <c r="Q147" s="58"/>
      <c r="R147" s="46"/>
      <c r="S147" s="46"/>
    </row>
    <row r="148" spans="1:19" ht="24" customHeight="1" x14ac:dyDescent="0.2">
      <c r="A148" s="1068"/>
      <c r="B148" s="192"/>
      <c r="C148" s="56" t="s">
        <v>140</v>
      </c>
      <c r="D148" s="37">
        <v>1</v>
      </c>
      <c r="E148" s="37"/>
      <c r="F148" s="37">
        <v>35000</v>
      </c>
      <c r="G148" s="57"/>
      <c r="H148" s="57"/>
      <c r="I148" s="57"/>
      <c r="J148" s="57">
        <v>3500</v>
      </c>
      <c r="K148" s="57"/>
      <c r="L148" s="57">
        <v>31500</v>
      </c>
      <c r="M148" s="57"/>
      <c r="N148" s="57"/>
      <c r="O148" s="57"/>
      <c r="P148" s="37">
        <f t="shared" si="15"/>
        <v>70000</v>
      </c>
      <c r="Q148" s="58"/>
      <c r="R148" s="46"/>
      <c r="S148" s="46"/>
    </row>
    <row r="149" spans="1:19" ht="24" customHeight="1" x14ac:dyDescent="0.2">
      <c r="A149" s="1068"/>
      <c r="B149" s="192"/>
      <c r="C149" s="56" t="s">
        <v>61</v>
      </c>
      <c r="D149" s="37">
        <v>1</v>
      </c>
      <c r="E149" s="37"/>
      <c r="F149" s="37">
        <v>28000</v>
      </c>
      <c r="G149" s="57">
        <v>8000</v>
      </c>
      <c r="H149" s="57"/>
      <c r="I149" s="57"/>
      <c r="J149" s="57">
        <v>2800</v>
      </c>
      <c r="K149" s="57"/>
      <c r="L149" s="57">
        <v>27200</v>
      </c>
      <c r="M149" s="57"/>
      <c r="N149" s="57"/>
      <c r="O149" s="57"/>
      <c r="P149" s="37">
        <f t="shared" si="15"/>
        <v>66000</v>
      </c>
      <c r="Q149" s="58"/>
      <c r="R149" s="46"/>
      <c r="S149" s="46"/>
    </row>
    <row r="150" spans="1:19" ht="24" customHeight="1" x14ac:dyDescent="0.2">
      <c r="A150" s="1068"/>
      <c r="B150" s="193"/>
      <c r="C150" s="56" t="s">
        <v>61</v>
      </c>
      <c r="D150" s="37">
        <v>1</v>
      </c>
      <c r="E150" s="37"/>
      <c r="F150" s="37">
        <v>28000</v>
      </c>
      <c r="G150" s="57">
        <v>8000</v>
      </c>
      <c r="H150" s="57"/>
      <c r="I150" s="57"/>
      <c r="J150" s="57">
        <v>2800</v>
      </c>
      <c r="K150" s="57"/>
      <c r="L150" s="57">
        <v>27200</v>
      </c>
      <c r="M150" s="57"/>
      <c r="N150" s="57"/>
      <c r="O150" s="57"/>
      <c r="P150" s="37">
        <f t="shared" si="15"/>
        <v>66000</v>
      </c>
      <c r="Q150" s="58"/>
      <c r="R150" s="46"/>
      <c r="S150" s="46"/>
    </row>
    <row r="151" spans="1:19" ht="18" customHeight="1" thickBot="1" x14ac:dyDescent="0.25">
      <c r="A151" s="189"/>
      <c r="B151" s="157"/>
      <c r="C151" s="163" t="s">
        <v>141</v>
      </c>
      <c r="D151" s="164">
        <f>SUM(D141:D150)</f>
        <v>10</v>
      </c>
      <c r="E151" s="164">
        <f>SUM(E141:E150)</f>
        <v>0</v>
      </c>
      <c r="F151" s="164">
        <f>SUM(F141:F150)</f>
        <v>334000</v>
      </c>
      <c r="G151" s="165">
        <f>SUM(G143:G150)</f>
        <v>30000</v>
      </c>
      <c r="H151" s="165"/>
      <c r="I151" s="165"/>
      <c r="J151" s="165">
        <f>SUM(J141:J150)</f>
        <v>33400</v>
      </c>
      <c r="K151" s="165"/>
      <c r="L151" s="165">
        <f>SUM(L142:L150)</f>
        <v>238000</v>
      </c>
      <c r="M151" s="165">
        <f>SUM(M141:M150)</f>
        <v>0.27142857142857141</v>
      </c>
      <c r="N151" s="165"/>
      <c r="O151" s="165"/>
      <c r="P151" s="164">
        <f>SUM(P141:P150)</f>
        <v>635400</v>
      </c>
      <c r="Q151" s="166"/>
      <c r="R151" s="46"/>
      <c r="S151" s="46"/>
    </row>
    <row r="152" spans="1:19" ht="24" customHeight="1" thickTop="1" x14ac:dyDescent="0.2">
      <c r="A152" s="1073" t="s">
        <v>142</v>
      </c>
      <c r="B152" s="1008" t="s">
        <v>143</v>
      </c>
      <c r="C152" s="63" t="s">
        <v>81</v>
      </c>
      <c r="D152" s="153">
        <v>1</v>
      </c>
      <c r="E152" s="153"/>
      <c r="F152" s="36">
        <v>41000</v>
      </c>
      <c r="G152" s="147"/>
      <c r="H152" s="147"/>
      <c r="I152" s="147"/>
      <c r="J152" s="147">
        <v>4100</v>
      </c>
      <c r="K152" s="147"/>
      <c r="L152" s="147">
        <v>29000</v>
      </c>
      <c r="M152" s="147">
        <f>L152/F152</f>
        <v>0.70731707317073167</v>
      </c>
      <c r="N152" s="147"/>
      <c r="O152" s="147"/>
      <c r="P152" s="120">
        <f>SUM(F152:L152)</f>
        <v>74100</v>
      </c>
      <c r="Q152" s="154"/>
      <c r="R152" s="46"/>
      <c r="S152" s="46"/>
    </row>
    <row r="153" spans="1:19" ht="24" customHeight="1" x14ac:dyDescent="0.2">
      <c r="A153" s="1074"/>
      <c r="B153" s="1009"/>
      <c r="C153" s="44" t="s">
        <v>144</v>
      </c>
      <c r="D153" s="37">
        <v>1</v>
      </c>
      <c r="E153" s="155"/>
      <c r="F153" s="36">
        <v>32000</v>
      </c>
      <c r="G153" s="64">
        <v>22800</v>
      </c>
      <c r="H153" s="64"/>
      <c r="I153" s="64"/>
      <c r="J153" s="64">
        <v>3200</v>
      </c>
      <c r="K153" s="64"/>
      <c r="L153" s="64">
        <v>32000</v>
      </c>
      <c r="M153" s="64">
        <f>L153/F153</f>
        <v>1</v>
      </c>
      <c r="N153" s="64"/>
      <c r="O153" s="64"/>
      <c r="P153" s="36">
        <f>SUM(F153:L153)</f>
        <v>90000</v>
      </c>
      <c r="Q153" s="156"/>
      <c r="R153" s="46"/>
      <c r="S153" s="46"/>
    </row>
    <row r="154" spans="1:19" ht="24" customHeight="1" x14ac:dyDescent="0.2">
      <c r="A154" s="1074"/>
      <c r="B154" s="1009"/>
      <c r="C154" s="44" t="s">
        <v>145</v>
      </c>
      <c r="D154" s="37">
        <v>1</v>
      </c>
      <c r="E154" s="155"/>
      <c r="F154" s="36">
        <v>32000</v>
      </c>
      <c r="G154" s="64">
        <v>20000</v>
      </c>
      <c r="H154" s="64"/>
      <c r="I154" s="64"/>
      <c r="J154" s="64">
        <v>3200</v>
      </c>
      <c r="K154" s="64"/>
      <c r="L154" s="64">
        <v>24800</v>
      </c>
      <c r="M154" s="64">
        <f>L154/F154</f>
        <v>0.77500000000000002</v>
      </c>
      <c r="N154" s="64"/>
      <c r="O154" s="64"/>
      <c r="P154" s="36">
        <f>SUM(F154:L154)</f>
        <v>80000</v>
      </c>
      <c r="Q154" s="156"/>
      <c r="R154" s="46"/>
      <c r="S154" s="46"/>
    </row>
    <row r="155" spans="1:19" ht="24" customHeight="1" x14ac:dyDescent="0.2">
      <c r="A155" s="1074"/>
      <c r="B155" s="194"/>
      <c r="C155" s="44" t="s">
        <v>146</v>
      </c>
      <c r="D155" s="37">
        <v>1</v>
      </c>
      <c r="E155" s="155"/>
      <c r="F155" s="36">
        <v>32000</v>
      </c>
      <c r="G155" s="64">
        <v>22800</v>
      </c>
      <c r="H155" s="64"/>
      <c r="I155" s="64"/>
      <c r="J155" s="64">
        <v>3200</v>
      </c>
      <c r="K155" s="64"/>
      <c r="L155" s="64">
        <v>32000</v>
      </c>
      <c r="M155" s="64">
        <f>L155/F155</f>
        <v>1</v>
      </c>
      <c r="N155" s="64"/>
      <c r="O155" s="64"/>
      <c r="P155" s="36">
        <f>SUM(F155:L155)</f>
        <v>90000</v>
      </c>
      <c r="Q155" s="156"/>
      <c r="R155" s="46"/>
      <c r="S155" s="46"/>
    </row>
    <row r="156" spans="1:19" ht="24" customHeight="1" x14ac:dyDescent="0.2">
      <c r="A156" s="1074"/>
      <c r="B156" s="194"/>
      <c r="C156" s="185" t="s">
        <v>147</v>
      </c>
      <c r="D156" s="37">
        <v>1</v>
      </c>
      <c r="E156" s="37"/>
      <c r="F156" s="37">
        <v>25000</v>
      </c>
      <c r="G156" s="57">
        <v>10500</v>
      </c>
      <c r="H156" s="57"/>
      <c r="I156" s="57"/>
      <c r="J156" s="57">
        <v>2500</v>
      </c>
      <c r="K156" s="57"/>
      <c r="L156" s="57">
        <v>25000</v>
      </c>
      <c r="M156" s="57"/>
      <c r="N156" s="57"/>
      <c r="O156" s="57"/>
      <c r="P156" s="37">
        <f t="shared" ref="P156:P159" si="16">SUM(F156:L156)</f>
        <v>63000</v>
      </c>
      <c r="Q156" s="186"/>
      <c r="R156" s="46"/>
      <c r="S156" s="46"/>
    </row>
    <row r="157" spans="1:19" ht="24" customHeight="1" x14ac:dyDescent="0.2">
      <c r="A157" s="1074"/>
      <c r="B157" s="194"/>
      <c r="C157" s="185" t="s">
        <v>148</v>
      </c>
      <c r="D157" s="62">
        <v>1</v>
      </c>
      <c r="E157" s="37"/>
      <c r="F157" s="37">
        <v>20000</v>
      </c>
      <c r="G157" s="57"/>
      <c r="H157" s="57"/>
      <c r="I157" s="57"/>
      <c r="J157" s="57">
        <v>2000</v>
      </c>
      <c r="K157" s="57"/>
      <c r="L157" s="57">
        <v>20000</v>
      </c>
      <c r="M157" s="57"/>
      <c r="N157" s="57"/>
      <c r="O157" s="57"/>
      <c r="P157" s="37">
        <f t="shared" si="16"/>
        <v>42000</v>
      </c>
      <c r="Q157" s="58"/>
      <c r="R157" s="46"/>
      <c r="S157" s="46"/>
    </row>
    <row r="158" spans="1:19" ht="25.5" customHeight="1" x14ac:dyDescent="0.2">
      <c r="A158" s="1074"/>
      <c r="B158" s="194"/>
      <c r="C158" s="185" t="s">
        <v>148</v>
      </c>
      <c r="D158" s="1010">
        <v>1</v>
      </c>
      <c r="E158" s="37"/>
      <c r="F158" s="37">
        <v>20000</v>
      </c>
      <c r="G158" s="57"/>
      <c r="H158" s="57"/>
      <c r="I158" s="57"/>
      <c r="J158" s="57">
        <v>2000</v>
      </c>
      <c r="K158" s="57"/>
      <c r="L158" s="57"/>
      <c r="M158" s="57"/>
      <c r="N158" s="57"/>
      <c r="O158" s="57"/>
      <c r="P158" s="37">
        <f t="shared" si="16"/>
        <v>22000</v>
      </c>
      <c r="Q158" s="58"/>
      <c r="R158" s="46"/>
      <c r="S158" s="46"/>
    </row>
    <row r="159" spans="1:19" ht="25.5" customHeight="1" x14ac:dyDescent="0.2">
      <c r="A159" s="1074"/>
      <c r="B159" s="194"/>
      <c r="C159" s="185"/>
      <c r="D159" s="1011"/>
      <c r="E159" s="37"/>
      <c r="F159" s="37">
        <v>20000</v>
      </c>
      <c r="G159" s="57"/>
      <c r="H159" s="57"/>
      <c r="I159" s="57"/>
      <c r="J159" s="57">
        <v>2000</v>
      </c>
      <c r="K159" s="57"/>
      <c r="L159" s="57">
        <v>20000</v>
      </c>
      <c r="M159" s="57"/>
      <c r="N159" s="57"/>
      <c r="O159" s="57"/>
      <c r="P159" s="37">
        <f t="shared" si="16"/>
        <v>42000</v>
      </c>
      <c r="Q159" s="195"/>
      <c r="R159" s="46"/>
      <c r="S159" s="46"/>
    </row>
    <row r="160" spans="1:19" ht="24" customHeight="1" x14ac:dyDescent="0.2">
      <c r="A160" s="1074"/>
      <c r="B160" s="194"/>
      <c r="C160" s="196" t="s">
        <v>149</v>
      </c>
      <c r="D160" s="62">
        <v>1</v>
      </c>
      <c r="E160" s="37"/>
      <c r="F160" s="37">
        <v>20000</v>
      </c>
      <c r="G160" s="57"/>
      <c r="H160" s="57"/>
      <c r="I160" s="57"/>
      <c r="J160" s="57">
        <v>2000</v>
      </c>
      <c r="K160" s="57"/>
      <c r="L160" s="57">
        <v>15000</v>
      </c>
      <c r="M160" s="57"/>
      <c r="N160" s="57"/>
      <c r="O160" s="57"/>
      <c r="P160" s="37">
        <f>SUM(F160:L160)</f>
        <v>37000</v>
      </c>
      <c r="Q160" s="197"/>
    </row>
    <row r="161" spans="1:19" ht="24" customHeight="1" x14ac:dyDescent="0.2">
      <c r="A161" s="1074"/>
      <c r="B161" s="193"/>
      <c r="C161" s="198" t="s">
        <v>149</v>
      </c>
      <c r="D161" s="37">
        <v>1</v>
      </c>
      <c r="E161" s="37"/>
      <c r="F161" s="37">
        <v>20000</v>
      </c>
      <c r="G161" s="57"/>
      <c r="H161" s="57"/>
      <c r="I161" s="57"/>
      <c r="J161" s="57">
        <v>2000</v>
      </c>
      <c r="K161" s="57"/>
      <c r="L161" s="57">
        <v>15000</v>
      </c>
      <c r="M161" s="57"/>
      <c r="N161" s="57"/>
      <c r="O161" s="57"/>
      <c r="P161" s="37">
        <f>SUM(F161:N161)</f>
        <v>37000</v>
      </c>
      <c r="Q161" s="199"/>
      <c r="R161" s="145"/>
      <c r="S161" s="145"/>
    </row>
    <row r="162" spans="1:19" ht="24" customHeight="1" thickBot="1" x14ac:dyDescent="0.25">
      <c r="A162" s="1075"/>
      <c r="B162" s="157"/>
      <c r="C162" s="163" t="s">
        <v>150</v>
      </c>
      <c r="D162" s="164">
        <f>SUM(D152:D161)</f>
        <v>9</v>
      </c>
      <c r="E162" s="167">
        <f>SUM(E152:E161)</f>
        <v>0</v>
      </c>
      <c r="F162" s="164">
        <f>SUM(F152:F161)</f>
        <v>262000</v>
      </c>
      <c r="G162" s="165">
        <f>SUM(G153:G161)</f>
        <v>76100</v>
      </c>
      <c r="H162" s="165"/>
      <c r="I162" s="165"/>
      <c r="J162" s="165">
        <f>SUM(J152:J161)</f>
        <v>26200</v>
      </c>
      <c r="K162" s="165"/>
      <c r="L162" s="165">
        <f>SUM(L152:L161)</f>
        <v>212800</v>
      </c>
      <c r="M162" s="165">
        <f>SUM(M152:M161)</f>
        <v>3.4823170731707318</v>
      </c>
      <c r="N162" s="165"/>
      <c r="O162" s="165"/>
      <c r="P162" s="164">
        <f>SUM(P152:P161)</f>
        <v>577100</v>
      </c>
      <c r="Q162" s="166"/>
    </row>
    <row r="163" spans="1:19" s="161" customFormat="1" ht="24" customHeight="1" thickTop="1" x14ac:dyDescent="0.2">
      <c r="A163" s="1069" t="s">
        <v>151</v>
      </c>
      <c r="B163" s="171"/>
      <c r="C163" s="200" t="s">
        <v>81</v>
      </c>
      <c r="D163" s="120">
        <v>1</v>
      </c>
      <c r="E163" s="120"/>
      <c r="F163" s="120">
        <v>35000</v>
      </c>
      <c r="G163" s="147"/>
      <c r="H163" s="147"/>
      <c r="I163" s="147"/>
      <c r="J163" s="147">
        <v>3500</v>
      </c>
      <c r="K163" s="147"/>
      <c r="L163" s="147">
        <v>19000</v>
      </c>
      <c r="M163" s="147"/>
      <c r="N163" s="147"/>
      <c r="O163" s="147"/>
      <c r="P163" s="120">
        <f>SUM(F163:L163)</f>
        <v>57500</v>
      </c>
      <c r="Q163" s="148"/>
      <c r="R163" s="2"/>
      <c r="S163" s="2"/>
    </row>
    <row r="164" spans="1:19" s="161" customFormat="1" ht="20.25" customHeight="1" x14ac:dyDescent="0.2">
      <c r="A164" s="1070"/>
      <c r="B164" s="201"/>
      <c r="C164" s="168" t="s">
        <v>128</v>
      </c>
      <c r="D164" s="37">
        <v>1</v>
      </c>
      <c r="E164" s="36"/>
      <c r="F164" s="37">
        <v>29000</v>
      </c>
      <c r="G164" s="57">
        <v>14000</v>
      </c>
      <c r="H164" s="57"/>
      <c r="I164" s="57"/>
      <c r="J164" s="57">
        <v>2900</v>
      </c>
      <c r="K164" s="57"/>
      <c r="L164" s="57">
        <v>28850</v>
      </c>
      <c r="M164" s="57"/>
      <c r="N164" s="57"/>
      <c r="O164" s="57"/>
      <c r="P164" s="37">
        <f>SUM(F164:N164)</f>
        <v>74750</v>
      </c>
      <c r="Q164" s="169"/>
      <c r="R164" s="2"/>
      <c r="S164" s="2"/>
    </row>
    <row r="165" spans="1:19" s="161" customFormat="1" ht="20.25" customHeight="1" x14ac:dyDescent="0.2">
      <c r="A165" s="1070"/>
      <c r="B165" s="201"/>
      <c r="C165" s="168" t="s">
        <v>128</v>
      </c>
      <c r="D165" s="37">
        <v>1</v>
      </c>
      <c r="E165" s="36"/>
      <c r="F165" s="37">
        <v>29000</v>
      </c>
      <c r="G165" s="57"/>
      <c r="H165" s="57"/>
      <c r="I165" s="57"/>
      <c r="J165" s="57">
        <v>2900</v>
      </c>
      <c r="K165" s="57"/>
      <c r="L165" s="57">
        <v>20000</v>
      </c>
      <c r="M165" s="57"/>
      <c r="N165" s="57"/>
      <c r="O165" s="57"/>
      <c r="P165" s="37">
        <f>SUM(F165:L165)</f>
        <v>51900</v>
      </c>
      <c r="Q165" s="169"/>
      <c r="R165" s="2"/>
      <c r="S165" s="2"/>
    </row>
    <row r="166" spans="1:19" ht="24" customHeight="1" x14ac:dyDescent="0.2">
      <c r="A166" s="1070"/>
      <c r="B166" s="201"/>
      <c r="C166" s="168" t="s">
        <v>128</v>
      </c>
      <c r="D166" s="37">
        <v>1</v>
      </c>
      <c r="E166" s="36"/>
      <c r="F166" s="37">
        <v>29000</v>
      </c>
      <c r="G166" s="57">
        <v>1100</v>
      </c>
      <c r="H166" s="57"/>
      <c r="I166" s="57"/>
      <c r="J166" s="57">
        <v>2900</v>
      </c>
      <c r="K166" s="57"/>
      <c r="L166" s="57">
        <v>29000</v>
      </c>
      <c r="M166" s="57"/>
      <c r="N166" s="57"/>
      <c r="O166" s="57"/>
      <c r="P166" s="37">
        <f>SUM(F166:L166)</f>
        <v>62000</v>
      </c>
      <c r="Q166" s="169"/>
    </row>
    <row r="167" spans="1:19" s="161" customFormat="1" ht="24" customHeight="1" x14ac:dyDescent="0.2">
      <c r="A167" s="1070"/>
      <c r="B167" s="202" t="s">
        <v>152</v>
      </c>
      <c r="C167" s="56" t="s">
        <v>87</v>
      </c>
      <c r="D167" s="1010">
        <v>1</v>
      </c>
      <c r="E167" s="153"/>
      <c r="F167" s="37">
        <v>25000</v>
      </c>
      <c r="G167" s="57"/>
      <c r="H167" s="57"/>
      <c r="I167" s="57"/>
      <c r="J167" s="57"/>
      <c r="K167" s="57"/>
      <c r="L167" s="57"/>
      <c r="M167" s="57"/>
      <c r="N167" s="57"/>
      <c r="O167" s="57"/>
      <c r="P167" s="37">
        <v>12500</v>
      </c>
      <c r="Q167" s="169"/>
      <c r="R167" s="2"/>
      <c r="S167" s="2"/>
    </row>
    <row r="168" spans="1:19" s="161" customFormat="1" ht="24" customHeight="1" x14ac:dyDescent="0.2">
      <c r="A168" s="1070"/>
      <c r="B168" s="203"/>
      <c r="C168" s="35"/>
      <c r="D168" s="1011"/>
      <c r="E168" s="153"/>
      <c r="F168" s="37">
        <v>25000</v>
      </c>
      <c r="G168" s="57"/>
      <c r="H168" s="57"/>
      <c r="I168" s="57"/>
      <c r="J168" s="57"/>
      <c r="K168" s="57"/>
      <c r="L168" s="57">
        <v>18300</v>
      </c>
      <c r="M168" s="57"/>
      <c r="N168" s="57"/>
      <c r="O168" s="57"/>
      <c r="P168" s="37">
        <v>30800</v>
      </c>
      <c r="Q168" s="169"/>
      <c r="R168" s="2"/>
      <c r="S168" s="2"/>
    </row>
    <row r="169" spans="1:19" s="161" customFormat="1" ht="24" customHeight="1" x14ac:dyDescent="0.2">
      <c r="A169" s="1070"/>
      <c r="B169" s="203"/>
      <c r="C169" s="56" t="s">
        <v>87</v>
      </c>
      <c r="D169" s="37">
        <v>1</v>
      </c>
      <c r="E169" s="36"/>
      <c r="F169" s="37">
        <v>25000</v>
      </c>
      <c r="G169" s="57"/>
      <c r="H169" s="57"/>
      <c r="I169" s="57"/>
      <c r="J169" s="57">
        <v>1250</v>
      </c>
      <c r="K169" s="57"/>
      <c r="L169" s="57">
        <v>3500</v>
      </c>
      <c r="M169" s="57"/>
      <c r="N169" s="57"/>
      <c r="O169" s="57"/>
      <c r="P169" s="37">
        <v>17250</v>
      </c>
      <c r="Q169" s="169"/>
      <c r="R169" s="2"/>
      <c r="S169" s="2"/>
    </row>
    <row r="170" spans="1:19" s="161" customFormat="1" ht="24" customHeight="1" x14ac:dyDescent="0.2">
      <c r="A170" s="1070"/>
      <c r="B170" s="203"/>
      <c r="C170" s="56" t="s">
        <v>87</v>
      </c>
      <c r="D170" s="37">
        <v>1</v>
      </c>
      <c r="E170" s="36"/>
      <c r="F170" s="37">
        <v>25000</v>
      </c>
      <c r="G170" s="57"/>
      <c r="H170" s="57"/>
      <c r="I170" s="57"/>
      <c r="J170" s="57">
        <v>2500</v>
      </c>
      <c r="K170" s="57"/>
      <c r="L170" s="57">
        <v>1250</v>
      </c>
      <c r="M170" s="57"/>
      <c r="N170" s="57"/>
      <c r="O170" s="57"/>
      <c r="P170" s="37">
        <f>SUM(F170:L170)</f>
        <v>28750</v>
      </c>
      <c r="Q170" s="169"/>
      <c r="R170" s="2"/>
      <c r="S170" s="2"/>
    </row>
    <row r="171" spans="1:19" s="161" customFormat="1" ht="24" customHeight="1" x14ac:dyDescent="0.2">
      <c r="A171" s="1070"/>
      <c r="B171" s="203"/>
      <c r="C171" s="56" t="s">
        <v>87</v>
      </c>
      <c r="D171" s="37">
        <v>1</v>
      </c>
      <c r="E171" s="36"/>
      <c r="F171" s="37">
        <v>25000</v>
      </c>
      <c r="G171" s="57"/>
      <c r="H171" s="57"/>
      <c r="I171" s="57"/>
      <c r="J171" s="57">
        <v>2500</v>
      </c>
      <c r="K171" s="57"/>
      <c r="L171" s="57">
        <v>17500</v>
      </c>
      <c r="M171" s="57"/>
      <c r="N171" s="57"/>
      <c r="O171" s="57"/>
      <c r="P171" s="37">
        <f>SUM(F171:L171)</f>
        <v>45000</v>
      </c>
      <c r="Q171" s="169"/>
      <c r="R171" s="2"/>
      <c r="S171" s="2"/>
    </row>
    <row r="172" spans="1:19" s="161" customFormat="1" ht="24" customHeight="1" x14ac:dyDescent="0.2">
      <c r="A172" s="1070"/>
      <c r="B172" s="203"/>
      <c r="C172" s="56" t="s">
        <v>87</v>
      </c>
      <c r="D172" s="62">
        <v>1</v>
      </c>
      <c r="E172" s="36"/>
      <c r="F172" s="37">
        <v>25000</v>
      </c>
      <c r="G172" s="57"/>
      <c r="H172" s="57"/>
      <c r="I172" s="57"/>
      <c r="J172" s="57">
        <v>1250</v>
      </c>
      <c r="K172" s="57"/>
      <c r="L172" s="57">
        <v>20750</v>
      </c>
      <c r="M172" s="57"/>
      <c r="N172" s="57"/>
      <c r="O172" s="57"/>
      <c r="P172" s="37">
        <v>34500</v>
      </c>
      <c r="Q172" s="169"/>
      <c r="R172" s="2"/>
      <c r="S172" s="2"/>
    </row>
    <row r="173" spans="1:19" s="161" customFormat="1" ht="24" customHeight="1" x14ac:dyDescent="0.2">
      <c r="A173" s="1070"/>
      <c r="B173" s="203"/>
      <c r="C173" s="56" t="s">
        <v>87</v>
      </c>
      <c r="D173" s="37">
        <v>1</v>
      </c>
      <c r="E173" s="36"/>
      <c r="F173" s="37">
        <v>25000</v>
      </c>
      <c r="G173" s="57">
        <v>11000</v>
      </c>
      <c r="H173" s="57"/>
      <c r="I173" s="57"/>
      <c r="J173" s="57">
        <v>2500</v>
      </c>
      <c r="K173" s="57"/>
      <c r="L173" s="57">
        <v>25000</v>
      </c>
      <c r="M173" s="57"/>
      <c r="N173" s="57"/>
      <c r="O173" s="57"/>
      <c r="P173" s="37">
        <f>SUM(F173:L173)</f>
        <v>63500</v>
      </c>
      <c r="Q173" s="169"/>
      <c r="R173" s="2"/>
      <c r="S173" s="2"/>
    </row>
    <row r="174" spans="1:19" ht="24" customHeight="1" x14ac:dyDescent="0.2">
      <c r="A174" s="1070"/>
      <c r="B174" s="203"/>
      <c r="C174" s="56" t="s">
        <v>153</v>
      </c>
      <c r="D174" s="1010">
        <v>1</v>
      </c>
      <c r="E174" s="36"/>
      <c r="F174" s="37">
        <v>20000</v>
      </c>
      <c r="G174" s="57"/>
      <c r="H174" s="57"/>
      <c r="I174" s="57"/>
      <c r="J174" s="57">
        <v>1000</v>
      </c>
      <c r="K174" s="57"/>
      <c r="L174" s="57">
        <v>12000</v>
      </c>
      <c r="M174" s="57"/>
      <c r="N174" s="57"/>
      <c r="O174" s="57"/>
      <c r="P174" s="37">
        <v>23000</v>
      </c>
      <c r="Q174" s="169"/>
    </row>
    <row r="175" spans="1:19" ht="24" customHeight="1" x14ac:dyDescent="0.2">
      <c r="A175" s="1070"/>
      <c r="B175" s="203"/>
      <c r="C175" s="35"/>
      <c r="D175" s="1011"/>
      <c r="E175" s="36"/>
      <c r="F175" s="37">
        <v>20000</v>
      </c>
      <c r="G175" s="57">
        <v>7000</v>
      </c>
      <c r="H175" s="57"/>
      <c r="I175" s="57"/>
      <c r="J175" s="57">
        <v>1000</v>
      </c>
      <c r="K175" s="57"/>
      <c r="L175" s="57">
        <v>20000</v>
      </c>
      <c r="M175" s="57"/>
      <c r="N175" s="57"/>
      <c r="O175" s="57"/>
      <c r="P175" s="37">
        <v>34500</v>
      </c>
      <c r="Q175" s="169"/>
    </row>
    <row r="176" spans="1:19" s="161" customFormat="1" ht="24" customHeight="1" x14ac:dyDescent="0.2">
      <c r="A176" s="1070"/>
      <c r="B176" s="203"/>
      <c r="C176" s="200" t="s">
        <v>154</v>
      </c>
      <c r="D176" s="37">
        <v>1</v>
      </c>
      <c r="E176" s="36"/>
      <c r="F176" s="37">
        <v>28000</v>
      </c>
      <c r="G176" s="57">
        <v>21700</v>
      </c>
      <c r="H176" s="57"/>
      <c r="I176" s="57"/>
      <c r="J176" s="57">
        <v>2800</v>
      </c>
      <c r="K176" s="57"/>
      <c r="L176" s="57">
        <v>27500</v>
      </c>
      <c r="M176" s="57"/>
      <c r="N176" s="57"/>
      <c r="O176" s="57"/>
      <c r="P176" s="37">
        <f>SUM(F176:L176)</f>
        <v>80000</v>
      </c>
      <c r="Q176" s="169"/>
      <c r="R176" s="2"/>
      <c r="S176" s="2"/>
    </row>
    <row r="177" spans="1:19" ht="24" customHeight="1" x14ac:dyDescent="0.2">
      <c r="A177" s="1070"/>
      <c r="B177" s="203"/>
      <c r="C177" s="200" t="s">
        <v>154</v>
      </c>
      <c r="D177" s="37">
        <v>1</v>
      </c>
      <c r="E177" s="36"/>
      <c r="F177" s="37">
        <v>28000</v>
      </c>
      <c r="G177" s="57">
        <v>21200</v>
      </c>
      <c r="H177" s="57"/>
      <c r="I177" s="57"/>
      <c r="J177" s="57">
        <v>2800</v>
      </c>
      <c r="K177" s="57"/>
      <c r="L177" s="57">
        <v>28000</v>
      </c>
      <c r="M177" s="57"/>
      <c r="N177" s="57"/>
      <c r="O177" s="57"/>
      <c r="P177" s="37">
        <f>SUM(F177:L177)</f>
        <v>80000</v>
      </c>
      <c r="Q177" s="169"/>
    </row>
    <row r="178" spans="1:19" ht="24" customHeight="1" x14ac:dyDescent="0.2">
      <c r="A178" s="1070"/>
      <c r="B178" s="203"/>
      <c r="C178" s="200" t="s">
        <v>154</v>
      </c>
      <c r="D178" s="37">
        <v>1</v>
      </c>
      <c r="E178" s="36"/>
      <c r="F178" s="37">
        <v>28000</v>
      </c>
      <c r="G178" s="57">
        <v>6000</v>
      </c>
      <c r="H178" s="57"/>
      <c r="I178" s="57"/>
      <c r="J178" s="57">
        <v>2800</v>
      </c>
      <c r="K178" s="57"/>
      <c r="L178" s="57">
        <v>27200</v>
      </c>
      <c r="M178" s="57"/>
      <c r="N178" s="57"/>
      <c r="O178" s="57"/>
      <c r="P178" s="37">
        <f>SUM(F178:L178)</f>
        <v>64000</v>
      </c>
      <c r="Q178" s="169"/>
    </row>
    <row r="179" spans="1:19" s="161" customFormat="1" ht="24" customHeight="1" thickBot="1" x14ac:dyDescent="0.25">
      <c r="A179" s="204"/>
      <c r="B179" s="205"/>
      <c r="C179" s="163" t="s">
        <v>155</v>
      </c>
      <c r="D179" s="164">
        <f>SUM(D163:D178)</f>
        <v>14</v>
      </c>
      <c r="E179" s="164">
        <f>SUM(E163:E178)</f>
        <v>0</v>
      </c>
      <c r="F179" s="164">
        <f>SUM(F163:F178)</f>
        <v>421000</v>
      </c>
      <c r="G179" s="165">
        <f>SUM(G163:G178)</f>
        <v>82000</v>
      </c>
      <c r="H179" s="165"/>
      <c r="I179" s="165"/>
      <c r="J179" s="165">
        <f>SUM(J163:J178)</f>
        <v>32600</v>
      </c>
      <c r="K179" s="165"/>
      <c r="L179" s="165">
        <f>SUM(L163:L178)</f>
        <v>297850</v>
      </c>
      <c r="M179" s="165">
        <f>SUM(M163:M178)</f>
        <v>0</v>
      </c>
      <c r="N179" s="165"/>
      <c r="O179" s="165"/>
      <c r="P179" s="164">
        <f>SUM(P163:P178)</f>
        <v>759950</v>
      </c>
      <c r="Q179" s="206"/>
      <c r="R179" s="2"/>
      <c r="S179" s="2"/>
    </row>
    <row r="180" spans="1:19" ht="24" customHeight="1" thickTop="1" thickBot="1" x14ac:dyDescent="0.25">
      <c r="A180" s="1065" t="s">
        <v>156</v>
      </c>
      <c r="B180" s="1038"/>
      <c r="C180" s="1039"/>
      <c r="D180" s="140">
        <f>SUM(D151+D162+D179)</f>
        <v>33</v>
      </c>
      <c r="E180" s="140" t="e">
        <f>SUM(#REF!,E151,E162,E179)</f>
        <v>#REF!</v>
      </c>
      <c r="F180" s="140">
        <f>SUM(F179,F162,F151)</f>
        <v>1017000</v>
      </c>
      <c r="G180" s="159">
        <f>SUM(G151+G162+G179)</f>
        <v>188100</v>
      </c>
      <c r="H180" s="159"/>
      <c r="I180" s="159"/>
      <c r="J180" s="159">
        <f>SUM(J151+J162+J179)</f>
        <v>92200</v>
      </c>
      <c r="K180" s="159"/>
      <c r="L180" s="159">
        <f>SUM(L179,L162,L151)</f>
        <v>748650</v>
      </c>
      <c r="M180" s="159" t="e">
        <f>SUM(#REF!,M151,M162,M179)</f>
        <v>#REF!</v>
      </c>
      <c r="N180" s="159"/>
      <c r="O180" s="159"/>
      <c r="P180" s="140">
        <f>SUM(P179,P162,P151)</f>
        <v>1972450</v>
      </c>
      <c r="Q180" s="160"/>
      <c r="R180" s="161"/>
      <c r="S180" s="161"/>
    </row>
    <row r="181" spans="1:19" ht="24" customHeight="1" thickTop="1" thickBot="1" x14ac:dyDescent="0.25">
      <c r="A181" s="1053" t="s">
        <v>157</v>
      </c>
      <c r="B181" s="1054"/>
      <c r="C181" s="1054"/>
      <c r="D181" s="1054"/>
      <c r="E181" s="1054"/>
      <c r="F181" s="1054"/>
      <c r="G181" s="1054"/>
      <c r="H181" s="1054"/>
      <c r="I181" s="1054"/>
      <c r="J181" s="1054"/>
      <c r="K181" s="1054"/>
      <c r="L181" s="1054"/>
      <c r="M181" s="1054"/>
      <c r="N181" s="1054"/>
      <c r="O181" s="1054"/>
      <c r="P181" s="1054"/>
      <c r="Q181" s="152"/>
      <c r="R181" s="46"/>
      <c r="S181" s="46"/>
    </row>
    <row r="182" spans="1:19" ht="24" customHeight="1" thickTop="1" x14ac:dyDescent="0.2">
      <c r="A182" s="1071" t="s">
        <v>158</v>
      </c>
      <c r="B182" s="207" t="s">
        <v>159</v>
      </c>
      <c r="C182" s="208" t="s">
        <v>124</v>
      </c>
      <c r="D182" s="209">
        <v>1</v>
      </c>
      <c r="E182" s="209"/>
      <c r="F182" s="209">
        <v>80000</v>
      </c>
      <c r="G182" s="210"/>
      <c r="H182" s="210"/>
      <c r="I182" s="210"/>
      <c r="J182" s="210">
        <v>8000</v>
      </c>
      <c r="K182" s="210"/>
      <c r="L182" s="210">
        <v>32000</v>
      </c>
      <c r="M182" s="210">
        <f>L182/F182</f>
        <v>0.4</v>
      </c>
      <c r="N182" s="210"/>
      <c r="O182" s="210"/>
      <c r="P182" s="209">
        <f t="shared" ref="P182" si="17">SUM(F182:L182)</f>
        <v>120000</v>
      </c>
      <c r="Q182" s="211"/>
      <c r="R182" s="161"/>
      <c r="S182" s="161"/>
    </row>
    <row r="183" spans="1:19" s="161" customFormat="1" ht="24" customHeight="1" thickBot="1" x14ac:dyDescent="0.25">
      <c r="A183" s="1072"/>
      <c r="B183" s="90"/>
      <c r="C183" s="91" t="s">
        <v>160</v>
      </c>
      <c r="D183" s="68">
        <f>SUM(D182:D182)</f>
        <v>1</v>
      </c>
      <c r="E183" s="68" t="e">
        <f>SUM(#REF!)</f>
        <v>#REF!</v>
      </c>
      <c r="F183" s="68">
        <f>SUM(F182:F182)</f>
        <v>80000</v>
      </c>
      <c r="G183" s="150"/>
      <c r="H183" s="150"/>
      <c r="I183" s="150"/>
      <c r="J183" s="150">
        <f>SUM(J182:J182)</f>
        <v>8000</v>
      </c>
      <c r="K183" s="150"/>
      <c r="L183" s="150">
        <f>SUM(L182:L182)</f>
        <v>32000</v>
      </c>
      <c r="M183" s="150" t="e">
        <f>SUM(#REF!)</f>
        <v>#REF!</v>
      </c>
      <c r="N183" s="150"/>
      <c r="O183" s="150"/>
      <c r="P183" s="68">
        <f>SUM(P182:P182)</f>
        <v>120000</v>
      </c>
      <c r="Q183" s="158"/>
      <c r="R183" s="55"/>
      <c r="S183" s="55"/>
    </row>
    <row r="184" spans="1:19" ht="24" customHeight="1" thickTop="1" x14ac:dyDescent="0.2">
      <c r="A184" s="1055" t="s">
        <v>161</v>
      </c>
      <c r="B184" s="1005" t="s">
        <v>162</v>
      </c>
      <c r="C184" s="146" t="s">
        <v>81</v>
      </c>
      <c r="D184" s="120">
        <v>1</v>
      </c>
      <c r="E184" s="120"/>
      <c r="F184" s="120">
        <v>55000</v>
      </c>
      <c r="G184" s="147"/>
      <c r="H184" s="147"/>
      <c r="I184" s="147"/>
      <c r="J184" s="147">
        <v>5500</v>
      </c>
      <c r="K184" s="147"/>
      <c r="L184" s="147">
        <v>20000</v>
      </c>
      <c r="M184" s="147"/>
      <c r="N184" s="147"/>
      <c r="O184" s="147"/>
      <c r="P184" s="120">
        <f>SUM(F184:L184)</f>
        <v>80500</v>
      </c>
      <c r="Q184" s="148"/>
      <c r="R184" s="46"/>
      <c r="S184" s="46"/>
    </row>
    <row r="185" spans="1:19" ht="24" customHeight="1" x14ac:dyDescent="0.2">
      <c r="A185" s="1068"/>
      <c r="B185" s="1006"/>
      <c r="C185" s="56" t="s">
        <v>76</v>
      </c>
      <c r="D185" s="37">
        <v>1</v>
      </c>
      <c r="E185" s="37"/>
      <c r="F185" s="37">
        <v>45000</v>
      </c>
      <c r="G185" s="57"/>
      <c r="H185" s="57"/>
      <c r="I185" s="57"/>
      <c r="J185" s="57">
        <v>4500</v>
      </c>
      <c r="K185" s="57"/>
      <c r="L185" s="57">
        <v>25500</v>
      </c>
      <c r="M185" s="57">
        <f>L185/F185</f>
        <v>0.56666666666666665</v>
      </c>
      <c r="N185" s="57"/>
      <c r="O185" s="57"/>
      <c r="P185" s="37">
        <f t="shared" ref="P185:P187" si="18">SUM(F185:L185)</f>
        <v>75000</v>
      </c>
      <c r="Q185" s="58"/>
      <c r="R185" s="46"/>
      <c r="S185" s="46"/>
    </row>
    <row r="186" spans="1:19" ht="24" customHeight="1" x14ac:dyDescent="0.2">
      <c r="A186" s="1068"/>
      <c r="B186" s="1006"/>
      <c r="C186" s="56" t="s">
        <v>76</v>
      </c>
      <c r="D186" s="37">
        <v>1</v>
      </c>
      <c r="E186" s="37"/>
      <c r="F186" s="37">
        <v>45000</v>
      </c>
      <c r="G186" s="57"/>
      <c r="H186" s="57"/>
      <c r="I186" s="57"/>
      <c r="J186" s="57">
        <v>4500</v>
      </c>
      <c r="K186" s="57"/>
      <c r="L186" s="57">
        <v>25500</v>
      </c>
      <c r="M186" s="57">
        <f>L186/F186</f>
        <v>0.56666666666666665</v>
      </c>
      <c r="N186" s="57"/>
      <c r="O186" s="57"/>
      <c r="P186" s="37">
        <f t="shared" si="18"/>
        <v>75000</v>
      </c>
      <c r="Q186" s="58"/>
      <c r="R186" s="46"/>
      <c r="S186" s="46"/>
    </row>
    <row r="187" spans="1:19" s="161" customFormat="1" ht="24" customHeight="1" x14ac:dyDescent="0.2">
      <c r="A187" s="1068"/>
      <c r="B187" s="1006"/>
      <c r="C187" s="56" t="s">
        <v>76</v>
      </c>
      <c r="D187" s="37">
        <v>1</v>
      </c>
      <c r="E187" s="37"/>
      <c r="F187" s="37">
        <v>45000</v>
      </c>
      <c r="G187" s="57"/>
      <c r="H187" s="57"/>
      <c r="I187" s="57"/>
      <c r="J187" s="57">
        <v>4500</v>
      </c>
      <c r="K187" s="57"/>
      <c r="L187" s="57">
        <v>20500</v>
      </c>
      <c r="M187" s="57">
        <f>L187/F187</f>
        <v>0.45555555555555555</v>
      </c>
      <c r="N187" s="57"/>
      <c r="O187" s="57"/>
      <c r="P187" s="37">
        <f t="shared" si="18"/>
        <v>70000</v>
      </c>
      <c r="Q187" s="58"/>
      <c r="R187" s="46"/>
      <c r="S187" s="46"/>
    </row>
    <row r="188" spans="1:19" ht="18" customHeight="1" thickBot="1" x14ac:dyDescent="0.25">
      <c r="A188" s="189"/>
      <c r="B188" s="157"/>
      <c r="C188" s="163" t="s">
        <v>163</v>
      </c>
      <c r="D188" s="164">
        <f>SUM(D184:D187)</f>
        <v>4</v>
      </c>
      <c r="E188" s="164">
        <f>SUM(E184:E187)</f>
        <v>0</v>
      </c>
      <c r="F188" s="164">
        <f>SUM(F184:F187)</f>
        <v>190000</v>
      </c>
      <c r="G188" s="165"/>
      <c r="H188" s="165"/>
      <c r="I188" s="165"/>
      <c r="J188" s="165">
        <f>SUM(J184:J187)</f>
        <v>19000</v>
      </c>
      <c r="K188" s="165"/>
      <c r="L188" s="165">
        <f>SUM(L184:L187)</f>
        <v>91500</v>
      </c>
      <c r="M188" s="165">
        <f>SUM(M184:M187)</f>
        <v>1.5888888888888888</v>
      </c>
      <c r="N188" s="165"/>
      <c r="O188" s="165"/>
      <c r="P188" s="164">
        <f>SUM(P184:P187)</f>
        <v>300500</v>
      </c>
      <c r="Q188" s="166"/>
      <c r="R188" s="46"/>
      <c r="S188" s="46"/>
    </row>
    <row r="189" spans="1:19" ht="24" customHeight="1" thickTop="1" x14ac:dyDescent="0.2">
      <c r="A189" s="1055" t="s">
        <v>164</v>
      </c>
      <c r="B189" s="1008" t="s">
        <v>165</v>
      </c>
      <c r="C189" s="63" t="s">
        <v>81</v>
      </c>
      <c r="D189" s="153">
        <v>1</v>
      </c>
      <c r="E189" s="153"/>
      <c r="F189" s="120">
        <v>55000</v>
      </c>
      <c r="G189" s="147"/>
      <c r="H189" s="147"/>
      <c r="I189" s="147"/>
      <c r="J189" s="147">
        <v>5500</v>
      </c>
      <c r="K189" s="147"/>
      <c r="L189" s="147">
        <v>20000</v>
      </c>
      <c r="M189" s="147"/>
      <c r="N189" s="147"/>
      <c r="O189" s="147"/>
      <c r="P189" s="120">
        <f>SUM(F189:L189)</f>
        <v>80500</v>
      </c>
      <c r="Q189" s="154"/>
      <c r="R189" s="46"/>
      <c r="S189" s="46"/>
    </row>
    <row r="190" spans="1:19" ht="24" customHeight="1" x14ac:dyDescent="0.2">
      <c r="A190" s="1068"/>
      <c r="B190" s="1009"/>
      <c r="C190" s="56" t="s">
        <v>76</v>
      </c>
      <c r="D190" s="37">
        <v>1</v>
      </c>
      <c r="E190" s="37"/>
      <c r="F190" s="37">
        <v>45000</v>
      </c>
      <c r="G190" s="57"/>
      <c r="H190" s="57"/>
      <c r="I190" s="57"/>
      <c r="J190" s="57">
        <v>4500</v>
      </c>
      <c r="K190" s="57"/>
      <c r="L190" s="57">
        <v>15500</v>
      </c>
      <c r="M190" s="57">
        <f>L190/F190</f>
        <v>0.34444444444444444</v>
      </c>
      <c r="N190" s="57"/>
      <c r="O190" s="57"/>
      <c r="P190" s="37">
        <f t="shared" ref="P190:P191" si="19">SUM(F190:L190)</f>
        <v>65000</v>
      </c>
      <c r="Q190" s="58"/>
      <c r="R190" s="46"/>
      <c r="S190" s="46"/>
    </row>
    <row r="191" spans="1:19" ht="24" customHeight="1" x14ac:dyDescent="0.2">
      <c r="A191" s="1068"/>
      <c r="B191" s="1009"/>
      <c r="C191" s="56" t="s">
        <v>76</v>
      </c>
      <c r="D191" s="62">
        <v>1</v>
      </c>
      <c r="E191" s="37"/>
      <c r="F191" s="37">
        <v>45000</v>
      </c>
      <c r="G191" s="57"/>
      <c r="H191" s="57"/>
      <c r="I191" s="57"/>
      <c r="J191" s="57">
        <v>4500</v>
      </c>
      <c r="K191" s="57"/>
      <c r="L191" s="57">
        <v>500</v>
      </c>
      <c r="M191" s="57">
        <f>L191/F191</f>
        <v>1.1111111111111112E-2</v>
      </c>
      <c r="N191" s="57"/>
      <c r="O191" s="57"/>
      <c r="P191" s="37">
        <f t="shared" si="19"/>
        <v>50000</v>
      </c>
      <c r="Q191" s="58"/>
      <c r="R191" s="46"/>
      <c r="S191" s="46"/>
    </row>
    <row r="192" spans="1:19" ht="24" customHeight="1" thickBot="1" x14ac:dyDescent="0.25">
      <c r="A192" s="1056"/>
      <c r="B192" s="157"/>
      <c r="C192" s="163" t="s">
        <v>166</v>
      </c>
      <c r="D192" s="164">
        <f>SUM(D189:D191)</f>
        <v>3</v>
      </c>
      <c r="E192" s="167">
        <f>SUM(E189:E191)</f>
        <v>0</v>
      </c>
      <c r="F192" s="164">
        <f>SUM(F189:F191)</f>
        <v>145000</v>
      </c>
      <c r="G192" s="165"/>
      <c r="H192" s="165"/>
      <c r="I192" s="165"/>
      <c r="J192" s="165">
        <f>SUM(J189:J191)</f>
        <v>14500</v>
      </c>
      <c r="K192" s="165"/>
      <c r="L192" s="165">
        <f>SUM(L189:L191)</f>
        <v>36000</v>
      </c>
      <c r="M192" s="165">
        <f>SUM(M189:M191)</f>
        <v>0.35555555555555557</v>
      </c>
      <c r="N192" s="165"/>
      <c r="O192" s="165"/>
      <c r="P192" s="164">
        <f>SUM(P189:P191)</f>
        <v>195500</v>
      </c>
      <c r="Q192" s="166"/>
    </row>
    <row r="193" spans="1:19" s="161" customFormat="1" ht="24" customHeight="1" thickTop="1" x14ac:dyDescent="0.2">
      <c r="A193" s="1055" t="s">
        <v>167</v>
      </c>
      <c r="B193" s="171"/>
      <c r="C193" s="200" t="s">
        <v>81</v>
      </c>
      <c r="D193" s="120">
        <v>1</v>
      </c>
      <c r="E193" s="120"/>
      <c r="F193" s="120">
        <v>55000</v>
      </c>
      <c r="G193" s="147"/>
      <c r="H193" s="147"/>
      <c r="I193" s="147"/>
      <c r="J193" s="147">
        <v>5500</v>
      </c>
      <c r="K193" s="147"/>
      <c r="L193" s="147">
        <v>39500</v>
      </c>
      <c r="M193" s="147"/>
      <c r="N193" s="147"/>
      <c r="O193" s="147"/>
      <c r="P193" s="120">
        <f>SUM(F193:L193)</f>
        <v>100000</v>
      </c>
      <c r="Q193" s="148"/>
      <c r="R193" s="2"/>
      <c r="S193" s="2"/>
    </row>
    <row r="194" spans="1:19" ht="24" customHeight="1" x14ac:dyDescent="0.2">
      <c r="A194" s="1068"/>
      <c r="B194" s="171" t="s">
        <v>168</v>
      </c>
      <c r="C194" s="200" t="s">
        <v>169</v>
      </c>
      <c r="D194" s="37">
        <v>1</v>
      </c>
      <c r="E194" s="36"/>
      <c r="F194" s="37">
        <v>45000</v>
      </c>
      <c r="G194" s="57"/>
      <c r="H194" s="57"/>
      <c r="I194" s="57"/>
      <c r="J194" s="57">
        <v>4500</v>
      </c>
      <c r="K194" s="57"/>
      <c r="L194" s="57">
        <v>25500</v>
      </c>
      <c r="M194" s="57">
        <f>L194/F194</f>
        <v>0.56666666666666665</v>
      </c>
      <c r="N194" s="57"/>
      <c r="O194" s="57"/>
      <c r="P194" s="37">
        <f t="shared" ref="P194:P196" si="20">SUM(F194:L194)</f>
        <v>75000</v>
      </c>
      <c r="Q194" s="212"/>
    </row>
    <row r="195" spans="1:19" s="161" customFormat="1" ht="20.25" customHeight="1" x14ac:dyDescent="0.2">
      <c r="A195" s="1068"/>
      <c r="B195" s="201"/>
      <c r="C195" s="200" t="s">
        <v>169</v>
      </c>
      <c r="D195" s="37">
        <v>1</v>
      </c>
      <c r="E195" s="36"/>
      <c r="F195" s="37">
        <v>45000</v>
      </c>
      <c r="G195" s="57">
        <v>1000</v>
      </c>
      <c r="H195" s="57"/>
      <c r="I195" s="57"/>
      <c r="J195" s="57">
        <v>4500</v>
      </c>
      <c r="K195" s="57"/>
      <c r="L195" s="57">
        <v>44500</v>
      </c>
      <c r="M195" s="57">
        <f>L195/F195</f>
        <v>0.98888888888888893</v>
      </c>
      <c r="N195" s="57"/>
      <c r="O195" s="57"/>
      <c r="P195" s="37">
        <f t="shared" si="20"/>
        <v>95000</v>
      </c>
      <c r="Q195" s="212"/>
      <c r="R195" s="2"/>
      <c r="S195" s="2"/>
    </row>
    <row r="196" spans="1:19" s="161" customFormat="1" ht="20.25" customHeight="1" x14ac:dyDescent="0.2">
      <c r="A196" s="1068"/>
      <c r="B196" s="201"/>
      <c r="C196" s="200" t="s">
        <v>170</v>
      </c>
      <c r="D196" s="37">
        <v>1</v>
      </c>
      <c r="E196" s="36"/>
      <c r="F196" s="37">
        <v>45000</v>
      </c>
      <c r="G196" s="57"/>
      <c r="H196" s="57"/>
      <c r="I196" s="57"/>
      <c r="J196" s="57">
        <v>4500</v>
      </c>
      <c r="K196" s="57"/>
      <c r="L196" s="57">
        <v>43500</v>
      </c>
      <c r="M196" s="57">
        <f>L196/F196</f>
        <v>0.96666666666666667</v>
      </c>
      <c r="N196" s="57"/>
      <c r="O196" s="57"/>
      <c r="P196" s="37">
        <f t="shared" si="20"/>
        <v>93000</v>
      </c>
      <c r="Q196" s="212"/>
      <c r="R196" s="2"/>
      <c r="S196" s="2"/>
    </row>
    <row r="197" spans="1:19" ht="24" customHeight="1" thickBot="1" x14ac:dyDescent="0.25">
      <c r="A197" s="1056"/>
      <c r="B197" s="90"/>
      <c r="C197" s="50" t="s">
        <v>171</v>
      </c>
      <c r="D197" s="164">
        <f>SUM(D193:D196)</f>
        <v>4</v>
      </c>
      <c r="E197" s="167">
        <f>SUM(E194:E196)</f>
        <v>0</v>
      </c>
      <c r="F197" s="164">
        <f>SUM(F193:F196)</f>
        <v>190000</v>
      </c>
      <c r="G197" s="165">
        <f>SUM(G194:G196)</f>
        <v>1000</v>
      </c>
      <c r="H197" s="165"/>
      <c r="I197" s="165"/>
      <c r="J197" s="165">
        <f>SUM(J193:J196)</f>
        <v>19000</v>
      </c>
      <c r="K197" s="165"/>
      <c r="L197" s="165">
        <f>SUM(L193:L196)</f>
        <v>153000</v>
      </c>
      <c r="M197" s="165">
        <f>SUM(M194:M196)</f>
        <v>2.5222222222222221</v>
      </c>
      <c r="N197" s="165"/>
      <c r="O197" s="165"/>
      <c r="P197" s="164">
        <f>SUM(P193:P196)</f>
        <v>363000</v>
      </c>
      <c r="Q197" s="166"/>
      <c r="R197" s="161"/>
      <c r="S197" s="161"/>
    </row>
    <row r="198" spans="1:19" ht="24" customHeight="1" thickTop="1" thickBot="1" x14ac:dyDescent="0.25">
      <c r="A198" s="1065" t="s">
        <v>172</v>
      </c>
      <c r="B198" s="1038"/>
      <c r="C198" s="1039"/>
      <c r="D198" s="140">
        <f>SUM(D197,D192,D188,D183)</f>
        <v>12</v>
      </c>
      <c r="E198" s="140" t="e">
        <f>SUM(#REF!,E188,E192,#REF!)</f>
        <v>#REF!</v>
      </c>
      <c r="F198" s="140">
        <f>SUM(F197,F192,F188,F183)</f>
        <v>605000</v>
      </c>
      <c r="G198" s="159">
        <f>SUM(G197)</f>
        <v>1000</v>
      </c>
      <c r="H198" s="159"/>
      <c r="I198" s="159"/>
      <c r="J198" s="159">
        <f>SUM(J183+J188+J192+J197)</f>
        <v>60500</v>
      </c>
      <c r="K198" s="159"/>
      <c r="L198" s="159">
        <f>SUM(L197,L192,L188,L183)</f>
        <v>312500</v>
      </c>
      <c r="M198" s="159" t="e">
        <f>SUM(#REF!,M188,M192,#REF!)</f>
        <v>#REF!</v>
      </c>
      <c r="N198" s="159"/>
      <c r="O198" s="159"/>
      <c r="P198" s="140">
        <f>SUM(P197,P192,P188,P183)</f>
        <v>979000</v>
      </c>
      <c r="Q198" s="160"/>
      <c r="R198" s="161"/>
      <c r="S198" s="161"/>
    </row>
    <row r="199" spans="1:19" ht="24" customHeight="1" thickTop="1" x14ac:dyDescent="0.2">
      <c r="A199" s="1005" t="s">
        <v>173</v>
      </c>
      <c r="B199" s="1005" t="s">
        <v>174</v>
      </c>
      <c r="C199" s="213" t="s">
        <v>71</v>
      </c>
      <c r="D199" s="75">
        <v>1</v>
      </c>
      <c r="E199" s="153"/>
      <c r="F199" s="153">
        <v>60000</v>
      </c>
      <c r="G199" s="214">
        <v>52250</v>
      </c>
      <c r="H199" s="214"/>
      <c r="I199" s="214"/>
      <c r="J199" s="214">
        <v>6000</v>
      </c>
      <c r="K199" s="214"/>
      <c r="L199" s="214">
        <v>60000</v>
      </c>
      <c r="M199" s="214">
        <f>L199/F199</f>
        <v>1</v>
      </c>
      <c r="N199" s="214"/>
      <c r="O199" s="215"/>
      <c r="P199" s="153">
        <f>SUM(F199:L199)</f>
        <v>178250</v>
      </c>
      <c r="Q199" s="216"/>
    </row>
    <row r="200" spans="1:19" ht="24" customHeight="1" x14ac:dyDescent="0.2">
      <c r="A200" s="1006"/>
      <c r="B200" s="1006"/>
      <c r="C200" s="56" t="s">
        <v>175</v>
      </c>
      <c r="D200" s="37">
        <v>1</v>
      </c>
      <c r="E200" s="37"/>
      <c r="F200" s="37">
        <v>55000</v>
      </c>
      <c r="G200" s="57"/>
      <c r="H200" s="57"/>
      <c r="I200" s="57"/>
      <c r="J200" s="57">
        <v>5500</v>
      </c>
      <c r="K200" s="57"/>
      <c r="L200" s="57"/>
      <c r="M200" s="57"/>
      <c r="N200" s="57"/>
      <c r="O200" s="39"/>
      <c r="P200" s="37">
        <f>SUM(F200:J200)</f>
        <v>60500</v>
      </c>
      <c r="Q200" s="59"/>
    </row>
    <row r="201" spans="1:19" ht="24" customHeight="1" x14ac:dyDescent="0.2">
      <c r="A201" s="1006"/>
      <c r="B201" s="1006"/>
      <c r="C201" s="56" t="s">
        <v>175</v>
      </c>
      <c r="D201" s="37">
        <v>1</v>
      </c>
      <c r="E201" s="37"/>
      <c r="F201" s="37">
        <v>55000</v>
      </c>
      <c r="G201" s="57">
        <v>22500</v>
      </c>
      <c r="H201" s="57"/>
      <c r="I201" s="57"/>
      <c r="J201" s="57">
        <v>5500</v>
      </c>
      <c r="K201" s="57"/>
      <c r="L201" s="57">
        <v>55000</v>
      </c>
      <c r="M201" s="57"/>
      <c r="N201" s="57"/>
      <c r="O201" s="39"/>
      <c r="P201" s="37">
        <f>SUM(F201:L201)</f>
        <v>138000</v>
      </c>
      <c r="Q201" s="59"/>
    </row>
    <row r="202" spans="1:19" ht="24" customHeight="1" x14ac:dyDescent="0.2">
      <c r="A202" s="1006"/>
      <c r="B202" s="1006"/>
      <c r="C202" s="217" t="s">
        <v>176</v>
      </c>
      <c r="D202" s="62">
        <v>1</v>
      </c>
      <c r="E202" s="62"/>
      <c r="F202" s="37">
        <v>30000</v>
      </c>
      <c r="G202" s="57">
        <v>30000</v>
      </c>
      <c r="H202" s="57"/>
      <c r="I202" s="57"/>
      <c r="J202" s="57">
        <v>3000</v>
      </c>
      <c r="K202" s="57"/>
      <c r="L202" s="57">
        <v>30000</v>
      </c>
      <c r="M202" s="57">
        <f>L202/F202</f>
        <v>1</v>
      </c>
      <c r="N202" s="57"/>
      <c r="O202" s="39"/>
      <c r="P202" s="37">
        <f>SUM(F202:L202)</f>
        <v>93000</v>
      </c>
      <c r="Q202" s="182"/>
    </row>
    <row r="203" spans="1:19" ht="24" customHeight="1" x14ac:dyDescent="0.2">
      <c r="A203" s="1006"/>
      <c r="B203" s="1006"/>
      <c r="C203" s="168" t="s">
        <v>176</v>
      </c>
      <c r="D203" s="37">
        <v>1</v>
      </c>
      <c r="E203" s="37"/>
      <c r="F203" s="37">
        <v>30000</v>
      </c>
      <c r="G203" s="57">
        <v>20500</v>
      </c>
      <c r="H203" s="57"/>
      <c r="I203" s="57"/>
      <c r="J203" s="57">
        <v>3000</v>
      </c>
      <c r="K203" s="57"/>
      <c r="L203" s="57">
        <v>30000</v>
      </c>
      <c r="M203" s="57">
        <f>L203/F203</f>
        <v>1</v>
      </c>
      <c r="N203" s="57"/>
      <c r="O203" s="39"/>
      <c r="P203" s="37">
        <f>SUM(F203:L203)</f>
        <v>83500</v>
      </c>
      <c r="Q203" s="47"/>
    </row>
    <row r="204" spans="1:19" ht="24" customHeight="1" x14ac:dyDescent="0.2">
      <c r="A204" s="171"/>
      <c r="B204" s="171"/>
      <c r="C204" s="63" t="s">
        <v>177</v>
      </c>
      <c r="D204" s="153">
        <v>1</v>
      </c>
      <c r="E204" s="153"/>
      <c r="F204" s="153">
        <v>27000</v>
      </c>
      <c r="G204" s="64"/>
      <c r="H204" s="64"/>
      <c r="I204" s="64"/>
      <c r="J204" s="64">
        <v>2700</v>
      </c>
      <c r="K204" s="64"/>
      <c r="L204" s="64"/>
      <c r="M204" s="214"/>
      <c r="N204" s="214"/>
      <c r="O204" s="215"/>
      <c r="P204" s="153">
        <f>SUM(F204:K204)</f>
        <v>29700</v>
      </c>
      <c r="Q204" s="182"/>
    </row>
    <row r="205" spans="1:19" ht="24" customHeight="1" thickBot="1" x14ac:dyDescent="0.25">
      <c r="A205" s="218"/>
      <c r="B205" s="90"/>
      <c r="C205" s="50" t="s">
        <v>178</v>
      </c>
      <c r="D205" s="68">
        <f>SUM(D199:D204)</f>
        <v>6</v>
      </c>
      <c r="E205" s="68">
        <f>SUM(E199:E203)</f>
        <v>0</v>
      </c>
      <c r="F205" s="68">
        <f>SUM(F199:F204)</f>
        <v>257000</v>
      </c>
      <c r="G205" s="150">
        <f>SUM(G199:G203)</f>
        <v>125250</v>
      </c>
      <c r="H205" s="150"/>
      <c r="I205" s="150"/>
      <c r="J205" s="150">
        <f>SUM(J199:J204)</f>
        <v>25700</v>
      </c>
      <c r="K205" s="150"/>
      <c r="L205" s="150">
        <f>SUM(L199:L203)</f>
        <v>175000</v>
      </c>
      <c r="M205" s="150">
        <f>SUM(M199:M203)</f>
        <v>3</v>
      </c>
      <c r="N205" s="150"/>
      <c r="O205" s="68"/>
      <c r="P205" s="68">
        <f>SUM(P199:P204)</f>
        <v>582950</v>
      </c>
      <c r="Q205" s="158"/>
      <c r="R205" s="161"/>
      <c r="S205" s="161"/>
    </row>
    <row r="206" spans="1:19" ht="24" customHeight="1" thickTop="1" x14ac:dyDescent="0.2">
      <c r="A206" s="1076" t="s">
        <v>179</v>
      </c>
      <c r="B206" s="1078" t="s">
        <v>180</v>
      </c>
      <c r="C206" s="208" t="s">
        <v>81</v>
      </c>
      <c r="D206" s="209">
        <v>1</v>
      </c>
      <c r="E206" s="209"/>
      <c r="F206" s="209">
        <v>70000</v>
      </c>
      <c r="G206" s="210"/>
      <c r="H206" s="210"/>
      <c r="I206" s="210"/>
      <c r="J206" s="210">
        <v>7000</v>
      </c>
      <c r="K206" s="210"/>
      <c r="L206" s="210">
        <v>43000</v>
      </c>
      <c r="M206" s="210">
        <f>L206/F206</f>
        <v>0.61428571428571432</v>
      </c>
      <c r="N206" s="210"/>
      <c r="O206" s="210"/>
      <c r="P206" s="209">
        <f t="shared" ref="P206:P208" si="21">SUM(F206:L206)</f>
        <v>120000</v>
      </c>
      <c r="Q206" s="211"/>
      <c r="R206" s="161"/>
      <c r="S206" s="161"/>
    </row>
    <row r="207" spans="1:19" ht="24" customHeight="1" x14ac:dyDescent="0.2">
      <c r="A207" s="1077"/>
      <c r="B207" s="1079"/>
      <c r="C207" s="168" t="s">
        <v>76</v>
      </c>
      <c r="D207" s="36">
        <v>1</v>
      </c>
      <c r="E207" s="36"/>
      <c r="F207" s="36">
        <v>55000</v>
      </c>
      <c r="G207" s="57"/>
      <c r="H207" s="57"/>
      <c r="I207" s="57"/>
      <c r="J207" s="57">
        <v>2750</v>
      </c>
      <c r="K207" s="57"/>
      <c r="L207" s="57">
        <v>14750</v>
      </c>
      <c r="M207" s="57"/>
      <c r="N207" s="64"/>
      <c r="O207" s="65"/>
      <c r="P207" s="36">
        <v>45000</v>
      </c>
      <c r="Q207" s="59"/>
      <c r="R207" s="161"/>
      <c r="S207" s="161"/>
    </row>
    <row r="208" spans="1:19" ht="24" customHeight="1" x14ac:dyDescent="0.2">
      <c r="A208" s="1077"/>
      <c r="B208" s="1079"/>
      <c r="C208" s="219" t="s">
        <v>181</v>
      </c>
      <c r="D208" s="82">
        <v>1</v>
      </c>
      <c r="E208" s="82"/>
      <c r="F208" s="82">
        <v>35000</v>
      </c>
      <c r="G208" s="220">
        <v>6500</v>
      </c>
      <c r="H208" s="220"/>
      <c r="I208" s="220"/>
      <c r="J208" s="220">
        <v>3500</v>
      </c>
      <c r="K208" s="220"/>
      <c r="L208" s="220">
        <v>35000</v>
      </c>
      <c r="M208" s="220"/>
      <c r="N208" s="220"/>
      <c r="O208" s="220"/>
      <c r="P208" s="82">
        <f t="shared" si="21"/>
        <v>80000</v>
      </c>
      <c r="Q208" s="221"/>
      <c r="R208" s="55"/>
      <c r="S208" s="46"/>
    </row>
    <row r="209" spans="1:19" s="161" customFormat="1" ht="24" customHeight="1" thickBot="1" x14ac:dyDescent="0.25">
      <c r="A209" s="218"/>
      <c r="B209" s="90"/>
      <c r="C209" s="91" t="s">
        <v>182</v>
      </c>
      <c r="D209" s="68">
        <f>SUM(D206:D208)</f>
        <v>3</v>
      </c>
      <c r="E209" s="68">
        <f>SUM(E208:E208)</f>
        <v>0</v>
      </c>
      <c r="F209" s="68">
        <f>SUM(F206:F208)</f>
        <v>160000</v>
      </c>
      <c r="G209" s="150">
        <f>SUM(G208:G208)</f>
        <v>6500</v>
      </c>
      <c r="H209" s="150"/>
      <c r="I209" s="150"/>
      <c r="J209" s="150">
        <f>SUM(J206:J208)</f>
        <v>13250</v>
      </c>
      <c r="K209" s="150"/>
      <c r="L209" s="150">
        <f>SUM(L206:L208)</f>
        <v>92750</v>
      </c>
      <c r="M209" s="150">
        <f>SUM(M208:M208)</f>
        <v>0</v>
      </c>
      <c r="N209" s="150"/>
      <c r="O209" s="150"/>
      <c r="P209" s="68">
        <f>SUM(P206:P208)</f>
        <v>245000</v>
      </c>
      <c r="Q209" s="158"/>
      <c r="R209" s="55"/>
      <c r="S209" s="55"/>
    </row>
    <row r="210" spans="1:19" ht="24" customHeight="1" thickTop="1" x14ac:dyDescent="0.2">
      <c r="A210" s="1080" t="s">
        <v>183</v>
      </c>
      <c r="B210" s="171"/>
      <c r="C210" s="35" t="s">
        <v>81</v>
      </c>
      <c r="D210" s="36">
        <v>1</v>
      </c>
      <c r="E210" s="36"/>
      <c r="F210" s="36">
        <v>70000</v>
      </c>
      <c r="G210" s="64">
        <v>28000</v>
      </c>
      <c r="H210" s="64"/>
      <c r="I210" s="64"/>
      <c r="J210" s="64">
        <v>7000</v>
      </c>
      <c r="K210" s="64"/>
      <c r="L210" s="64">
        <v>70000</v>
      </c>
      <c r="M210" s="64">
        <f>L210/F210</f>
        <v>1</v>
      </c>
      <c r="N210" s="64"/>
      <c r="O210" s="65"/>
      <c r="P210" s="36">
        <f>SUM(F210:L210)</f>
        <v>175000</v>
      </c>
      <c r="Q210" s="182"/>
    </row>
    <row r="211" spans="1:19" ht="24" customHeight="1" x14ac:dyDescent="0.2">
      <c r="A211" s="1081"/>
      <c r="B211" s="1082" t="s">
        <v>184</v>
      </c>
      <c r="C211" s="168" t="s">
        <v>185</v>
      </c>
      <c r="D211" s="37">
        <v>1</v>
      </c>
      <c r="E211" s="37"/>
      <c r="F211" s="37">
        <v>60000</v>
      </c>
      <c r="G211" s="222"/>
      <c r="H211" s="222"/>
      <c r="I211" s="222"/>
      <c r="J211" s="222">
        <v>4500</v>
      </c>
      <c r="K211" s="222"/>
      <c r="L211" s="222">
        <v>10500</v>
      </c>
      <c r="M211" s="223"/>
      <c r="N211" s="222"/>
      <c r="O211" s="39"/>
      <c r="P211" s="37">
        <v>60000</v>
      </c>
      <c r="Q211" s="224"/>
    </row>
    <row r="212" spans="1:19" ht="24" customHeight="1" x14ac:dyDescent="0.2">
      <c r="A212" s="1081"/>
      <c r="B212" s="1082"/>
      <c r="C212" s="168" t="s">
        <v>76</v>
      </c>
      <c r="D212" s="36">
        <v>1</v>
      </c>
      <c r="E212" s="36"/>
      <c r="F212" s="36">
        <v>40000</v>
      </c>
      <c r="G212" s="57"/>
      <c r="H212" s="57"/>
      <c r="I212" s="57"/>
      <c r="J212" s="57">
        <v>4000</v>
      </c>
      <c r="K212" s="57"/>
      <c r="L212" s="57">
        <v>26000</v>
      </c>
      <c r="M212" s="57"/>
      <c r="N212" s="64"/>
      <c r="O212" s="65"/>
      <c r="P212" s="36">
        <f>SUM(F212:L212)</f>
        <v>70000</v>
      </c>
      <c r="Q212" s="224"/>
    </row>
    <row r="213" spans="1:19" ht="24" customHeight="1" x14ac:dyDescent="0.2">
      <c r="A213" s="1081"/>
      <c r="B213" s="1082"/>
      <c r="C213" s="168" t="s">
        <v>128</v>
      </c>
      <c r="D213" s="153">
        <v>1</v>
      </c>
      <c r="E213" s="36"/>
      <c r="F213" s="153">
        <v>30000</v>
      </c>
      <c r="G213" s="57"/>
      <c r="H213" s="57"/>
      <c r="I213" s="57"/>
      <c r="J213" s="57">
        <v>2625</v>
      </c>
      <c r="K213" s="57"/>
      <c r="L213" s="57">
        <v>16500</v>
      </c>
      <c r="M213" s="57"/>
      <c r="N213" s="64"/>
      <c r="O213" s="65"/>
      <c r="P213" s="36">
        <v>45375</v>
      </c>
      <c r="Q213" s="224"/>
    </row>
    <row r="214" spans="1:19" ht="24" customHeight="1" x14ac:dyDescent="0.2">
      <c r="A214" s="1081"/>
      <c r="B214" s="1082"/>
      <c r="C214" s="168" t="s">
        <v>128</v>
      </c>
      <c r="D214" s="153">
        <v>1</v>
      </c>
      <c r="E214" s="36"/>
      <c r="F214" s="153">
        <v>30000</v>
      </c>
      <c r="G214" s="57"/>
      <c r="H214" s="57"/>
      <c r="I214" s="57"/>
      <c r="J214" s="57">
        <v>3000</v>
      </c>
      <c r="K214" s="57"/>
      <c r="L214" s="57">
        <v>22000</v>
      </c>
      <c r="M214" s="57"/>
      <c r="N214" s="64"/>
      <c r="O214" s="65"/>
      <c r="P214" s="36">
        <f>SUM(F214:L214)</f>
        <v>55000</v>
      </c>
      <c r="Q214" s="224"/>
    </row>
    <row r="215" spans="1:19" ht="24" customHeight="1" x14ac:dyDescent="0.2">
      <c r="A215" s="1081"/>
      <c r="B215" s="202"/>
      <c r="C215" s="168" t="s">
        <v>87</v>
      </c>
      <c r="D215" s="62">
        <v>1</v>
      </c>
      <c r="E215" s="37"/>
      <c r="F215" s="37">
        <v>20000</v>
      </c>
      <c r="G215" s="57">
        <v>8000</v>
      </c>
      <c r="H215" s="57"/>
      <c r="I215" s="57"/>
      <c r="J215" s="57">
        <v>2000</v>
      </c>
      <c r="K215" s="57"/>
      <c r="L215" s="57">
        <v>20000</v>
      </c>
      <c r="M215" s="57"/>
      <c r="N215" s="57"/>
      <c r="O215" s="39"/>
      <c r="P215" s="37">
        <f>SUM(F215:L215)</f>
        <v>50000</v>
      </c>
      <c r="Q215" s="59"/>
    </row>
    <row r="216" spans="1:19" ht="24" customHeight="1" x14ac:dyDescent="0.2">
      <c r="A216" s="225"/>
      <c r="B216" s="226"/>
      <c r="C216" s="168" t="s">
        <v>87</v>
      </c>
      <c r="D216" s="227">
        <v>1</v>
      </c>
      <c r="E216" s="227"/>
      <c r="F216" s="227">
        <v>20000</v>
      </c>
      <c r="G216" s="214"/>
      <c r="H216" s="214"/>
      <c r="I216" s="214"/>
      <c r="J216" s="214">
        <v>1000</v>
      </c>
      <c r="K216" s="214"/>
      <c r="L216" s="214">
        <v>19000</v>
      </c>
      <c r="M216" s="228"/>
      <c r="N216" s="228"/>
      <c r="O216" s="229"/>
      <c r="P216" s="227">
        <v>30000</v>
      </c>
      <c r="Q216" s="230"/>
    </row>
    <row r="217" spans="1:19" ht="24" customHeight="1" thickBot="1" x14ac:dyDescent="0.25">
      <c r="A217" s="231"/>
      <c r="B217" s="90"/>
      <c r="C217" s="50" t="s">
        <v>186</v>
      </c>
      <c r="D217" s="68">
        <f>SUM(D210:D216)</f>
        <v>7</v>
      </c>
      <c r="E217" s="183"/>
      <c r="F217" s="68">
        <f>SUM(F210:F216)</f>
        <v>270000</v>
      </c>
      <c r="G217" s="150">
        <f>SUM(G210:G216)</f>
        <v>36000</v>
      </c>
      <c r="H217" s="150"/>
      <c r="I217" s="150"/>
      <c r="J217" s="150">
        <f>SUM(J210:J216)</f>
        <v>24125</v>
      </c>
      <c r="K217" s="150"/>
      <c r="L217" s="150">
        <f>SUM(L210:L216)</f>
        <v>184000</v>
      </c>
      <c r="M217" s="232"/>
      <c r="N217" s="232"/>
      <c r="O217" s="184"/>
      <c r="P217" s="68">
        <f>SUM(P210:P216)</f>
        <v>485375</v>
      </c>
      <c r="Q217" s="233"/>
      <c r="R217" s="161"/>
      <c r="S217" s="161"/>
    </row>
    <row r="218" spans="1:19" ht="24" customHeight="1" thickTop="1" x14ac:dyDescent="0.2">
      <c r="A218" s="1076" t="s">
        <v>187</v>
      </c>
      <c r="B218" s="1078" t="s">
        <v>188</v>
      </c>
      <c r="C218" s="234" t="s">
        <v>81</v>
      </c>
      <c r="D218" s="235">
        <v>1</v>
      </c>
      <c r="E218" s="235"/>
      <c r="F218" s="235">
        <v>70000</v>
      </c>
      <c r="G218" s="236">
        <v>14000</v>
      </c>
      <c r="H218" s="236"/>
      <c r="I218" s="236"/>
      <c r="J218" s="236">
        <v>7000</v>
      </c>
      <c r="K218" s="236"/>
      <c r="L218" s="236">
        <v>70000</v>
      </c>
      <c r="M218" s="236">
        <f>L218/F218</f>
        <v>1</v>
      </c>
      <c r="N218" s="236"/>
      <c r="O218" s="236"/>
      <c r="P218" s="235">
        <f t="shared" ref="P218" si="22">SUM(F218:L218)</f>
        <v>161000</v>
      </c>
      <c r="Q218" s="237"/>
      <c r="R218" s="161"/>
      <c r="S218" s="161"/>
    </row>
    <row r="219" spans="1:19" ht="18" customHeight="1" x14ac:dyDescent="0.2">
      <c r="A219" s="1077"/>
      <c r="B219" s="1079"/>
      <c r="C219" s="238" t="s">
        <v>189</v>
      </c>
      <c r="D219" s="239"/>
      <c r="E219" s="239"/>
      <c r="F219" s="239"/>
      <c r="G219" s="240"/>
      <c r="H219" s="240"/>
      <c r="I219" s="240"/>
      <c r="J219" s="240"/>
      <c r="K219" s="240"/>
      <c r="L219" s="240"/>
      <c r="M219" s="240"/>
      <c r="N219" s="240"/>
      <c r="O219" s="240"/>
      <c r="P219" s="239"/>
      <c r="Q219" s="241"/>
      <c r="R219" s="161"/>
      <c r="S219" s="161"/>
    </row>
    <row r="220" spans="1:19" ht="24" customHeight="1" x14ac:dyDescent="0.2">
      <c r="A220" s="1077"/>
      <c r="B220" s="1079"/>
      <c r="C220" s="242" t="s">
        <v>190</v>
      </c>
      <c r="D220" s="243">
        <v>1</v>
      </c>
      <c r="E220" s="36"/>
      <c r="F220" s="36">
        <v>55000</v>
      </c>
      <c r="G220" s="64"/>
      <c r="H220" s="64"/>
      <c r="I220" s="64"/>
      <c r="J220" s="64">
        <v>5500</v>
      </c>
      <c r="K220" s="64"/>
      <c r="L220" s="64">
        <v>14750</v>
      </c>
      <c r="M220" s="64"/>
      <c r="N220" s="64"/>
      <c r="O220" s="64"/>
      <c r="P220" s="36">
        <f>SUM(F220:L220)</f>
        <v>75250</v>
      </c>
      <c r="Q220" s="212"/>
      <c r="R220" s="161"/>
      <c r="S220" s="161"/>
    </row>
    <row r="221" spans="1:19" ht="24" customHeight="1" x14ac:dyDescent="0.2">
      <c r="A221" s="1077"/>
      <c r="B221" s="1079"/>
      <c r="C221" s="168" t="s">
        <v>76</v>
      </c>
      <c r="D221" s="36">
        <v>1</v>
      </c>
      <c r="E221" s="36"/>
      <c r="F221" s="36">
        <v>55000</v>
      </c>
      <c r="G221" s="64"/>
      <c r="H221" s="64"/>
      <c r="I221" s="64"/>
      <c r="J221" s="64">
        <v>5500</v>
      </c>
      <c r="K221" s="64"/>
      <c r="L221" s="64">
        <v>19500</v>
      </c>
      <c r="M221" s="64"/>
      <c r="N221" s="64"/>
      <c r="O221" s="64"/>
      <c r="P221" s="36">
        <f>SUM(F221:L221)</f>
        <v>80000</v>
      </c>
      <c r="Q221" s="212"/>
    </row>
    <row r="222" spans="1:19" ht="24" customHeight="1" x14ac:dyDescent="0.2">
      <c r="A222" s="1077"/>
      <c r="B222" s="1079"/>
      <c r="C222" s="244" t="s">
        <v>191</v>
      </c>
      <c r="D222" s="153">
        <v>1</v>
      </c>
      <c r="E222" s="153"/>
      <c r="F222" s="153">
        <v>25000</v>
      </c>
      <c r="G222" s="214"/>
      <c r="H222" s="214"/>
      <c r="I222" s="214"/>
      <c r="J222" s="214">
        <v>1250</v>
      </c>
      <c r="K222" s="214"/>
      <c r="L222" s="214">
        <v>22500</v>
      </c>
      <c r="M222" s="214"/>
      <c r="N222" s="214"/>
      <c r="O222" s="214"/>
      <c r="P222" s="153">
        <v>36250</v>
      </c>
      <c r="Q222" s="245"/>
      <c r="R222" s="46"/>
      <c r="S222" s="46"/>
    </row>
    <row r="223" spans="1:19" ht="19.5" customHeight="1" x14ac:dyDescent="0.2">
      <c r="A223" s="1077"/>
      <c r="B223" s="1079"/>
      <c r="C223" s="238" t="s">
        <v>192</v>
      </c>
      <c r="D223" s="246"/>
      <c r="E223" s="246"/>
      <c r="F223" s="246"/>
      <c r="G223" s="247"/>
      <c r="H223" s="247"/>
      <c r="I223" s="247"/>
      <c r="J223" s="247"/>
      <c r="K223" s="247"/>
      <c r="L223" s="247"/>
      <c r="M223" s="247"/>
      <c r="N223" s="247"/>
      <c r="O223" s="247"/>
      <c r="P223" s="246"/>
      <c r="Q223" s="248"/>
      <c r="R223" s="46"/>
      <c r="S223" s="46"/>
    </row>
    <row r="224" spans="1:19" ht="24" customHeight="1" x14ac:dyDescent="0.2">
      <c r="A224" s="1077"/>
      <c r="B224" s="1079"/>
      <c r="C224" s="242" t="s">
        <v>193</v>
      </c>
      <c r="D224" s="153">
        <v>1</v>
      </c>
      <c r="E224" s="36"/>
      <c r="F224" s="36">
        <v>45000</v>
      </c>
      <c r="G224" s="64"/>
      <c r="H224" s="64"/>
      <c r="I224" s="64"/>
      <c r="J224" s="64">
        <v>4500</v>
      </c>
      <c r="K224" s="64"/>
      <c r="L224" s="64">
        <v>31000</v>
      </c>
      <c r="M224" s="64"/>
      <c r="N224" s="64"/>
      <c r="O224" s="64"/>
      <c r="P224" s="36">
        <f>SUM(F224:L224)</f>
        <v>80500</v>
      </c>
      <c r="Q224" s="212"/>
      <c r="R224" s="46"/>
      <c r="S224" s="46"/>
    </row>
    <row r="225" spans="1:19" ht="24" customHeight="1" x14ac:dyDescent="0.2">
      <c r="A225" s="1077"/>
      <c r="B225" s="1079"/>
      <c r="C225" s="219" t="s">
        <v>87</v>
      </c>
      <c r="D225" s="62">
        <v>1</v>
      </c>
      <c r="E225" s="36"/>
      <c r="F225" s="36">
        <v>25000</v>
      </c>
      <c r="G225" s="64">
        <v>25000</v>
      </c>
      <c r="H225" s="64"/>
      <c r="I225" s="64"/>
      <c r="J225" s="64">
        <v>1875</v>
      </c>
      <c r="K225" s="64"/>
      <c r="L225" s="64">
        <v>25000</v>
      </c>
      <c r="M225" s="64"/>
      <c r="N225" s="64"/>
      <c r="O225" s="64"/>
      <c r="P225" s="36">
        <v>64375</v>
      </c>
      <c r="Q225" s="186"/>
      <c r="R225" s="46"/>
      <c r="S225" s="46"/>
    </row>
    <row r="226" spans="1:19" ht="24" customHeight="1" x14ac:dyDescent="0.2">
      <c r="A226" s="1077"/>
      <c r="B226" s="1079"/>
      <c r="C226" s="219" t="s">
        <v>87</v>
      </c>
      <c r="D226" s="62">
        <v>1</v>
      </c>
      <c r="E226" s="36"/>
      <c r="F226" s="36">
        <v>25000</v>
      </c>
      <c r="G226" s="64"/>
      <c r="H226" s="64"/>
      <c r="I226" s="64"/>
      <c r="J226" s="64">
        <v>2500</v>
      </c>
      <c r="K226" s="64"/>
      <c r="L226" s="64">
        <v>24500</v>
      </c>
      <c r="M226" s="64"/>
      <c r="N226" s="64"/>
      <c r="O226" s="64"/>
      <c r="P226" s="36">
        <f>SUM(F226:L226)</f>
        <v>52000</v>
      </c>
      <c r="Q226" s="186"/>
      <c r="R226" s="46"/>
      <c r="S226" s="46"/>
    </row>
    <row r="227" spans="1:19" ht="24" customHeight="1" thickBot="1" x14ac:dyDescent="0.25">
      <c r="A227" s="218"/>
      <c r="B227" s="90"/>
      <c r="C227" s="91" t="s">
        <v>194</v>
      </c>
      <c r="D227" s="68">
        <f>SUM(D218:D226)</f>
        <v>7</v>
      </c>
      <c r="E227" s="68">
        <f>SUM(E222:E226)</f>
        <v>0</v>
      </c>
      <c r="F227" s="68">
        <f>SUM(F218:F226)</f>
        <v>300000</v>
      </c>
      <c r="G227" s="150">
        <f>SUM(G218:G226)</f>
        <v>39000</v>
      </c>
      <c r="H227" s="150"/>
      <c r="I227" s="150"/>
      <c r="J227" s="150">
        <f>SUM(J218:J226)</f>
        <v>28125</v>
      </c>
      <c r="K227" s="150"/>
      <c r="L227" s="150">
        <f>SUM(L218:L226)</f>
        <v>207250</v>
      </c>
      <c r="M227" s="150">
        <f>SUM(M222:M226)</f>
        <v>0</v>
      </c>
      <c r="N227" s="150"/>
      <c r="O227" s="150"/>
      <c r="P227" s="68">
        <f>SUM(P218:P226)</f>
        <v>549375</v>
      </c>
      <c r="Q227" s="158"/>
      <c r="R227" s="55"/>
      <c r="S227" s="55"/>
    </row>
    <row r="228" spans="1:19" ht="24" customHeight="1" thickTop="1" thickBot="1" x14ac:dyDescent="0.25">
      <c r="A228" s="1053" t="s">
        <v>195</v>
      </c>
      <c r="B228" s="1054"/>
      <c r="C228" s="1054"/>
      <c r="D228" s="1054"/>
      <c r="E228" s="1054"/>
      <c r="F228" s="1054"/>
      <c r="G228" s="1054"/>
      <c r="H228" s="1054"/>
      <c r="I228" s="1054"/>
      <c r="J228" s="1054"/>
      <c r="K228" s="1054"/>
      <c r="L228" s="1054"/>
      <c r="M228" s="1054"/>
      <c r="N228" s="1054"/>
      <c r="O228" s="1054"/>
      <c r="P228" s="1054"/>
      <c r="Q228" s="1085"/>
      <c r="R228" s="161"/>
      <c r="S228" s="161"/>
    </row>
    <row r="229" spans="1:19" ht="24" customHeight="1" thickTop="1" x14ac:dyDescent="0.2">
      <c r="A229" s="1005" t="s">
        <v>196</v>
      </c>
      <c r="B229" s="1055" t="s">
        <v>197</v>
      </c>
      <c r="C229" s="249" t="s">
        <v>198</v>
      </c>
      <c r="D229" s="153">
        <v>1</v>
      </c>
      <c r="E229" s="153"/>
      <c r="F229" s="250">
        <v>90000</v>
      </c>
      <c r="G229" s="147">
        <v>60000</v>
      </c>
      <c r="H229" s="147"/>
      <c r="I229" s="147"/>
      <c r="J229" s="209">
        <v>9000</v>
      </c>
      <c r="K229" s="209"/>
      <c r="L229" s="209">
        <v>80000</v>
      </c>
      <c r="M229" s="147">
        <f>L229/F229</f>
        <v>0.88888888888888884</v>
      </c>
      <c r="N229" s="147"/>
      <c r="O229" s="147"/>
      <c r="P229" s="209">
        <f t="shared" ref="P229:P235" si="23">SUM(F229:L229)</f>
        <v>239000</v>
      </c>
      <c r="Q229" s="154"/>
      <c r="R229" s="46"/>
      <c r="S229" s="46"/>
    </row>
    <row r="230" spans="1:19" ht="24" customHeight="1" x14ac:dyDescent="0.2">
      <c r="A230" s="1006"/>
      <c r="B230" s="1068"/>
      <c r="C230" s="251" t="s">
        <v>199</v>
      </c>
      <c r="D230" s="37">
        <v>1</v>
      </c>
      <c r="E230" s="155"/>
      <c r="F230" s="82">
        <v>80000</v>
      </c>
      <c r="G230" s="64">
        <v>22500</v>
      </c>
      <c r="H230" s="64"/>
      <c r="I230" s="64"/>
      <c r="J230" s="82">
        <v>8000</v>
      </c>
      <c r="K230" s="82"/>
      <c r="L230" s="82">
        <v>70000</v>
      </c>
      <c r="M230" s="64">
        <f>L230/F230</f>
        <v>0.875</v>
      </c>
      <c r="N230" s="64"/>
      <c r="O230" s="64"/>
      <c r="P230" s="82">
        <f t="shared" si="23"/>
        <v>180500</v>
      </c>
      <c r="Q230" s="156"/>
      <c r="R230" s="46"/>
      <c r="S230" s="46"/>
    </row>
    <row r="231" spans="1:19" ht="24" customHeight="1" x14ac:dyDescent="0.2">
      <c r="A231" s="1006"/>
      <c r="B231" s="1068"/>
      <c r="C231" s="251" t="s">
        <v>200</v>
      </c>
      <c r="D231" s="37">
        <v>1</v>
      </c>
      <c r="E231" s="155"/>
      <c r="F231" s="82">
        <v>80000</v>
      </c>
      <c r="G231" s="64">
        <v>62000</v>
      </c>
      <c r="H231" s="64"/>
      <c r="I231" s="64"/>
      <c r="J231" s="82">
        <v>8000</v>
      </c>
      <c r="K231" s="82"/>
      <c r="L231" s="82">
        <v>80000</v>
      </c>
      <c r="M231" s="64">
        <f>L231/F231</f>
        <v>1</v>
      </c>
      <c r="N231" s="64"/>
      <c r="O231" s="64"/>
      <c r="P231" s="82">
        <f t="shared" si="23"/>
        <v>230000</v>
      </c>
      <c r="Q231" s="156"/>
      <c r="R231" s="46"/>
      <c r="S231" s="46"/>
    </row>
    <row r="232" spans="1:19" ht="24" customHeight="1" x14ac:dyDescent="0.2">
      <c r="A232" s="1006"/>
      <c r="B232" s="1068"/>
      <c r="C232" s="251" t="s">
        <v>201</v>
      </c>
      <c r="D232" s="37">
        <v>1</v>
      </c>
      <c r="E232" s="153"/>
      <c r="F232" s="82">
        <v>50000</v>
      </c>
      <c r="G232" s="57">
        <v>38000</v>
      </c>
      <c r="H232" s="57"/>
      <c r="I232" s="57"/>
      <c r="J232" s="82">
        <v>5000</v>
      </c>
      <c r="K232" s="82"/>
      <c r="L232" s="82">
        <v>50000</v>
      </c>
      <c r="M232" s="57"/>
      <c r="N232" s="57"/>
      <c r="O232" s="57"/>
      <c r="P232" s="82">
        <f t="shared" si="23"/>
        <v>143000</v>
      </c>
      <c r="Q232" s="252"/>
      <c r="R232" s="46"/>
      <c r="S232" s="46"/>
    </row>
    <row r="233" spans="1:19" s="161" customFormat="1" ht="24" customHeight="1" x14ac:dyDescent="0.2">
      <c r="A233" s="1006"/>
      <c r="B233" s="1068"/>
      <c r="C233" s="251" t="s">
        <v>202</v>
      </c>
      <c r="D233" s="36">
        <v>1</v>
      </c>
      <c r="E233" s="153"/>
      <c r="F233" s="82">
        <v>50000</v>
      </c>
      <c r="G233" s="57">
        <v>36000</v>
      </c>
      <c r="H233" s="57"/>
      <c r="I233" s="57"/>
      <c r="J233" s="82">
        <v>5000</v>
      </c>
      <c r="K233" s="82"/>
      <c r="L233" s="82">
        <v>50000</v>
      </c>
      <c r="M233" s="57"/>
      <c r="N233" s="57"/>
      <c r="O233" s="57"/>
      <c r="P233" s="82">
        <f t="shared" si="23"/>
        <v>141000</v>
      </c>
      <c r="Q233" s="252"/>
      <c r="R233" s="46"/>
      <c r="S233" s="46"/>
    </row>
    <row r="234" spans="1:19" s="161" customFormat="1" ht="24" customHeight="1" x14ac:dyDescent="0.2">
      <c r="A234" s="1006"/>
      <c r="B234" s="1068"/>
      <c r="C234" s="251" t="s">
        <v>203</v>
      </c>
      <c r="D234" s="36">
        <v>1</v>
      </c>
      <c r="E234" s="153"/>
      <c r="F234" s="82">
        <v>70000</v>
      </c>
      <c r="G234" s="57">
        <v>43000</v>
      </c>
      <c r="H234" s="57"/>
      <c r="I234" s="57"/>
      <c r="J234" s="82">
        <v>7000</v>
      </c>
      <c r="K234" s="82"/>
      <c r="L234" s="82">
        <v>70000</v>
      </c>
      <c r="M234" s="57"/>
      <c r="N234" s="57"/>
      <c r="O234" s="57"/>
      <c r="P234" s="82">
        <f t="shared" si="23"/>
        <v>190000</v>
      </c>
      <c r="Q234" s="252"/>
      <c r="R234" s="2"/>
      <c r="S234" s="2"/>
    </row>
    <row r="235" spans="1:19" ht="24" customHeight="1" x14ac:dyDescent="0.2">
      <c r="A235" s="1006"/>
      <c r="B235" s="1068"/>
      <c r="C235" s="251" t="s">
        <v>204</v>
      </c>
      <c r="D235" s="253">
        <v>1</v>
      </c>
      <c r="E235" s="153"/>
      <c r="F235" s="82">
        <v>70000</v>
      </c>
      <c r="G235" s="57">
        <v>10000</v>
      </c>
      <c r="H235" s="57"/>
      <c r="I235" s="57"/>
      <c r="J235" s="82">
        <v>7000</v>
      </c>
      <c r="K235" s="82"/>
      <c r="L235" s="82">
        <v>70000</v>
      </c>
      <c r="M235" s="57"/>
      <c r="N235" s="57"/>
      <c r="O235" s="57"/>
      <c r="P235" s="82">
        <f t="shared" si="23"/>
        <v>157000</v>
      </c>
      <c r="Q235" s="252"/>
    </row>
    <row r="236" spans="1:19" s="161" customFormat="1" ht="24" customHeight="1" thickBot="1" x14ac:dyDescent="0.25">
      <c r="A236" s="1007"/>
      <c r="B236" s="1056"/>
      <c r="C236" s="50" t="s">
        <v>205</v>
      </c>
      <c r="D236" s="68">
        <f>SUM(D229:D235)</f>
        <v>7</v>
      </c>
      <c r="E236" s="68">
        <f>SUM(E229:E234)</f>
        <v>0</v>
      </c>
      <c r="F236" s="68">
        <f>SUM(F229:F235)</f>
        <v>490000</v>
      </c>
      <c r="G236" s="150">
        <f>SUM(G229:G235)</f>
        <v>271500</v>
      </c>
      <c r="H236" s="150"/>
      <c r="I236" s="150"/>
      <c r="J236" s="150">
        <f>SUM(J229:J235)</f>
        <v>49000</v>
      </c>
      <c r="K236" s="150"/>
      <c r="L236" s="150">
        <f>SUM(L229:L235)</f>
        <v>470000</v>
      </c>
      <c r="M236" s="150">
        <f>SUM(M229:M234)</f>
        <v>2.7638888888888888</v>
      </c>
      <c r="N236" s="150"/>
      <c r="O236" s="150"/>
      <c r="P236" s="68">
        <f>SUM(P229:P235)</f>
        <v>1280500</v>
      </c>
      <c r="Q236" s="158"/>
    </row>
    <row r="237" spans="1:19" s="161" customFormat="1" ht="24" customHeight="1" thickTop="1" x14ac:dyDescent="0.2">
      <c r="A237" s="1055" t="s">
        <v>206</v>
      </c>
      <c r="B237" s="1055" t="s">
        <v>207</v>
      </c>
      <c r="C237" s="249" t="s">
        <v>81</v>
      </c>
      <c r="D237" s="153">
        <v>1</v>
      </c>
      <c r="E237" s="153"/>
      <c r="F237" s="250">
        <v>80000</v>
      </c>
      <c r="G237" s="147"/>
      <c r="H237" s="147"/>
      <c r="I237" s="147"/>
      <c r="J237" s="209">
        <v>8000</v>
      </c>
      <c r="K237" s="209"/>
      <c r="L237" s="209">
        <v>27000</v>
      </c>
      <c r="M237" s="147">
        <f>L237/F237</f>
        <v>0.33750000000000002</v>
      </c>
      <c r="N237" s="147"/>
      <c r="O237" s="147"/>
      <c r="P237" s="209">
        <f>SUM(F237:L237)</f>
        <v>115000</v>
      </c>
      <c r="Q237" s="154"/>
      <c r="R237" s="46"/>
      <c r="S237" s="46"/>
    </row>
    <row r="238" spans="1:19" s="161" customFormat="1" ht="24" customHeight="1" x14ac:dyDescent="0.2">
      <c r="A238" s="1068"/>
      <c r="B238" s="1068"/>
      <c r="C238" s="251" t="s">
        <v>76</v>
      </c>
      <c r="D238" s="1010">
        <v>1</v>
      </c>
      <c r="E238" s="155"/>
      <c r="F238" s="82">
        <v>45000</v>
      </c>
      <c r="G238" s="64"/>
      <c r="H238" s="64"/>
      <c r="I238" s="64"/>
      <c r="J238" s="82">
        <v>4500</v>
      </c>
      <c r="K238" s="82"/>
      <c r="L238" s="82"/>
      <c r="M238" s="64">
        <f>L238/F238</f>
        <v>0</v>
      </c>
      <c r="N238" s="64"/>
      <c r="O238" s="64"/>
      <c r="P238" s="82">
        <f>SUM(F238:L238)</f>
        <v>49500</v>
      </c>
      <c r="Q238" s="156"/>
      <c r="R238" s="46"/>
      <c r="S238" s="46"/>
    </row>
    <row r="239" spans="1:19" s="161" customFormat="1" ht="24" customHeight="1" x14ac:dyDescent="0.2">
      <c r="A239" s="1068"/>
      <c r="B239" s="1068"/>
      <c r="C239" s="251"/>
      <c r="D239" s="1011"/>
      <c r="E239" s="153"/>
      <c r="F239" s="82">
        <v>45000</v>
      </c>
      <c r="G239" s="64"/>
      <c r="H239" s="64"/>
      <c r="I239" s="64"/>
      <c r="J239" s="82">
        <v>4500</v>
      </c>
      <c r="K239" s="82"/>
      <c r="L239" s="82">
        <v>25500</v>
      </c>
      <c r="M239" s="64">
        <f>L239/F239</f>
        <v>0.56666666666666665</v>
      </c>
      <c r="N239" s="64"/>
      <c r="O239" s="64"/>
      <c r="P239" s="82">
        <f>SUM(F239:L239)</f>
        <v>75000</v>
      </c>
      <c r="Q239" s="156"/>
      <c r="R239" s="46"/>
      <c r="S239" s="46"/>
    </row>
    <row r="240" spans="1:19" s="161" customFormat="1" ht="24" customHeight="1" x14ac:dyDescent="0.2">
      <c r="A240" s="1068"/>
      <c r="B240" s="1068"/>
      <c r="C240" s="251" t="s">
        <v>76</v>
      </c>
      <c r="D240" s="36">
        <v>1</v>
      </c>
      <c r="E240" s="153"/>
      <c r="F240" s="82">
        <v>45000</v>
      </c>
      <c r="G240" s="57"/>
      <c r="H240" s="57"/>
      <c r="I240" s="57"/>
      <c r="J240" s="82">
        <v>4500</v>
      </c>
      <c r="K240" s="82"/>
      <c r="L240" s="82">
        <v>36500</v>
      </c>
      <c r="M240" s="57"/>
      <c r="N240" s="57"/>
      <c r="O240" s="57"/>
      <c r="P240" s="82">
        <f>SUM(F240:L240)</f>
        <v>86000</v>
      </c>
      <c r="Q240" s="252"/>
      <c r="R240" s="46"/>
      <c r="S240" s="46"/>
    </row>
    <row r="241" spans="1:19" s="161" customFormat="1" ht="24" customHeight="1" x14ac:dyDescent="0.2">
      <c r="A241" s="1068"/>
      <c r="B241" s="1068"/>
      <c r="C241" s="251" t="s">
        <v>87</v>
      </c>
      <c r="D241" s="36">
        <v>1</v>
      </c>
      <c r="E241" s="153"/>
      <c r="F241" s="87">
        <v>20000</v>
      </c>
      <c r="G241" s="64"/>
      <c r="H241" s="214"/>
      <c r="I241" s="214"/>
      <c r="J241" s="254">
        <v>2000</v>
      </c>
      <c r="K241" s="76"/>
      <c r="L241" s="87"/>
      <c r="M241" s="64"/>
      <c r="N241" s="64"/>
      <c r="O241" s="64"/>
      <c r="P241" s="87">
        <f>SUM(F241:J241)</f>
        <v>22000</v>
      </c>
      <c r="Q241" s="186"/>
      <c r="R241" s="2"/>
      <c r="S241" s="2"/>
    </row>
    <row r="242" spans="1:19" s="161" customFormat="1" ht="24" customHeight="1" thickBot="1" x14ac:dyDescent="0.25">
      <c r="A242" s="1056"/>
      <c r="B242" s="1056"/>
      <c r="C242" s="50" t="s">
        <v>208</v>
      </c>
      <c r="D242" s="68">
        <f>SUM(D237:D241)</f>
        <v>4</v>
      </c>
      <c r="E242" s="68">
        <f>SUM(E237:E238)</f>
        <v>0</v>
      </c>
      <c r="F242" s="68">
        <f>SUM(F237:F241)</f>
        <v>235000</v>
      </c>
      <c r="G242" s="150"/>
      <c r="H242" s="150"/>
      <c r="I242" s="150"/>
      <c r="J242" s="150">
        <f>SUM(J237:J241)</f>
        <v>23500</v>
      </c>
      <c r="K242" s="150"/>
      <c r="L242" s="150">
        <f>SUM(L237:L241)</f>
        <v>89000</v>
      </c>
      <c r="M242" s="150">
        <f>SUM(M237:M238)</f>
        <v>0.33750000000000002</v>
      </c>
      <c r="N242" s="150"/>
      <c r="O242" s="150"/>
      <c r="P242" s="68">
        <f>SUM(P237:P241)</f>
        <v>347500</v>
      </c>
      <c r="Q242" s="151"/>
    </row>
    <row r="243" spans="1:19" s="161" customFormat="1" ht="24" customHeight="1" thickTop="1" x14ac:dyDescent="0.2">
      <c r="A243" s="1055" t="s">
        <v>209</v>
      </c>
      <c r="B243" s="1055" t="s">
        <v>210</v>
      </c>
      <c r="C243" s="249" t="s">
        <v>211</v>
      </c>
      <c r="D243" s="153">
        <v>1</v>
      </c>
      <c r="E243" s="153"/>
      <c r="F243" s="250">
        <v>80000</v>
      </c>
      <c r="G243" s="147">
        <v>36000</v>
      </c>
      <c r="H243" s="147"/>
      <c r="I243" s="147"/>
      <c r="J243" s="209">
        <v>8000</v>
      </c>
      <c r="K243" s="209"/>
      <c r="L243" s="209">
        <v>80000</v>
      </c>
      <c r="M243" s="147">
        <f>L243/F243</f>
        <v>1</v>
      </c>
      <c r="N243" s="147"/>
      <c r="O243" s="147"/>
      <c r="P243" s="209">
        <f>SUM(F243:L243)</f>
        <v>204000</v>
      </c>
      <c r="Q243" s="154"/>
      <c r="R243" s="46"/>
      <c r="S243" s="46"/>
    </row>
    <row r="244" spans="1:19" s="161" customFormat="1" ht="24" customHeight="1" x14ac:dyDescent="0.2">
      <c r="A244" s="1068"/>
      <c r="B244" s="1068"/>
      <c r="C244" s="251" t="s">
        <v>212</v>
      </c>
      <c r="D244" s="37">
        <v>1</v>
      </c>
      <c r="E244" s="155"/>
      <c r="F244" s="82">
        <v>45000</v>
      </c>
      <c r="G244" s="64">
        <v>10000</v>
      </c>
      <c r="H244" s="64"/>
      <c r="I244" s="64"/>
      <c r="J244" s="82">
        <v>4500</v>
      </c>
      <c r="K244" s="82"/>
      <c r="L244" s="82"/>
      <c r="M244" s="64">
        <f>L244/F244</f>
        <v>0</v>
      </c>
      <c r="N244" s="64"/>
      <c r="O244" s="64"/>
      <c r="P244" s="82">
        <f>SUM(F244:L244)</f>
        <v>59500</v>
      </c>
      <c r="Q244" s="156"/>
      <c r="R244" s="46"/>
      <c r="S244" s="46"/>
    </row>
    <row r="245" spans="1:19" s="161" customFormat="1" ht="24" customHeight="1" x14ac:dyDescent="0.2">
      <c r="A245" s="1068"/>
      <c r="B245" s="1068"/>
      <c r="C245" s="251" t="s">
        <v>212</v>
      </c>
      <c r="D245" s="37">
        <v>1</v>
      </c>
      <c r="E245" s="155"/>
      <c r="F245" s="82">
        <v>45000</v>
      </c>
      <c r="G245" s="64">
        <v>14700</v>
      </c>
      <c r="H245" s="64"/>
      <c r="I245" s="64"/>
      <c r="J245" s="82">
        <v>4500</v>
      </c>
      <c r="K245" s="82"/>
      <c r="L245" s="82">
        <v>45000</v>
      </c>
      <c r="M245" s="64">
        <f>L245/F245</f>
        <v>1</v>
      </c>
      <c r="N245" s="64"/>
      <c r="O245" s="64"/>
      <c r="P245" s="82">
        <f>SUM(F245:L245)</f>
        <v>109200</v>
      </c>
      <c r="Q245" s="156"/>
      <c r="R245" s="46"/>
      <c r="S245" s="46"/>
    </row>
    <row r="246" spans="1:19" s="161" customFormat="1" ht="24" customHeight="1" x14ac:dyDescent="0.2">
      <c r="A246" s="1068"/>
      <c r="B246" s="1068"/>
      <c r="C246" s="251" t="s">
        <v>212</v>
      </c>
      <c r="D246" s="37">
        <v>1</v>
      </c>
      <c r="E246" s="155"/>
      <c r="F246" s="82">
        <v>45000</v>
      </c>
      <c r="G246" s="64">
        <v>3500</v>
      </c>
      <c r="H246" s="64"/>
      <c r="I246" s="64"/>
      <c r="J246" s="82">
        <v>4500</v>
      </c>
      <c r="K246" s="82"/>
      <c r="L246" s="82">
        <v>45000</v>
      </c>
      <c r="M246" s="64">
        <f>L246/F246</f>
        <v>1</v>
      </c>
      <c r="N246" s="64"/>
      <c r="O246" s="64"/>
      <c r="P246" s="82">
        <f>SUM(F246:L246)</f>
        <v>98000</v>
      </c>
      <c r="Q246" s="156"/>
      <c r="R246" s="46"/>
      <c r="S246" s="46"/>
    </row>
    <row r="247" spans="1:19" ht="24" customHeight="1" x14ac:dyDescent="0.2">
      <c r="A247" s="1068"/>
      <c r="B247" s="1068"/>
      <c r="C247" s="251" t="s">
        <v>213</v>
      </c>
      <c r="D247" s="36">
        <v>1</v>
      </c>
      <c r="E247" s="153"/>
      <c r="F247" s="82">
        <v>45000</v>
      </c>
      <c r="G247" s="57"/>
      <c r="H247" s="57"/>
      <c r="I247" s="57"/>
      <c r="J247" s="82"/>
      <c r="K247" s="82"/>
      <c r="L247" s="82">
        <v>29500</v>
      </c>
      <c r="M247" s="57"/>
      <c r="N247" s="57"/>
      <c r="O247" s="57"/>
      <c r="P247" s="82">
        <v>52000</v>
      </c>
      <c r="Q247" s="252"/>
    </row>
    <row r="248" spans="1:19" ht="24" customHeight="1" x14ac:dyDescent="0.2">
      <c r="A248" s="1068"/>
      <c r="B248" s="1068"/>
      <c r="C248" s="251" t="s">
        <v>212</v>
      </c>
      <c r="D248" s="37">
        <v>1</v>
      </c>
      <c r="E248" s="155"/>
      <c r="F248" s="82">
        <v>45000</v>
      </c>
      <c r="G248" s="64">
        <v>14700</v>
      </c>
      <c r="H248" s="64"/>
      <c r="I248" s="64"/>
      <c r="J248" s="82">
        <v>4500</v>
      </c>
      <c r="K248" s="82"/>
      <c r="L248" s="82">
        <v>45000</v>
      </c>
      <c r="M248" s="64">
        <f>L248/F248</f>
        <v>1</v>
      </c>
      <c r="N248" s="64"/>
      <c r="O248" s="64"/>
      <c r="P248" s="82">
        <f>SUM(F248:L248)</f>
        <v>109200</v>
      </c>
      <c r="Q248" s="156"/>
    </row>
    <row r="249" spans="1:19" s="161" customFormat="1" ht="24" customHeight="1" x14ac:dyDescent="0.2">
      <c r="A249" s="1068"/>
      <c r="B249" s="1068"/>
      <c r="C249" s="251" t="s">
        <v>128</v>
      </c>
      <c r="D249" s="36">
        <v>1</v>
      </c>
      <c r="E249" s="153"/>
      <c r="F249" s="82">
        <v>25000</v>
      </c>
      <c r="G249" s="57">
        <v>16500</v>
      </c>
      <c r="H249" s="57"/>
      <c r="I249" s="57"/>
      <c r="J249" s="82">
        <v>2500</v>
      </c>
      <c r="K249" s="82"/>
      <c r="L249" s="82">
        <v>25000</v>
      </c>
      <c r="M249" s="57">
        <f>L249/F249</f>
        <v>1</v>
      </c>
      <c r="N249" s="57"/>
      <c r="O249" s="57"/>
      <c r="P249" s="82">
        <f>SUM(F249:L249)</f>
        <v>69000</v>
      </c>
      <c r="Q249" s="252"/>
      <c r="R249" s="2"/>
      <c r="S249" s="2"/>
    </row>
    <row r="250" spans="1:19" s="161" customFormat="1" ht="24" customHeight="1" x14ac:dyDescent="0.2">
      <c r="A250" s="1068"/>
      <c r="B250" s="1068"/>
      <c r="C250" s="251" t="s">
        <v>87</v>
      </c>
      <c r="D250" s="36">
        <v>1</v>
      </c>
      <c r="E250" s="153"/>
      <c r="F250" s="87">
        <v>20000</v>
      </c>
      <c r="G250" s="64">
        <v>15500</v>
      </c>
      <c r="H250" s="214"/>
      <c r="I250" s="214"/>
      <c r="J250" s="254">
        <v>2000</v>
      </c>
      <c r="K250" s="76"/>
      <c r="L250" s="87">
        <v>20000</v>
      </c>
      <c r="M250" s="64"/>
      <c r="N250" s="64"/>
      <c r="O250" s="64"/>
      <c r="P250" s="87">
        <f>SUM(F250:L250)</f>
        <v>57500</v>
      </c>
      <c r="Q250" s="252"/>
      <c r="R250" s="2"/>
      <c r="S250" s="2"/>
    </row>
    <row r="251" spans="1:19" s="161" customFormat="1" ht="24" customHeight="1" thickBot="1" x14ac:dyDescent="0.25">
      <c r="A251" s="1056"/>
      <c r="B251" s="1056"/>
      <c r="C251" s="50" t="s">
        <v>214</v>
      </c>
      <c r="D251" s="68">
        <f>SUM(D243:D250)</f>
        <v>8</v>
      </c>
      <c r="E251" s="68">
        <f>SUM(E243:E247)</f>
        <v>0</v>
      </c>
      <c r="F251" s="68">
        <f>SUM(F243:F250)</f>
        <v>350000</v>
      </c>
      <c r="G251" s="150">
        <f>SUM(G243:G250)</f>
        <v>110900</v>
      </c>
      <c r="H251" s="150"/>
      <c r="I251" s="150"/>
      <c r="J251" s="150">
        <f>SUM(J243:J250)</f>
        <v>30500</v>
      </c>
      <c r="K251" s="150"/>
      <c r="L251" s="150">
        <f>SUM(L243:L250)</f>
        <v>289500</v>
      </c>
      <c r="M251" s="150">
        <f>SUM(M243:M247)</f>
        <v>3</v>
      </c>
      <c r="N251" s="150"/>
      <c r="O251" s="150"/>
      <c r="P251" s="68">
        <f>SUM(P243:P250)</f>
        <v>758400</v>
      </c>
      <c r="Q251" s="158"/>
    </row>
    <row r="252" spans="1:19" ht="24" customHeight="1" thickTop="1" x14ac:dyDescent="0.2">
      <c r="A252" s="1083" t="s">
        <v>215</v>
      </c>
      <c r="B252" s="1005" t="s">
        <v>216</v>
      </c>
      <c r="C252" s="249" t="s">
        <v>211</v>
      </c>
      <c r="D252" s="120">
        <v>1</v>
      </c>
      <c r="E252" s="153"/>
      <c r="F252" s="250">
        <v>80000</v>
      </c>
      <c r="G252" s="147"/>
      <c r="H252" s="147"/>
      <c r="I252" s="147"/>
      <c r="J252" s="209">
        <v>6000</v>
      </c>
      <c r="K252" s="209"/>
      <c r="L252" s="209">
        <v>70000</v>
      </c>
      <c r="M252" s="147">
        <f t="shared" ref="M252:M269" si="24">L252/F252</f>
        <v>0.875</v>
      </c>
      <c r="N252" s="147"/>
      <c r="O252" s="147"/>
      <c r="P252" s="209">
        <f t="shared" ref="P252:P268" si="25">SUM(F252:L252)</f>
        <v>156000</v>
      </c>
      <c r="Q252" s="154"/>
      <c r="R252" s="46"/>
      <c r="S252" s="46"/>
    </row>
    <row r="253" spans="1:19" ht="24" customHeight="1" x14ac:dyDescent="0.2">
      <c r="A253" s="1084"/>
      <c r="B253" s="1006"/>
      <c r="C253" s="255" t="s">
        <v>217</v>
      </c>
      <c r="D253" s="153">
        <v>1</v>
      </c>
      <c r="E253" s="153"/>
      <c r="F253" s="124">
        <v>70000</v>
      </c>
      <c r="G253" s="64"/>
      <c r="H253" s="64"/>
      <c r="I253" s="64"/>
      <c r="J253" s="87">
        <v>7000</v>
      </c>
      <c r="K253" s="87"/>
      <c r="L253" s="87">
        <v>38000</v>
      </c>
      <c r="M253" s="64"/>
      <c r="N253" s="64"/>
      <c r="O253" s="64"/>
      <c r="P253" s="87">
        <v>115000</v>
      </c>
      <c r="Q253" s="182"/>
      <c r="R253" s="46"/>
      <c r="S253" s="46"/>
    </row>
    <row r="254" spans="1:19" ht="24" customHeight="1" x14ac:dyDescent="0.2">
      <c r="A254" s="1006"/>
      <c r="B254" s="1006"/>
      <c r="C254" s="251" t="s">
        <v>218</v>
      </c>
      <c r="D254" s="37">
        <v>1</v>
      </c>
      <c r="E254" s="155"/>
      <c r="F254" s="82">
        <v>70000</v>
      </c>
      <c r="G254" s="64"/>
      <c r="H254" s="64"/>
      <c r="I254" s="64"/>
      <c r="J254" s="82">
        <v>7000</v>
      </c>
      <c r="K254" s="82"/>
      <c r="L254" s="82">
        <v>23000</v>
      </c>
      <c r="M254" s="64">
        <f t="shared" si="24"/>
        <v>0.32857142857142857</v>
      </c>
      <c r="N254" s="64"/>
      <c r="O254" s="64"/>
      <c r="P254" s="82">
        <f t="shared" si="25"/>
        <v>100000</v>
      </c>
      <c r="Q254" s="156"/>
      <c r="R254" s="46"/>
      <c r="S254" s="46"/>
    </row>
    <row r="255" spans="1:19" ht="24" customHeight="1" x14ac:dyDescent="0.2">
      <c r="A255" s="1006"/>
      <c r="B255" s="1006"/>
      <c r="C255" s="251" t="s">
        <v>212</v>
      </c>
      <c r="D255" s="37">
        <v>1</v>
      </c>
      <c r="E255" s="155"/>
      <c r="F255" s="82">
        <v>45000</v>
      </c>
      <c r="G255" s="64"/>
      <c r="H255" s="64"/>
      <c r="I255" s="64"/>
      <c r="J255" s="82">
        <v>4500</v>
      </c>
      <c r="K255" s="82"/>
      <c r="L255" s="82"/>
      <c r="M255" s="64">
        <f t="shared" si="24"/>
        <v>0</v>
      </c>
      <c r="N255" s="64"/>
      <c r="O255" s="64"/>
      <c r="P255" s="82">
        <f t="shared" si="25"/>
        <v>49500</v>
      </c>
      <c r="Q255" s="156"/>
      <c r="R255" s="46"/>
      <c r="S255" s="46"/>
    </row>
    <row r="256" spans="1:19" ht="24" customHeight="1" x14ac:dyDescent="0.2">
      <c r="A256" s="1006"/>
      <c r="B256" s="1006"/>
      <c r="C256" s="251" t="s">
        <v>212</v>
      </c>
      <c r="D256" s="37">
        <v>1</v>
      </c>
      <c r="E256" s="155"/>
      <c r="F256" s="82">
        <v>45000</v>
      </c>
      <c r="G256" s="64"/>
      <c r="H256" s="64"/>
      <c r="I256" s="64"/>
      <c r="J256" s="82">
        <v>4500</v>
      </c>
      <c r="K256" s="82"/>
      <c r="L256" s="82">
        <v>42500</v>
      </c>
      <c r="M256" s="64">
        <f t="shared" si="24"/>
        <v>0.94444444444444442</v>
      </c>
      <c r="N256" s="64"/>
      <c r="O256" s="64"/>
      <c r="P256" s="82">
        <f t="shared" si="25"/>
        <v>92000</v>
      </c>
      <c r="Q256" s="156"/>
      <c r="R256" s="46"/>
      <c r="S256" s="46"/>
    </row>
    <row r="257" spans="1:19" ht="24" customHeight="1" x14ac:dyDescent="0.2">
      <c r="A257" s="1006"/>
      <c r="B257" s="1006"/>
      <c r="C257" s="251" t="s">
        <v>76</v>
      </c>
      <c r="D257" s="37">
        <v>1</v>
      </c>
      <c r="E257" s="155"/>
      <c r="F257" s="82">
        <v>45000</v>
      </c>
      <c r="G257" s="64">
        <v>19900</v>
      </c>
      <c r="H257" s="64"/>
      <c r="I257" s="64"/>
      <c r="J257" s="82">
        <v>4500</v>
      </c>
      <c r="K257" s="82"/>
      <c r="L257" s="82">
        <v>45000</v>
      </c>
      <c r="M257" s="64">
        <f t="shared" si="24"/>
        <v>1</v>
      </c>
      <c r="N257" s="64"/>
      <c r="O257" s="64"/>
      <c r="P257" s="82">
        <f t="shared" si="25"/>
        <v>114400</v>
      </c>
      <c r="Q257" s="156"/>
      <c r="R257" s="46"/>
      <c r="S257" s="46"/>
    </row>
    <row r="258" spans="1:19" ht="24" customHeight="1" x14ac:dyDescent="0.2">
      <c r="A258" s="1006"/>
      <c r="B258" s="1006"/>
      <c r="C258" s="251" t="s">
        <v>76</v>
      </c>
      <c r="D258" s="62">
        <v>1</v>
      </c>
      <c r="E258" s="155"/>
      <c r="F258" s="82">
        <v>45000</v>
      </c>
      <c r="G258" s="64">
        <v>9500</v>
      </c>
      <c r="H258" s="64"/>
      <c r="I258" s="64"/>
      <c r="J258" s="82">
        <v>4500</v>
      </c>
      <c r="K258" s="82"/>
      <c r="L258" s="82">
        <v>45000</v>
      </c>
      <c r="M258" s="64">
        <f t="shared" si="24"/>
        <v>1</v>
      </c>
      <c r="N258" s="64"/>
      <c r="O258" s="64"/>
      <c r="P258" s="82">
        <f t="shared" si="25"/>
        <v>104000</v>
      </c>
      <c r="Q258" s="156"/>
      <c r="R258" s="46"/>
      <c r="S258" s="46"/>
    </row>
    <row r="259" spans="1:19" ht="24" customHeight="1" x14ac:dyDescent="0.2">
      <c r="A259" s="1006"/>
      <c r="B259" s="1006"/>
      <c r="C259" s="251" t="s">
        <v>76</v>
      </c>
      <c r="D259" s="37">
        <v>1</v>
      </c>
      <c r="E259" s="155"/>
      <c r="F259" s="82">
        <v>45000</v>
      </c>
      <c r="G259" s="64"/>
      <c r="H259" s="64"/>
      <c r="I259" s="64"/>
      <c r="J259" s="82">
        <v>4500</v>
      </c>
      <c r="K259" s="82"/>
      <c r="L259" s="82">
        <v>32000</v>
      </c>
      <c r="M259" s="64">
        <f t="shared" si="24"/>
        <v>0.71111111111111114</v>
      </c>
      <c r="N259" s="64"/>
      <c r="O259" s="64"/>
      <c r="P259" s="82">
        <f t="shared" si="25"/>
        <v>81500</v>
      </c>
      <c r="Q259" s="156"/>
      <c r="R259" s="46"/>
      <c r="S259" s="46"/>
    </row>
    <row r="260" spans="1:19" s="161" customFormat="1" ht="24" customHeight="1" x14ac:dyDescent="0.2">
      <c r="A260" s="1006"/>
      <c r="B260" s="1006"/>
      <c r="C260" s="251" t="s">
        <v>76</v>
      </c>
      <c r="D260" s="37">
        <v>1</v>
      </c>
      <c r="E260" s="155"/>
      <c r="F260" s="82">
        <v>45000</v>
      </c>
      <c r="G260" s="64"/>
      <c r="H260" s="64"/>
      <c r="I260" s="64"/>
      <c r="J260" s="82">
        <v>4500</v>
      </c>
      <c r="K260" s="82"/>
      <c r="L260" s="82">
        <v>35500</v>
      </c>
      <c r="M260" s="64">
        <f t="shared" si="24"/>
        <v>0.78888888888888886</v>
      </c>
      <c r="N260" s="64"/>
      <c r="O260" s="64"/>
      <c r="P260" s="82">
        <f t="shared" si="25"/>
        <v>85000</v>
      </c>
      <c r="Q260" s="156"/>
      <c r="R260" s="46"/>
      <c r="S260" s="46"/>
    </row>
    <row r="261" spans="1:19" ht="24" customHeight="1" x14ac:dyDescent="0.2">
      <c r="A261" s="1006"/>
      <c r="B261" s="1006"/>
      <c r="C261" s="251" t="s">
        <v>76</v>
      </c>
      <c r="D261" s="37">
        <v>1</v>
      </c>
      <c r="E261" s="155"/>
      <c r="F261" s="82">
        <v>45000</v>
      </c>
      <c r="G261" s="64">
        <v>9500</v>
      </c>
      <c r="H261" s="64"/>
      <c r="I261" s="64"/>
      <c r="J261" s="82">
        <v>4500</v>
      </c>
      <c r="K261" s="82"/>
      <c r="L261" s="82">
        <v>45000</v>
      </c>
      <c r="M261" s="64">
        <f t="shared" si="24"/>
        <v>1</v>
      </c>
      <c r="N261" s="64"/>
      <c r="O261" s="64"/>
      <c r="P261" s="82">
        <f>SUM(F261:L261)</f>
        <v>104000</v>
      </c>
      <c r="Q261" s="156"/>
      <c r="R261" s="46"/>
      <c r="S261" s="46"/>
    </row>
    <row r="262" spans="1:19" ht="24" customHeight="1" x14ac:dyDescent="0.2">
      <c r="A262" s="1006"/>
      <c r="B262" s="1006"/>
      <c r="C262" s="251" t="s">
        <v>128</v>
      </c>
      <c r="D262" s="37">
        <v>1</v>
      </c>
      <c r="E262" s="155"/>
      <c r="F262" s="82">
        <v>25000</v>
      </c>
      <c r="G262" s="64">
        <v>16500</v>
      </c>
      <c r="H262" s="64"/>
      <c r="I262" s="64"/>
      <c r="J262" s="82">
        <v>2500</v>
      </c>
      <c r="K262" s="82"/>
      <c r="L262" s="82">
        <v>25000</v>
      </c>
      <c r="M262" s="64">
        <f t="shared" si="24"/>
        <v>1</v>
      </c>
      <c r="N262" s="64"/>
      <c r="O262" s="64"/>
      <c r="P262" s="82">
        <f t="shared" si="25"/>
        <v>69000</v>
      </c>
      <c r="Q262" s="156"/>
      <c r="R262" s="46"/>
      <c r="S262" s="46"/>
    </row>
    <row r="263" spans="1:19" ht="24" customHeight="1" x14ac:dyDescent="0.2">
      <c r="A263" s="1006"/>
      <c r="B263" s="1006"/>
      <c r="C263" s="251" t="s">
        <v>128</v>
      </c>
      <c r="D263" s="37">
        <v>1</v>
      </c>
      <c r="E263" s="155"/>
      <c r="F263" s="82">
        <v>25000</v>
      </c>
      <c r="G263" s="64">
        <v>16500</v>
      </c>
      <c r="H263" s="64"/>
      <c r="I263" s="64"/>
      <c r="J263" s="82">
        <v>2500</v>
      </c>
      <c r="K263" s="82"/>
      <c r="L263" s="82">
        <v>25000</v>
      </c>
      <c r="M263" s="64">
        <f t="shared" si="24"/>
        <v>1</v>
      </c>
      <c r="N263" s="64"/>
      <c r="O263" s="64"/>
      <c r="P263" s="82">
        <f t="shared" si="25"/>
        <v>69000</v>
      </c>
      <c r="Q263" s="156"/>
      <c r="R263" s="46"/>
      <c r="S263" s="46"/>
    </row>
    <row r="264" spans="1:19" ht="24" customHeight="1" x14ac:dyDescent="0.2">
      <c r="A264" s="1006"/>
      <c r="B264" s="1006"/>
      <c r="C264" s="251" t="s">
        <v>219</v>
      </c>
      <c r="D264" s="37">
        <v>1</v>
      </c>
      <c r="E264" s="155"/>
      <c r="F264" s="82">
        <v>25000</v>
      </c>
      <c r="G264" s="64">
        <v>25000</v>
      </c>
      <c r="H264" s="64"/>
      <c r="I264" s="64"/>
      <c r="J264" s="82">
        <v>2500</v>
      </c>
      <c r="K264" s="82"/>
      <c r="L264" s="82">
        <v>25000</v>
      </c>
      <c r="M264" s="64">
        <f t="shared" si="24"/>
        <v>1</v>
      </c>
      <c r="N264" s="64"/>
      <c r="O264" s="64"/>
      <c r="P264" s="82">
        <f t="shared" si="25"/>
        <v>77500</v>
      </c>
      <c r="Q264" s="156"/>
      <c r="R264" s="46"/>
      <c r="S264" s="46"/>
    </row>
    <row r="265" spans="1:19" ht="24" customHeight="1" x14ac:dyDescent="0.2">
      <c r="A265" s="1006"/>
      <c r="B265" s="1006"/>
      <c r="C265" s="251" t="s">
        <v>220</v>
      </c>
      <c r="D265" s="37">
        <v>1</v>
      </c>
      <c r="E265" s="155"/>
      <c r="F265" s="82">
        <v>25000</v>
      </c>
      <c r="G265" s="64">
        <v>25000</v>
      </c>
      <c r="H265" s="64"/>
      <c r="I265" s="64"/>
      <c r="J265" s="82">
        <v>2500</v>
      </c>
      <c r="K265" s="82"/>
      <c r="L265" s="82">
        <v>25000</v>
      </c>
      <c r="M265" s="64">
        <f t="shared" si="24"/>
        <v>1</v>
      </c>
      <c r="N265" s="64"/>
      <c r="O265" s="64"/>
      <c r="P265" s="82">
        <f t="shared" si="25"/>
        <v>77500</v>
      </c>
      <c r="Q265" s="156"/>
      <c r="R265" s="46"/>
      <c r="S265" s="46"/>
    </row>
    <row r="266" spans="1:19" ht="24" customHeight="1" x14ac:dyDescent="0.2">
      <c r="A266" s="1006"/>
      <c r="B266" s="1006"/>
      <c r="C266" s="251" t="s">
        <v>220</v>
      </c>
      <c r="D266" s="37">
        <v>1</v>
      </c>
      <c r="E266" s="155"/>
      <c r="F266" s="82">
        <v>25000</v>
      </c>
      <c r="G266" s="64">
        <v>25000</v>
      </c>
      <c r="H266" s="64"/>
      <c r="I266" s="64"/>
      <c r="J266" s="82">
        <v>2500</v>
      </c>
      <c r="K266" s="82"/>
      <c r="L266" s="82">
        <v>25000</v>
      </c>
      <c r="M266" s="64">
        <f t="shared" si="24"/>
        <v>1</v>
      </c>
      <c r="N266" s="64"/>
      <c r="O266" s="64"/>
      <c r="P266" s="82">
        <f t="shared" si="25"/>
        <v>77500</v>
      </c>
      <c r="Q266" s="156"/>
      <c r="R266" s="46"/>
      <c r="S266" s="46"/>
    </row>
    <row r="267" spans="1:19" s="161" customFormat="1" ht="24" customHeight="1" x14ac:dyDescent="0.2">
      <c r="A267" s="1006"/>
      <c r="B267" s="1006"/>
      <c r="C267" s="251" t="s">
        <v>221</v>
      </c>
      <c r="D267" s="37">
        <v>1</v>
      </c>
      <c r="E267" s="155"/>
      <c r="F267" s="82">
        <v>20000</v>
      </c>
      <c r="G267" s="64">
        <v>20000</v>
      </c>
      <c r="H267" s="64"/>
      <c r="I267" s="64"/>
      <c r="J267" s="82">
        <v>2000</v>
      </c>
      <c r="K267" s="82"/>
      <c r="L267" s="82">
        <v>20000</v>
      </c>
      <c r="M267" s="64">
        <f t="shared" si="24"/>
        <v>1</v>
      </c>
      <c r="N267" s="64"/>
      <c r="O267" s="64"/>
      <c r="P267" s="82">
        <f t="shared" si="25"/>
        <v>62000</v>
      </c>
      <c r="Q267" s="156"/>
      <c r="R267" s="46"/>
      <c r="S267" s="46"/>
    </row>
    <row r="268" spans="1:19" ht="24" customHeight="1" x14ac:dyDescent="0.2">
      <c r="A268" s="1006"/>
      <c r="B268" s="1006"/>
      <c r="C268" s="251" t="s">
        <v>221</v>
      </c>
      <c r="D268" s="37">
        <v>1</v>
      </c>
      <c r="E268" s="155"/>
      <c r="F268" s="82">
        <v>20000</v>
      </c>
      <c r="G268" s="64">
        <v>20000</v>
      </c>
      <c r="H268" s="64"/>
      <c r="I268" s="64"/>
      <c r="J268" s="82">
        <v>2000</v>
      </c>
      <c r="K268" s="82"/>
      <c r="L268" s="82">
        <v>20000</v>
      </c>
      <c r="M268" s="64">
        <f t="shared" si="24"/>
        <v>1</v>
      </c>
      <c r="N268" s="64"/>
      <c r="O268" s="64"/>
      <c r="P268" s="82">
        <f t="shared" si="25"/>
        <v>62000</v>
      </c>
      <c r="Q268" s="156"/>
      <c r="R268" s="46"/>
      <c r="S268" s="46"/>
    </row>
    <row r="269" spans="1:19" ht="24" customHeight="1" x14ac:dyDescent="0.2">
      <c r="A269" s="1006"/>
      <c r="B269" s="1006"/>
      <c r="C269" s="251" t="s">
        <v>222</v>
      </c>
      <c r="D269" s="37">
        <v>1</v>
      </c>
      <c r="E269" s="155"/>
      <c r="F269" s="82">
        <v>20000</v>
      </c>
      <c r="G269" s="64">
        <v>16000</v>
      </c>
      <c r="H269" s="64"/>
      <c r="I269" s="64"/>
      <c r="J269" s="82">
        <v>2000</v>
      </c>
      <c r="K269" s="82"/>
      <c r="L269" s="82">
        <v>20000</v>
      </c>
      <c r="M269" s="64">
        <f t="shared" si="24"/>
        <v>1</v>
      </c>
      <c r="N269" s="64"/>
      <c r="O269" s="64"/>
      <c r="P269" s="82">
        <f>SUM(F269:L269)</f>
        <v>58000</v>
      </c>
      <c r="Q269" s="156"/>
      <c r="R269" s="46"/>
      <c r="S269" s="46"/>
    </row>
    <row r="270" spans="1:19" ht="24" customHeight="1" thickBot="1" x14ac:dyDescent="0.25">
      <c r="A270" s="1007"/>
      <c r="B270" s="1007"/>
      <c r="C270" s="50" t="s">
        <v>223</v>
      </c>
      <c r="D270" s="68">
        <f>SUM(D252:D269)</f>
        <v>18</v>
      </c>
      <c r="E270" s="68">
        <f>SUM(E252:E269)</f>
        <v>0</v>
      </c>
      <c r="F270" s="68">
        <f>SUM(F252:F269)</f>
        <v>720000</v>
      </c>
      <c r="G270" s="150">
        <f>SUM(G252:G269)</f>
        <v>202900</v>
      </c>
      <c r="H270" s="150"/>
      <c r="I270" s="150"/>
      <c r="J270" s="150">
        <f>SUM(J252:J269)</f>
        <v>70000</v>
      </c>
      <c r="K270" s="150"/>
      <c r="L270" s="150">
        <f>SUM(L252:L269)</f>
        <v>561000</v>
      </c>
      <c r="M270" s="150">
        <f>SUM(M252:M269)</f>
        <v>14.648015873015872</v>
      </c>
      <c r="N270" s="150"/>
      <c r="O270" s="150"/>
      <c r="P270" s="68">
        <f>SUM(P252:P269)</f>
        <v>1553900</v>
      </c>
      <c r="Q270" s="158"/>
      <c r="R270" s="161"/>
      <c r="S270" s="161"/>
    </row>
    <row r="271" spans="1:19" s="161" customFormat="1" ht="24" customHeight="1" thickTop="1" x14ac:dyDescent="0.2">
      <c r="A271" s="1055" t="s">
        <v>224</v>
      </c>
      <c r="B271" s="1055" t="s">
        <v>225</v>
      </c>
      <c r="C271" s="249" t="s">
        <v>211</v>
      </c>
      <c r="D271" s="153">
        <v>1</v>
      </c>
      <c r="E271" s="153"/>
      <c r="F271" s="250">
        <v>80000</v>
      </c>
      <c r="G271" s="147"/>
      <c r="H271" s="147"/>
      <c r="I271" s="147"/>
      <c r="J271" s="209">
        <v>8000</v>
      </c>
      <c r="K271" s="209"/>
      <c r="L271" s="209">
        <v>50000</v>
      </c>
      <c r="M271" s="147">
        <f t="shared" ref="M271:M276" si="26">L271/F271</f>
        <v>0.625</v>
      </c>
      <c r="N271" s="147"/>
      <c r="O271" s="147"/>
      <c r="P271" s="209">
        <f>SUM(F271:L271)</f>
        <v>138000</v>
      </c>
      <c r="Q271" s="154"/>
      <c r="R271" s="46"/>
      <c r="S271" s="46"/>
    </row>
    <row r="272" spans="1:19" s="161" customFormat="1" ht="24" customHeight="1" x14ac:dyDescent="0.2">
      <c r="A272" s="1068"/>
      <c r="B272" s="1068"/>
      <c r="C272" s="251" t="s">
        <v>76</v>
      </c>
      <c r="D272" s="37">
        <v>1</v>
      </c>
      <c r="E272" s="155"/>
      <c r="F272" s="82">
        <v>45000</v>
      </c>
      <c r="G272" s="64">
        <v>9500</v>
      </c>
      <c r="H272" s="64"/>
      <c r="I272" s="64"/>
      <c r="J272" s="82">
        <v>4500</v>
      </c>
      <c r="K272" s="82"/>
      <c r="L272" s="82">
        <v>45000</v>
      </c>
      <c r="M272" s="64">
        <f t="shared" si="26"/>
        <v>1</v>
      </c>
      <c r="N272" s="64"/>
      <c r="O272" s="64"/>
      <c r="P272" s="82">
        <f>SUM(F272:L272)</f>
        <v>104000</v>
      </c>
      <c r="Q272" s="156"/>
      <c r="R272" s="46"/>
      <c r="S272" s="46"/>
    </row>
    <row r="273" spans="1:19" s="161" customFormat="1" ht="24" customHeight="1" x14ac:dyDescent="0.2">
      <c r="A273" s="1068"/>
      <c r="B273" s="1068"/>
      <c r="C273" s="251" t="s">
        <v>76</v>
      </c>
      <c r="D273" s="37">
        <v>1</v>
      </c>
      <c r="E273" s="155"/>
      <c r="F273" s="82">
        <v>45000</v>
      </c>
      <c r="G273" s="64">
        <v>43500</v>
      </c>
      <c r="H273" s="64"/>
      <c r="I273" s="64"/>
      <c r="J273" s="82">
        <v>4500</v>
      </c>
      <c r="K273" s="82"/>
      <c r="L273" s="82">
        <v>45000</v>
      </c>
      <c r="M273" s="64">
        <f t="shared" si="26"/>
        <v>1</v>
      </c>
      <c r="N273" s="64"/>
      <c r="O273" s="64"/>
      <c r="P273" s="82">
        <f>SUM(F273:L273)</f>
        <v>138000</v>
      </c>
      <c r="Q273" s="156"/>
      <c r="R273" s="46"/>
      <c r="S273" s="46"/>
    </row>
    <row r="274" spans="1:19" ht="24" customHeight="1" x14ac:dyDescent="0.2">
      <c r="A274" s="1068"/>
      <c r="B274" s="1068"/>
      <c r="C274" s="251" t="s">
        <v>212</v>
      </c>
      <c r="D274" s="36">
        <v>1</v>
      </c>
      <c r="E274" s="153"/>
      <c r="F274" s="82">
        <v>45000</v>
      </c>
      <c r="G274" s="57">
        <v>9500</v>
      </c>
      <c r="H274" s="57"/>
      <c r="I274" s="57"/>
      <c r="J274" s="82">
        <v>4500</v>
      </c>
      <c r="K274" s="82"/>
      <c r="L274" s="82">
        <v>45000</v>
      </c>
      <c r="M274" s="57">
        <f t="shared" si="26"/>
        <v>1</v>
      </c>
      <c r="N274" s="57"/>
      <c r="O274" s="57"/>
      <c r="P274" s="82">
        <f>SUM(F274:L274)</f>
        <v>104000</v>
      </c>
      <c r="Q274" s="252"/>
    </row>
    <row r="275" spans="1:19" ht="24" customHeight="1" x14ac:dyDescent="0.2">
      <c r="A275" s="1068"/>
      <c r="B275" s="1068"/>
      <c r="C275" s="251" t="s">
        <v>76</v>
      </c>
      <c r="D275" s="37">
        <v>1</v>
      </c>
      <c r="E275" s="155"/>
      <c r="F275" s="82">
        <v>45000</v>
      </c>
      <c r="G275" s="64">
        <v>43500</v>
      </c>
      <c r="H275" s="64"/>
      <c r="I275" s="64"/>
      <c r="J275" s="82">
        <v>4500</v>
      </c>
      <c r="K275" s="82"/>
      <c r="L275" s="82">
        <v>45000</v>
      </c>
      <c r="M275" s="64">
        <f t="shared" si="26"/>
        <v>1</v>
      </c>
      <c r="N275" s="64"/>
      <c r="O275" s="64"/>
      <c r="P275" s="82">
        <f>SUM(F275:L275)</f>
        <v>138000</v>
      </c>
      <c r="Q275" s="156"/>
    </row>
    <row r="276" spans="1:19" ht="24" customHeight="1" x14ac:dyDescent="0.2">
      <c r="A276" s="1068"/>
      <c r="B276" s="1068"/>
      <c r="C276" s="251" t="s">
        <v>76</v>
      </c>
      <c r="D276" s="37">
        <v>1</v>
      </c>
      <c r="E276" s="155"/>
      <c r="F276" s="82">
        <v>45000</v>
      </c>
      <c r="G276" s="64"/>
      <c r="H276" s="64"/>
      <c r="I276" s="64"/>
      <c r="J276" s="82"/>
      <c r="K276" s="82"/>
      <c r="L276" s="82">
        <v>23500</v>
      </c>
      <c r="M276" s="64">
        <f t="shared" si="26"/>
        <v>0.52222222222222225</v>
      </c>
      <c r="N276" s="64"/>
      <c r="O276" s="64"/>
      <c r="P276" s="82">
        <v>46000</v>
      </c>
      <c r="Q276" s="156"/>
    </row>
    <row r="277" spans="1:19" s="161" customFormat="1" ht="24" customHeight="1" x14ac:dyDescent="0.2">
      <c r="A277" s="1068"/>
      <c r="B277" s="1068"/>
      <c r="C277" s="251" t="s">
        <v>87</v>
      </c>
      <c r="D277" s="36">
        <v>1</v>
      </c>
      <c r="E277" s="153"/>
      <c r="F277" s="87">
        <v>20000</v>
      </c>
      <c r="G277" s="64">
        <v>4000</v>
      </c>
      <c r="H277" s="214"/>
      <c r="I277" s="214"/>
      <c r="J277" s="254">
        <v>2000</v>
      </c>
      <c r="K277" s="76"/>
      <c r="L277" s="87">
        <v>20000</v>
      </c>
      <c r="M277" s="64"/>
      <c r="N277" s="64"/>
      <c r="O277" s="64"/>
      <c r="P277" s="87">
        <f>SUM(F277:L277)</f>
        <v>46000</v>
      </c>
      <c r="Q277" s="252"/>
      <c r="R277" s="2"/>
      <c r="S277" s="2"/>
    </row>
    <row r="278" spans="1:19" s="161" customFormat="1" ht="24" customHeight="1" thickBot="1" x14ac:dyDescent="0.25">
      <c r="A278" s="1056"/>
      <c r="B278" s="1056"/>
      <c r="C278" s="50" t="s">
        <v>226</v>
      </c>
      <c r="D278" s="68">
        <f>SUM(D271:D277)</f>
        <v>7</v>
      </c>
      <c r="E278" s="68">
        <f>SUM(E271:E274)</f>
        <v>0</v>
      </c>
      <c r="F278" s="68">
        <f>SUM(F271:F277)</f>
        <v>325000</v>
      </c>
      <c r="G278" s="150">
        <f>SUM(G271:G277)</f>
        <v>110000</v>
      </c>
      <c r="H278" s="150"/>
      <c r="I278" s="150"/>
      <c r="J278" s="150">
        <f>SUM(J271:J277)</f>
        <v>28000</v>
      </c>
      <c r="K278" s="150"/>
      <c r="L278" s="150">
        <f>SUM(L271:L277)</f>
        <v>273500</v>
      </c>
      <c r="M278" s="150">
        <f>SUM(M271:M274)</f>
        <v>3.625</v>
      </c>
      <c r="N278" s="150"/>
      <c r="O278" s="150"/>
      <c r="P278" s="68">
        <f>SUM(P271:P277)</f>
        <v>714000</v>
      </c>
      <c r="Q278" s="158"/>
    </row>
    <row r="279" spans="1:19" s="161" customFormat="1" ht="24" customHeight="1" thickTop="1" x14ac:dyDescent="0.2">
      <c r="A279" s="1055" t="s">
        <v>227</v>
      </c>
      <c r="B279" s="1055" t="s">
        <v>228</v>
      </c>
      <c r="C279" s="249" t="s">
        <v>81</v>
      </c>
      <c r="D279" s="153">
        <v>1</v>
      </c>
      <c r="E279" s="153"/>
      <c r="F279" s="250">
        <v>80000</v>
      </c>
      <c r="G279" s="147"/>
      <c r="H279" s="147"/>
      <c r="I279" s="147"/>
      <c r="J279" s="209">
        <v>8000</v>
      </c>
      <c r="K279" s="209"/>
      <c r="L279" s="209">
        <v>71500</v>
      </c>
      <c r="M279" s="147">
        <f>L279/F279</f>
        <v>0.89375000000000004</v>
      </c>
      <c r="N279" s="147"/>
      <c r="O279" s="147"/>
      <c r="P279" s="209">
        <f t="shared" ref="P279:P284" si="27">SUM(F279:L279)</f>
        <v>159500</v>
      </c>
      <c r="Q279" s="154"/>
      <c r="R279" s="46"/>
      <c r="S279" s="46"/>
    </row>
    <row r="280" spans="1:19" s="161" customFormat="1" ht="24" customHeight="1" x14ac:dyDescent="0.2">
      <c r="A280" s="1068"/>
      <c r="B280" s="1068"/>
      <c r="C280" s="251" t="s">
        <v>229</v>
      </c>
      <c r="D280" s="37">
        <v>1</v>
      </c>
      <c r="E280" s="155"/>
      <c r="F280" s="82">
        <v>70000</v>
      </c>
      <c r="G280" s="64"/>
      <c r="H280" s="64"/>
      <c r="I280" s="64"/>
      <c r="J280" s="82">
        <v>7000</v>
      </c>
      <c r="K280" s="82"/>
      <c r="L280" s="82">
        <v>38000</v>
      </c>
      <c r="M280" s="64">
        <f>L280/F280</f>
        <v>0.54285714285714282</v>
      </c>
      <c r="N280" s="64"/>
      <c r="O280" s="64"/>
      <c r="P280" s="82">
        <f t="shared" si="27"/>
        <v>115000</v>
      </c>
      <c r="Q280" s="156"/>
      <c r="R280" s="46"/>
      <c r="S280" s="46"/>
    </row>
    <row r="281" spans="1:19" s="161" customFormat="1" ht="24" customHeight="1" x14ac:dyDescent="0.2">
      <c r="A281" s="1068"/>
      <c r="B281" s="1068"/>
      <c r="C281" s="251" t="s">
        <v>76</v>
      </c>
      <c r="D281" s="37">
        <v>1</v>
      </c>
      <c r="E281" s="155"/>
      <c r="F281" s="82">
        <v>45000</v>
      </c>
      <c r="G281" s="64"/>
      <c r="H281" s="64"/>
      <c r="I281" s="64"/>
      <c r="J281" s="82">
        <v>4500</v>
      </c>
      <c r="K281" s="82"/>
      <c r="L281" s="82">
        <v>43500</v>
      </c>
      <c r="M281" s="64">
        <f>L281/F281</f>
        <v>0.96666666666666667</v>
      </c>
      <c r="N281" s="64"/>
      <c r="O281" s="64"/>
      <c r="P281" s="82">
        <f t="shared" si="27"/>
        <v>93000</v>
      </c>
      <c r="Q281" s="156"/>
      <c r="R281" s="46"/>
      <c r="S281" s="46"/>
    </row>
    <row r="282" spans="1:19" s="161" customFormat="1" ht="24" customHeight="1" x14ac:dyDescent="0.2">
      <c r="A282" s="1068"/>
      <c r="B282" s="1068"/>
      <c r="C282" s="251" t="s">
        <v>76</v>
      </c>
      <c r="D282" s="37">
        <v>1</v>
      </c>
      <c r="E282" s="155"/>
      <c r="F282" s="82">
        <v>45000</v>
      </c>
      <c r="G282" s="64">
        <v>9000</v>
      </c>
      <c r="H282" s="64"/>
      <c r="I282" s="64"/>
      <c r="J282" s="82">
        <v>4500</v>
      </c>
      <c r="K282" s="82"/>
      <c r="L282" s="82">
        <v>45000</v>
      </c>
      <c r="M282" s="64">
        <f>L282/F282</f>
        <v>1</v>
      </c>
      <c r="N282" s="64"/>
      <c r="O282" s="64"/>
      <c r="P282" s="82">
        <f t="shared" si="27"/>
        <v>103500</v>
      </c>
      <c r="Q282" s="156"/>
      <c r="R282" s="46"/>
      <c r="S282" s="46"/>
    </row>
    <row r="283" spans="1:19" ht="24" customHeight="1" x14ac:dyDescent="0.2">
      <c r="A283" s="1068"/>
      <c r="B283" s="1068"/>
      <c r="C283" s="251" t="s">
        <v>212</v>
      </c>
      <c r="D283" s="37">
        <v>1</v>
      </c>
      <c r="E283" s="155"/>
      <c r="F283" s="82">
        <v>45000</v>
      </c>
      <c r="G283" s="64">
        <v>30000</v>
      </c>
      <c r="H283" s="64"/>
      <c r="I283" s="64"/>
      <c r="J283" s="82">
        <v>4500</v>
      </c>
      <c r="K283" s="82"/>
      <c r="L283" s="82">
        <v>40000</v>
      </c>
      <c r="M283" s="64">
        <f>L283/F283</f>
        <v>0.88888888888888884</v>
      </c>
      <c r="N283" s="64"/>
      <c r="O283" s="64"/>
      <c r="P283" s="82">
        <f t="shared" si="27"/>
        <v>119500</v>
      </c>
      <c r="Q283" s="156"/>
    </row>
    <row r="284" spans="1:19" s="161" customFormat="1" ht="24" customHeight="1" x14ac:dyDescent="0.2">
      <c r="A284" s="1068"/>
      <c r="B284" s="1068"/>
      <c r="C284" s="251" t="s">
        <v>87</v>
      </c>
      <c r="D284" s="36">
        <v>1</v>
      </c>
      <c r="E284" s="153"/>
      <c r="F284" s="87">
        <v>20000</v>
      </c>
      <c r="G284" s="64">
        <v>4000</v>
      </c>
      <c r="H284" s="214"/>
      <c r="I284" s="214"/>
      <c r="J284" s="254">
        <v>2000</v>
      </c>
      <c r="K284" s="76"/>
      <c r="L284" s="87">
        <v>20000</v>
      </c>
      <c r="M284" s="64"/>
      <c r="N284" s="64"/>
      <c r="O284" s="64"/>
      <c r="P284" s="87">
        <f t="shared" si="27"/>
        <v>46000</v>
      </c>
      <c r="Q284" s="252"/>
      <c r="R284" s="2"/>
      <c r="S284" s="2"/>
    </row>
    <row r="285" spans="1:19" s="161" customFormat="1" ht="24" customHeight="1" thickBot="1" x14ac:dyDescent="0.25">
      <c r="A285" s="1056"/>
      <c r="B285" s="1056"/>
      <c r="C285" s="50" t="s">
        <v>230</v>
      </c>
      <c r="D285" s="68">
        <f>SUM(D279:D284)</f>
        <v>6</v>
      </c>
      <c r="E285" s="68">
        <f>SUM(E279:E282)</f>
        <v>0</v>
      </c>
      <c r="F285" s="68">
        <f>SUM(F279:F284)</f>
        <v>305000</v>
      </c>
      <c r="G285" s="150">
        <f>SUM(G279:G284)</f>
        <v>43000</v>
      </c>
      <c r="H285" s="150"/>
      <c r="I285" s="150"/>
      <c r="J285" s="150">
        <f>SUM(J279:J284)</f>
        <v>30500</v>
      </c>
      <c r="K285" s="150"/>
      <c r="L285" s="150">
        <f>SUM(L279:L284)</f>
        <v>258000</v>
      </c>
      <c r="M285" s="150">
        <f>SUM(M279:M282)</f>
        <v>3.4032738095238098</v>
      </c>
      <c r="N285" s="150"/>
      <c r="O285" s="150"/>
      <c r="P285" s="68">
        <f>SUM(P279:P284)</f>
        <v>636500</v>
      </c>
      <c r="Q285" s="158"/>
    </row>
    <row r="286" spans="1:19" s="161" customFormat="1" ht="24" customHeight="1" thickTop="1" x14ac:dyDescent="0.2">
      <c r="A286" s="1055" t="s">
        <v>231</v>
      </c>
      <c r="B286" s="1055" t="s">
        <v>232</v>
      </c>
      <c r="C286" s="249" t="s">
        <v>233</v>
      </c>
      <c r="D286" s="153">
        <v>1</v>
      </c>
      <c r="E286" s="153"/>
      <c r="F286" s="250">
        <v>80000</v>
      </c>
      <c r="G286" s="147"/>
      <c r="H286" s="147"/>
      <c r="I286" s="147"/>
      <c r="J286" s="209">
        <v>8000</v>
      </c>
      <c r="K286" s="209"/>
      <c r="L286" s="209">
        <v>44500</v>
      </c>
      <c r="M286" s="147">
        <f>L286/F286</f>
        <v>0.55625000000000002</v>
      </c>
      <c r="N286" s="147"/>
      <c r="O286" s="147"/>
      <c r="P286" s="209">
        <f>SUM(F286:L286)</f>
        <v>132500</v>
      </c>
      <c r="Q286" s="154"/>
      <c r="R286" s="46"/>
      <c r="S286" s="46"/>
    </row>
    <row r="287" spans="1:19" s="161" customFormat="1" ht="24" customHeight="1" x14ac:dyDescent="0.2">
      <c r="A287" s="1068"/>
      <c r="B287" s="1068"/>
      <c r="C287" s="251" t="s">
        <v>212</v>
      </c>
      <c r="D287" s="37">
        <v>1</v>
      </c>
      <c r="E287" s="155"/>
      <c r="F287" s="82">
        <v>45000</v>
      </c>
      <c r="G287" s="64"/>
      <c r="H287" s="64"/>
      <c r="I287" s="64"/>
      <c r="J287" s="82">
        <v>4500</v>
      </c>
      <c r="K287" s="82"/>
      <c r="L287" s="82">
        <v>42500</v>
      </c>
      <c r="M287" s="64">
        <f>L287/F287</f>
        <v>0.94444444444444442</v>
      </c>
      <c r="N287" s="64"/>
      <c r="O287" s="64"/>
      <c r="P287" s="82">
        <f>SUM(F287:L287)</f>
        <v>92000</v>
      </c>
      <c r="Q287" s="156"/>
      <c r="R287" s="46"/>
      <c r="S287" s="46"/>
    </row>
    <row r="288" spans="1:19" s="161" customFormat="1" ht="24" customHeight="1" x14ac:dyDescent="0.2">
      <c r="A288" s="1068"/>
      <c r="B288" s="1068"/>
      <c r="C288" s="251" t="s">
        <v>128</v>
      </c>
      <c r="D288" s="37">
        <v>1</v>
      </c>
      <c r="E288" s="155"/>
      <c r="F288" s="82">
        <v>25000</v>
      </c>
      <c r="G288" s="64">
        <v>25000</v>
      </c>
      <c r="H288" s="64"/>
      <c r="I288" s="64"/>
      <c r="J288" s="82">
        <v>2500</v>
      </c>
      <c r="K288" s="82"/>
      <c r="L288" s="82">
        <v>25000</v>
      </c>
      <c r="M288" s="64">
        <f>L288/F288</f>
        <v>1</v>
      </c>
      <c r="N288" s="64"/>
      <c r="O288" s="64"/>
      <c r="P288" s="82">
        <f>SUM(F288:L288)</f>
        <v>77500</v>
      </c>
      <c r="Q288" s="156"/>
      <c r="R288" s="46"/>
      <c r="S288" s="46"/>
    </row>
    <row r="289" spans="1:19" s="161" customFormat="1" ht="24" customHeight="1" thickBot="1" x14ac:dyDescent="0.25">
      <c r="A289" s="1056"/>
      <c r="B289" s="1056"/>
      <c r="C289" s="50" t="s">
        <v>234</v>
      </c>
      <c r="D289" s="68">
        <f>SUM(D286:D288)</f>
        <v>3</v>
      </c>
      <c r="E289" s="68">
        <f>SUM(E286:E287)</f>
        <v>0</v>
      </c>
      <c r="F289" s="68">
        <f>SUM(F286:F288)</f>
        <v>150000</v>
      </c>
      <c r="G289" s="150">
        <f>SUM(G288)</f>
        <v>25000</v>
      </c>
      <c r="H289" s="150"/>
      <c r="I289" s="150"/>
      <c r="J289" s="150">
        <f>SUM(J286:J288)</f>
        <v>15000</v>
      </c>
      <c r="K289" s="150"/>
      <c r="L289" s="150">
        <f>SUM(L286:L288)</f>
        <v>112000</v>
      </c>
      <c r="M289" s="150">
        <f>SUM(M286:M287)</f>
        <v>1.5006944444444446</v>
      </c>
      <c r="N289" s="150"/>
      <c r="O289" s="150"/>
      <c r="P289" s="68">
        <f>SUM(P286:P288)</f>
        <v>302000</v>
      </c>
      <c r="Q289" s="158"/>
    </row>
    <row r="290" spans="1:19" ht="24" customHeight="1" thickTop="1" thickBot="1" x14ac:dyDescent="0.25">
      <c r="A290" s="1089" t="s">
        <v>235</v>
      </c>
      <c r="B290" s="1090"/>
      <c r="C290" s="1091"/>
      <c r="D290" s="68">
        <f>SUM(D289,D285,D278,D270,D251,D242,D236)</f>
        <v>53</v>
      </c>
      <c r="E290" s="68">
        <f>SUM(E254:E270)</f>
        <v>0</v>
      </c>
      <c r="F290" s="68">
        <f>SUM(F289,F285,F278,F270,F251,F242,F236)</f>
        <v>2575000</v>
      </c>
      <c r="G290" s="150">
        <f>SUM(G236+G242+G251+G270+G278+G285+G289)</f>
        <v>763300</v>
      </c>
      <c r="H290" s="150"/>
      <c r="I290" s="150"/>
      <c r="J290" s="150">
        <f>SUM(J236+J242+J251+J270+J278+J285+J289)</f>
        <v>246500</v>
      </c>
      <c r="K290" s="150"/>
      <c r="L290" s="150">
        <f>SUM(L289,L285,L278,L270,L251,L242,L236)</f>
        <v>2053000</v>
      </c>
      <c r="M290" s="150">
        <f>SUM(M254:M270)</f>
        <v>28.421031746031744</v>
      </c>
      <c r="N290" s="150"/>
      <c r="O290" s="150"/>
      <c r="P290" s="68">
        <f>SUM(P289,P285,P278,P270,P251,P242,P236)</f>
        <v>5592800</v>
      </c>
      <c r="Q290" s="158"/>
      <c r="R290" s="161"/>
      <c r="S290" s="161"/>
    </row>
    <row r="291" spans="1:19" ht="24" customHeight="1" thickTop="1" thickBot="1" x14ac:dyDescent="0.25">
      <c r="A291" s="1053" t="s">
        <v>236</v>
      </c>
      <c r="B291" s="1054"/>
      <c r="C291" s="1054"/>
      <c r="D291" s="1054"/>
      <c r="E291" s="1054"/>
      <c r="F291" s="1054"/>
      <c r="G291" s="1054"/>
      <c r="H291" s="1054"/>
      <c r="I291" s="1054"/>
      <c r="J291" s="1054"/>
      <c r="K291" s="1054"/>
      <c r="L291" s="1054"/>
      <c r="M291" s="1054"/>
      <c r="N291" s="1054"/>
      <c r="O291" s="1054"/>
      <c r="P291" s="1054"/>
      <c r="Q291" s="152"/>
      <c r="R291" s="46"/>
      <c r="S291" s="46"/>
    </row>
    <row r="292" spans="1:19" ht="30" customHeight="1" thickTop="1" x14ac:dyDescent="0.2">
      <c r="A292" s="1086" t="s">
        <v>237</v>
      </c>
      <c r="B292" s="181" t="s">
        <v>238</v>
      </c>
      <c r="C292" s="35" t="s">
        <v>124</v>
      </c>
      <c r="D292" s="36">
        <v>1</v>
      </c>
      <c r="E292" s="36"/>
      <c r="F292" s="36">
        <v>80000</v>
      </c>
      <c r="G292" s="64">
        <v>12000</v>
      </c>
      <c r="H292" s="64"/>
      <c r="I292" s="64"/>
      <c r="J292" s="64">
        <v>8000</v>
      </c>
      <c r="K292" s="64"/>
      <c r="L292" s="64">
        <v>80000</v>
      </c>
      <c r="M292" s="64">
        <f>L292/F292</f>
        <v>1</v>
      </c>
      <c r="N292" s="64"/>
      <c r="O292" s="65"/>
      <c r="P292" s="36">
        <f t="shared" ref="P292" si="28">SUM(F292:L292)</f>
        <v>180000</v>
      </c>
      <c r="Q292" s="182"/>
      <c r="R292" s="46"/>
      <c r="S292" s="46"/>
    </row>
    <row r="293" spans="1:19" ht="30" customHeight="1" x14ac:dyDescent="0.2">
      <c r="A293" s="1087"/>
      <c r="B293" s="48"/>
      <c r="C293" s="256" t="s">
        <v>239</v>
      </c>
      <c r="D293" s="36">
        <v>1</v>
      </c>
      <c r="E293" s="36"/>
      <c r="F293" s="36">
        <v>75000</v>
      </c>
      <c r="G293" s="64">
        <v>10000</v>
      </c>
      <c r="H293" s="64"/>
      <c r="I293" s="64"/>
      <c r="J293" s="64">
        <v>7500</v>
      </c>
      <c r="K293" s="64"/>
      <c r="L293" s="64">
        <v>75000</v>
      </c>
      <c r="M293" s="64">
        <f>L293/F293</f>
        <v>1</v>
      </c>
      <c r="N293" s="64"/>
      <c r="O293" s="65"/>
      <c r="P293" s="36">
        <f t="shared" ref="P293" si="29">SUM(F293:L293)</f>
        <v>167500</v>
      </c>
      <c r="Q293" s="182"/>
      <c r="R293" s="46"/>
      <c r="S293" s="46"/>
    </row>
    <row r="294" spans="1:19" ht="24" customHeight="1" thickBot="1" x14ac:dyDescent="0.25">
      <c r="A294" s="1088"/>
      <c r="B294" s="90"/>
      <c r="C294" s="50" t="s">
        <v>240</v>
      </c>
      <c r="D294" s="68">
        <f>SUM(D292:D293)</f>
        <v>2</v>
      </c>
      <c r="E294" s="183"/>
      <c r="F294" s="68">
        <f>SUM(F292:F293)</f>
        <v>155000</v>
      </c>
      <c r="G294" s="150">
        <f>SUM(G292:G293)</f>
        <v>22000</v>
      </c>
      <c r="H294" s="68"/>
      <c r="I294" s="68"/>
      <c r="J294" s="68">
        <f>SUM(J292:J293)</f>
        <v>15500</v>
      </c>
      <c r="K294" s="68"/>
      <c r="L294" s="68">
        <f>SUM(L292:L293)</f>
        <v>155000</v>
      </c>
      <c r="M294" s="184"/>
      <c r="N294" s="184"/>
      <c r="O294" s="184"/>
      <c r="P294" s="68">
        <f>SUM(P292:P293)</f>
        <v>347500</v>
      </c>
      <c r="Q294" s="184"/>
      <c r="R294" s="55"/>
      <c r="S294" s="55"/>
    </row>
    <row r="295" spans="1:19" ht="24" customHeight="1" thickTop="1" x14ac:dyDescent="0.2">
      <c r="A295" s="1055" t="s">
        <v>241</v>
      </c>
      <c r="B295" s="1005" t="s">
        <v>242</v>
      </c>
      <c r="C295" s="146" t="s">
        <v>81</v>
      </c>
      <c r="D295" s="120">
        <v>1</v>
      </c>
      <c r="E295" s="120"/>
      <c r="F295" s="120">
        <v>75000</v>
      </c>
      <c r="G295" s="147"/>
      <c r="H295" s="147"/>
      <c r="I295" s="147"/>
      <c r="J295" s="147">
        <v>7500</v>
      </c>
      <c r="K295" s="147"/>
      <c r="L295" s="147">
        <v>62500</v>
      </c>
      <c r="M295" s="147"/>
      <c r="N295" s="147"/>
      <c r="O295" s="147"/>
      <c r="P295" s="120">
        <f>SUM(F295:L295)</f>
        <v>145000</v>
      </c>
      <c r="Q295" s="148"/>
      <c r="R295" s="46"/>
      <c r="S295" s="46"/>
    </row>
    <row r="296" spans="1:19" ht="24" customHeight="1" x14ac:dyDescent="0.2">
      <c r="A296" s="1068"/>
      <c r="B296" s="1006"/>
      <c r="C296" s="56" t="s">
        <v>76</v>
      </c>
      <c r="D296" s="37">
        <v>1</v>
      </c>
      <c r="E296" s="37"/>
      <c r="F296" s="37">
        <v>65000</v>
      </c>
      <c r="G296" s="57"/>
      <c r="H296" s="57"/>
      <c r="I296" s="57"/>
      <c r="J296" s="57">
        <v>6500</v>
      </c>
      <c r="K296" s="57"/>
      <c r="L296" s="57">
        <v>28500</v>
      </c>
      <c r="M296" s="57">
        <f>L296/F296</f>
        <v>0.43846153846153846</v>
      </c>
      <c r="N296" s="57"/>
      <c r="O296" s="57"/>
      <c r="P296" s="37">
        <f t="shared" ref="P296:P299" si="30">SUM(F296:L296)</f>
        <v>100000</v>
      </c>
      <c r="Q296" s="58"/>
      <c r="R296" s="46"/>
      <c r="S296" s="46"/>
    </row>
    <row r="297" spans="1:19" ht="24" customHeight="1" x14ac:dyDescent="0.2">
      <c r="A297" s="1068"/>
      <c r="B297" s="1006"/>
      <c r="C297" s="56" t="s">
        <v>76</v>
      </c>
      <c r="D297" s="37">
        <v>1</v>
      </c>
      <c r="E297" s="37"/>
      <c r="F297" s="37">
        <v>65000</v>
      </c>
      <c r="G297" s="57"/>
      <c r="H297" s="57"/>
      <c r="I297" s="57"/>
      <c r="J297" s="57">
        <v>6500</v>
      </c>
      <c r="K297" s="57"/>
      <c r="L297" s="57">
        <v>48500</v>
      </c>
      <c r="M297" s="57">
        <f>L297/F297</f>
        <v>0.74615384615384617</v>
      </c>
      <c r="N297" s="57"/>
      <c r="O297" s="57"/>
      <c r="P297" s="37">
        <f t="shared" si="30"/>
        <v>120000</v>
      </c>
      <c r="Q297" s="58"/>
      <c r="R297" s="46"/>
      <c r="S297" s="46"/>
    </row>
    <row r="298" spans="1:19" ht="24" customHeight="1" x14ac:dyDescent="0.2">
      <c r="A298" s="1068"/>
      <c r="B298" s="1006"/>
      <c r="C298" s="56" t="s">
        <v>76</v>
      </c>
      <c r="D298" s="37">
        <v>1</v>
      </c>
      <c r="E298" s="37"/>
      <c r="F298" s="37">
        <v>65000</v>
      </c>
      <c r="G298" s="57"/>
      <c r="H298" s="57"/>
      <c r="I298" s="57"/>
      <c r="J298" s="57">
        <v>6500</v>
      </c>
      <c r="K298" s="57"/>
      <c r="L298" s="57">
        <v>48500</v>
      </c>
      <c r="M298" s="57">
        <f>L298/F298</f>
        <v>0.74615384615384617</v>
      </c>
      <c r="N298" s="57"/>
      <c r="O298" s="57"/>
      <c r="P298" s="37">
        <f t="shared" si="30"/>
        <v>120000</v>
      </c>
      <c r="Q298" s="58"/>
      <c r="R298" s="46"/>
      <c r="S298" s="46"/>
    </row>
    <row r="299" spans="1:19" s="161" customFormat="1" ht="24" customHeight="1" x14ac:dyDescent="0.2">
      <c r="A299" s="1068"/>
      <c r="B299" s="1006"/>
      <c r="C299" s="185" t="s">
        <v>128</v>
      </c>
      <c r="D299" s="36">
        <v>1</v>
      </c>
      <c r="E299" s="36"/>
      <c r="F299" s="36">
        <v>50000</v>
      </c>
      <c r="G299" s="64"/>
      <c r="H299" s="64"/>
      <c r="I299" s="64"/>
      <c r="J299" s="64">
        <v>5000</v>
      </c>
      <c r="K299" s="64"/>
      <c r="L299" s="64">
        <v>20000</v>
      </c>
      <c r="M299" s="64"/>
      <c r="N299" s="64"/>
      <c r="O299" s="64"/>
      <c r="P299" s="36">
        <f t="shared" si="30"/>
        <v>75000</v>
      </c>
      <c r="Q299" s="186"/>
      <c r="R299" s="46"/>
      <c r="S299" s="46"/>
    </row>
    <row r="300" spans="1:19" s="161" customFormat="1" ht="24" customHeight="1" x14ac:dyDescent="0.2">
      <c r="A300" s="187"/>
      <c r="B300" s="171"/>
      <c r="C300" s="185" t="s">
        <v>87</v>
      </c>
      <c r="D300" s="36">
        <v>1</v>
      </c>
      <c r="E300" s="36"/>
      <c r="F300" s="36">
        <v>40000</v>
      </c>
      <c r="G300" s="64"/>
      <c r="H300" s="64"/>
      <c r="I300" s="64"/>
      <c r="J300" s="64">
        <v>2000</v>
      </c>
      <c r="K300" s="64"/>
      <c r="L300" s="64"/>
      <c r="M300" s="64"/>
      <c r="N300" s="64"/>
      <c r="O300" s="64"/>
      <c r="P300" s="36">
        <v>22000</v>
      </c>
      <c r="Q300" s="186"/>
      <c r="R300" s="46"/>
      <c r="S300" s="46"/>
    </row>
    <row r="301" spans="1:19" ht="18" customHeight="1" thickBot="1" x14ac:dyDescent="0.25">
      <c r="A301" s="189"/>
      <c r="B301" s="157"/>
      <c r="C301" s="163" t="s">
        <v>243</v>
      </c>
      <c r="D301" s="164">
        <f>SUM(D295:D300)</f>
        <v>6</v>
      </c>
      <c r="E301" s="164">
        <f>SUM(E295:E299)</f>
        <v>0</v>
      </c>
      <c r="F301" s="164">
        <f>SUM(F295:F300)</f>
        <v>360000</v>
      </c>
      <c r="G301" s="165"/>
      <c r="H301" s="165"/>
      <c r="I301" s="165"/>
      <c r="J301" s="165">
        <f>SUM(J295:J300)</f>
        <v>34000</v>
      </c>
      <c r="K301" s="165"/>
      <c r="L301" s="165">
        <f>SUM(L295:L299)</f>
        <v>208000</v>
      </c>
      <c r="M301" s="165">
        <f>SUM(M295:M299)</f>
        <v>1.9307692307692308</v>
      </c>
      <c r="N301" s="165"/>
      <c r="O301" s="165"/>
      <c r="P301" s="164">
        <f>SUM(P295:P300)</f>
        <v>582000</v>
      </c>
      <c r="Q301" s="166"/>
      <c r="R301" s="46"/>
      <c r="S301" s="46"/>
    </row>
    <row r="302" spans="1:19" ht="24" customHeight="1" thickTop="1" x14ac:dyDescent="0.2">
      <c r="A302" s="1062" t="s">
        <v>244</v>
      </c>
      <c r="B302" s="1008" t="s">
        <v>245</v>
      </c>
      <c r="C302" s="63" t="s">
        <v>81</v>
      </c>
      <c r="D302" s="153">
        <v>1</v>
      </c>
      <c r="E302" s="153"/>
      <c r="F302" s="36">
        <v>75000</v>
      </c>
      <c r="G302" s="147"/>
      <c r="H302" s="147"/>
      <c r="I302" s="147"/>
      <c r="J302" s="147">
        <v>7500</v>
      </c>
      <c r="K302" s="147"/>
      <c r="L302" s="147">
        <v>62500</v>
      </c>
      <c r="M302" s="147">
        <f>L302/F302</f>
        <v>0.83333333333333337</v>
      </c>
      <c r="N302" s="147"/>
      <c r="O302" s="147"/>
      <c r="P302" s="120">
        <f>SUM(F302:L302)</f>
        <v>145000</v>
      </c>
      <c r="Q302" s="154"/>
      <c r="R302" s="46"/>
      <c r="S302" s="46"/>
    </row>
    <row r="303" spans="1:19" ht="24" customHeight="1" x14ac:dyDescent="0.2">
      <c r="A303" s="1063"/>
      <c r="B303" s="1009"/>
      <c r="C303" s="56" t="s">
        <v>76</v>
      </c>
      <c r="D303" s="37">
        <v>1</v>
      </c>
      <c r="E303" s="37"/>
      <c r="F303" s="37">
        <v>65000</v>
      </c>
      <c r="G303" s="57"/>
      <c r="H303" s="57"/>
      <c r="I303" s="57"/>
      <c r="J303" s="57"/>
      <c r="K303" s="57"/>
      <c r="L303" s="57">
        <v>25000</v>
      </c>
      <c r="M303" s="57">
        <f>L303/F303</f>
        <v>0.38461538461538464</v>
      </c>
      <c r="N303" s="57"/>
      <c r="O303" s="57"/>
      <c r="P303" s="37">
        <f t="shared" ref="P303:P304" si="31">SUM(F303:L303)</f>
        <v>90000</v>
      </c>
      <c r="Q303" s="58"/>
      <c r="R303" s="46"/>
      <c r="S303" s="46"/>
    </row>
    <row r="304" spans="1:19" ht="24" customHeight="1" x14ac:dyDescent="0.2">
      <c r="A304" s="1063"/>
      <c r="B304" s="1009"/>
      <c r="C304" s="56" t="s">
        <v>76</v>
      </c>
      <c r="D304" s="37">
        <v>1</v>
      </c>
      <c r="E304" s="37"/>
      <c r="F304" s="37">
        <v>65000</v>
      </c>
      <c r="G304" s="57"/>
      <c r="H304" s="57"/>
      <c r="I304" s="57"/>
      <c r="J304" s="57">
        <v>6500</v>
      </c>
      <c r="K304" s="57"/>
      <c r="L304" s="57">
        <v>48500</v>
      </c>
      <c r="M304" s="57">
        <f>L304/F304</f>
        <v>0.74615384615384617</v>
      </c>
      <c r="N304" s="57"/>
      <c r="O304" s="57"/>
      <c r="P304" s="37">
        <f t="shared" si="31"/>
        <v>120000</v>
      </c>
      <c r="Q304" s="58"/>
      <c r="R304" s="46"/>
      <c r="S304" s="46"/>
    </row>
    <row r="305" spans="1:19" s="161" customFormat="1" ht="24" customHeight="1" x14ac:dyDescent="0.2">
      <c r="A305" s="1063"/>
      <c r="B305" s="171"/>
      <c r="C305" s="185" t="s">
        <v>87</v>
      </c>
      <c r="D305" s="36">
        <v>1</v>
      </c>
      <c r="E305" s="36"/>
      <c r="F305" s="36">
        <v>40000</v>
      </c>
      <c r="G305" s="64"/>
      <c r="H305" s="64"/>
      <c r="I305" s="64"/>
      <c r="J305" s="64">
        <v>4000</v>
      </c>
      <c r="K305" s="64"/>
      <c r="L305" s="64">
        <v>31000</v>
      </c>
      <c r="M305" s="64"/>
      <c r="N305" s="64"/>
      <c r="O305" s="64"/>
      <c r="P305" s="36">
        <f>SUM(F305:L305)</f>
        <v>75000</v>
      </c>
      <c r="Q305" s="186"/>
      <c r="R305" s="46"/>
      <c r="S305" s="46"/>
    </row>
    <row r="306" spans="1:19" ht="24" customHeight="1" thickBot="1" x14ac:dyDescent="0.25">
      <c r="A306" s="1064"/>
      <c r="B306" s="157"/>
      <c r="C306" s="163" t="s">
        <v>246</v>
      </c>
      <c r="D306" s="164">
        <f>SUM(D302:D305)</f>
        <v>4</v>
      </c>
      <c r="E306" s="167">
        <f>SUM(E302:E304)</f>
        <v>0</v>
      </c>
      <c r="F306" s="164">
        <f>SUM(F302:F305)</f>
        <v>245000</v>
      </c>
      <c r="G306" s="165"/>
      <c r="H306" s="165"/>
      <c r="I306" s="165"/>
      <c r="J306" s="165">
        <f>SUM(J302:J305)</f>
        <v>18000</v>
      </c>
      <c r="K306" s="165"/>
      <c r="L306" s="165">
        <f>SUM(L302:L305)</f>
        <v>167000</v>
      </c>
      <c r="M306" s="165">
        <f>SUM(M302:M304)</f>
        <v>1.9641025641025642</v>
      </c>
      <c r="N306" s="165"/>
      <c r="O306" s="165"/>
      <c r="P306" s="164">
        <f>SUM(P302:P305)</f>
        <v>430000</v>
      </c>
      <c r="Q306" s="166"/>
    </row>
    <row r="307" spans="1:19" ht="24" customHeight="1" thickTop="1" x14ac:dyDescent="0.2">
      <c r="A307" s="1062" t="s">
        <v>247</v>
      </c>
      <c r="B307" s="1008" t="s">
        <v>248</v>
      </c>
      <c r="C307" s="63" t="s">
        <v>81</v>
      </c>
      <c r="D307" s="75">
        <v>1</v>
      </c>
      <c r="E307" s="153"/>
      <c r="F307" s="120">
        <v>75000</v>
      </c>
      <c r="G307" s="147"/>
      <c r="H307" s="147"/>
      <c r="I307" s="147"/>
      <c r="J307" s="147">
        <v>7500</v>
      </c>
      <c r="K307" s="147"/>
      <c r="L307" s="147">
        <v>62500</v>
      </c>
      <c r="M307" s="147">
        <f>L307/F307</f>
        <v>0.83333333333333337</v>
      </c>
      <c r="N307" s="147"/>
      <c r="O307" s="147"/>
      <c r="P307" s="120">
        <f>SUM(F307:L307)</f>
        <v>145000</v>
      </c>
      <c r="Q307" s="154"/>
      <c r="R307" s="46"/>
      <c r="S307" s="46"/>
    </row>
    <row r="308" spans="1:19" ht="24" customHeight="1" x14ac:dyDescent="0.2">
      <c r="A308" s="1063"/>
      <c r="B308" s="1009"/>
      <c r="C308" s="56" t="s">
        <v>76</v>
      </c>
      <c r="D308" s="37">
        <v>1</v>
      </c>
      <c r="E308" s="37"/>
      <c r="F308" s="37">
        <v>65000</v>
      </c>
      <c r="G308" s="57"/>
      <c r="H308" s="57"/>
      <c r="I308" s="57"/>
      <c r="J308" s="57">
        <v>6500</v>
      </c>
      <c r="K308" s="57"/>
      <c r="L308" s="57">
        <v>28500</v>
      </c>
      <c r="M308" s="57">
        <f>L308/F308</f>
        <v>0.43846153846153846</v>
      </c>
      <c r="N308" s="57"/>
      <c r="O308" s="57"/>
      <c r="P308" s="37">
        <f t="shared" ref="P308" si="32">SUM(F308:L308)</f>
        <v>100000</v>
      </c>
      <c r="Q308" s="58"/>
      <c r="R308" s="46"/>
      <c r="S308" s="46"/>
    </row>
    <row r="309" spans="1:19" ht="24" customHeight="1" x14ac:dyDescent="0.2">
      <c r="A309" s="1063"/>
      <c r="B309" s="1009"/>
      <c r="C309" s="44" t="s">
        <v>128</v>
      </c>
      <c r="D309" s="37">
        <v>1</v>
      </c>
      <c r="E309" s="155"/>
      <c r="F309" s="36">
        <v>50000</v>
      </c>
      <c r="G309" s="64"/>
      <c r="H309" s="64"/>
      <c r="I309" s="64"/>
      <c r="J309" s="64">
        <v>5000</v>
      </c>
      <c r="K309" s="64"/>
      <c r="L309" s="64">
        <v>20000</v>
      </c>
      <c r="M309" s="64">
        <f>L309/F309</f>
        <v>0.4</v>
      </c>
      <c r="N309" s="64"/>
      <c r="O309" s="64"/>
      <c r="P309" s="36">
        <f>SUM(F309:L309)</f>
        <v>75000</v>
      </c>
      <c r="Q309" s="156"/>
      <c r="R309" s="46"/>
      <c r="S309" s="46"/>
    </row>
    <row r="310" spans="1:19" s="161" customFormat="1" ht="24" customHeight="1" x14ac:dyDescent="0.2">
      <c r="A310" s="1063"/>
      <c r="B310" s="1009"/>
      <c r="C310" s="185" t="s">
        <v>87</v>
      </c>
      <c r="D310" s="36">
        <v>1</v>
      </c>
      <c r="E310" s="36"/>
      <c r="F310" s="36">
        <v>40000</v>
      </c>
      <c r="G310" s="64"/>
      <c r="H310" s="64"/>
      <c r="I310" s="64"/>
      <c r="J310" s="64">
        <v>4000</v>
      </c>
      <c r="K310" s="64"/>
      <c r="L310" s="64">
        <v>31000</v>
      </c>
      <c r="M310" s="64"/>
      <c r="N310" s="64"/>
      <c r="O310" s="64"/>
      <c r="P310" s="36">
        <f>SUM(F310:L310)</f>
        <v>75000</v>
      </c>
      <c r="Q310" s="186"/>
      <c r="R310" s="46"/>
      <c r="S310" s="46"/>
    </row>
    <row r="311" spans="1:19" ht="24" customHeight="1" thickBot="1" x14ac:dyDescent="0.25">
      <c r="A311" s="1064"/>
      <c r="B311" s="157"/>
      <c r="C311" s="163" t="s">
        <v>249</v>
      </c>
      <c r="D311" s="164">
        <f>SUM(D307:D310)</f>
        <v>4</v>
      </c>
      <c r="E311" s="167">
        <f>SUM(E307:E310)</f>
        <v>0</v>
      </c>
      <c r="F311" s="164">
        <f>SUM(F307:F310)</f>
        <v>230000</v>
      </c>
      <c r="G311" s="165"/>
      <c r="H311" s="165"/>
      <c r="I311" s="165"/>
      <c r="J311" s="165">
        <f>SUM(J307:J310)</f>
        <v>23000</v>
      </c>
      <c r="K311" s="165"/>
      <c r="L311" s="165">
        <f>SUM(L307:L310)</f>
        <v>142000</v>
      </c>
      <c r="M311" s="165">
        <f>SUM(M307:M310)</f>
        <v>1.6717948717948716</v>
      </c>
      <c r="N311" s="165"/>
      <c r="O311" s="165"/>
      <c r="P311" s="164">
        <f>SUM(P307:P310)</f>
        <v>395000</v>
      </c>
      <c r="Q311" s="166"/>
    </row>
    <row r="312" spans="1:19" ht="24" customHeight="1" thickTop="1" thickBot="1" x14ac:dyDescent="0.25">
      <c r="A312" s="191"/>
      <c r="B312" s="90"/>
      <c r="C312" s="50" t="s">
        <v>250</v>
      </c>
      <c r="D312" s="68">
        <f>SUM(D311,D306,D301,D294)</f>
        <v>16</v>
      </c>
      <c r="E312" s="183"/>
      <c r="F312" s="68">
        <f>SUM(F311,F306,F301,F294)</f>
        <v>990000</v>
      </c>
      <c r="G312" s="68">
        <f>SUM(G294)</f>
        <v>22000</v>
      </c>
      <c r="H312" s="68"/>
      <c r="I312" s="68"/>
      <c r="J312" s="68">
        <f>SUM(J294+J301+J306+J311)</f>
        <v>90500</v>
      </c>
      <c r="K312" s="68"/>
      <c r="L312" s="68">
        <f>SUM(L311,L306,L301,L294)</f>
        <v>672000</v>
      </c>
      <c r="M312" s="184"/>
      <c r="N312" s="184"/>
      <c r="O312" s="184"/>
      <c r="P312" s="68">
        <f>SUM(P311,P306,P301,P294)</f>
        <v>1754500</v>
      </c>
      <c r="Q312" s="184"/>
      <c r="R312" s="55"/>
      <c r="S312" s="55"/>
    </row>
    <row r="313" spans="1:19" ht="24" customHeight="1" thickTop="1" thickBot="1" x14ac:dyDescent="0.25">
      <c r="A313" s="1097" t="s">
        <v>251</v>
      </c>
      <c r="B313" s="1098"/>
      <c r="C313" s="1098"/>
      <c r="D313" s="1098"/>
      <c r="E313" s="1098"/>
      <c r="F313" s="1098"/>
      <c r="G313" s="1098"/>
      <c r="H313" s="1098"/>
      <c r="I313" s="1098"/>
      <c r="J313" s="1098"/>
      <c r="K313" s="1098"/>
      <c r="L313" s="1098"/>
      <c r="M313" s="1098"/>
      <c r="N313" s="1098"/>
      <c r="O313" s="1098"/>
      <c r="P313" s="1098"/>
      <c r="Q313" s="1099"/>
    </row>
    <row r="314" spans="1:19" ht="24" customHeight="1" thickTop="1" x14ac:dyDescent="0.2">
      <c r="A314" s="1055" t="s">
        <v>252</v>
      </c>
      <c r="B314" s="1005" t="s">
        <v>253</v>
      </c>
      <c r="C314" s="257" t="s">
        <v>254</v>
      </c>
      <c r="D314" s="209">
        <v>1</v>
      </c>
      <c r="E314" s="120"/>
      <c r="F314" s="120">
        <v>250000</v>
      </c>
      <c r="G314" s="147"/>
      <c r="H314" s="147"/>
      <c r="I314" s="147"/>
      <c r="J314" s="147">
        <v>25000</v>
      </c>
      <c r="K314" s="147"/>
      <c r="L314" s="147"/>
      <c r="M314" s="147"/>
      <c r="N314" s="147"/>
      <c r="O314" s="147"/>
      <c r="P314" s="120">
        <f>SUM(F314:L314)</f>
        <v>275000</v>
      </c>
      <c r="Q314" s="148"/>
      <c r="R314" s="46"/>
      <c r="S314" s="46"/>
    </row>
    <row r="315" spans="1:19" ht="24" customHeight="1" x14ac:dyDescent="0.2">
      <c r="A315" s="1068"/>
      <c r="B315" s="1006"/>
      <c r="C315" s="258" t="s">
        <v>255</v>
      </c>
      <c r="D315" s="105">
        <v>1</v>
      </c>
      <c r="E315" s="105"/>
      <c r="F315" s="105">
        <v>200000</v>
      </c>
      <c r="G315" s="259"/>
      <c r="H315" s="259"/>
      <c r="I315" s="64"/>
      <c r="J315" s="64">
        <v>20000</v>
      </c>
      <c r="K315" s="64"/>
      <c r="L315" s="64">
        <v>145000</v>
      </c>
      <c r="M315" s="64"/>
      <c r="N315" s="64"/>
      <c r="O315" s="64"/>
      <c r="P315" s="36">
        <f>SUM(F315:L315)</f>
        <v>365000</v>
      </c>
      <c r="Q315" s="212"/>
      <c r="R315" s="46"/>
      <c r="S315" s="46"/>
    </row>
    <row r="316" spans="1:19" ht="24" customHeight="1" thickBot="1" x14ac:dyDescent="0.25">
      <c r="A316" s="1056"/>
      <c r="B316" s="157"/>
      <c r="C316" s="260" t="s">
        <v>256</v>
      </c>
      <c r="D316" s="261">
        <f>SUM(D314:D315)</f>
        <v>2</v>
      </c>
      <c r="E316" s="261">
        <f>SUM(E314:E315)</f>
        <v>0</v>
      </c>
      <c r="F316" s="112">
        <f>SUM(F314:F315)</f>
        <v>450000</v>
      </c>
      <c r="G316" s="262"/>
      <c r="H316" s="262"/>
      <c r="I316" s="150"/>
      <c r="J316" s="150">
        <f>SUM(J314:J315)</f>
        <v>45000</v>
      </c>
      <c r="K316" s="150"/>
      <c r="L316" s="150">
        <f>SUM(L314:L315)</f>
        <v>145000</v>
      </c>
      <c r="M316" s="150">
        <f>SUM(M314:M315)</f>
        <v>0</v>
      </c>
      <c r="N316" s="150"/>
      <c r="O316" s="150"/>
      <c r="P316" s="68">
        <f>SUM(P314:P315)</f>
        <v>640000</v>
      </c>
      <c r="Q316" s="166"/>
      <c r="R316" s="46"/>
      <c r="S316" s="46"/>
    </row>
    <row r="317" spans="1:19" ht="24" customHeight="1" thickTop="1" thickBot="1" x14ac:dyDescent="0.25">
      <c r="A317" s="1053" t="s">
        <v>257</v>
      </c>
      <c r="B317" s="1054"/>
      <c r="C317" s="1054"/>
      <c r="D317" s="1054"/>
      <c r="E317" s="1054"/>
      <c r="F317" s="1054"/>
      <c r="G317" s="1054"/>
      <c r="H317" s="1054"/>
      <c r="I317" s="1054"/>
      <c r="J317" s="1054"/>
      <c r="K317" s="1054"/>
      <c r="L317" s="1054"/>
      <c r="M317" s="1054"/>
      <c r="N317" s="1054"/>
      <c r="O317" s="1054"/>
      <c r="P317" s="1054"/>
      <c r="Q317" s="1085"/>
    </row>
    <row r="318" spans="1:19" ht="24" customHeight="1" thickTop="1" x14ac:dyDescent="0.2">
      <c r="A318" s="1055" t="s">
        <v>257</v>
      </c>
      <c r="B318" s="1005" t="s">
        <v>258</v>
      </c>
      <c r="C318" s="56" t="s">
        <v>259</v>
      </c>
      <c r="D318" s="37">
        <v>1</v>
      </c>
      <c r="E318" s="37"/>
      <c r="F318" s="36">
        <v>150000</v>
      </c>
      <c r="G318" s="64">
        <v>82000</v>
      </c>
      <c r="H318" s="64"/>
      <c r="I318" s="64"/>
      <c r="J318" s="64">
        <v>15000</v>
      </c>
      <c r="K318" s="64"/>
      <c r="L318" s="64">
        <v>150000</v>
      </c>
      <c r="M318" s="64"/>
      <c r="N318" s="64"/>
      <c r="O318" s="64"/>
      <c r="P318" s="36">
        <f>SUM(F318:L318)</f>
        <v>397000</v>
      </c>
      <c r="Q318" s="212"/>
      <c r="R318" s="46"/>
      <c r="S318" s="46"/>
    </row>
    <row r="319" spans="1:19" ht="24" customHeight="1" x14ac:dyDescent="0.2">
      <c r="A319" s="1068"/>
      <c r="B319" s="1006"/>
      <c r="C319" s="56" t="s">
        <v>259</v>
      </c>
      <c r="D319" s="37">
        <v>1</v>
      </c>
      <c r="E319" s="37"/>
      <c r="F319" s="36">
        <v>150000</v>
      </c>
      <c r="G319" s="64">
        <v>82000</v>
      </c>
      <c r="H319" s="64"/>
      <c r="I319" s="64"/>
      <c r="J319" s="64">
        <v>15000</v>
      </c>
      <c r="K319" s="64"/>
      <c r="L319" s="64">
        <v>150000</v>
      </c>
      <c r="M319" s="64"/>
      <c r="N319" s="64"/>
      <c r="O319" s="64"/>
      <c r="P319" s="36">
        <f>SUM(F319:L319)</f>
        <v>397000</v>
      </c>
      <c r="Q319" s="212"/>
      <c r="R319" s="46"/>
      <c r="S319" s="46"/>
    </row>
    <row r="320" spans="1:19" ht="30.75" customHeight="1" x14ac:dyDescent="0.2">
      <c r="A320" s="1068"/>
      <c r="B320" s="1006"/>
      <c r="C320" s="56" t="s">
        <v>260</v>
      </c>
      <c r="D320" s="36">
        <v>1</v>
      </c>
      <c r="E320" s="36"/>
      <c r="F320" s="36">
        <v>90000</v>
      </c>
      <c r="G320" s="64">
        <v>27000</v>
      </c>
      <c r="H320" s="64"/>
      <c r="I320" s="64"/>
      <c r="J320" s="64">
        <v>9000</v>
      </c>
      <c r="K320" s="64"/>
      <c r="L320" s="64">
        <v>90000</v>
      </c>
      <c r="M320" s="64"/>
      <c r="N320" s="64"/>
      <c r="O320" s="64"/>
      <c r="P320" s="36">
        <f t="shared" ref="P320:P321" si="33">SUM(F320:L320)</f>
        <v>216000</v>
      </c>
      <c r="Q320" s="212"/>
      <c r="R320" s="46"/>
      <c r="S320" s="46"/>
    </row>
    <row r="321" spans="1:19" ht="30.75" customHeight="1" x14ac:dyDescent="0.2">
      <c r="A321" s="1068"/>
      <c r="B321" s="1006"/>
      <c r="C321" s="56" t="s">
        <v>260</v>
      </c>
      <c r="D321" s="36">
        <v>1</v>
      </c>
      <c r="E321" s="36"/>
      <c r="F321" s="36">
        <v>90000</v>
      </c>
      <c r="G321" s="64">
        <v>27000</v>
      </c>
      <c r="H321" s="64"/>
      <c r="I321" s="64"/>
      <c r="J321" s="64">
        <v>9000</v>
      </c>
      <c r="K321" s="64"/>
      <c r="L321" s="64">
        <v>90000</v>
      </c>
      <c r="M321" s="64"/>
      <c r="N321" s="64"/>
      <c r="O321" s="64"/>
      <c r="P321" s="36">
        <f t="shared" si="33"/>
        <v>216000</v>
      </c>
      <c r="Q321" s="212"/>
      <c r="R321" s="46"/>
      <c r="S321" s="46"/>
    </row>
    <row r="322" spans="1:19" ht="24" customHeight="1" thickBot="1" x14ac:dyDescent="0.25">
      <c r="A322" s="263"/>
      <c r="B322" s="157"/>
      <c r="C322" s="163" t="s">
        <v>261</v>
      </c>
      <c r="D322" s="164">
        <f>SUM(D318:D321)</f>
        <v>4</v>
      </c>
      <c r="E322" s="164">
        <f>SUM(E318:E318)</f>
        <v>0</v>
      </c>
      <c r="F322" s="164">
        <f>SUM(F318:F321)</f>
        <v>480000</v>
      </c>
      <c r="G322" s="165">
        <f>SUM(G318:G321)</f>
        <v>218000</v>
      </c>
      <c r="H322" s="165"/>
      <c r="I322" s="165"/>
      <c r="J322" s="165">
        <f>SUM(J318:J321)</f>
        <v>48000</v>
      </c>
      <c r="K322" s="165"/>
      <c r="L322" s="165">
        <f>SUM(L318:L321)</f>
        <v>480000</v>
      </c>
      <c r="M322" s="165">
        <f>SUM(M318:M318)</f>
        <v>0</v>
      </c>
      <c r="N322" s="165"/>
      <c r="O322" s="165"/>
      <c r="P322" s="164">
        <f>SUM(P318:P321)</f>
        <v>1226000</v>
      </c>
      <c r="Q322" s="166"/>
      <c r="R322" s="46"/>
      <c r="S322" s="46"/>
    </row>
    <row r="323" spans="1:19" ht="29.25" customHeight="1" thickTop="1" x14ac:dyDescent="0.2">
      <c r="A323" s="1076" t="s">
        <v>262</v>
      </c>
      <c r="B323" s="1092" t="s">
        <v>263</v>
      </c>
      <c r="C323" s="56" t="s">
        <v>264</v>
      </c>
      <c r="D323" s="37">
        <v>1</v>
      </c>
      <c r="E323" s="37"/>
      <c r="F323" s="36">
        <v>40000</v>
      </c>
      <c r="G323" s="64">
        <v>35000</v>
      </c>
      <c r="H323" s="64"/>
      <c r="I323" s="64"/>
      <c r="J323" s="64">
        <v>4000</v>
      </c>
      <c r="K323" s="64"/>
      <c r="L323" s="64">
        <v>40000</v>
      </c>
      <c r="M323" s="64"/>
      <c r="N323" s="64"/>
      <c r="O323" s="64"/>
      <c r="P323" s="36">
        <f>SUM(F323:L323)</f>
        <v>119000</v>
      </c>
      <c r="Q323" s="212"/>
      <c r="R323" s="46"/>
      <c r="S323" s="46"/>
    </row>
    <row r="324" spans="1:19" ht="29.25" customHeight="1" x14ac:dyDescent="0.2">
      <c r="A324" s="1077"/>
      <c r="B324" s="1093"/>
      <c r="C324" s="35" t="s">
        <v>76</v>
      </c>
      <c r="D324" s="36">
        <v>1</v>
      </c>
      <c r="E324" s="36"/>
      <c r="F324" s="36">
        <v>65000</v>
      </c>
      <c r="G324" s="64"/>
      <c r="H324" s="64"/>
      <c r="I324" s="64"/>
      <c r="J324" s="64">
        <v>6500</v>
      </c>
      <c r="K324" s="64"/>
      <c r="L324" s="64">
        <v>33500</v>
      </c>
      <c r="M324" s="64"/>
      <c r="N324" s="64"/>
      <c r="O324" s="64"/>
      <c r="P324" s="36">
        <f>SUM(F324:L324)</f>
        <v>105000</v>
      </c>
      <c r="Q324" s="212"/>
      <c r="R324" s="46"/>
      <c r="S324" s="46"/>
    </row>
    <row r="325" spans="1:19" ht="29.25" customHeight="1" x14ac:dyDescent="0.2">
      <c r="A325" s="1077"/>
      <c r="B325" s="1093"/>
      <c r="C325" s="35" t="s">
        <v>128</v>
      </c>
      <c r="D325" s="36">
        <v>1</v>
      </c>
      <c r="E325" s="36"/>
      <c r="F325" s="36">
        <v>50000</v>
      </c>
      <c r="G325" s="64"/>
      <c r="H325" s="64"/>
      <c r="I325" s="64"/>
      <c r="J325" s="64">
        <v>5000</v>
      </c>
      <c r="K325" s="64"/>
      <c r="L325" s="64">
        <v>18500</v>
      </c>
      <c r="M325" s="64"/>
      <c r="N325" s="64"/>
      <c r="O325" s="64"/>
      <c r="P325" s="36">
        <f>SUM(F325:L325)</f>
        <v>73500</v>
      </c>
      <c r="Q325" s="212"/>
      <c r="R325" s="46"/>
      <c r="S325" s="46"/>
    </row>
    <row r="326" spans="1:19" ht="29.25" customHeight="1" x14ac:dyDescent="0.2">
      <c r="A326" s="1077"/>
      <c r="B326" s="1093"/>
      <c r="C326" s="56" t="s">
        <v>265</v>
      </c>
      <c r="D326" s="36">
        <v>1</v>
      </c>
      <c r="E326" s="36"/>
      <c r="F326" s="36">
        <v>50000</v>
      </c>
      <c r="G326" s="64"/>
      <c r="H326" s="64"/>
      <c r="I326" s="64"/>
      <c r="J326" s="64">
        <v>5000</v>
      </c>
      <c r="K326" s="64"/>
      <c r="L326" s="64">
        <v>25500</v>
      </c>
      <c r="M326" s="64"/>
      <c r="N326" s="64"/>
      <c r="O326" s="64"/>
      <c r="P326" s="36">
        <f t="shared" ref="P326:P327" si="34">SUM(F326:L326)</f>
        <v>80500</v>
      </c>
      <c r="Q326" s="212"/>
      <c r="R326" s="46"/>
      <c r="S326" s="46"/>
    </row>
    <row r="327" spans="1:19" ht="29.25" customHeight="1" x14ac:dyDescent="0.2">
      <c r="A327" s="1077"/>
      <c r="B327" s="1093"/>
      <c r="C327" s="35" t="s">
        <v>266</v>
      </c>
      <c r="D327" s="37">
        <v>1</v>
      </c>
      <c r="E327" s="37"/>
      <c r="F327" s="36">
        <v>40000</v>
      </c>
      <c r="G327" s="64"/>
      <c r="H327" s="64"/>
      <c r="I327" s="64"/>
      <c r="J327" s="64">
        <v>4000</v>
      </c>
      <c r="K327" s="64"/>
      <c r="L327" s="64">
        <v>30000</v>
      </c>
      <c r="M327" s="64"/>
      <c r="N327" s="64"/>
      <c r="O327" s="64"/>
      <c r="P327" s="36">
        <f t="shared" si="34"/>
        <v>74000</v>
      </c>
      <c r="Q327" s="212"/>
      <c r="R327" s="46"/>
      <c r="S327" s="46"/>
    </row>
    <row r="328" spans="1:19" ht="30.75" customHeight="1" x14ac:dyDescent="0.2">
      <c r="A328" s="187"/>
      <c r="B328" s="171"/>
      <c r="C328" s="56" t="s">
        <v>87</v>
      </c>
      <c r="D328" s="36">
        <v>1</v>
      </c>
      <c r="E328" s="36"/>
      <c r="F328" s="36">
        <v>40000</v>
      </c>
      <c r="G328" s="64"/>
      <c r="H328" s="64"/>
      <c r="I328" s="64"/>
      <c r="J328" s="64">
        <v>4000</v>
      </c>
      <c r="K328" s="64"/>
      <c r="L328" s="64">
        <v>13500</v>
      </c>
      <c r="M328" s="64"/>
      <c r="N328" s="64"/>
      <c r="O328" s="64"/>
      <c r="P328" s="36">
        <f>SUM(F328:L328)</f>
        <v>57500</v>
      </c>
      <c r="Q328" s="212"/>
      <c r="R328" s="46"/>
      <c r="S328" s="46"/>
    </row>
    <row r="329" spans="1:19" ht="24" customHeight="1" thickBot="1" x14ac:dyDescent="0.25">
      <c r="A329" s="264"/>
      <c r="B329" s="265"/>
      <c r="C329" s="163" t="s">
        <v>267</v>
      </c>
      <c r="D329" s="164">
        <f>SUM(D323:D328)</f>
        <v>6</v>
      </c>
      <c r="E329" s="164">
        <f>SUM(E323:E326)</f>
        <v>0</v>
      </c>
      <c r="F329" s="164">
        <f>SUM(F323:F328)</f>
        <v>285000</v>
      </c>
      <c r="G329" s="165">
        <f>SUM(G323:G327)</f>
        <v>35000</v>
      </c>
      <c r="H329" s="165"/>
      <c r="I329" s="165"/>
      <c r="J329" s="165">
        <f>SUM(J323:J328)</f>
        <v>28500</v>
      </c>
      <c r="K329" s="165"/>
      <c r="L329" s="165">
        <f>SUM(L323:L328)</f>
        <v>161000</v>
      </c>
      <c r="M329" s="165">
        <f>SUM(M323:M326)</f>
        <v>0</v>
      </c>
      <c r="N329" s="165"/>
      <c r="O329" s="165"/>
      <c r="P329" s="164">
        <f>SUM(P323:P328)</f>
        <v>509500</v>
      </c>
      <c r="Q329" s="166"/>
      <c r="R329" s="46"/>
      <c r="S329" s="46"/>
    </row>
    <row r="330" spans="1:19" ht="24" customHeight="1" thickTop="1" x14ac:dyDescent="0.2">
      <c r="A330" s="1076" t="s">
        <v>268</v>
      </c>
      <c r="B330" s="266"/>
      <c r="C330" s="208" t="s">
        <v>269</v>
      </c>
      <c r="D330" s="120">
        <v>1</v>
      </c>
      <c r="E330" s="120"/>
      <c r="F330" s="120">
        <v>100000</v>
      </c>
      <c r="G330" s="147">
        <v>100000</v>
      </c>
      <c r="H330" s="147"/>
      <c r="I330" s="147"/>
      <c r="J330" s="147">
        <v>10000</v>
      </c>
      <c r="K330" s="147"/>
      <c r="L330" s="147">
        <v>100000</v>
      </c>
      <c r="M330" s="147"/>
      <c r="N330" s="147"/>
      <c r="O330" s="147"/>
      <c r="P330" s="120">
        <f>SUM(F330:L330)</f>
        <v>310000</v>
      </c>
      <c r="Q330" s="148"/>
      <c r="R330" s="46"/>
      <c r="S330" s="46"/>
    </row>
    <row r="331" spans="1:19" ht="30.75" customHeight="1" x14ac:dyDescent="0.2">
      <c r="A331" s="1077"/>
      <c r="B331" s="1095" t="s">
        <v>270</v>
      </c>
      <c r="C331" s="35" t="s">
        <v>271</v>
      </c>
      <c r="D331" s="36">
        <v>1</v>
      </c>
      <c r="E331" s="36"/>
      <c r="F331" s="36">
        <v>90000</v>
      </c>
      <c r="G331" s="64">
        <v>11000</v>
      </c>
      <c r="H331" s="64"/>
      <c r="I331" s="64"/>
      <c r="J331" s="64">
        <v>9000</v>
      </c>
      <c r="K331" s="64"/>
      <c r="L331" s="64">
        <v>90000</v>
      </c>
      <c r="M331" s="64"/>
      <c r="N331" s="64"/>
      <c r="O331" s="64"/>
      <c r="P331" s="36">
        <f t="shared" ref="P331:P334" si="35">SUM(F331:L331)</f>
        <v>200000</v>
      </c>
      <c r="Q331" s="212"/>
      <c r="R331" s="46"/>
      <c r="S331" s="46"/>
    </row>
    <row r="332" spans="1:19" ht="30.75" customHeight="1" x14ac:dyDescent="0.2">
      <c r="A332" s="1077"/>
      <c r="B332" s="1096"/>
      <c r="C332" s="56" t="s">
        <v>272</v>
      </c>
      <c r="D332" s="37">
        <v>1</v>
      </c>
      <c r="E332" s="37"/>
      <c r="F332" s="37">
        <v>90000</v>
      </c>
      <c r="G332" s="57">
        <v>10000</v>
      </c>
      <c r="H332" s="57"/>
      <c r="I332" s="57"/>
      <c r="J332" s="57">
        <v>9000</v>
      </c>
      <c r="K332" s="57"/>
      <c r="L332" s="57">
        <v>90000</v>
      </c>
      <c r="M332" s="57"/>
      <c r="N332" s="57"/>
      <c r="O332" s="57"/>
      <c r="P332" s="37">
        <f t="shared" si="35"/>
        <v>199000</v>
      </c>
      <c r="Q332" s="169"/>
      <c r="R332" s="46"/>
      <c r="S332" s="46"/>
    </row>
    <row r="333" spans="1:19" ht="24" customHeight="1" x14ac:dyDescent="0.2">
      <c r="A333" s="1077"/>
      <c r="B333" s="1096"/>
      <c r="C333" s="56" t="s">
        <v>273</v>
      </c>
      <c r="D333" s="36">
        <v>1</v>
      </c>
      <c r="E333" s="36"/>
      <c r="F333" s="36">
        <v>90000</v>
      </c>
      <c r="G333" s="64"/>
      <c r="H333" s="64"/>
      <c r="I333" s="64"/>
      <c r="J333" s="64">
        <v>9000</v>
      </c>
      <c r="K333" s="64"/>
      <c r="L333" s="64"/>
      <c r="M333" s="64"/>
      <c r="N333" s="64"/>
      <c r="O333" s="64"/>
      <c r="P333" s="36">
        <f t="shared" si="35"/>
        <v>99000</v>
      </c>
      <c r="Q333" s="212"/>
      <c r="R333" s="46"/>
      <c r="S333" s="46"/>
    </row>
    <row r="334" spans="1:19" ht="24" customHeight="1" x14ac:dyDescent="0.2">
      <c r="A334" s="1077"/>
      <c r="B334" s="1096"/>
      <c r="C334" s="56" t="s">
        <v>274</v>
      </c>
      <c r="D334" s="36">
        <v>1</v>
      </c>
      <c r="E334" s="36"/>
      <c r="F334" s="36">
        <v>50000</v>
      </c>
      <c r="G334" s="64">
        <v>40000</v>
      </c>
      <c r="H334" s="64"/>
      <c r="I334" s="64"/>
      <c r="J334" s="64">
        <v>5000</v>
      </c>
      <c r="K334" s="64"/>
      <c r="L334" s="64">
        <v>50000</v>
      </c>
      <c r="M334" s="64"/>
      <c r="N334" s="64"/>
      <c r="O334" s="64"/>
      <c r="P334" s="36">
        <f t="shared" si="35"/>
        <v>145000</v>
      </c>
      <c r="Q334" s="212"/>
      <c r="R334" s="46"/>
      <c r="S334" s="46"/>
    </row>
    <row r="335" spans="1:19" ht="24" customHeight="1" x14ac:dyDescent="0.2">
      <c r="A335" s="1077"/>
      <c r="B335" s="1096"/>
      <c r="C335" s="178" t="s">
        <v>275</v>
      </c>
      <c r="D335" s="62">
        <v>1</v>
      </c>
      <c r="E335" s="62"/>
      <c r="F335" s="153">
        <v>40000</v>
      </c>
      <c r="G335" s="214"/>
      <c r="H335" s="214"/>
      <c r="I335" s="214"/>
      <c r="J335" s="214">
        <v>4000</v>
      </c>
      <c r="K335" s="214"/>
      <c r="L335" s="214">
        <v>25000</v>
      </c>
      <c r="M335" s="214"/>
      <c r="N335" s="214"/>
      <c r="O335" s="214"/>
      <c r="P335" s="153">
        <f>SUM(F335:L335)</f>
        <v>69000</v>
      </c>
      <c r="Q335" s="245"/>
      <c r="R335" s="46"/>
      <c r="S335" s="46"/>
    </row>
    <row r="336" spans="1:19" ht="24" customHeight="1" x14ac:dyDescent="0.2">
      <c r="A336" s="1077"/>
      <c r="B336" s="267"/>
      <c r="C336" s="268" t="s">
        <v>276</v>
      </c>
      <c r="D336" s="269"/>
      <c r="E336" s="269"/>
      <c r="F336" s="269"/>
      <c r="G336" s="270"/>
      <c r="H336" s="270"/>
      <c r="I336" s="270"/>
      <c r="J336" s="270"/>
      <c r="K336" s="270"/>
      <c r="L336" s="270"/>
      <c r="M336" s="270"/>
      <c r="N336" s="270"/>
      <c r="O336" s="270"/>
      <c r="P336" s="269"/>
      <c r="Q336" s="271"/>
      <c r="R336" s="46"/>
      <c r="S336" s="46"/>
    </row>
    <row r="337" spans="1:19" ht="24" customHeight="1" x14ac:dyDescent="0.2">
      <c r="A337" s="1077"/>
      <c r="B337" s="272"/>
      <c r="C337" s="35" t="s">
        <v>193</v>
      </c>
      <c r="D337" s="36">
        <v>1</v>
      </c>
      <c r="E337" s="36"/>
      <c r="F337" s="36">
        <v>65000</v>
      </c>
      <c r="G337" s="64">
        <v>18500</v>
      </c>
      <c r="H337" s="64"/>
      <c r="I337" s="64"/>
      <c r="J337" s="64">
        <v>6500</v>
      </c>
      <c r="K337" s="64"/>
      <c r="L337" s="64">
        <v>65000</v>
      </c>
      <c r="M337" s="64"/>
      <c r="N337" s="64"/>
      <c r="O337" s="64"/>
      <c r="P337" s="36">
        <f t="shared" ref="P337:P339" si="36">SUM(F337:L337)</f>
        <v>155000</v>
      </c>
      <c r="Q337" s="212"/>
      <c r="R337" s="46"/>
      <c r="S337" s="46"/>
    </row>
    <row r="338" spans="1:19" ht="24" customHeight="1" x14ac:dyDescent="0.2">
      <c r="A338" s="1077"/>
      <c r="B338" s="272"/>
      <c r="C338" s="56" t="s">
        <v>128</v>
      </c>
      <c r="D338" s="36">
        <v>1</v>
      </c>
      <c r="E338" s="36"/>
      <c r="F338" s="36">
        <v>50000</v>
      </c>
      <c r="G338" s="64">
        <v>3500</v>
      </c>
      <c r="H338" s="64"/>
      <c r="I338" s="64"/>
      <c r="J338" s="64"/>
      <c r="K338" s="64"/>
      <c r="L338" s="64">
        <v>50000</v>
      </c>
      <c r="M338" s="64"/>
      <c r="N338" s="64"/>
      <c r="O338" s="64"/>
      <c r="P338" s="36">
        <f t="shared" si="36"/>
        <v>103500</v>
      </c>
      <c r="Q338" s="212"/>
      <c r="R338" s="46"/>
      <c r="S338" s="46"/>
    </row>
    <row r="339" spans="1:19" ht="24" customHeight="1" x14ac:dyDescent="0.2">
      <c r="A339" s="1077"/>
      <c r="B339" s="272"/>
      <c r="C339" s="56" t="s">
        <v>128</v>
      </c>
      <c r="D339" s="36">
        <v>1</v>
      </c>
      <c r="E339" s="36"/>
      <c r="F339" s="36">
        <v>50000</v>
      </c>
      <c r="G339" s="64"/>
      <c r="H339" s="64"/>
      <c r="I339" s="64"/>
      <c r="J339" s="64">
        <v>5000</v>
      </c>
      <c r="K339" s="64"/>
      <c r="L339" s="64"/>
      <c r="M339" s="64"/>
      <c r="N339" s="64"/>
      <c r="O339" s="64"/>
      <c r="P339" s="36">
        <f t="shared" si="36"/>
        <v>55000</v>
      </c>
      <c r="Q339" s="212"/>
      <c r="R339" s="46"/>
      <c r="S339" s="46"/>
    </row>
    <row r="340" spans="1:19" ht="24" customHeight="1" thickBot="1" x14ac:dyDescent="0.25">
      <c r="A340" s="1094"/>
      <c r="B340" s="265"/>
      <c r="C340" s="163" t="s">
        <v>277</v>
      </c>
      <c r="D340" s="164">
        <f>SUM(D330:D339)</f>
        <v>9</v>
      </c>
      <c r="E340" s="164">
        <f>SUM(E331:E335)</f>
        <v>0</v>
      </c>
      <c r="F340" s="164">
        <f>SUM(F330:F339)</f>
        <v>625000</v>
      </c>
      <c r="G340" s="165">
        <f>SUM(G330:G339)</f>
        <v>183000</v>
      </c>
      <c r="H340" s="165"/>
      <c r="I340" s="165"/>
      <c r="J340" s="165">
        <f>SUM(J330:J339)</f>
        <v>57500</v>
      </c>
      <c r="K340" s="165"/>
      <c r="L340" s="165">
        <f>SUM(L330:L339)</f>
        <v>470000</v>
      </c>
      <c r="M340" s="165">
        <f>SUM(M331:M335)</f>
        <v>0</v>
      </c>
      <c r="N340" s="165"/>
      <c r="O340" s="165"/>
      <c r="P340" s="164">
        <f>SUM(P330:P339)</f>
        <v>1335500</v>
      </c>
      <c r="Q340" s="166"/>
      <c r="R340" s="46"/>
      <c r="S340" s="46"/>
    </row>
    <row r="341" spans="1:19" ht="24" customHeight="1" thickTop="1" thickBot="1" x14ac:dyDescent="0.25">
      <c r="A341" s="187"/>
      <c r="B341" s="157"/>
      <c r="C341" s="163" t="s">
        <v>261</v>
      </c>
      <c r="D341" s="68">
        <f>SUM(D340,D329,D322)</f>
        <v>19</v>
      </c>
      <c r="E341" s="68">
        <f>SUM(E327:E329)</f>
        <v>0</v>
      </c>
      <c r="F341" s="68">
        <f>SUM(F340,F329,F322)</f>
        <v>1390000</v>
      </c>
      <c r="G341" s="150">
        <f>SUM(G340,G329,G322)</f>
        <v>436000</v>
      </c>
      <c r="H341" s="150"/>
      <c r="I341" s="150"/>
      <c r="J341" s="150">
        <f>SUM(J322+J329+J340)</f>
        <v>134000</v>
      </c>
      <c r="K341" s="150"/>
      <c r="L341" s="150">
        <f>SUM(L340,L329,L322)</f>
        <v>1111000</v>
      </c>
      <c r="M341" s="150">
        <f>SUM(M327:M329)</f>
        <v>0</v>
      </c>
      <c r="N341" s="150"/>
      <c r="O341" s="150"/>
      <c r="P341" s="68">
        <f>SUM(P340,P329,P322)</f>
        <v>3071000</v>
      </c>
      <c r="Q341" s="166"/>
      <c r="R341" s="46"/>
      <c r="S341" s="46"/>
    </row>
    <row r="342" spans="1:19" ht="24" customHeight="1" thickTop="1" thickBot="1" x14ac:dyDescent="0.25">
      <c r="A342" s="1053" t="s">
        <v>278</v>
      </c>
      <c r="B342" s="1054"/>
      <c r="C342" s="1054"/>
      <c r="D342" s="1054"/>
      <c r="E342" s="1054"/>
      <c r="F342" s="1054"/>
      <c r="G342" s="1054"/>
      <c r="H342" s="1054"/>
      <c r="I342" s="1054"/>
      <c r="J342" s="1054"/>
      <c r="K342" s="1054"/>
      <c r="L342" s="1054"/>
      <c r="M342" s="1054"/>
      <c r="N342" s="1054"/>
      <c r="O342" s="1054"/>
      <c r="P342" s="1054"/>
      <c r="Q342" s="1085"/>
    </row>
    <row r="343" spans="1:19" ht="24" customHeight="1" thickTop="1" x14ac:dyDescent="0.2">
      <c r="A343" s="1055" t="s">
        <v>279</v>
      </c>
      <c r="B343" s="1005" t="s">
        <v>280</v>
      </c>
      <c r="C343" s="146" t="s">
        <v>124</v>
      </c>
      <c r="D343" s="120">
        <v>1</v>
      </c>
      <c r="E343" s="120"/>
      <c r="F343" s="120">
        <v>80000</v>
      </c>
      <c r="G343" s="147">
        <v>80000</v>
      </c>
      <c r="H343" s="147"/>
      <c r="I343" s="147"/>
      <c r="J343" s="147">
        <v>8000</v>
      </c>
      <c r="K343" s="147"/>
      <c r="L343" s="147">
        <v>80000</v>
      </c>
      <c r="M343" s="147"/>
      <c r="N343" s="147"/>
      <c r="O343" s="147"/>
      <c r="P343" s="120">
        <f>SUM(F343:L343)</f>
        <v>248000</v>
      </c>
      <c r="Q343" s="148"/>
      <c r="R343" s="46"/>
      <c r="S343" s="46"/>
    </row>
    <row r="344" spans="1:19" ht="24" customHeight="1" x14ac:dyDescent="0.2">
      <c r="A344" s="1068"/>
      <c r="B344" s="1006"/>
      <c r="C344" s="56" t="s">
        <v>239</v>
      </c>
      <c r="D344" s="62">
        <v>1</v>
      </c>
      <c r="E344" s="37"/>
      <c r="F344" s="37">
        <v>75000</v>
      </c>
      <c r="G344" s="57">
        <v>42500</v>
      </c>
      <c r="H344" s="57"/>
      <c r="I344" s="57"/>
      <c r="J344" s="57">
        <v>7500</v>
      </c>
      <c r="K344" s="57"/>
      <c r="L344" s="57">
        <v>75000</v>
      </c>
      <c r="M344" s="57">
        <f>L344/F344</f>
        <v>1</v>
      </c>
      <c r="N344" s="57"/>
      <c r="O344" s="57"/>
      <c r="P344" s="37">
        <f>SUM(F344:L344)</f>
        <v>200000</v>
      </c>
      <c r="Q344" s="58"/>
      <c r="R344" s="46"/>
      <c r="S344" s="46"/>
    </row>
    <row r="345" spans="1:19" ht="24" customHeight="1" x14ac:dyDescent="0.2">
      <c r="A345" s="1068"/>
      <c r="B345" s="1006"/>
      <c r="C345" s="56" t="s">
        <v>239</v>
      </c>
      <c r="D345" s="37">
        <v>1</v>
      </c>
      <c r="E345" s="37"/>
      <c r="F345" s="37">
        <v>75000</v>
      </c>
      <c r="G345" s="57">
        <v>62500</v>
      </c>
      <c r="H345" s="57"/>
      <c r="I345" s="57"/>
      <c r="J345" s="57">
        <v>7500</v>
      </c>
      <c r="K345" s="57"/>
      <c r="L345" s="57">
        <v>75000</v>
      </c>
      <c r="M345" s="57">
        <f>L345/F345</f>
        <v>1</v>
      </c>
      <c r="N345" s="57"/>
      <c r="O345" s="57"/>
      <c r="P345" s="37">
        <f>SUM(F345:L345)</f>
        <v>220000</v>
      </c>
      <c r="Q345" s="58"/>
      <c r="R345" s="46"/>
      <c r="S345" s="46"/>
    </row>
    <row r="346" spans="1:19" ht="24" customHeight="1" x14ac:dyDescent="0.2">
      <c r="A346" s="1068"/>
      <c r="B346" s="171"/>
      <c r="C346" s="258" t="s">
        <v>281</v>
      </c>
      <c r="D346" s="105">
        <v>1</v>
      </c>
      <c r="E346" s="105"/>
      <c r="F346" s="105">
        <v>75000</v>
      </c>
      <c r="G346" s="259"/>
      <c r="H346" s="259"/>
      <c r="I346" s="259"/>
      <c r="J346" s="259"/>
      <c r="K346" s="259"/>
      <c r="L346" s="259">
        <v>43000</v>
      </c>
      <c r="M346" s="259">
        <f>L346/F346</f>
        <v>0.57333333333333336</v>
      </c>
      <c r="N346" s="259"/>
      <c r="O346" s="259"/>
      <c r="P346" s="105">
        <v>80500</v>
      </c>
      <c r="Q346" s="273"/>
      <c r="R346" s="46"/>
      <c r="S346" s="46"/>
    </row>
    <row r="347" spans="1:19" ht="24" customHeight="1" thickBot="1" x14ac:dyDescent="0.25">
      <c r="A347" s="1056"/>
      <c r="B347" s="157"/>
      <c r="C347" s="260" t="s">
        <v>282</v>
      </c>
      <c r="D347" s="261">
        <f>SUM(D343:D346)</f>
        <v>4</v>
      </c>
      <c r="E347" s="261">
        <f>SUM(E343:E345)</f>
        <v>0</v>
      </c>
      <c r="F347" s="261">
        <f>SUM(F343:F346)</f>
        <v>305000</v>
      </c>
      <c r="G347" s="274">
        <f>SUM(G343:G345)</f>
        <v>185000</v>
      </c>
      <c r="H347" s="274"/>
      <c r="I347" s="274"/>
      <c r="J347" s="274">
        <f>SUM(J343:J346)</f>
        <v>23000</v>
      </c>
      <c r="K347" s="274"/>
      <c r="L347" s="274">
        <f>SUM(L343:L346)</f>
        <v>273000</v>
      </c>
      <c r="M347" s="274">
        <f>SUM(M343:M345)</f>
        <v>2</v>
      </c>
      <c r="N347" s="274"/>
      <c r="O347" s="274"/>
      <c r="P347" s="261">
        <f>SUM(P343:P346)</f>
        <v>748500</v>
      </c>
      <c r="Q347" s="275"/>
      <c r="R347" s="46"/>
      <c r="S347" s="46"/>
    </row>
    <row r="348" spans="1:19" ht="24" customHeight="1" thickTop="1" x14ac:dyDescent="0.2">
      <c r="A348" s="1055" t="s">
        <v>283</v>
      </c>
      <c r="B348" s="1005" t="s">
        <v>284</v>
      </c>
      <c r="C348" s="257" t="s">
        <v>81</v>
      </c>
      <c r="D348" s="120">
        <v>1</v>
      </c>
      <c r="E348" s="120"/>
      <c r="F348" s="120">
        <v>75000</v>
      </c>
      <c r="G348" s="147">
        <v>61000</v>
      </c>
      <c r="H348" s="147"/>
      <c r="I348" s="147"/>
      <c r="J348" s="147">
        <v>7500</v>
      </c>
      <c r="K348" s="147"/>
      <c r="L348" s="147">
        <v>75000</v>
      </c>
      <c r="M348" s="147"/>
      <c r="N348" s="147"/>
      <c r="O348" s="147"/>
      <c r="P348" s="120">
        <f>SUM(F348:L348)</f>
        <v>218500</v>
      </c>
      <c r="Q348" s="148"/>
      <c r="R348" s="46"/>
      <c r="S348" s="46"/>
    </row>
    <row r="349" spans="1:19" ht="24" customHeight="1" x14ac:dyDescent="0.2">
      <c r="A349" s="1068"/>
      <c r="B349" s="1006"/>
      <c r="C349" s="35" t="s">
        <v>82</v>
      </c>
      <c r="D349" s="36">
        <v>1</v>
      </c>
      <c r="E349" s="36"/>
      <c r="F349" s="36">
        <v>70000</v>
      </c>
      <c r="G349" s="64">
        <v>60000</v>
      </c>
      <c r="H349" s="64"/>
      <c r="I349" s="64"/>
      <c r="J349" s="64">
        <v>7000</v>
      </c>
      <c r="K349" s="64"/>
      <c r="L349" s="64">
        <v>70000</v>
      </c>
      <c r="M349" s="64"/>
      <c r="N349" s="64"/>
      <c r="O349" s="64"/>
      <c r="P349" s="36">
        <f>SUM(F349:L349)</f>
        <v>207000</v>
      </c>
      <c r="Q349" s="212"/>
      <c r="R349" s="46"/>
      <c r="S349" s="46"/>
    </row>
    <row r="350" spans="1:19" ht="24" customHeight="1" x14ac:dyDescent="0.2">
      <c r="A350" s="1068"/>
      <c r="B350" s="1006"/>
      <c r="C350" s="35" t="s">
        <v>76</v>
      </c>
      <c r="D350" s="36">
        <v>1</v>
      </c>
      <c r="E350" s="36"/>
      <c r="F350" s="36">
        <v>65000</v>
      </c>
      <c r="G350" s="64">
        <v>6500</v>
      </c>
      <c r="H350" s="64"/>
      <c r="I350" s="64"/>
      <c r="J350" s="64">
        <v>6500</v>
      </c>
      <c r="K350" s="64"/>
      <c r="L350" s="64">
        <v>50000</v>
      </c>
      <c r="M350" s="64"/>
      <c r="N350" s="64"/>
      <c r="O350" s="64"/>
      <c r="P350" s="36">
        <f>SUM(F350:L350)</f>
        <v>128000</v>
      </c>
      <c r="Q350" s="212"/>
      <c r="R350" s="46"/>
      <c r="S350" s="46"/>
    </row>
    <row r="351" spans="1:19" ht="24" customHeight="1" thickBot="1" x14ac:dyDescent="0.25">
      <c r="A351" s="1056"/>
      <c r="B351" s="157"/>
      <c r="C351" s="163" t="s">
        <v>285</v>
      </c>
      <c r="D351" s="164">
        <f>SUM(D348:D350)</f>
        <v>3</v>
      </c>
      <c r="E351" s="164">
        <f>SUM(E348:E350)</f>
        <v>0</v>
      </c>
      <c r="F351" s="164">
        <f>SUM(F348:F350)</f>
        <v>210000</v>
      </c>
      <c r="G351" s="165">
        <f>SUM(G348:G350)</f>
        <v>127500</v>
      </c>
      <c r="H351" s="165"/>
      <c r="I351" s="165"/>
      <c r="J351" s="165">
        <f>SUM(J348:J350)</f>
        <v>21000</v>
      </c>
      <c r="K351" s="165"/>
      <c r="L351" s="165">
        <f>SUM(L348:L350)</f>
        <v>195000</v>
      </c>
      <c r="M351" s="165">
        <f>SUM(M348:M350)</f>
        <v>0</v>
      </c>
      <c r="N351" s="165"/>
      <c r="O351" s="165"/>
      <c r="P351" s="164">
        <f>SUM(P348:P350)</f>
        <v>553500</v>
      </c>
      <c r="Q351" s="166"/>
      <c r="R351" s="46"/>
      <c r="S351" s="46"/>
    </row>
    <row r="352" spans="1:19" ht="24" customHeight="1" thickTop="1" x14ac:dyDescent="0.2">
      <c r="A352" s="1055" t="s">
        <v>286</v>
      </c>
      <c r="B352" s="1005" t="s">
        <v>287</v>
      </c>
      <c r="C352" s="257" t="s">
        <v>81</v>
      </c>
      <c r="D352" s="120">
        <v>1</v>
      </c>
      <c r="E352" s="120"/>
      <c r="F352" s="120">
        <v>75000</v>
      </c>
      <c r="G352" s="147">
        <v>23000</v>
      </c>
      <c r="H352" s="147"/>
      <c r="I352" s="147"/>
      <c r="J352" s="147">
        <v>7500</v>
      </c>
      <c r="K352" s="147"/>
      <c r="L352" s="147">
        <v>75000</v>
      </c>
      <c r="M352" s="147"/>
      <c r="N352" s="147"/>
      <c r="O352" s="147"/>
      <c r="P352" s="120">
        <f>SUM(F352:L352)</f>
        <v>180500</v>
      </c>
      <c r="Q352" s="148"/>
      <c r="R352" s="46"/>
      <c r="S352" s="46"/>
    </row>
    <row r="353" spans="1:19" ht="24" customHeight="1" x14ac:dyDescent="0.2">
      <c r="A353" s="1068"/>
      <c r="B353" s="1006"/>
      <c r="C353" s="35" t="s">
        <v>82</v>
      </c>
      <c r="D353" s="36">
        <v>1</v>
      </c>
      <c r="E353" s="36"/>
      <c r="F353" s="36">
        <v>70000</v>
      </c>
      <c r="G353" s="64">
        <v>18000</v>
      </c>
      <c r="H353" s="64"/>
      <c r="I353" s="64"/>
      <c r="J353" s="64">
        <v>7000</v>
      </c>
      <c r="K353" s="64"/>
      <c r="L353" s="64">
        <v>70000</v>
      </c>
      <c r="M353" s="64"/>
      <c r="N353" s="64"/>
      <c r="O353" s="64"/>
      <c r="P353" s="36">
        <f>SUM(F353:L353)</f>
        <v>165000</v>
      </c>
      <c r="Q353" s="212"/>
      <c r="R353" s="46"/>
      <c r="S353" s="46"/>
    </row>
    <row r="354" spans="1:19" ht="24" customHeight="1" x14ac:dyDescent="0.2">
      <c r="A354" s="1068"/>
      <c r="B354" s="1006"/>
      <c r="C354" s="35" t="s">
        <v>76</v>
      </c>
      <c r="D354" s="36">
        <v>1</v>
      </c>
      <c r="E354" s="36"/>
      <c r="F354" s="36">
        <v>65000</v>
      </c>
      <c r="G354" s="64">
        <v>6500</v>
      </c>
      <c r="H354" s="64"/>
      <c r="I354" s="64"/>
      <c r="J354" s="64">
        <v>6500</v>
      </c>
      <c r="K354" s="64"/>
      <c r="L354" s="64">
        <v>65000</v>
      </c>
      <c r="M354" s="64"/>
      <c r="N354" s="64"/>
      <c r="O354" s="64"/>
      <c r="P354" s="36">
        <f>SUM(F354:L354)</f>
        <v>143000</v>
      </c>
      <c r="Q354" s="212"/>
      <c r="R354" s="46"/>
      <c r="S354" s="46"/>
    </row>
    <row r="355" spans="1:19" ht="24" customHeight="1" x14ac:dyDescent="0.2">
      <c r="A355" s="1068"/>
      <c r="B355" s="1006"/>
      <c r="C355" s="35" t="s">
        <v>76</v>
      </c>
      <c r="D355" s="36">
        <v>1</v>
      </c>
      <c r="E355" s="36"/>
      <c r="F355" s="36">
        <v>65000</v>
      </c>
      <c r="G355" s="64"/>
      <c r="H355" s="64"/>
      <c r="I355" s="64"/>
      <c r="J355" s="64">
        <v>6500</v>
      </c>
      <c r="K355" s="64"/>
      <c r="L355" s="64">
        <v>65000</v>
      </c>
      <c r="M355" s="64"/>
      <c r="N355" s="64"/>
      <c r="O355" s="64"/>
      <c r="P355" s="36">
        <f>SUM(F355:L355)</f>
        <v>136500</v>
      </c>
      <c r="Q355" s="212"/>
      <c r="R355" s="46"/>
      <c r="S355" s="46"/>
    </row>
    <row r="356" spans="1:19" ht="24" customHeight="1" x14ac:dyDescent="0.2">
      <c r="A356" s="1068"/>
      <c r="B356" s="1006"/>
      <c r="C356" s="56" t="s">
        <v>87</v>
      </c>
      <c r="D356" s="37">
        <v>1</v>
      </c>
      <c r="E356" s="37"/>
      <c r="F356" s="37">
        <v>40000</v>
      </c>
      <c r="G356" s="57"/>
      <c r="H356" s="57"/>
      <c r="I356" s="57"/>
      <c r="J356" s="57">
        <v>2000</v>
      </c>
      <c r="K356" s="57"/>
      <c r="L356" s="57">
        <v>12000</v>
      </c>
      <c r="M356" s="57">
        <f>L356/F356</f>
        <v>0.3</v>
      </c>
      <c r="N356" s="57"/>
      <c r="O356" s="57"/>
      <c r="P356" s="37">
        <v>34000</v>
      </c>
      <c r="Q356" s="58"/>
      <c r="R356" s="46"/>
      <c r="S356" s="46"/>
    </row>
    <row r="357" spans="1:19" ht="24" customHeight="1" thickBot="1" x14ac:dyDescent="0.25">
      <c r="A357" s="1056"/>
      <c r="B357" s="157"/>
      <c r="C357" s="163" t="s">
        <v>288</v>
      </c>
      <c r="D357" s="164">
        <f>SUM(D352:D356)</f>
        <v>5</v>
      </c>
      <c r="E357" s="164">
        <f>SUM(E352:E356)</f>
        <v>0</v>
      </c>
      <c r="F357" s="164">
        <f>SUM(F352:F356)</f>
        <v>315000</v>
      </c>
      <c r="G357" s="165">
        <f>SUM(G352:G356)</f>
        <v>47500</v>
      </c>
      <c r="H357" s="165"/>
      <c r="I357" s="165"/>
      <c r="J357" s="165">
        <f>SUM(J352:J356)</f>
        <v>29500</v>
      </c>
      <c r="K357" s="165"/>
      <c r="L357" s="165">
        <f>SUM(L352:L356)</f>
        <v>287000</v>
      </c>
      <c r="M357" s="165">
        <f>SUM(M352:M356)</f>
        <v>0.3</v>
      </c>
      <c r="N357" s="165"/>
      <c r="O357" s="165"/>
      <c r="P357" s="164">
        <f>SUM(P352:P356)</f>
        <v>659000</v>
      </c>
      <c r="Q357" s="166"/>
      <c r="R357" s="46"/>
      <c r="S357" s="46"/>
    </row>
    <row r="358" spans="1:19" ht="24" customHeight="1" thickTop="1" x14ac:dyDescent="0.2">
      <c r="A358" s="1055" t="s">
        <v>289</v>
      </c>
      <c r="B358" s="1005" t="s">
        <v>290</v>
      </c>
      <c r="C358" s="146" t="s">
        <v>81</v>
      </c>
      <c r="D358" s="120">
        <v>1</v>
      </c>
      <c r="E358" s="120"/>
      <c r="F358" s="120">
        <v>75000</v>
      </c>
      <c r="G358" s="147">
        <v>49500</v>
      </c>
      <c r="H358" s="147"/>
      <c r="I358" s="147"/>
      <c r="J358" s="147">
        <v>7500</v>
      </c>
      <c r="K358" s="147"/>
      <c r="L358" s="147">
        <v>75000</v>
      </c>
      <c r="M358" s="147"/>
      <c r="N358" s="147"/>
      <c r="O358" s="147"/>
      <c r="P358" s="120">
        <f>SUM(F358:L358)</f>
        <v>207000</v>
      </c>
      <c r="Q358" s="148"/>
      <c r="R358" s="46"/>
      <c r="S358" s="46"/>
    </row>
    <row r="359" spans="1:19" ht="24" customHeight="1" x14ac:dyDescent="0.2">
      <c r="A359" s="1068"/>
      <c r="B359" s="1006"/>
      <c r="C359" s="56" t="s">
        <v>76</v>
      </c>
      <c r="D359" s="37">
        <v>1</v>
      </c>
      <c r="E359" s="37"/>
      <c r="F359" s="37">
        <v>65000</v>
      </c>
      <c r="G359" s="57">
        <v>8000</v>
      </c>
      <c r="H359" s="57"/>
      <c r="I359" s="57"/>
      <c r="J359" s="57">
        <v>6500</v>
      </c>
      <c r="K359" s="57"/>
      <c r="L359" s="57">
        <v>65000</v>
      </c>
      <c r="M359" s="57">
        <f>L359/F359</f>
        <v>1</v>
      </c>
      <c r="N359" s="57"/>
      <c r="O359" s="57"/>
      <c r="P359" s="37">
        <f>SUM(F359:L359)</f>
        <v>144500</v>
      </c>
      <c r="Q359" s="58"/>
      <c r="R359" s="46"/>
      <c r="S359" s="46"/>
    </row>
    <row r="360" spans="1:19" ht="24" customHeight="1" thickBot="1" x14ac:dyDescent="0.25">
      <c r="A360" s="1056"/>
      <c r="B360" s="157"/>
      <c r="C360" s="163" t="s">
        <v>291</v>
      </c>
      <c r="D360" s="164">
        <f t="shared" ref="D360:M360" si="37">SUM(D358:D359)</f>
        <v>2</v>
      </c>
      <c r="E360" s="164">
        <f t="shared" si="37"/>
        <v>0</v>
      </c>
      <c r="F360" s="164">
        <f t="shared" si="37"/>
        <v>140000</v>
      </c>
      <c r="G360" s="165">
        <f t="shared" si="37"/>
        <v>57500</v>
      </c>
      <c r="H360" s="165"/>
      <c r="I360" s="165"/>
      <c r="J360" s="165">
        <f t="shared" si="37"/>
        <v>14000</v>
      </c>
      <c r="K360" s="165"/>
      <c r="L360" s="165">
        <f t="shared" si="37"/>
        <v>140000</v>
      </c>
      <c r="M360" s="165">
        <f t="shared" si="37"/>
        <v>1</v>
      </c>
      <c r="N360" s="165"/>
      <c r="O360" s="165"/>
      <c r="P360" s="164">
        <f>SUM(P358:P359)</f>
        <v>351500</v>
      </c>
      <c r="Q360" s="166"/>
      <c r="R360" s="46"/>
      <c r="S360" s="46"/>
    </row>
    <row r="361" spans="1:19" ht="24" customHeight="1" thickTop="1" x14ac:dyDescent="0.2">
      <c r="A361" s="1062" t="s">
        <v>292</v>
      </c>
      <c r="B361" s="1008" t="s">
        <v>293</v>
      </c>
      <c r="C361" s="63" t="s">
        <v>81</v>
      </c>
      <c r="D361" s="153">
        <v>1</v>
      </c>
      <c r="E361" s="153"/>
      <c r="F361" s="120">
        <v>75000</v>
      </c>
      <c r="G361" s="147"/>
      <c r="H361" s="147"/>
      <c r="I361" s="147"/>
      <c r="J361" s="147">
        <v>7500</v>
      </c>
      <c r="K361" s="147"/>
      <c r="L361" s="147">
        <v>75000</v>
      </c>
      <c r="M361" s="147"/>
      <c r="N361" s="147"/>
      <c r="O361" s="147"/>
      <c r="P361" s="120">
        <f>SUM(F361:L361)</f>
        <v>157500</v>
      </c>
      <c r="Q361" s="154"/>
      <c r="R361" s="46"/>
      <c r="S361" s="46"/>
    </row>
    <row r="362" spans="1:19" ht="24" customHeight="1" x14ac:dyDescent="0.2">
      <c r="A362" s="1063"/>
      <c r="B362" s="1009"/>
      <c r="C362" s="44" t="s">
        <v>76</v>
      </c>
      <c r="D362" s="37">
        <v>1</v>
      </c>
      <c r="E362" s="155"/>
      <c r="F362" s="36">
        <v>65000</v>
      </c>
      <c r="G362" s="64">
        <v>1000</v>
      </c>
      <c r="H362" s="64"/>
      <c r="I362" s="64"/>
      <c r="J362" s="64">
        <v>6500</v>
      </c>
      <c r="K362" s="64"/>
      <c r="L362" s="64">
        <v>65000</v>
      </c>
      <c r="M362" s="64">
        <f t="shared" ref="M362" si="38">L362/F362</f>
        <v>1</v>
      </c>
      <c r="N362" s="64"/>
      <c r="O362" s="64"/>
      <c r="P362" s="36">
        <f t="shared" ref="P362" si="39">SUM(F362:L362)</f>
        <v>137500</v>
      </c>
      <c r="Q362" s="156"/>
      <c r="R362" s="46"/>
      <c r="S362" s="46"/>
    </row>
    <row r="363" spans="1:19" ht="24" customHeight="1" thickBot="1" x14ac:dyDescent="0.25">
      <c r="A363" s="1064"/>
      <c r="B363" s="90"/>
      <c r="C363" s="50" t="s">
        <v>294</v>
      </c>
      <c r="D363" s="68">
        <f>SUM(D361:D362)</f>
        <v>2</v>
      </c>
      <c r="E363" s="68">
        <f>SUM(E361:E362)</f>
        <v>0</v>
      </c>
      <c r="F363" s="68">
        <f>SUM(F361:F362)</f>
        <v>140000</v>
      </c>
      <c r="G363" s="150">
        <f>SUM(G361:G362)</f>
        <v>1000</v>
      </c>
      <c r="H363" s="150"/>
      <c r="I363" s="150"/>
      <c r="J363" s="150">
        <f>SUM(J361:J362)</f>
        <v>14000</v>
      </c>
      <c r="K363" s="150"/>
      <c r="L363" s="150">
        <f>SUM(L361:L362)</f>
        <v>140000</v>
      </c>
      <c r="M363" s="150">
        <f>SUM(M361:M362)</f>
        <v>1</v>
      </c>
      <c r="N363" s="150"/>
      <c r="O363" s="150"/>
      <c r="P363" s="68">
        <f>SUM(P361:P362)</f>
        <v>295000</v>
      </c>
      <c r="Q363" s="158"/>
      <c r="R363" s="161"/>
      <c r="S363" s="161"/>
    </row>
    <row r="364" spans="1:19" ht="24" customHeight="1" thickTop="1" x14ac:dyDescent="0.2">
      <c r="A364" s="1055" t="s">
        <v>295</v>
      </c>
      <c r="B364" s="1005" t="s">
        <v>296</v>
      </c>
      <c r="C364" s="146" t="s">
        <v>81</v>
      </c>
      <c r="D364" s="120">
        <v>1</v>
      </c>
      <c r="E364" s="120"/>
      <c r="F364" s="120">
        <v>75000</v>
      </c>
      <c r="G364" s="147">
        <v>75000</v>
      </c>
      <c r="H364" s="147"/>
      <c r="I364" s="147"/>
      <c r="J364" s="147">
        <v>7500</v>
      </c>
      <c r="K364" s="147"/>
      <c r="L364" s="147">
        <v>75000</v>
      </c>
      <c r="M364" s="147"/>
      <c r="N364" s="147"/>
      <c r="O364" s="147"/>
      <c r="P364" s="120">
        <f t="shared" ref="P364:P367" si="40">SUM(F364:L364)</f>
        <v>232500</v>
      </c>
      <c r="Q364" s="148"/>
      <c r="R364" s="46"/>
      <c r="S364" s="46"/>
    </row>
    <row r="365" spans="1:19" ht="24" customHeight="1" x14ac:dyDescent="0.2">
      <c r="A365" s="1068"/>
      <c r="B365" s="1006"/>
      <c r="C365" s="56" t="s">
        <v>82</v>
      </c>
      <c r="D365" s="37">
        <v>1</v>
      </c>
      <c r="E365" s="37"/>
      <c r="F365" s="37">
        <v>70000</v>
      </c>
      <c r="G365" s="57">
        <v>38000</v>
      </c>
      <c r="H365" s="57"/>
      <c r="I365" s="57"/>
      <c r="J365" s="57">
        <v>7000</v>
      </c>
      <c r="K365" s="57"/>
      <c r="L365" s="57">
        <v>70000</v>
      </c>
      <c r="M365" s="57">
        <f>L365/F365</f>
        <v>1</v>
      </c>
      <c r="N365" s="57"/>
      <c r="O365" s="57"/>
      <c r="P365" s="37">
        <f t="shared" si="40"/>
        <v>185000</v>
      </c>
      <c r="Q365" s="58"/>
      <c r="R365" s="46"/>
      <c r="S365" s="46"/>
    </row>
    <row r="366" spans="1:19" ht="24" customHeight="1" x14ac:dyDescent="0.2">
      <c r="A366" s="1068"/>
      <c r="B366" s="1006"/>
      <c r="C366" s="56" t="s">
        <v>76</v>
      </c>
      <c r="D366" s="37">
        <v>1</v>
      </c>
      <c r="E366" s="37"/>
      <c r="F366" s="37">
        <v>65000</v>
      </c>
      <c r="G366" s="57"/>
      <c r="H366" s="57"/>
      <c r="I366" s="57"/>
      <c r="J366" s="57">
        <v>6500</v>
      </c>
      <c r="K366" s="57"/>
      <c r="L366" s="57">
        <v>50000</v>
      </c>
      <c r="M366" s="57">
        <f>L366/F366</f>
        <v>0.76923076923076927</v>
      </c>
      <c r="N366" s="57"/>
      <c r="O366" s="57"/>
      <c r="P366" s="37">
        <f t="shared" si="40"/>
        <v>121500</v>
      </c>
      <c r="Q366" s="58"/>
      <c r="R366" s="46"/>
      <c r="S366" s="46"/>
    </row>
    <row r="367" spans="1:19" ht="24" customHeight="1" x14ac:dyDescent="0.2">
      <c r="A367" s="1068"/>
      <c r="B367" s="171"/>
      <c r="C367" s="35" t="s">
        <v>297</v>
      </c>
      <c r="D367" s="36">
        <v>1</v>
      </c>
      <c r="E367" s="36"/>
      <c r="F367" s="36">
        <v>45000</v>
      </c>
      <c r="G367" s="64"/>
      <c r="H367" s="64"/>
      <c r="I367" s="64"/>
      <c r="J367" s="64">
        <v>4500</v>
      </c>
      <c r="K367" s="64"/>
      <c r="L367" s="64">
        <v>36500</v>
      </c>
      <c r="M367" s="64"/>
      <c r="N367" s="64"/>
      <c r="O367" s="64"/>
      <c r="P367" s="36">
        <f t="shared" si="40"/>
        <v>86000</v>
      </c>
      <c r="Q367" s="212"/>
      <c r="R367" s="46"/>
      <c r="S367" s="46"/>
    </row>
    <row r="368" spans="1:19" ht="24" customHeight="1" thickBot="1" x14ac:dyDescent="0.25">
      <c r="A368" s="1056"/>
      <c r="B368" s="157"/>
      <c r="C368" s="163" t="s">
        <v>298</v>
      </c>
      <c r="D368" s="164">
        <f>SUM(D364:D367)</f>
        <v>4</v>
      </c>
      <c r="E368" s="164">
        <f>SUM(E364:E366)</f>
        <v>0</v>
      </c>
      <c r="F368" s="164">
        <f>SUM(F364:F367)</f>
        <v>255000</v>
      </c>
      <c r="G368" s="165">
        <f>SUM(G364:G367)</f>
        <v>113000</v>
      </c>
      <c r="H368" s="165"/>
      <c r="I368" s="165"/>
      <c r="J368" s="165">
        <f>SUM(J364:J367)</f>
        <v>25500</v>
      </c>
      <c r="K368" s="165"/>
      <c r="L368" s="165">
        <f>SUM(L364:L367)</f>
        <v>231500</v>
      </c>
      <c r="M368" s="165">
        <f>SUM(M364:M366)</f>
        <v>1.7692307692307692</v>
      </c>
      <c r="N368" s="165"/>
      <c r="O368" s="165"/>
      <c r="P368" s="164">
        <f>SUM(P364:P367)</f>
        <v>625000</v>
      </c>
      <c r="Q368" s="166"/>
      <c r="R368" s="46"/>
      <c r="S368" s="46"/>
    </row>
    <row r="369" spans="1:19" ht="24" customHeight="1" thickTop="1" thickBot="1" x14ac:dyDescent="0.25">
      <c r="A369" s="1065" t="s">
        <v>299</v>
      </c>
      <c r="B369" s="1038"/>
      <c r="C369" s="1039"/>
      <c r="D369" s="140">
        <f>SUM(D368,D363,D360,D357,D351,D347)</f>
        <v>20</v>
      </c>
      <c r="E369" s="140" t="e">
        <f>SUM(#REF!,#REF!,E267,E322)</f>
        <v>#REF!</v>
      </c>
      <c r="F369" s="140">
        <f>SUM(F368,F363,F360,F357,F351,F347)</f>
        <v>1365000</v>
      </c>
      <c r="G369" s="159">
        <f>SUM(G368,G363,G360,G357,G351,G347)</f>
        <v>531500</v>
      </c>
      <c r="H369" s="159"/>
      <c r="I369" s="159"/>
      <c r="J369" s="159">
        <f>SUM(J347+J351+J357+J360+J363+J368)</f>
        <v>127000</v>
      </c>
      <c r="K369" s="159"/>
      <c r="L369" s="159">
        <f>SUM(L368,L363,L360,L357,L351,L347)</f>
        <v>1266500</v>
      </c>
      <c r="M369" s="159" t="e">
        <f>SUM(#REF!,#REF!,M267,M322)</f>
        <v>#REF!</v>
      </c>
      <c r="N369" s="159"/>
      <c r="O369" s="159"/>
      <c r="P369" s="140">
        <f>SUM(P368,P363,P360,P357,P351,P347)</f>
        <v>3232500</v>
      </c>
      <c r="Q369" s="160"/>
      <c r="R369" s="161"/>
      <c r="S369" s="161"/>
    </row>
    <row r="370" spans="1:19" ht="24" customHeight="1" thickTop="1" thickBot="1" x14ac:dyDescent="0.25">
      <c r="A370" s="1053" t="s">
        <v>300</v>
      </c>
      <c r="B370" s="1054"/>
      <c r="C370" s="1054"/>
      <c r="D370" s="1054"/>
      <c r="E370" s="1054"/>
      <c r="F370" s="1054"/>
      <c r="G370" s="1054"/>
      <c r="H370" s="1054"/>
      <c r="I370" s="1054"/>
      <c r="J370" s="1054"/>
      <c r="K370" s="1054"/>
      <c r="L370" s="1054"/>
      <c r="M370" s="1054"/>
      <c r="N370" s="1054"/>
      <c r="O370" s="1054"/>
      <c r="P370" s="1054"/>
      <c r="Q370" s="1085"/>
    </row>
    <row r="371" spans="1:19" ht="24" customHeight="1" thickTop="1" x14ac:dyDescent="0.2">
      <c r="A371" s="1055" t="s">
        <v>301</v>
      </c>
      <c r="B371" s="1005" t="s">
        <v>302</v>
      </c>
      <c r="C371" s="146" t="s">
        <v>124</v>
      </c>
      <c r="D371" s="120">
        <v>1</v>
      </c>
      <c r="E371" s="120"/>
      <c r="F371" s="120">
        <v>80000</v>
      </c>
      <c r="G371" s="147">
        <v>45000</v>
      </c>
      <c r="H371" s="147"/>
      <c r="I371" s="147"/>
      <c r="J371" s="147">
        <v>8000</v>
      </c>
      <c r="K371" s="147"/>
      <c r="L371" s="147">
        <v>80000</v>
      </c>
      <c r="M371" s="147"/>
      <c r="N371" s="147"/>
      <c r="O371" s="147"/>
      <c r="P371" s="120">
        <f>SUM(F371:L371)</f>
        <v>213000</v>
      </c>
      <c r="Q371" s="148"/>
      <c r="R371" s="46"/>
      <c r="S371" s="46"/>
    </row>
    <row r="372" spans="1:19" ht="24" customHeight="1" x14ac:dyDescent="0.2">
      <c r="A372" s="1068"/>
      <c r="B372" s="1006"/>
      <c r="C372" s="35" t="s">
        <v>76</v>
      </c>
      <c r="D372" s="36">
        <v>1</v>
      </c>
      <c r="E372" s="36"/>
      <c r="F372" s="36">
        <v>65000</v>
      </c>
      <c r="G372" s="64"/>
      <c r="H372" s="64"/>
      <c r="I372" s="64"/>
      <c r="J372" s="64">
        <v>6500</v>
      </c>
      <c r="K372" s="64"/>
      <c r="L372" s="64">
        <v>48500</v>
      </c>
      <c r="M372" s="64"/>
      <c r="N372" s="64"/>
      <c r="O372" s="64"/>
      <c r="P372" s="36">
        <f>SUM(F372:L372)</f>
        <v>120000</v>
      </c>
      <c r="Q372" s="212"/>
      <c r="R372" s="46"/>
      <c r="S372" s="46"/>
    </row>
    <row r="373" spans="1:19" ht="24" customHeight="1" thickBot="1" x14ac:dyDescent="0.25">
      <c r="A373" s="1056"/>
      <c r="B373" s="1007"/>
      <c r="C373" s="163" t="s">
        <v>303</v>
      </c>
      <c r="D373" s="164">
        <f>SUM(D371:D372)</f>
        <v>2</v>
      </c>
      <c r="E373" s="164">
        <f>SUM(E371:E371)</f>
        <v>0</v>
      </c>
      <c r="F373" s="164">
        <f>SUM(F371:F372)</f>
        <v>145000</v>
      </c>
      <c r="G373" s="165">
        <f>SUM(G371:G372)</f>
        <v>45000</v>
      </c>
      <c r="H373" s="165"/>
      <c r="I373" s="165"/>
      <c r="J373" s="165">
        <f>SUM(J371:J372)</f>
        <v>14500</v>
      </c>
      <c r="K373" s="165"/>
      <c r="L373" s="165">
        <f>SUM(L371:L372)</f>
        <v>128500</v>
      </c>
      <c r="M373" s="165">
        <f>SUM(M371:M371)</f>
        <v>0</v>
      </c>
      <c r="N373" s="165"/>
      <c r="O373" s="165"/>
      <c r="P373" s="164">
        <f>SUM(P371:P372)</f>
        <v>333000</v>
      </c>
      <c r="Q373" s="166"/>
      <c r="R373" s="46"/>
      <c r="S373" s="46"/>
    </row>
    <row r="374" spans="1:19" ht="24" customHeight="1" thickTop="1" x14ac:dyDescent="0.2">
      <c r="A374" s="1033" t="s">
        <v>304</v>
      </c>
      <c r="B374" s="1005" t="s">
        <v>757</v>
      </c>
      <c r="C374" s="257" t="s">
        <v>81</v>
      </c>
      <c r="D374" s="120">
        <v>1</v>
      </c>
      <c r="E374" s="120"/>
      <c r="F374" s="120">
        <v>70000</v>
      </c>
      <c r="G374" s="147">
        <v>3000</v>
      </c>
      <c r="H374" s="147"/>
      <c r="I374" s="147"/>
      <c r="J374" s="147">
        <v>7000</v>
      </c>
      <c r="K374" s="147"/>
      <c r="L374" s="147">
        <v>70000</v>
      </c>
      <c r="M374" s="147"/>
      <c r="N374" s="147"/>
      <c r="O374" s="147"/>
      <c r="P374" s="120">
        <f>SUM(F374:L374)</f>
        <v>150000</v>
      </c>
      <c r="Q374" s="148"/>
      <c r="R374" s="46"/>
      <c r="S374" s="46"/>
    </row>
    <row r="375" spans="1:19" ht="24" customHeight="1" x14ac:dyDescent="0.2">
      <c r="A375" s="1034"/>
      <c r="B375" s="1006"/>
      <c r="C375" s="35" t="s">
        <v>76</v>
      </c>
      <c r="D375" s="36">
        <v>1</v>
      </c>
      <c r="E375" s="36"/>
      <c r="F375" s="36">
        <v>65000</v>
      </c>
      <c r="G375" s="64"/>
      <c r="H375" s="64"/>
      <c r="I375" s="64"/>
      <c r="J375" s="64">
        <v>6500</v>
      </c>
      <c r="K375" s="64"/>
      <c r="L375" s="64">
        <v>19000</v>
      </c>
      <c r="M375" s="64"/>
      <c r="N375" s="64"/>
      <c r="O375" s="64"/>
      <c r="P375" s="36">
        <f>SUM(F375:L375)</f>
        <v>90500</v>
      </c>
      <c r="Q375" s="212"/>
      <c r="R375" s="46"/>
      <c r="S375" s="46"/>
    </row>
    <row r="376" spans="1:19" ht="24" customHeight="1" thickBot="1" x14ac:dyDescent="0.25">
      <c r="A376" s="1035"/>
      <c r="B376" s="157"/>
      <c r="C376" s="163" t="s">
        <v>305</v>
      </c>
      <c r="D376" s="164">
        <f>SUM(D374:D375)</f>
        <v>2</v>
      </c>
      <c r="E376" s="164">
        <f>SUM(E374:E375)</f>
        <v>0</v>
      </c>
      <c r="F376" s="164">
        <f>SUM(F374:F375)</f>
        <v>135000</v>
      </c>
      <c r="G376" s="165">
        <f>SUM(G374:G375)</f>
        <v>3000</v>
      </c>
      <c r="H376" s="165"/>
      <c r="I376" s="165"/>
      <c r="J376" s="165">
        <f>SUM(J374:J375)</f>
        <v>13500</v>
      </c>
      <c r="K376" s="165"/>
      <c r="L376" s="165">
        <f>SUM(L374:L375)</f>
        <v>89000</v>
      </c>
      <c r="M376" s="165">
        <f>SUM(M374:M375)</f>
        <v>0</v>
      </c>
      <c r="N376" s="165"/>
      <c r="O376" s="165"/>
      <c r="P376" s="164">
        <f>SUM(P374:P375)</f>
        <v>240500</v>
      </c>
      <c r="Q376" s="166"/>
      <c r="R376" s="46"/>
      <c r="S376" s="46"/>
    </row>
    <row r="377" spans="1:19" ht="24" customHeight="1" thickTop="1" x14ac:dyDescent="0.2">
      <c r="A377" s="1033" t="s">
        <v>306</v>
      </c>
      <c r="B377" s="1005" t="s">
        <v>758</v>
      </c>
      <c r="C377" s="257" t="s">
        <v>81</v>
      </c>
      <c r="D377" s="120">
        <v>1</v>
      </c>
      <c r="E377" s="120"/>
      <c r="F377" s="120">
        <v>70000</v>
      </c>
      <c r="G377" s="147">
        <v>23000</v>
      </c>
      <c r="H377" s="147"/>
      <c r="I377" s="147"/>
      <c r="J377" s="147">
        <v>7000</v>
      </c>
      <c r="K377" s="147"/>
      <c r="L377" s="147">
        <v>70000</v>
      </c>
      <c r="M377" s="147"/>
      <c r="N377" s="147"/>
      <c r="O377" s="147"/>
      <c r="P377" s="120">
        <f>SUM(F377:L377)</f>
        <v>170000</v>
      </c>
      <c r="Q377" s="148"/>
      <c r="R377" s="46"/>
      <c r="S377" s="46"/>
    </row>
    <row r="378" spans="1:19" ht="24" customHeight="1" x14ac:dyDescent="0.2">
      <c r="A378" s="1034"/>
      <c r="B378" s="1006"/>
      <c r="C378" s="35" t="s">
        <v>76</v>
      </c>
      <c r="D378" s="36">
        <v>1</v>
      </c>
      <c r="E378" s="36"/>
      <c r="F378" s="36">
        <v>65000</v>
      </c>
      <c r="G378" s="64">
        <v>15000</v>
      </c>
      <c r="H378" s="64"/>
      <c r="I378" s="64"/>
      <c r="J378" s="64">
        <v>6500</v>
      </c>
      <c r="K378" s="64"/>
      <c r="L378" s="64"/>
      <c r="M378" s="64"/>
      <c r="N378" s="64"/>
      <c r="O378" s="64"/>
      <c r="P378" s="36">
        <f>SUM(F378:L378)</f>
        <v>86500</v>
      </c>
      <c r="Q378" s="212"/>
      <c r="R378" s="46"/>
      <c r="S378" s="46"/>
    </row>
    <row r="379" spans="1:19" ht="24" customHeight="1" thickBot="1" x14ac:dyDescent="0.25">
      <c r="A379" s="1035"/>
      <c r="B379" s="157"/>
      <c r="C379" s="163" t="s">
        <v>307</v>
      </c>
      <c r="D379" s="164">
        <f>SUM(D377:D378)</f>
        <v>2</v>
      </c>
      <c r="E379" s="164">
        <f>SUM(E377:E378)</f>
        <v>0</v>
      </c>
      <c r="F379" s="164">
        <f>SUM(F377:F378)</f>
        <v>135000</v>
      </c>
      <c r="G379" s="165">
        <f>SUM(G377:G378)</f>
        <v>38000</v>
      </c>
      <c r="H379" s="165"/>
      <c r="I379" s="165"/>
      <c r="J379" s="165">
        <f>SUM(J377:J378)</f>
        <v>13500</v>
      </c>
      <c r="K379" s="165"/>
      <c r="L379" s="165">
        <f>SUM(L377:L378)</f>
        <v>70000</v>
      </c>
      <c r="M379" s="165">
        <f>SUM(M377:M378)</f>
        <v>0</v>
      </c>
      <c r="N379" s="165"/>
      <c r="O379" s="165"/>
      <c r="P379" s="164">
        <f>SUM(P377:P378)</f>
        <v>256500</v>
      </c>
      <c r="Q379" s="166"/>
      <c r="R379" s="46"/>
      <c r="S379" s="46"/>
    </row>
    <row r="380" spans="1:19" ht="24" customHeight="1" thickTop="1" thickBot="1" x14ac:dyDescent="0.25">
      <c r="A380" s="276"/>
      <c r="B380" s="157"/>
      <c r="C380" s="163" t="s">
        <v>308</v>
      </c>
      <c r="D380" s="68">
        <f>SUM(D379,D376,D373)</f>
        <v>6</v>
      </c>
      <c r="E380" s="68" t="e">
        <f>SUM(#REF!)</f>
        <v>#REF!</v>
      </c>
      <c r="F380" s="68">
        <f>SUM(F379,F376,F373)</f>
        <v>415000</v>
      </c>
      <c r="G380" s="150">
        <f>SUM(G379,G376,G373)</f>
        <v>86000</v>
      </c>
      <c r="H380" s="150"/>
      <c r="I380" s="150"/>
      <c r="J380" s="150">
        <f>SUM(J373+J376+J379)</f>
        <v>41500</v>
      </c>
      <c r="K380" s="150"/>
      <c r="L380" s="150">
        <f>SUM(L379,L376,L373)</f>
        <v>287500</v>
      </c>
      <c r="M380" s="150" t="e">
        <f>SUM(#REF!)</f>
        <v>#REF!</v>
      </c>
      <c r="N380" s="150"/>
      <c r="O380" s="150"/>
      <c r="P380" s="68">
        <f>SUM(P379,P376,P373)</f>
        <v>830000</v>
      </c>
      <c r="Q380" s="158"/>
      <c r="R380" s="46"/>
      <c r="S380" s="46"/>
    </row>
    <row r="381" spans="1:19" ht="24" customHeight="1" thickTop="1" thickBot="1" x14ac:dyDescent="0.25">
      <c r="A381" s="1053" t="s">
        <v>309</v>
      </c>
      <c r="B381" s="1054"/>
      <c r="C381" s="1054"/>
      <c r="D381" s="1054"/>
      <c r="E381" s="1054"/>
      <c r="F381" s="1054"/>
      <c r="G381" s="1054"/>
      <c r="H381" s="1054"/>
      <c r="I381" s="1054"/>
      <c r="J381" s="1054"/>
      <c r="K381" s="1054"/>
      <c r="L381" s="1054"/>
      <c r="M381" s="1054"/>
      <c r="N381" s="1054"/>
      <c r="O381" s="1054"/>
      <c r="P381" s="1054"/>
      <c r="Q381" s="1085"/>
    </row>
    <row r="382" spans="1:19" ht="24" customHeight="1" thickTop="1" x14ac:dyDescent="0.2">
      <c r="A382" s="1055" t="s">
        <v>310</v>
      </c>
      <c r="B382" s="1005" t="s">
        <v>311</v>
      </c>
      <c r="C382" s="146" t="s">
        <v>81</v>
      </c>
      <c r="D382" s="120">
        <v>1</v>
      </c>
      <c r="E382" s="120"/>
      <c r="F382" s="120">
        <v>50000</v>
      </c>
      <c r="G382" s="147"/>
      <c r="H382" s="147"/>
      <c r="I382" s="147"/>
      <c r="J382" s="147">
        <v>5000</v>
      </c>
      <c r="K382" s="147"/>
      <c r="L382" s="147">
        <v>50000</v>
      </c>
      <c r="M382" s="147"/>
      <c r="N382" s="147"/>
      <c r="O382" s="147"/>
      <c r="P382" s="120">
        <f t="shared" ref="P382" si="41">SUM(F382:L382)</f>
        <v>105000</v>
      </c>
      <c r="Q382" s="148"/>
      <c r="R382" s="46"/>
      <c r="S382" s="46"/>
    </row>
    <row r="383" spans="1:19" ht="24" customHeight="1" x14ac:dyDescent="0.2">
      <c r="A383" s="1068"/>
      <c r="B383" s="1006"/>
      <c r="C383" s="56" t="s">
        <v>82</v>
      </c>
      <c r="D383" s="37">
        <v>1</v>
      </c>
      <c r="E383" s="37"/>
      <c r="F383" s="37">
        <v>45000</v>
      </c>
      <c r="G383" s="57">
        <v>30000</v>
      </c>
      <c r="H383" s="57"/>
      <c r="I383" s="57"/>
      <c r="J383" s="57">
        <v>4500</v>
      </c>
      <c r="K383" s="57"/>
      <c r="L383" s="57">
        <v>45000</v>
      </c>
      <c r="M383" s="57">
        <f t="shared" ref="M383:M386" si="42">L383/F383</f>
        <v>1</v>
      </c>
      <c r="N383" s="57"/>
      <c r="O383" s="57"/>
      <c r="P383" s="37">
        <f t="shared" ref="P383:P386" si="43">SUM(F383:L383)</f>
        <v>124500</v>
      </c>
      <c r="Q383" s="58"/>
      <c r="R383" s="46"/>
      <c r="S383" s="46"/>
    </row>
    <row r="384" spans="1:19" ht="24" customHeight="1" x14ac:dyDescent="0.2">
      <c r="A384" s="1068"/>
      <c r="B384" s="1006"/>
      <c r="C384" s="56" t="s">
        <v>76</v>
      </c>
      <c r="D384" s="37">
        <v>1</v>
      </c>
      <c r="E384" s="37"/>
      <c r="F384" s="37">
        <v>40000</v>
      </c>
      <c r="G384" s="57">
        <v>20000</v>
      </c>
      <c r="H384" s="57"/>
      <c r="I384" s="57"/>
      <c r="J384" s="57">
        <v>4000</v>
      </c>
      <c r="K384" s="57"/>
      <c r="L384" s="57">
        <v>40000</v>
      </c>
      <c r="M384" s="57">
        <f t="shared" si="42"/>
        <v>1</v>
      </c>
      <c r="N384" s="57"/>
      <c r="O384" s="57"/>
      <c r="P384" s="37">
        <f t="shared" si="43"/>
        <v>104000</v>
      </c>
      <c r="Q384" s="58"/>
      <c r="R384" s="46"/>
      <c r="S384" s="46"/>
    </row>
    <row r="385" spans="1:19" ht="24" customHeight="1" x14ac:dyDescent="0.2">
      <c r="A385" s="1068"/>
      <c r="B385" s="171"/>
      <c r="C385" s="56" t="s">
        <v>312</v>
      </c>
      <c r="D385" s="37">
        <v>1</v>
      </c>
      <c r="E385" s="37"/>
      <c r="F385" s="37">
        <v>28000</v>
      </c>
      <c r="G385" s="57">
        <v>23000</v>
      </c>
      <c r="H385" s="57"/>
      <c r="I385" s="57"/>
      <c r="J385" s="57">
        <v>2800</v>
      </c>
      <c r="K385" s="57"/>
      <c r="L385" s="57">
        <v>28000</v>
      </c>
      <c r="M385" s="57">
        <f t="shared" si="42"/>
        <v>1</v>
      </c>
      <c r="N385" s="57"/>
      <c r="O385" s="57"/>
      <c r="P385" s="37">
        <f t="shared" si="43"/>
        <v>81800</v>
      </c>
      <c r="Q385" s="58"/>
      <c r="R385" s="46"/>
      <c r="S385" s="46"/>
    </row>
    <row r="386" spans="1:19" ht="24" customHeight="1" x14ac:dyDescent="0.2">
      <c r="A386" s="1068"/>
      <c r="B386" s="171"/>
      <c r="C386" s="56" t="s">
        <v>312</v>
      </c>
      <c r="D386" s="37">
        <v>1</v>
      </c>
      <c r="E386" s="37"/>
      <c r="F386" s="37">
        <v>28000</v>
      </c>
      <c r="G386" s="57">
        <v>23000</v>
      </c>
      <c r="H386" s="57"/>
      <c r="I386" s="57"/>
      <c r="J386" s="57">
        <v>2800</v>
      </c>
      <c r="K386" s="57"/>
      <c r="L386" s="57">
        <v>28000</v>
      </c>
      <c r="M386" s="57">
        <f t="shared" si="42"/>
        <v>1</v>
      </c>
      <c r="N386" s="57"/>
      <c r="O386" s="57"/>
      <c r="P386" s="37">
        <f t="shared" si="43"/>
        <v>81800</v>
      </c>
      <c r="Q386" s="58"/>
      <c r="R386" s="46"/>
      <c r="S386" s="46"/>
    </row>
    <row r="387" spans="1:19" ht="24" customHeight="1" thickBot="1" x14ac:dyDescent="0.25">
      <c r="A387" s="1056"/>
      <c r="B387" s="157"/>
      <c r="C387" s="163" t="s">
        <v>313</v>
      </c>
      <c r="D387" s="164">
        <f>SUM(D382:D386)</f>
        <v>5</v>
      </c>
      <c r="E387" s="164">
        <f>SUM(E382:E384)</f>
        <v>0</v>
      </c>
      <c r="F387" s="164">
        <f>SUM(F382:F386)</f>
        <v>191000</v>
      </c>
      <c r="G387" s="165">
        <f>SUM(G382:G386)</f>
        <v>96000</v>
      </c>
      <c r="H387" s="165"/>
      <c r="I387" s="165"/>
      <c r="J387" s="165">
        <f>SUM(J382:J386)</f>
        <v>19100</v>
      </c>
      <c r="K387" s="165"/>
      <c r="L387" s="165">
        <f>SUM(L382:L386)</f>
        <v>191000</v>
      </c>
      <c r="M387" s="165">
        <f>SUM(M382:M384)</f>
        <v>2</v>
      </c>
      <c r="N387" s="165"/>
      <c r="O387" s="165"/>
      <c r="P387" s="164">
        <f>SUM(P382:P386)</f>
        <v>497100</v>
      </c>
      <c r="Q387" s="166"/>
      <c r="R387" s="46"/>
      <c r="S387" s="46"/>
    </row>
    <row r="388" spans="1:19" ht="24" customHeight="1" thickTop="1" thickBot="1" x14ac:dyDescent="0.25">
      <c r="A388" s="1065" t="s">
        <v>314</v>
      </c>
      <c r="B388" s="1038"/>
      <c r="C388" s="1039"/>
      <c r="D388" s="140">
        <f>SUM(D316+D341+D369+D380+D387)</f>
        <v>52</v>
      </c>
      <c r="E388" s="140" t="e">
        <f>SUM(#REF!,E313,E322,#REF!)</f>
        <v>#REF!</v>
      </c>
      <c r="F388" s="140">
        <f>SUM(F316+F341+F369+F380+F387)</f>
        <v>3811000</v>
      </c>
      <c r="G388" s="159">
        <f>SUM(G341+G369+G380+G387)</f>
        <v>1149500</v>
      </c>
      <c r="H388" s="159"/>
      <c r="I388" s="159"/>
      <c r="J388" s="159">
        <f>SUM(J316+J341+J369+J380+J387)</f>
        <v>366600</v>
      </c>
      <c r="K388" s="159"/>
      <c r="L388" s="159">
        <f>SUM(L316+L341+L369+L380+L387)</f>
        <v>3001000</v>
      </c>
      <c r="M388" s="159" t="e">
        <f>SUM(#REF!,M313,M322,#REF!)</f>
        <v>#REF!</v>
      </c>
      <c r="N388" s="159"/>
      <c r="O388" s="159"/>
      <c r="P388" s="140">
        <f>SUM(P316+P341+P369+P380+P387)</f>
        <v>8270600</v>
      </c>
      <c r="Q388" s="160"/>
      <c r="R388" s="161"/>
      <c r="S388" s="161"/>
    </row>
    <row r="389" spans="1:19" s="161" customFormat="1" ht="37.5" customHeight="1" thickTop="1" thickBot="1" x14ac:dyDescent="0.25">
      <c r="A389" s="1100" t="s">
        <v>768</v>
      </c>
      <c r="B389" s="1101"/>
      <c r="C389" s="1101"/>
      <c r="D389" s="1101"/>
      <c r="E389" s="1101"/>
      <c r="F389" s="1101"/>
      <c r="G389" s="1101"/>
      <c r="H389" s="1101"/>
      <c r="I389" s="1101"/>
      <c r="J389" s="1101"/>
      <c r="K389" s="1101"/>
      <c r="L389" s="1101"/>
      <c r="M389" s="1101"/>
      <c r="N389" s="1101"/>
      <c r="O389" s="1101"/>
      <c r="P389" s="1101"/>
      <c r="Q389" s="1102"/>
      <c r="R389" s="72"/>
      <c r="S389" s="72"/>
    </row>
    <row r="390" spans="1:19" ht="24" customHeight="1" thickTop="1" x14ac:dyDescent="0.2">
      <c r="A390" s="1103" t="s">
        <v>769</v>
      </c>
      <c r="B390" s="1033" t="s">
        <v>315</v>
      </c>
      <c r="C390" s="35" t="s">
        <v>316</v>
      </c>
      <c r="D390" s="277">
        <v>1</v>
      </c>
      <c r="E390" s="278"/>
      <c r="F390" s="279">
        <v>255000</v>
      </c>
      <c r="G390" s="147">
        <v>88400</v>
      </c>
      <c r="H390" s="147"/>
      <c r="I390" s="147"/>
      <c r="J390" s="147"/>
      <c r="K390" s="147"/>
      <c r="L390" s="147">
        <v>255000</v>
      </c>
      <c r="M390" s="280"/>
      <c r="N390" s="280"/>
      <c r="O390" s="281"/>
      <c r="P390" s="120">
        <f>SUM(F390:L390)</f>
        <v>598400</v>
      </c>
      <c r="Q390" s="282"/>
    </row>
    <row r="391" spans="1:19" ht="24" customHeight="1" x14ac:dyDescent="0.2">
      <c r="A391" s="1104"/>
      <c r="B391" s="1034"/>
      <c r="C391" s="35" t="s">
        <v>317</v>
      </c>
      <c r="D391" s="277">
        <v>1</v>
      </c>
      <c r="E391" s="278"/>
      <c r="F391" s="283">
        <v>187000</v>
      </c>
      <c r="G391" s="57"/>
      <c r="H391" s="57"/>
      <c r="I391" s="57"/>
      <c r="J391" s="57"/>
      <c r="K391" s="57"/>
      <c r="L391" s="57">
        <v>121720</v>
      </c>
      <c r="M391" s="284"/>
      <c r="N391" s="284"/>
      <c r="O391" s="285"/>
      <c r="P391" s="37">
        <f>SUM(F391:O391)</f>
        <v>308720</v>
      </c>
      <c r="Q391" s="286"/>
    </row>
    <row r="392" spans="1:19" ht="24" customHeight="1" x14ac:dyDescent="0.2">
      <c r="A392" s="1104"/>
      <c r="B392" s="1034"/>
      <c r="C392" s="56" t="s">
        <v>317</v>
      </c>
      <c r="D392" s="287">
        <v>1</v>
      </c>
      <c r="E392" s="288"/>
      <c r="F392" s="283">
        <v>187000</v>
      </c>
      <c r="G392" s="57"/>
      <c r="H392" s="57"/>
      <c r="I392" s="57"/>
      <c r="J392" s="57"/>
      <c r="K392" s="57"/>
      <c r="L392" s="57">
        <v>94095</v>
      </c>
      <c r="M392" s="284"/>
      <c r="N392" s="284"/>
      <c r="O392" s="285"/>
      <c r="P392" s="37">
        <f>SUM(F392:O392)</f>
        <v>281095</v>
      </c>
      <c r="Q392" s="286"/>
    </row>
    <row r="393" spans="1:19" ht="24" customHeight="1" x14ac:dyDescent="0.2">
      <c r="A393" s="1104"/>
      <c r="B393" s="1034"/>
      <c r="C393" s="251" t="s">
        <v>318</v>
      </c>
      <c r="D393" s="289">
        <v>1</v>
      </c>
      <c r="E393" s="288"/>
      <c r="F393" s="283">
        <v>187000</v>
      </c>
      <c r="G393" s="57"/>
      <c r="H393" s="57"/>
      <c r="I393" s="57"/>
      <c r="J393" s="57"/>
      <c r="K393" s="57"/>
      <c r="L393" s="57">
        <v>182750</v>
      </c>
      <c r="M393" s="284"/>
      <c r="N393" s="284"/>
      <c r="O393" s="285"/>
      <c r="P393" s="37">
        <f>SUM(F393:O393)</f>
        <v>369750</v>
      </c>
      <c r="Q393" s="286"/>
    </row>
    <row r="394" spans="1:19" ht="28.5" customHeight="1" x14ac:dyDescent="0.2">
      <c r="A394" s="1104"/>
      <c r="B394" s="1034"/>
      <c r="C394" s="251" t="s">
        <v>319</v>
      </c>
      <c r="D394" s="287">
        <v>1</v>
      </c>
      <c r="E394" s="290"/>
      <c r="F394" s="82">
        <v>187000</v>
      </c>
      <c r="G394" s="82"/>
      <c r="H394" s="82"/>
      <c r="I394" s="82"/>
      <c r="J394" s="82"/>
      <c r="K394" s="82"/>
      <c r="L394" s="82">
        <v>153510</v>
      </c>
      <c r="M394" s="284"/>
      <c r="N394" s="284"/>
      <c r="O394" s="285"/>
      <c r="P394" s="291">
        <f t="shared" ref="P394:P402" si="44">SUM(F394:L394)</f>
        <v>340510</v>
      </c>
      <c r="Q394" s="286"/>
    </row>
    <row r="395" spans="1:19" ht="28.5" customHeight="1" x14ac:dyDescent="0.2">
      <c r="A395" s="1104"/>
      <c r="B395" s="1034"/>
      <c r="C395" s="251" t="s">
        <v>320</v>
      </c>
      <c r="D395" s="287">
        <v>1</v>
      </c>
      <c r="E395" s="290"/>
      <c r="F395" s="82">
        <v>187000</v>
      </c>
      <c r="G395" s="82"/>
      <c r="H395" s="82"/>
      <c r="I395" s="82"/>
      <c r="J395" s="82"/>
      <c r="K395" s="82"/>
      <c r="L395" s="82">
        <v>153510</v>
      </c>
      <c r="M395" s="284"/>
      <c r="N395" s="284"/>
      <c r="O395" s="285"/>
      <c r="P395" s="291">
        <f t="shared" si="44"/>
        <v>340510</v>
      </c>
      <c r="Q395" s="286"/>
    </row>
    <row r="396" spans="1:19" ht="24" customHeight="1" x14ac:dyDescent="0.2">
      <c r="A396" s="1104"/>
      <c r="B396" s="1034"/>
      <c r="C396" s="292" t="s">
        <v>321</v>
      </c>
      <c r="D396" s="293">
        <v>1</v>
      </c>
      <c r="E396" s="294"/>
      <c r="F396" s="82">
        <v>187000</v>
      </c>
      <c r="G396" s="82"/>
      <c r="H396" s="82"/>
      <c r="I396" s="82"/>
      <c r="J396" s="82"/>
      <c r="K396" s="82"/>
      <c r="L396" s="82">
        <v>115000</v>
      </c>
      <c r="M396" s="284"/>
      <c r="N396" s="284"/>
      <c r="O396" s="285"/>
      <c r="P396" s="291">
        <f t="shared" si="44"/>
        <v>302000</v>
      </c>
      <c r="Q396" s="295"/>
    </row>
    <row r="397" spans="1:19" ht="24" customHeight="1" x14ac:dyDescent="0.2">
      <c r="A397" s="1104"/>
      <c r="B397" s="1034"/>
      <c r="C397" s="251" t="s">
        <v>322</v>
      </c>
      <c r="D397" s="289">
        <v>1</v>
      </c>
      <c r="E397" s="288"/>
      <c r="F397" s="76">
        <v>187000</v>
      </c>
      <c r="G397" s="76">
        <v>13000</v>
      </c>
      <c r="H397" s="76"/>
      <c r="I397" s="76"/>
      <c r="J397" s="76"/>
      <c r="K397" s="76"/>
      <c r="L397" s="76">
        <v>30000</v>
      </c>
      <c r="M397" s="296"/>
      <c r="N397" s="296"/>
      <c r="O397" s="297"/>
      <c r="P397" s="298">
        <f t="shared" si="44"/>
        <v>230000</v>
      </c>
      <c r="Q397" s="286"/>
    </row>
    <row r="398" spans="1:19" ht="24" customHeight="1" x14ac:dyDescent="0.2">
      <c r="A398" s="1104"/>
      <c r="B398" s="1034"/>
      <c r="C398" s="251" t="s">
        <v>323</v>
      </c>
      <c r="D398" s="289">
        <v>1</v>
      </c>
      <c r="E398" s="288"/>
      <c r="F398" s="82">
        <v>170000</v>
      </c>
      <c r="G398" s="82"/>
      <c r="H398" s="82"/>
      <c r="I398" s="82"/>
      <c r="J398" s="82"/>
      <c r="K398" s="82"/>
      <c r="L398" s="82">
        <v>95710</v>
      </c>
      <c r="M398" s="284"/>
      <c r="N398" s="284"/>
      <c r="O398" s="285"/>
      <c r="P398" s="291">
        <f t="shared" si="44"/>
        <v>265710</v>
      </c>
      <c r="Q398" s="286"/>
    </row>
    <row r="399" spans="1:19" ht="24" customHeight="1" x14ac:dyDescent="0.2">
      <c r="A399" s="1104"/>
      <c r="B399" s="1034"/>
      <c r="C399" s="299" t="s">
        <v>324</v>
      </c>
      <c r="D399" s="287">
        <v>1</v>
      </c>
      <c r="E399" s="288"/>
      <c r="F399" s="82">
        <v>170000</v>
      </c>
      <c r="G399" s="82"/>
      <c r="H399" s="82"/>
      <c r="I399" s="82"/>
      <c r="J399" s="82"/>
      <c r="K399" s="82"/>
      <c r="L399" s="82">
        <v>111860</v>
      </c>
      <c r="M399" s="284"/>
      <c r="N399" s="284"/>
      <c r="O399" s="285"/>
      <c r="P399" s="291">
        <f t="shared" si="44"/>
        <v>281860</v>
      </c>
      <c r="Q399" s="286"/>
    </row>
    <row r="400" spans="1:19" ht="24" customHeight="1" x14ac:dyDescent="0.2">
      <c r="A400" s="1104"/>
      <c r="B400" s="1034"/>
      <c r="C400" s="251" t="s">
        <v>325</v>
      </c>
      <c r="D400" s="300">
        <v>1</v>
      </c>
      <c r="E400" s="301"/>
      <c r="F400" s="82">
        <v>170000</v>
      </c>
      <c r="G400" s="82"/>
      <c r="H400" s="82"/>
      <c r="I400" s="82"/>
      <c r="J400" s="82"/>
      <c r="K400" s="82"/>
      <c r="L400" s="82">
        <v>111860</v>
      </c>
      <c r="M400" s="284"/>
      <c r="N400" s="284"/>
      <c r="O400" s="285"/>
      <c r="P400" s="291">
        <f t="shared" si="44"/>
        <v>281860</v>
      </c>
      <c r="Q400" s="286"/>
    </row>
    <row r="401" spans="1:19" ht="24" customHeight="1" x14ac:dyDescent="0.2">
      <c r="A401" s="1104"/>
      <c r="B401" s="1034"/>
      <c r="C401" s="251" t="s">
        <v>326</v>
      </c>
      <c r="D401" s="302">
        <v>1</v>
      </c>
      <c r="E401" s="301"/>
      <c r="F401" s="82">
        <v>161500</v>
      </c>
      <c r="G401" s="82"/>
      <c r="H401" s="82"/>
      <c r="I401" s="82"/>
      <c r="J401" s="82"/>
      <c r="K401" s="82"/>
      <c r="L401" s="82">
        <v>105655</v>
      </c>
      <c r="M401" s="303"/>
      <c r="N401" s="303"/>
      <c r="O401" s="304"/>
      <c r="P401" s="291">
        <f t="shared" si="44"/>
        <v>267155</v>
      </c>
      <c r="Q401" s="286"/>
    </row>
    <row r="402" spans="1:19" ht="24" customHeight="1" x14ac:dyDescent="0.2">
      <c r="A402" s="305"/>
      <c r="B402" s="1034"/>
      <c r="C402" s="306" t="s">
        <v>327</v>
      </c>
      <c r="D402" s="307">
        <v>1</v>
      </c>
      <c r="E402" s="308"/>
      <c r="F402" s="309">
        <v>161500</v>
      </c>
      <c r="G402" s="309"/>
      <c r="H402" s="309"/>
      <c r="I402" s="309"/>
      <c r="J402" s="309"/>
      <c r="K402" s="309"/>
      <c r="L402" s="309">
        <v>17765</v>
      </c>
      <c r="M402" s="310"/>
      <c r="N402" s="310"/>
      <c r="O402" s="311"/>
      <c r="P402" s="312">
        <f t="shared" si="44"/>
        <v>179265</v>
      </c>
      <c r="Q402" s="313"/>
    </row>
    <row r="403" spans="1:19" ht="24" customHeight="1" thickBot="1" x14ac:dyDescent="0.25">
      <c r="A403" s="314"/>
      <c r="B403" s="1105"/>
      <c r="C403" s="315" t="s">
        <v>328</v>
      </c>
      <c r="D403" s="316">
        <f>SUM(D390:D402)</f>
        <v>13</v>
      </c>
      <c r="E403" s="317"/>
      <c r="F403" s="318">
        <f>SUM(F390:F402)</f>
        <v>2397000</v>
      </c>
      <c r="G403" s="319">
        <f>SUM(G390:G398)</f>
        <v>101400</v>
      </c>
      <c r="H403" s="319"/>
      <c r="I403" s="319"/>
      <c r="J403" s="319"/>
      <c r="K403" s="319"/>
      <c r="L403" s="319">
        <f>SUM(L390:L402)</f>
        <v>1548435</v>
      </c>
      <c r="M403" s="320"/>
      <c r="N403" s="320"/>
      <c r="O403" s="321"/>
      <c r="P403" s="318">
        <f>SUM(P390:P402)</f>
        <v>4046835</v>
      </c>
      <c r="Q403" s="322"/>
    </row>
    <row r="404" spans="1:19" ht="20.25" customHeight="1" thickTop="1" thickBot="1" x14ac:dyDescent="0.25">
      <c r="A404" s="1106" t="s">
        <v>329</v>
      </c>
      <c r="B404" s="1107"/>
      <c r="C404" s="1107"/>
      <c r="D404" s="1107"/>
      <c r="E404" s="1107"/>
      <c r="F404" s="1107"/>
      <c r="G404" s="1107"/>
      <c r="H404" s="1107"/>
      <c r="I404" s="1107"/>
      <c r="J404" s="1107"/>
      <c r="K404" s="1107"/>
      <c r="L404" s="1107"/>
      <c r="M404" s="1107"/>
      <c r="N404" s="1107"/>
      <c r="O404" s="1107"/>
      <c r="P404" s="1107"/>
      <c r="Q404" s="1108"/>
    </row>
    <row r="405" spans="1:19" ht="30.75" customHeight="1" thickTop="1" x14ac:dyDescent="0.2">
      <c r="A405" s="1103" t="s">
        <v>770</v>
      </c>
      <c r="B405" s="1121" t="s">
        <v>330</v>
      </c>
      <c r="C405" s="323" t="s">
        <v>81</v>
      </c>
      <c r="D405" s="324">
        <v>1</v>
      </c>
      <c r="E405" s="325"/>
      <c r="F405" s="326">
        <v>127500</v>
      </c>
      <c r="G405" s="326"/>
      <c r="H405" s="326"/>
      <c r="I405" s="326"/>
      <c r="J405" s="326"/>
      <c r="K405" s="326"/>
      <c r="L405" s="326">
        <v>95710</v>
      </c>
      <c r="M405" s="327"/>
      <c r="N405" s="327"/>
      <c r="O405" s="328"/>
      <c r="P405" s="329">
        <f>SUM(F405:L405)</f>
        <v>223210</v>
      </c>
      <c r="Q405" s="330"/>
    </row>
    <row r="406" spans="1:19" ht="30.75" customHeight="1" x14ac:dyDescent="0.2">
      <c r="A406" s="1104"/>
      <c r="B406" s="1119"/>
      <c r="C406" s="35" t="s">
        <v>82</v>
      </c>
      <c r="D406" s="277">
        <v>1</v>
      </c>
      <c r="E406" s="278"/>
      <c r="F406" s="331">
        <v>68000</v>
      </c>
      <c r="G406" s="57"/>
      <c r="H406" s="57"/>
      <c r="I406" s="57"/>
      <c r="J406" s="57"/>
      <c r="K406" s="57"/>
      <c r="L406" s="57">
        <v>17000</v>
      </c>
      <c r="M406" s="284"/>
      <c r="N406" s="284"/>
      <c r="O406" s="285"/>
      <c r="P406" s="37">
        <f>SUM(F406:L406)</f>
        <v>85000</v>
      </c>
      <c r="Q406" s="286"/>
    </row>
    <row r="407" spans="1:19" s="161" customFormat="1" ht="24" customHeight="1" x14ac:dyDescent="0.2">
      <c r="A407" s="1104"/>
      <c r="B407" s="1119"/>
      <c r="C407" s="35" t="s">
        <v>77</v>
      </c>
      <c r="D407" s="277">
        <v>1</v>
      </c>
      <c r="E407" s="278"/>
      <c r="F407" s="331">
        <v>59500</v>
      </c>
      <c r="G407" s="57">
        <v>52870</v>
      </c>
      <c r="H407" s="57"/>
      <c r="I407" s="57"/>
      <c r="J407" s="57"/>
      <c r="K407" s="57"/>
      <c r="L407" s="57">
        <v>59500</v>
      </c>
      <c r="M407" s="284"/>
      <c r="N407" s="284"/>
      <c r="O407" s="285"/>
      <c r="P407" s="37">
        <f t="shared" ref="P407:P410" si="45">SUM(F407:L407)</f>
        <v>171870</v>
      </c>
      <c r="Q407" s="286"/>
      <c r="R407" s="2"/>
      <c r="S407" s="2"/>
    </row>
    <row r="408" spans="1:19" s="161" customFormat="1" ht="24" customHeight="1" x14ac:dyDescent="0.2">
      <c r="A408" s="1104"/>
      <c r="B408" s="1119"/>
      <c r="C408" s="35" t="s">
        <v>77</v>
      </c>
      <c r="D408" s="277">
        <v>1</v>
      </c>
      <c r="E408" s="278"/>
      <c r="F408" s="331">
        <v>59500</v>
      </c>
      <c r="G408" s="57">
        <v>52870</v>
      </c>
      <c r="H408" s="57"/>
      <c r="I408" s="57"/>
      <c r="J408" s="57"/>
      <c r="K408" s="57"/>
      <c r="L408" s="57">
        <v>59500</v>
      </c>
      <c r="M408" s="284"/>
      <c r="N408" s="284"/>
      <c r="O408" s="285"/>
      <c r="P408" s="37">
        <f t="shared" si="45"/>
        <v>171870</v>
      </c>
      <c r="Q408" s="286"/>
      <c r="R408" s="2"/>
      <c r="S408" s="2"/>
    </row>
    <row r="409" spans="1:19" s="161" customFormat="1" ht="24" customHeight="1" x14ac:dyDescent="0.2">
      <c r="A409" s="1104"/>
      <c r="B409" s="1119"/>
      <c r="C409" s="35" t="s">
        <v>222</v>
      </c>
      <c r="D409" s="277">
        <v>1</v>
      </c>
      <c r="E409" s="278"/>
      <c r="F409" s="331">
        <v>51000</v>
      </c>
      <c r="G409" s="57">
        <v>47940</v>
      </c>
      <c r="H409" s="57"/>
      <c r="I409" s="57"/>
      <c r="J409" s="57"/>
      <c r="K409" s="57"/>
      <c r="L409" s="57">
        <v>51000</v>
      </c>
      <c r="M409" s="284"/>
      <c r="N409" s="284"/>
      <c r="O409" s="285"/>
      <c r="P409" s="37">
        <f t="shared" si="45"/>
        <v>149940</v>
      </c>
      <c r="Q409" s="286"/>
      <c r="R409" s="2"/>
      <c r="S409" s="2"/>
    </row>
    <row r="410" spans="1:19" s="161" customFormat="1" ht="24" customHeight="1" x14ac:dyDescent="0.2">
      <c r="A410" s="1104"/>
      <c r="B410" s="1119"/>
      <c r="C410" s="63" t="s">
        <v>331</v>
      </c>
      <c r="D410" s="289">
        <v>1</v>
      </c>
      <c r="E410" s="294"/>
      <c r="F410" s="332">
        <v>38250</v>
      </c>
      <c r="G410" s="222"/>
      <c r="H410" s="222"/>
      <c r="I410" s="222"/>
      <c r="J410" s="222"/>
      <c r="K410" s="222"/>
      <c r="L410" s="222">
        <v>25500</v>
      </c>
      <c r="M410" s="333"/>
      <c r="N410" s="333"/>
      <c r="O410" s="334"/>
      <c r="P410" s="62">
        <f t="shared" si="45"/>
        <v>63750</v>
      </c>
      <c r="Q410" s="335"/>
      <c r="R410" s="2"/>
      <c r="S410" s="2"/>
    </row>
    <row r="411" spans="1:19" s="161" customFormat="1" ht="24" customHeight="1" x14ac:dyDescent="0.2">
      <c r="A411" s="1104"/>
      <c r="B411" s="1119"/>
      <c r="C411" s="336" t="s">
        <v>332</v>
      </c>
      <c r="D411" s="337"/>
      <c r="E411" s="338"/>
      <c r="F411" s="339"/>
      <c r="G411" s="270"/>
      <c r="H411" s="270"/>
      <c r="I411" s="270"/>
      <c r="J411" s="270"/>
      <c r="K411" s="270"/>
      <c r="L411" s="270"/>
      <c r="M411" s="340"/>
      <c r="N411" s="340"/>
      <c r="O411" s="341"/>
      <c r="P411" s="269"/>
      <c r="Q411" s="342"/>
      <c r="R411" s="2"/>
      <c r="S411" s="2"/>
    </row>
    <row r="412" spans="1:19" s="161" customFormat="1" ht="24" customHeight="1" x14ac:dyDescent="0.2">
      <c r="A412" s="1104"/>
      <c r="B412" s="1119"/>
      <c r="C412" s="35" t="s">
        <v>193</v>
      </c>
      <c r="D412" s="277">
        <v>1</v>
      </c>
      <c r="E412" s="278"/>
      <c r="F412" s="331">
        <v>110500</v>
      </c>
      <c r="G412" s="64"/>
      <c r="H412" s="64"/>
      <c r="I412" s="64"/>
      <c r="J412" s="64"/>
      <c r="K412" s="64"/>
      <c r="L412" s="64">
        <v>105400</v>
      </c>
      <c r="M412" s="343"/>
      <c r="N412" s="343"/>
      <c r="O412" s="344"/>
      <c r="P412" s="36">
        <f t="shared" ref="P412" si="46">SUM(F412:L412)</f>
        <v>215900</v>
      </c>
      <c r="Q412" s="345"/>
      <c r="R412" s="2"/>
      <c r="S412" s="2"/>
    </row>
    <row r="413" spans="1:19" s="161" customFormat="1" ht="24" customHeight="1" x14ac:dyDescent="0.2">
      <c r="A413" s="1104"/>
      <c r="B413" s="1119"/>
      <c r="C413" s="35" t="s">
        <v>76</v>
      </c>
      <c r="D413" s="277">
        <v>1</v>
      </c>
      <c r="E413" s="278"/>
      <c r="F413" s="331">
        <v>102000</v>
      </c>
      <c r="G413" s="57">
        <v>33150</v>
      </c>
      <c r="H413" s="57"/>
      <c r="I413" s="57"/>
      <c r="J413" s="57"/>
      <c r="K413" s="57"/>
      <c r="L413" s="57">
        <v>102000</v>
      </c>
      <c r="M413" s="284"/>
      <c r="N413" s="284"/>
      <c r="O413" s="285"/>
      <c r="P413" s="37">
        <f>SUM(F413:L413)</f>
        <v>237150</v>
      </c>
      <c r="Q413" s="286"/>
      <c r="R413" s="2"/>
      <c r="S413" s="2"/>
    </row>
    <row r="414" spans="1:19" ht="24" customHeight="1" x14ac:dyDescent="0.2">
      <c r="A414" s="1104"/>
      <c r="B414" s="1119"/>
      <c r="C414" s="35" t="s">
        <v>312</v>
      </c>
      <c r="D414" s="277">
        <v>1</v>
      </c>
      <c r="E414" s="278"/>
      <c r="F414" s="331">
        <v>7500</v>
      </c>
      <c r="G414" s="57">
        <v>3700</v>
      </c>
      <c r="H414" s="57"/>
      <c r="I414" s="57"/>
      <c r="J414" s="57"/>
      <c r="K414" s="57"/>
      <c r="L414" s="57">
        <v>7500</v>
      </c>
      <c r="M414" s="284"/>
      <c r="N414" s="284"/>
      <c r="O414" s="285"/>
      <c r="P414" s="37">
        <f t="shared" ref="P414" si="47">SUM(F414:L414)</f>
        <v>18700</v>
      </c>
      <c r="Q414" s="286"/>
    </row>
    <row r="415" spans="1:19" s="161" customFormat="1" ht="24" customHeight="1" x14ac:dyDescent="0.2">
      <c r="A415" s="1104"/>
      <c r="B415" s="1119"/>
      <c r="C415" s="336" t="s">
        <v>333</v>
      </c>
      <c r="D415" s="337"/>
      <c r="E415" s="338"/>
      <c r="F415" s="339"/>
      <c r="G415" s="270"/>
      <c r="H415" s="270"/>
      <c r="I415" s="270"/>
      <c r="J415" s="270"/>
      <c r="K415" s="270"/>
      <c r="L415" s="270"/>
      <c r="M415" s="340"/>
      <c r="N415" s="340"/>
      <c r="O415" s="341"/>
      <c r="P415" s="269"/>
      <c r="Q415" s="342"/>
      <c r="R415" s="2"/>
      <c r="S415" s="2"/>
    </row>
    <row r="416" spans="1:19" s="161" customFormat="1" ht="24" customHeight="1" x14ac:dyDescent="0.2">
      <c r="A416" s="1104"/>
      <c r="B416" s="1119"/>
      <c r="C416" s="35" t="s">
        <v>193</v>
      </c>
      <c r="D416" s="277">
        <v>1</v>
      </c>
      <c r="E416" s="278"/>
      <c r="F416" s="331">
        <v>110500</v>
      </c>
      <c r="G416" s="64"/>
      <c r="H416" s="64"/>
      <c r="I416" s="64"/>
      <c r="J416" s="64"/>
      <c r="K416" s="64"/>
      <c r="L416" s="64"/>
      <c r="M416" s="343"/>
      <c r="N416" s="343"/>
      <c r="O416" s="344"/>
      <c r="P416" s="36">
        <f t="shared" ref="P416:P422" si="48">SUM(F416:L416)</f>
        <v>110500</v>
      </c>
      <c r="Q416" s="345"/>
      <c r="R416" s="2"/>
      <c r="S416" s="2"/>
    </row>
    <row r="417" spans="1:19" s="161" customFormat="1" ht="24" customHeight="1" x14ac:dyDescent="0.2">
      <c r="A417" s="1104"/>
      <c r="B417" s="1119"/>
      <c r="C417" s="35" t="s">
        <v>334</v>
      </c>
      <c r="D417" s="277">
        <v>1</v>
      </c>
      <c r="E417" s="278"/>
      <c r="F417" s="331">
        <v>21250</v>
      </c>
      <c r="G417" s="57">
        <v>1360</v>
      </c>
      <c r="H417" s="57"/>
      <c r="I417" s="57"/>
      <c r="J417" s="57"/>
      <c r="K417" s="57"/>
      <c r="L417" s="57">
        <v>21250</v>
      </c>
      <c r="M417" s="284"/>
      <c r="N417" s="284"/>
      <c r="O417" s="285"/>
      <c r="P417" s="37">
        <f t="shared" si="48"/>
        <v>43860</v>
      </c>
      <c r="Q417" s="286"/>
      <c r="R417" s="2"/>
      <c r="S417" s="2"/>
    </row>
    <row r="418" spans="1:19" s="161" customFormat="1" ht="24" customHeight="1" x14ac:dyDescent="0.2">
      <c r="A418" s="1104"/>
      <c r="B418" s="1119"/>
      <c r="C418" s="346" t="s">
        <v>335</v>
      </c>
      <c r="D418" s="347">
        <v>1</v>
      </c>
      <c r="E418" s="348"/>
      <c r="F418" s="349">
        <v>17000</v>
      </c>
      <c r="G418" s="350">
        <v>9860</v>
      </c>
      <c r="H418" s="350"/>
      <c r="I418" s="350"/>
      <c r="J418" s="350"/>
      <c r="K418" s="350"/>
      <c r="L418" s="350">
        <v>17000</v>
      </c>
      <c r="M418" s="351"/>
      <c r="N418" s="351"/>
      <c r="O418" s="352"/>
      <c r="P418" s="353">
        <f t="shared" si="48"/>
        <v>43860</v>
      </c>
      <c r="Q418" s="354"/>
      <c r="R418" s="2"/>
      <c r="S418" s="2"/>
    </row>
    <row r="419" spans="1:19" s="161" customFormat="1" ht="24" customHeight="1" x14ac:dyDescent="0.2">
      <c r="A419" s="1104"/>
      <c r="B419" s="355"/>
      <c r="C419" s="35" t="s">
        <v>312</v>
      </c>
      <c r="D419" s="277">
        <v>1</v>
      </c>
      <c r="E419" s="278"/>
      <c r="F419" s="331">
        <v>7500</v>
      </c>
      <c r="G419" s="64">
        <v>5920</v>
      </c>
      <c r="H419" s="64"/>
      <c r="I419" s="64"/>
      <c r="J419" s="64"/>
      <c r="K419" s="64"/>
      <c r="L419" s="64">
        <v>7500</v>
      </c>
      <c r="M419" s="343"/>
      <c r="N419" s="343"/>
      <c r="O419" s="344"/>
      <c r="P419" s="36">
        <f t="shared" si="48"/>
        <v>20920</v>
      </c>
      <c r="Q419" s="345"/>
      <c r="R419" s="2"/>
      <c r="S419" s="2"/>
    </row>
    <row r="420" spans="1:19" s="161" customFormat="1" ht="24" customHeight="1" x14ac:dyDescent="0.2">
      <c r="A420" s="1104"/>
      <c r="B420" s="356"/>
      <c r="C420" s="242" t="s">
        <v>312</v>
      </c>
      <c r="D420" s="277">
        <v>1</v>
      </c>
      <c r="E420" s="278"/>
      <c r="F420" s="331">
        <v>7500</v>
      </c>
      <c r="G420" s="64">
        <v>5920</v>
      </c>
      <c r="H420" s="64"/>
      <c r="I420" s="64"/>
      <c r="J420" s="64"/>
      <c r="K420" s="64"/>
      <c r="L420" s="64">
        <v>7500</v>
      </c>
      <c r="M420" s="343"/>
      <c r="N420" s="343"/>
      <c r="O420" s="344"/>
      <c r="P420" s="36">
        <f t="shared" si="48"/>
        <v>20920</v>
      </c>
      <c r="Q420" s="345"/>
      <c r="R420" s="2"/>
      <c r="S420" s="2"/>
    </row>
    <row r="421" spans="1:19" s="161" customFormat="1" ht="24" customHeight="1" x14ac:dyDescent="0.2">
      <c r="A421" s="1104"/>
      <c r="B421" s="356"/>
      <c r="C421" s="242" t="s">
        <v>312</v>
      </c>
      <c r="D421" s="277">
        <v>1</v>
      </c>
      <c r="E421" s="278"/>
      <c r="F421" s="331">
        <v>7500</v>
      </c>
      <c r="G421" s="64">
        <v>5920</v>
      </c>
      <c r="H421" s="64"/>
      <c r="I421" s="64"/>
      <c r="J421" s="64"/>
      <c r="K421" s="64"/>
      <c r="L421" s="64">
        <v>7500</v>
      </c>
      <c r="M421" s="343"/>
      <c r="N421" s="343"/>
      <c r="O421" s="344"/>
      <c r="P421" s="36">
        <f t="shared" si="48"/>
        <v>20920</v>
      </c>
      <c r="Q421" s="345"/>
      <c r="R421" s="2"/>
      <c r="S421" s="2"/>
    </row>
    <row r="422" spans="1:19" ht="24" customHeight="1" x14ac:dyDescent="0.2">
      <c r="A422" s="1104"/>
      <c r="B422" s="355"/>
      <c r="C422" s="258" t="s">
        <v>312</v>
      </c>
      <c r="D422" s="357">
        <v>1</v>
      </c>
      <c r="E422" s="358"/>
      <c r="F422" s="331">
        <v>7500</v>
      </c>
      <c r="G422" s="64">
        <v>5920</v>
      </c>
      <c r="H422" s="64"/>
      <c r="I422" s="64"/>
      <c r="J422" s="64"/>
      <c r="K422" s="64"/>
      <c r="L422" s="64">
        <v>7500</v>
      </c>
      <c r="M422" s="343"/>
      <c r="N422" s="343"/>
      <c r="O422" s="344"/>
      <c r="P422" s="36">
        <f t="shared" si="48"/>
        <v>20920</v>
      </c>
      <c r="Q422" s="359"/>
    </row>
    <row r="423" spans="1:19" s="161" customFormat="1" ht="24" customHeight="1" x14ac:dyDescent="0.2">
      <c r="A423" s="1104"/>
      <c r="B423" s="355"/>
      <c r="C423" s="336" t="s">
        <v>336</v>
      </c>
      <c r="D423" s="337"/>
      <c r="E423" s="338"/>
      <c r="F423" s="339"/>
      <c r="G423" s="270"/>
      <c r="H423" s="270"/>
      <c r="I423" s="270"/>
      <c r="J423" s="270"/>
      <c r="K423" s="270"/>
      <c r="L423" s="270"/>
      <c r="M423" s="340"/>
      <c r="N423" s="340"/>
      <c r="O423" s="341"/>
      <c r="P423" s="269"/>
      <c r="Q423" s="342"/>
      <c r="R423" s="2"/>
      <c r="S423" s="2"/>
    </row>
    <row r="424" spans="1:19" s="161" customFormat="1" ht="24" customHeight="1" x14ac:dyDescent="0.2">
      <c r="A424" s="1104"/>
      <c r="B424" s="355"/>
      <c r="C424" s="35" t="s">
        <v>193</v>
      </c>
      <c r="D424" s="277">
        <v>1</v>
      </c>
      <c r="E424" s="278"/>
      <c r="F424" s="331">
        <v>110500</v>
      </c>
      <c r="G424" s="64"/>
      <c r="H424" s="64"/>
      <c r="I424" s="64"/>
      <c r="J424" s="64"/>
      <c r="K424" s="64"/>
      <c r="L424" s="64"/>
      <c r="M424" s="343"/>
      <c r="N424" s="343"/>
      <c r="O424" s="344"/>
      <c r="P424" s="36">
        <f t="shared" ref="P424:P430" si="49">SUM(F424:L424)</f>
        <v>110500</v>
      </c>
      <c r="Q424" s="345"/>
      <c r="R424" s="2"/>
      <c r="S424" s="2"/>
    </row>
    <row r="425" spans="1:19" s="161" customFormat="1" ht="24" customHeight="1" x14ac:dyDescent="0.2">
      <c r="A425" s="1104"/>
      <c r="B425" s="355"/>
      <c r="C425" s="35" t="s">
        <v>312</v>
      </c>
      <c r="D425" s="277">
        <v>1</v>
      </c>
      <c r="E425" s="278"/>
      <c r="F425" s="331">
        <v>7500</v>
      </c>
      <c r="G425" s="64">
        <v>1575</v>
      </c>
      <c r="H425" s="64"/>
      <c r="I425" s="64"/>
      <c r="J425" s="64"/>
      <c r="K425" s="64"/>
      <c r="L425" s="64">
        <v>7500</v>
      </c>
      <c r="M425" s="343"/>
      <c r="N425" s="343"/>
      <c r="O425" s="344"/>
      <c r="P425" s="36">
        <f t="shared" si="49"/>
        <v>16575</v>
      </c>
      <c r="Q425" s="345"/>
      <c r="R425" s="2"/>
      <c r="S425" s="2"/>
    </row>
    <row r="426" spans="1:19" s="161" customFormat="1" ht="24" customHeight="1" x14ac:dyDescent="0.2">
      <c r="A426" s="1104"/>
      <c r="B426" s="356"/>
      <c r="C426" s="35" t="s">
        <v>312</v>
      </c>
      <c r="D426" s="277">
        <v>1</v>
      </c>
      <c r="E426" s="278"/>
      <c r="F426" s="331">
        <v>7500</v>
      </c>
      <c r="G426" s="64">
        <v>1575</v>
      </c>
      <c r="H426" s="64"/>
      <c r="I426" s="64"/>
      <c r="J426" s="64"/>
      <c r="K426" s="64"/>
      <c r="L426" s="64">
        <v>7500</v>
      </c>
      <c r="M426" s="343"/>
      <c r="N426" s="343"/>
      <c r="O426" s="344"/>
      <c r="P426" s="36">
        <f t="shared" si="49"/>
        <v>16575</v>
      </c>
      <c r="Q426" s="345"/>
      <c r="R426" s="2"/>
      <c r="S426" s="2"/>
    </row>
    <row r="427" spans="1:19" s="161" customFormat="1" ht="24" customHeight="1" x14ac:dyDescent="0.2">
      <c r="A427" s="1104"/>
      <c r="B427" s="356"/>
      <c r="C427" s="35" t="s">
        <v>312</v>
      </c>
      <c r="D427" s="277">
        <v>1</v>
      </c>
      <c r="E427" s="278"/>
      <c r="F427" s="331">
        <v>7500</v>
      </c>
      <c r="G427" s="64">
        <v>1575</v>
      </c>
      <c r="H427" s="64"/>
      <c r="I427" s="64"/>
      <c r="J427" s="64"/>
      <c r="K427" s="64"/>
      <c r="L427" s="64">
        <v>7500</v>
      </c>
      <c r="M427" s="343"/>
      <c r="N427" s="343"/>
      <c r="O427" s="344"/>
      <c r="P427" s="36">
        <f t="shared" si="49"/>
        <v>16575</v>
      </c>
      <c r="Q427" s="345"/>
      <c r="R427" s="2"/>
      <c r="S427" s="2"/>
    </row>
    <row r="428" spans="1:19" s="161" customFormat="1" ht="24" customHeight="1" x14ac:dyDescent="0.2">
      <c r="A428" s="1104"/>
      <c r="B428" s="356"/>
      <c r="C428" s="35" t="s">
        <v>312</v>
      </c>
      <c r="D428" s="277">
        <v>1</v>
      </c>
      <c r="E428" s="278"/>
      <c r="F428" s="331">
        <v>7500</v>
      </c>
      <c r="G428" s="64">
        <v>1575</v>
      </c>
      <c r="H428" s="64"/>
      <c r="I428" s="64"/>
      <c r="J428" s="64"/>
      <c r="K428" s="64"/>
      <c r="L428" s="64">
        <v>7500</v>
      </c>
      <c r="M428" s="343"/>
      <c r="N428" s="343"/>
      <c r="O428" s="344"/>
      <c r="P428" s="36">
        <f t="shared" si="49"/>
        <v>16575</v>
      </c>
      <c r="Q428" s="345"/>
      <c r="R428" s="2"/>
      <c r="S428" s="2"/>
    </row>
    <row r="429" spans="1:19" s="161" customFormat="1" ht="24" customHeight="1" x14ac:dyDescent="0.2">
      <c r="A429" s="1104"/>
      <c r="B429" s="356"/>
      <c r="C429" s="35" t="s">
        <v>312</v>
      </c>
      <c r="D429" s="277">
        <v>1</v>
      </c>
      <c r="E429" s="278"/>
      <c r="F429" s="331">
        <v>7500</v>
      </c>
      <c r="G429" s="64"/>
      <c r="H429" s="64"/>
      <c r="I429" s="64"/>
      <c r="J429" s="64"/>
      <c r="K429" s="64"/>
      <c r="L429" s="64">
        <v>6950</v>
      </c>
      <c r="M429" s="343"/>
      <c r="N429" s="343"/>
      <c r="O429" s="344"/>
      <c r="P429" s="36">
        <f t="shared" si="49"/>
        <v>14450</v>
      </c>
      <c r="Q429" s="345"/>
      <c r="R429" s="2"/>
      <c r="S429" s="2"/>
    </row>
    <row r="430" spans="1:19" ht="24" customHeight="1" thickBot="1" x14ac:dyDescent="0.25">
      <c r="A430" s="1104"/>
      <c r="B430" s="355"/>
      <c r="C430" s="360" t="s">
        <v>312</v>
      </c>
      <c r="D430" s="361">
        <v>1</v>
      </c>
      <c r="E430" s="362"/>
      <c r="F430" s="363">
        <v>7500</v>
      </c>
      <c r="G430" s="364"/>
      <c r="H430" s="364"/>
      <c r="I430" s="364"/>
      <c r="J430" s="364"/>
      <c r="K430" s="364"/>
      <c r="L430" s="364">
        <v>6950</v>
      </c>
      <c r="M430" s="365"/>
      <c r="N430" s="365"/>
      <c r="O430" s="366"/>
      <c r="P430" s="367">
        <f t="shared" si="49"/>
        <v>14450</v>
      </c>
      <c r="Q430" s="368"/>
    </row>
    <row r="431" spans="1:19" ht="29.25" customHeight="1" thickTop="1" thickBot="1" x14ac:dyDescent="0.25">
      <c r="A431" s="1120"/>
      <c r="B431" s="369"/>
      <c r="C431" s="370" t="s">
        <v>337</v>
      </c>
      <c r="D431" s="371">
        <f>SUM(D405:D430)</f>
        <v>23</v>
      </c>
      <c r="E431" s="372"/>
      <c r="F431" s="373">
        <f>SUM(F405:F430)</f>
        <v>958000</v>
      </c>
      <c r="G431" s="373">
        <f>SUM(G405:G430)</f>
        <v>231730</v>
      </c>
      <c r="H431" s="373"/>
      <c r="I431" s="373"/>
      <c r="J431" s="373"/>
      <c r="K431" s="373"/>
      <c r="L431" s="373">
        <f>SUM(L405:L430)</f>
        <v>635260</v>
      </c>
      <c r="M431" s="374"/>
      <c r="N431" s="374"/>
      <c r="O431" s="375"/>
      <c r="P431" s="373">
        <f>SUM(P405:P430)</f>
        <v>1824990</v>
      </c>
      <c r="Q431" s="376"/>
    </row>
    <row r="432" spans="1:19" ht="30.75" customHeight="1" thickTop="1" x14ac:dyDescent="0.2">
      <c r="A432" s="1115" t="s">
        <v>771</v>
      </c>
      <c r="B432" s="1117" t="s">
        <v>338</v>
      </c>
      <c r="C432" s="323" t="s">
        <v>81</v>
      </c>
      <c r="D432" s="324">
        <v>1</v>
      </c>
      <c r="E432" s="325"/>
      <c r="F432" s="326">
        <v>127500</v>
      </c>
      <c r="G432" s="326"/>
      <c r="H432" s="326"/>
      <c r="I432" s="326"/>
      <c r="J432" s="326"/>
      <c r="K432" s="326"/>
      <c r="L432" s="326">
        <v>51765</v>
      </c>
      <c r="M432" s="327"/>
      <c r="N432" s="327"/>
      <c r="O432" s="328"/>
      <c r="P432" s="329">
        <f>SUM(F432:L432)</f>
        <v>179265</v>
      </c>
      <c r="Q432" s="330"/>
    </row>
    <row r="433" spans="1:19" ht="30.75" customHeight="1" x14ac:dyDescent="0.2">
      <c r="A433" s="1110"/>
      <c r="B433" s="1113"/>
      <c r="C433" s="35" t="s">
        <v>128</v>
      </c>
      <c r="D433" s="277">
        <v>1</v>
      </c>
      <c r="E433" s="278"/>
      <c r="F433" s="331">
        <v>59500</v>
      </c>
      <c r="G433" s="64">
        <v>9010</v>
      </c>
      <c r="H433" s="64"/>
      <c r="I433" s="64"/>
      <c r="J433" s="64"/>
      <c r="K433" s="64"/>
      <c r="L433" s="64">
        <v>59500</v>
      </c>
      <c r="M433" s="343"/>
      <c r="N433" s="343"/>
      <c r="O433" s="344"/>
      <c r="P433" s="36">
        <f t="shared" ref="P433" si="50">SUM(F433:L433)</f>
        <v>128010</v>
      </c>
      <c r="Q433" s="345"/>
    </row>
    <row r="434" spans="1:19" ht="30.75" customHeight="1" thickBot="1" x14ac:dyDescent="0.25">
      <c r="A434" s="1110"/>
      <c r="B434" s="1113"/>
      <c r="C434" s="360" t="s">
        <v>87</v>
      </c>
      <c r="D434" s="377">
        <v>1</v>
      </c>
      <c r="E434" s="378"/>
      <c r="F434" s="379">
        <v>55250</v>
      </c>
      <c r="G434" s="379"/>
      <c r="H434" s="379"/>
      <c r="I434" s="379"/>
      <c r="J434" s="379"/>
      <c r="K434" s="379"/>
      <c r="L434" s="379">
        <v>21567</v>
      </c>
      <c r="M434" s="380"/>
      <c r="N434" s="380"/>
      <c r="O434" s="381"/>
      <c r="P434" s="382">
        <f>SUM(F434:L434)</f>
        <v>76817</v>
      </c>
      <c r="Q434" s="383"/>
    </row>
    <row r="435" spans="1:19" ht="24" customHeight="1" thickTop="1" thickBot="1" x14ac:dyDescent="0.25">
      <c r="A435" s="1116"/>
      <c r="B435" s="1118"/>
      <c r="C435" s="384" t="s">
        <v>339</v>
      </c>
      <c r="D435" s="385">
        <f>SUM(D432:D434)</f>
        <v>3</v>
      </c>
      <c r="E435" s="386"/>
      <c r="F435" s="112">
        <f>SUM(F432:F434)</f>
        <v>242250</v>
      </c>
      <c r="G435" s="112">
        <f>SUM(G433:G434)</f>
        <v>9010</v>
      </c>
      <c r="H435" s="112"/>
      <c r="I435" s="112"/>
      <c r="J435" s="112"/>
      <c r="K435" s="112"/>
      <c r="L435" s="112">
        <f>SUM(L432:L434)</f>
        <v>132832</v>
      </c>
      <c r="M435" s="387"/>
      <c r="N435" s="387"/>
      <c r="O435" s="388"/>
      <c r="P435" s="112">
        <f>SUM(P432:P434)</f>
        <v>384092</v>
      </c>
      <c r="Q435" s="322"/>
    </row>
    <row r="436" spans="1:19" ht="24" customHeight="1" thickTop="1" thickBot="1" x14ac:dyDescent="0.25">
      <c r="A436" s="1122" t="s">
        <v>340</v>
      </c>
      <c r="B436" s="1123"/>
      <c r="C436" s="1124"/>
      <c r="D436" s="389">
        <f>SUM(D435,D431)</f>
        <v>26</v>
      </c>
      <c r="E436" s="390"/>
      <c r="F436" s="391">
        <f>SUM(F435,F431)</f>
        <v>1200250</v>
      </c>
      <c r="G436" s="391">
        <f>SUM(G431+G435)</f>
        <v>240740</v>
      </c>
      <c r="H436" s="391"/>
      <c r="I436" s="391"/>
      <c r="J436" s="391"/>
      <c r="K436" s="391"/>
      <c r="L436" s="391">
        <f>SUM(L431+L435)</f>
        <v>768092</v>
      </c>
      <c r="M436" s="392"/>
      <c r="N436" s="392"/>
      <c r="O436" s="393"/>
      <c r="P436" s="391">
        <f>SUM(P435,P431)</f>
        <v>2209082</v>
      </c>
      <c r="Q436" s="394"/>
      <c r="R436" s="161"/>
      <c r="S436" s="161"/>
    </row>
    <row r="437" spans="1:19" ht="20.25" customHeight="1" thickTop="1" thickBot="1" x14ac:dyDescent="0.25">
      <c r="A437" s="1106" t="s">
        <v>341</v>
      </c>
      <c r="B437" s="1107"/>
      <c r="C437" s="1107"/>
      <c r="D437" s="1107"/>
      <c r="E437" s="1107"/>
      <c r="F437" s="1107"/>
      <c r="G437" s="1107"/>
      <c r="H437" s="1107"/>
      <c r="I437" s="1107"/>
      <c r="J437" s="1107"/>
      <c r="K437" s="1107"/>
      <c r="L437" s="1107"/>
      <c r="M437" s="1107"/>
      <c r="N437" s="1107"/>
      <c r="O437" s="1107"/>
      <c r="P437" s="1107"/>
      <c r="Q437" s="1108"/>
    </row>
    <row r="438" spans="1:19" ht="30.75" customHeight="1" thickTop="1" x14ac:dyDescent="0.2">
      <c r="A438" s="1109" t="s">
        <v>772</v>
      </c>
      <c r="B438" s="1112" t="s">
        <v>342</v>
      </c>
      <c r="C438" s="323" t="s">
        <v>343</v>
      </c>
      <c r="D438" s="324">
        <v>1</v>
      </c>
      <c r="E438" s="325"/>
      <c r="F438" s="395">
        <v>127500</v>
      </c>
      <c r="G438" s="396"/>
      <c r="H438" s="397"/>
      <c r="I438" s="397"/>
      <c r="J438" s="397"/>
      <c r="K438" s="397"/>
      <c r="L438" s="397">
        <v>90150</v>
      </c>
      <c r="M438" s="398"/>
      <c r="N438" s="398"/>
      <c r="O438" s="399"/>
      <c r="P438" s="400">
        <f t="shared" ref="P438:P441" si="51">SUM(F438:L438)</f>
        <v>217650</v>
      </c>
      <c r="Q438" s="401"/>
      <c r="R438" s="402"/>
    </row>
    <row r="439" spans="1:19" ht="30.75" customHeight="1" x14ac:dyDescent="0.2">
      <c r="A439" s="1110"/>
      <c r="B439" s="1113"/>
      <c r="C439" s="403" t="s">
        <v>344</v>
      </c>
      <c r="D439" s="404">
        <v>1</v>
      </c>
      <c r="E439" s="405"/>
      <c r="F439" s="406">
        <v>110500</v>
      </c>
      <c r="G439" s="406"/>
      <c r="H439" s="406"/>
      <c r="I439" s="406"/>
      <c r="J439" s="406"/>
      <c r="K439" s="406"/>
      <c r="L439" s="406">
        <v>47175</v>
      </c>
      <c r="M439" s="407"/>
      <c r="N439" s="407"/>
      <c r="O439" s="408"/>
      <c r="P439" s="409">
        <f t="shared" si="51"/>
        <v>157675</v>
      </c>
      <c r="Q439" s="410"/>
    </row>
    <row r="440" spans="1:19" ht="30.75" customHeight="1" x14ac:dyDescent="0.2">
      <c r="A440" s="1110"/>
      <c r="B440" s="1113"/>
      <c r="C440" s="411" t="s">
        <v>76</v>
      </c>
      <c r="D440" s="412">
        <v>1</v>
      </c>
      <c r="E440" s="413"/>
      <c r="F440" s="395">
        <v>102000</v>
      </c>
      <c r="G440" s="396"/>
      <c r="H440" s="397"/>
      <c r="I440" s="397"/>
      <c r="J440" s="397"/>
      <c r="K440" s="397"/>
      <c r="L440" s="397">
        <v>84575</v>
      </c>
      <c r="M440" s="398"/>
      <c r="N440" s="398"/>
      <c r="O440" s="399"/>
      <c r="P440" s="400">
        <f t="shared" si="51"/>
        <v>186575</v>
      </c>
      <c r="Q440" s="401"/>
      <c r="R440" s="402"/>
    </row>
    <row r="441" spans="1:19" ht="30.75" customHeight="1" thickBot="1" x14ac:dyDescent="0.25">
      <c r="A441" s="1110"/>
      <c r="B441" s="1113"/>
      <c r="C441" s="414" t="s">
        <v>345</v>
      </c>
      <c r="D441" s="415">
        <v>1</v>
      </c>
      <c r="E441" s="416"/>
      <c r="F441" s="417">
        <v>51000</v>
      </c>
      <c r="G441" s="418"/>
      <c r="H441" s="419"/>
      <c r="I441" s="419"/>
      <c r="J441" s="419"/>
      <c r="K441" s="419"/>
      <c r="L441" s="419">
        <v>21250</v>
      </c>
      <c r="M441" s="420"/>
      <c r="N441" s="420"/>
      <c r="O441" s="421"/>
      <c r="P441" s="422">
        <f t="shared" si="51"/>
        <v>72250</v>
      </c>
      <c r="Q441" s="423"/>
    </row>
    <row r="442" spans="1:19" ht="29.25" customHeight="1" thickTop="1" thickBot="1" x14ac:dyDescent="0.25">
      <c r="A442" s="1111"/>
      <c r="B442" s="1114"/>
      <c r="C442" s="384" t="s">
        <v>346</v>
      </c>
      <c r="D442" s="371">
        <f>SUM(D438:D441)</f>
        <v>4</v>
      </c>
      <c r="E442" s="372"/>
      <c r="F442" s="373">
        <f>SUM(F438:F441)</f>
        <v>391000</v>
      </c>
      <c r="G442" s="373"/>
      <c r="H442" s="373"/>
      <c r="I442" s="373"/>
      <c r="J442" s="373"/>
      <c r="K442" s="373"/>
      <c r="L442" s="373">
        <f>SUM(L438:L441)</f>
        <v>243150</v>
      </c>
      <c r="M442" s="374"/>
      <c r="N442" s="374"/>
      <c r="O442" s="375"/>
      <c r="P442" s="373">
        <f>SUM(P438:P441)</f>
        <v>634150</v>
      </c>
      <c r="Q442" s="376"/>
    </row>
    <row r="443" spans="1:19" ht="30.75" customHeight="1" thickTop="1" x14ac:dyDescent="0.2">
      <c r="A443" s="1115" t="s">
        <v>773</v>
      </c>
      <c r="B443" s="1117" t="s">
        <v>347</v>
      </c>
      <c r="C443" s="323" t="s">
        <v>81</v>
      </c>
      <c r="D443" s="324">
        <v>1</v>
      </c>
      <c r="E443" s="325"/>
      <c r="F443" s="326">
        <v>127500</v>
      </c>
      <c r="G443" s="326"/>
      <c r="H443" s="326"/>
      <c r="I443" s="326"/>
      <c r="J443" s="326"/>
      <c r="K443" s="326"/>
      <c r="L443" s="326"/>
      <c r="M443" s="327"/>
      <c r="N443" s="327"/>
      <c r="O443" s="328"/>
      <c r="P443" s="329">
        <f>SUM(F443:L443)</f>
        <v>127500</v>
      </c>
      <c r="Q443" s="330"/>
    </row>
    <row r="444" spans="1:19" ht="30.75" customHeight="1" x14ac:dyDescent="0.2">
      <c r="A444" s="1110"/>
      <c r="B444" s="1113"/>
      <c r="C444" s="35" t="s">
        <v>76</v>
      </c>
      <c r="D444" s="277">
        <v>1</v>
      </c>
      <c r="E444" s="278"/>
      <c r="F444" s="331">
        <v>102000</v>
      </c>
      <c r="G444" s="64"/>
      <c r="H444" s="64"/>
      <c r="I444" s="64"/>
      <c r="J444" s="64"/>
      <c r="K444" s="64"/>
      <c r="L444" s="64">
        <v>33320</v>
      </c>
      <c r="M444" s="343"/>
      <c r="N444" s="343"/>
      <c r="O444" s="344"/>
      <c r="P444" s="36">
        <f t="shared" ref="P444:P445" si="52">SUM(F444:L444)</f>
        <v>135320</v>
      </c>
      <c r="Q444" s="345"/>
    </row>
    <row r="445" spans="1:19" ht="30.75" customHeight="1" x14ac:dyDescent="0.2">
      <c r="A445" s="1110"/>
      <c r="B445" s="1113"/>
      <c r="C445" s="35" t="s">
        <v>128</v>
      </c>
      <c r="D445" s="277">
        <v>1</v>
      </c>
      <c r="E445" s="278"/>
      <c r="F445" s="331">
        <v>59500</v>
      </c>
      <c r="G445" s="64"/>
      <c r="H445" s="64"/>
      <c r="I445" s="64"/>
      <c r="J445" s="64"/>
      <c r="K445" s="64"/>
      <c r="L445" s="64"/>
      <c r="M445" s="343"/>
      <c r="N445" s="343"/>
      <c r="O445" s="344"/>
      <c r="P445" s="36">
        <f t="shared" si="52"/>
        <v>59500</v>
      </c>
      <c r="Q445" s="345"/>
    </row>
    <row r="446" spans="1:19" ht="30.75" customHeight="1" thickBot="1" x14ac:dyDescent="0.25">
      <c r="A446" s="1110"/>
      <c r="B446" s="1113"/>
      <c r="C446" s="360" t="s">
        <v>87</v>
      </c>
      <c r="D446" s="377">
        <v>1</v>
      </c>
      <c r="E446" s="378"/>
      <c r="F446" s="379">
        <v>55250</v>
      </c>
      <c r="G446" s="379"/>
      <c r="H446" s="379"/>
      <c r="I446" s="379"/>
      <c r="J446" s="379"/>
      <c r="K446" s="379"/>
      <c r="L446" s="379"/>
      <c r="M446" s="380"/>
      <c r="N446" s="380"/>
      <c r="O446" s="381"/>
      <c r="P446" s="382">
        <f>SUM(F446:L446)</f>
        <v>55250</v>
      </c>
      <c r="Q446" s="383"/>
    </row>
    <row r="447" spans="1:19" ht="24" customHeight="1" thickTop="1" thickBot="1" x14ac:dyDescent="0.25">
      <c r="A447" s="1116"/>
      <c r="B447" s="1118"/>
      <c r="C447" s="384" t="s">
        <v>348</v>
      </c>
      <c r="D447" s="385">
        <f>SUM(D443:D446)</f>
        <v>4</v>
      </c>
      <c r="E447" s="386"/>
      <c r="F447" s="112">
        <f>SUM(F443:F446)</f>
        <v>344250</v>
      </c>
      <c r="G447" s="112"/>
      <c r="H447" s="112"/>
      <c r="I447" s="112"/>
      <c r="J447" s="112"/>
      <c r="K447" s="112"/>
      <c r="L447" s="112">
        <f>SUM(L443:L446)</f>
        <v>33320</v>
      </c>
      <c r="M447" s="387"/>
      <c r="N447" s="387"/>
      <c r="O447" s="388"/>
      <c r="P447" s="112">
        <f>SUM(P443:P446)</f>
        <v>377570</v>
      </c>
      <c r="Q447" s="322"/>
    </row>
    <row r="448" spans="1:19" ht="30.75" customHeight="1" thickTop="1" x14ac:dyDescent="0.2">
      <c r="A448" s="1110" t="s">
        <v>774</v>
      </c>
      <c r="B448" s="1119" t="s">
        <v>349</v>
      </c>
      <c r="C448" s="411" t="s">
        <v>81</v>
      </c>
      <c r="D448" s="424">
        <v>1</v>
      </c>
      <c r="E448" s="413"/>
      <c r="F448" s="397">
        <v>127500</v>
      </c>
      <c r="G448" s="397"/>
      <c r="H448" s="397"/>
      <c r="I448" s="397"/>
      <c r="J448" s="397"/>
      <c r="K448" s="397"/>
      <c r="L448" s="397">
        <v>92820</v>
      </c>
      <c r="M448" s="398"/>
      <c r="N448" s="398"/>
      <c r="O448" s="399"/>
      <c r="P448" s="400">
        <f t="shared" ref="P448:P458" si="53">SUM(F448:L448)</f>
        <v>220320</v>
      </c>
      <c r="Q448" s="401"/>
    </row>
    <row r="449" spans="1:19" ht="30.75" customHeight="1" x14ac:dyDescent="0.2">
      <c r="A449" s="1110"/>
      <c r="B449" s="1119"/>
      <c r="C449" s="403" t="s">
        <v>76</v>
      </c>
      <c r="D449" s="404">
        <v>1</v>
      </c>
      <c r="E449" s="405"/>
      <c r="F449" s="406">
        <v>102000</v>
      </c>
      <c r="G449" s="406"/>
      <c r="H449" s="406"/>
      <c r="I449" s="406"/>
      <c r="J449" s="406"/>
      <c r="K449" s="406"/>
      <c r="L449" s="406">
        <v>33320</v>
      </c>
      <c r="M449" s="407"/>
      <c r="N449" s="407"/>
      <c r="O449" s="408"/>
      <c r="P449" s="409">
        <f t="shared" si="53"/>
        <v>135320</v>
      </c>
      <c r="Q449" s="410"/>
    </row>
    <row r="450" spans="1:19" ht="30.75" customHeight="1" x14ac:dyDescent="0.2">
      <c r="A450" s="1110"/>
      <c r="B450" s="1119"/>
      <c r="C450" s="403" t="s">
        <v>76</v>
      </c>
      <c r="D450" s="404">
        <v>1</v>
      </c>
      <c r="E450" s="405"/>
      <c r="F450" s="406">
        <v>102000</v>
      </c>
      <c r="G450" s="406"/>
      <c r="H450" s="406"/>
      <c r="I450" s="406"/>
      <c r="J450" s="406"/>
      <c r="K450" s="406"/>
      <c r="L450" s="406">
        <v>10000</v>
      </c>
      <c r="M450" s="407"/>
      <c r="N450" s="407"/>
      <c r="O450" s="408"/>
      <c r="P450" s="409">
        <f t="shared" si="53"/>
        <v>112000</v>
      </c>
      <c r="Q450" s="410"/>
    </row>
    <row r="451" spans="1:19" ht="30.75" customHeight="1" x14ac:dyDescent="0.2">
      <c r="A451" s="1110"/>
      <c r="B451" s="1119"/>
      <c r="C451" s="403" t="s">
        <v>128</v>
      </c>
      <c r="D451" s="404">
        <v>1</v>
      </c>
      <c r="E451" s="405"/>
      <c r="F451" s="406">
        <v>34000</v>
      </c>
      <c r="G451" s="406"/>
      <c r="H451" s="406"/>
      <c r="I451" s="406"/>
      <c r="J451" s="406"/>
      <c r="K451" s="406"/>
      <c r="L451" s="406">
        <v>29750</v>
      </c>
      <c r="M451" s="407"/>
      <c r="N451" s="407"/>
      <c r="O451" s="408"/>
      <c r="P451" s="409">
        <f t="shared" si="53"/>
        <v>63750</v>
      </c>
      <c r="Q451" s="410"/>
    </row>
    <row r="452" spans="1:19" ht="30.75" customHeight="1" x14ac:dyDescent="0.2">
      <c r="A452" s="1110"/>
      <c r="B452" s="1119"/>
      <c r="C452" s="403" t="s">
        <v>87</v>
      </c>
      <c r="D452" s="404">
        <v>1</v>
      </c>
      <c r="E452" s="405"/>
      <c r="F452" s="406">
        <v>55250</v>
      </c>
      <c r="G452" s="406"/>
      <c r="H452" s="406"/>
      <c r="I452" s="406"/>
      <c r="J452" s="406"/>
      <c r="K452" s="406"/>
      <c r="L452" s="406">
        <v>36040</v>
      </c>
      <c r="M452" s="407"/>
      <c r="N452" s="407"/>
      <c r="O452" s="408"/>
      <c r="P452" s="409">
        <f t="shared" si="53"/>
        <v>91290</v>
      </c>
      <c r="Q452" s="410"/>
    </row>
    <row r="453" spans="1:19" ht="30.75" customHeight="1" x14ac:dyDescent="0.2">
      <c r="A453" s="1110"/>
      <c r="B453" s="1119"/>
      <c r="C453" s="403" t="s">
        <v>88</v>
      </c>
      <c r="D453" s="404">
        <v>1</v>
      </c>
      <c r="E453" s="405"/>
      <c r="F453" s="406">
        <v>42500</v>
      </c>
      <c r="G453" s="406">
        <v>7820</v>
      </c>
      <c r="H453" s="406"/>
      <c r="I453" s="406"/>
      <c r="J453" s="406"/>
      <c r="K453" s="406"/>
      <c r="L453" s="406">
        <v>42500</v>
      </c>
      <c r="M453" s="407"/>
      <c r="N453" s="407"/>
      <c r="O453" s="408"/>
      <c r="P453" s="409">
        <f t="shared" si="53"/>
        <v>92820</v>
      </c>
      <c r="Q453" s="410"/>
    </row>
    <row r="454" spans="1:19" ht="30.75" customHeight="1" x14ac:dyDescent="0.2">
      <c r="A454" s="1110"/>
      <c r="B454" s="1119"/>
      <c r="C454" s="403" t="s">
        <v>88</v>
      </c>
      <c r="D454" s="404">
        <v>1</v>
      </c>
      <c r="E454" s="405"/>
      <c r="F454" s="406">
        <v>42500</v>
      </c>
      <c r="G454" s="406">
        <v>7820</v>
      </c>
      <c r="H454" s="406"/>
      <c r="I454" s="406"/>
      <c r="J454" s="406"/>
      <c r="K454" s="406"/>
      <c r="L454" s="406">
        <v>42500</v>
      </c>
      <c r="M454" s="407"/>
      <c r="N454" s="407"/>
      <c r="O454" s="408"/>
      <c r="P454" s="409">
        <f t="shared" si="53"/>
        <v>92820</v>
      </c>
      <c r="Q454" s="410"/>
    </row>
    <row r="455" spans="1:19" ht="30.75" customHeight="1" x14ac:dyDescent="0.2">
      <c r="A455" s="1110"/>
      <c r="B455" s="1119"/>
      <c r="C455" s="403" t="s">
        <v>88</v>
      </c>
      <c r="D455" s="404">
        <v>1</v>
      </c>
      <c r="E455" s="405"/>
      <c r="F455" s="406">
        <v>42500</v>
      </c>
      <c r="G455" s="406">
        <v>7820</v>
      </c>
      <c r="H455" s="406"/>
      <c r="I455" s="406"/>
      <c r="J455" s="406"/>
      <c r="K455" s="406"/>
      <c r="L455" s="406">
        <v>42500</v>
      </c>
      <c r="M455" s="407"/>
      <c r="N455" s="407"/>
      <c r="O455" s="408"/>
      <c r="P455" s="409">
        <f t="shared" si="53"/>
        <v>92820</v>
      </c>
      <c r="Q455" s="410"/>
    </row>
    <row r="456" spans="1:19" ht="30.75" customHeight="1" x14ac:dyDescent="0.2">
      <c r="A456" s="1110"/>
      <c r="B456" s="1119"/>
      <c r="C456" s="403" t="s">
        <v>331</v>
      </c>
      <c r="D456" s="404">
        <v>1</v>
      </c>
      <c r="E456" s="405"/>
      <c r="F456" s="406">
        <v>38250</v>
      </c>
      <c r="G456" s="406">
        <v>36125</v>
      </c>
      <c r="H456" s="406"/>
      <c r="I456" s="406"/>
      <c r="J456" s="406"/>
      <c r="K456" s="406"/>
      <c r="L456" s="406">
        <v>38250</v>
      </c>
      <c r="M456" s="407"/>
      <c r="N456" s="407"/>
      <c r="O456" s="408"/>
      <c r="P456" s="409">
        <f t="shared" si="53"/>
        <v>112625</v>
      </c>
      <c r="Q456" s="410"/>
    </row>
    <row r="457" spans="1:19" ht="30.75" customHeight="1" x14ac:dyDescent="0.2">
      <c r="A457" s="1110"/>
      <c r="B457" s="1119"/>
      <c r="C457" s="403" t="s">
        <v>331</v>
      </c>
      <c r="D457" s="404">
        <v>1</v>
      </c>
      <c r="E457" s="405"/>
      <c r="F457" s="406">
        <v>38250</v>
      </c>
      <c r="G457" s="406"/>
      <c r="H457" s="406"/>
      <c r="I457" s="406"/>
      <c r="J457" s="406"/>
      <c r="K457" s="406"/>
      <c r="L457" s="406">
        <v>29750</v>
      </c>
      <c r="M457" s="407"/>
      <c r="N457" s="407"/>
      <c r="O457" s="408"/>
      <c r="P457" s="409">
        <f t="shared" si="53"/>
        <v>68000</v>
      </c>
      <c r="Q457" s="410"/>
    </row>
    <row r="458" spans="1:19" ht="30" customHeight="1" thickBot="1" x14ac:dyDescent="0.25">
      <c r="A458" s="1110"/>
      <c r="B458" s="1119"/>
      <c r="C458" s="414" t="s">
        <v>331</v>
      </c>
      <c r="D458" s="415">
        <v>1</v>
      </c>
      <c r="E458" s="416"/>
      <c r="F458" s="417">
        <v>38250</v>
      </c>
      <c r="G458" s="417"/>
      <c r="H458" s="417"/>
      <c r="I458" s="417"/>
      <c r="J458" s="417"/>
      <c r="K458" s="417"/>
      <c r="L458" s="417">
        <v>25500</v>
      </c>
      <c r="M458" s="420"/>
      <c r="N458" s="420"/>
      <c r="O458" s="421"/>
      <c r="P458" s="425">
        <f t="shared" si="53"/>
        <v>63750</v>
      </c>
      <c r="Q458" s="423"/>
    </row>
    <row r="459" spans="1:19" ht="29.25" customHeight="1" thickTop="1" thickBot="1" x14ac:dyDescent="0.25">
      <c r="A459" s="1116"/>
      <c r="B459" s="369"/>
      <c r="C459" s="384" t="s">
        <v>350</v>
      </c>
      <c r="D459" s="371">
        <f>SUM(D448:D458)</f>
        <v>11</v>
      </c>
      <c r="E459" s="372"/>
      <c r="F459" s="373">
        <f>SUM(F448:F458)</f>
        <v>663000</v>
      </c>
      <c r="G459" s="373">
        <f>SUM(G449:G458)</f>
        <v>59585</v>
      </c>
      <c r="H459" s="373"/>
      <c r="I459" s="373"/>
      <c r="J459" s="373"/>
      <c r="K459" s="373"/>
      <c r="L459" s="373">
        <f>SUM(L448:L458)</f>
        <v>422930</v>
      </c>
      <c r="M459" s="374"/>
      <c r="N459" s="374"/>
      <c r="O459" s="375"/>
      <c r="P459" s="373">
        <f>SUM(P448:P458)</f>
        <v>1145515</v>
      </c>
      <c r="Q459" s="376"/>
    </row>
    <row r="460" spans="1:19" ht="24" customHeight="1" thickTop="1" thickBot="1" x14ac:dyDescent="0.25">
      <c r="A460" s="1122" t="s">
        <v>351</v>
      </c>
      <c r="B460" s="1123"/>
      <c r="C460" s="1124"/>
      <c r="D460" s="389">
        <f>SUM(D459,D447,D442)</f>
        <v>19</v>
      </c>
      <c r="E460" s="390"/>
      <c r="F460" s="391">
        <f>SUM(F459,F447,F442)</f>
        <v>1398250</v>
      </c>
      <c r="G460" s="391">
        <f>SUM(G459)</f>
        <v>59585</v>
      </c>
      <c r="H460" s="391"/>
      <c r="I460" s="391"/>
      <c r="J460" s="391"/>
      <c r="K460" s="391"/>
      <c r="L460" s="391">
        <f>SUM(L442+L447+L459)</f>
        <v>699400</v>
      </c>
      <c r="M460" s="392"/>
      <c r="N460" s="392"/>
      <c r="O460" s="393"/>
      <c r="P460" s="391">
        <f>SUM(P459,P447,P442)</f>
        <v>2157235</v>
      </c>
      <c r="Q460" s="394"/>
      <c r="R460" s="161"/>
      <c r="S460" s="161"/>
    </row>
    <row r="461" spans="1:19" ht="24" customHeight="1" thickTop="1" thickBot="1" x14ac:dyDescent="0.25">
      <c r="A461" s="1128" t="s">
        <v>352</v>
      </c>
      <c r="B461" s="1129"/>
      <c r="C461" s="1129"/>
      <c r="D461" s="1129"/>
      <c r="E461" s="1129"/>
      <c r="F461" s="1129"/>
      <c r="G461" s="1129"/>
      <c r="H461" s="1129"/>
      <c r="I461" s="1129"/>
      <c r="J461" s="1129"/>
      <c r="K461" s="1129"/>
      <c r="L461" s="1129"/>
      <c r="M461" s="1129"/>
      <c r="N461" s="1129"/>
      <c r="O461" s="1129"/>
      <c r="P461" s="1129"/>
      <c r="Q461" s="1130"/>
    </row>
    <row r="462" spans="1:19" ht="24" customHeight="1" thickTop="1" x14ac:dyDescent="0.2">
      <c r="A462" s="1131" t="s">
        <v>775</v>
      </c>
      <c r="B462" s="1034" t="s">
        <v>353</v>
      </c>
      <c r="C462" s="35" t="s">
        <v>81</v>
      </c>
      <c r="D462" s="277">
        <v>1</v>
      </c>
      <c r="E462" s="278"/>
      <c r="F462" s="331">
        <v>127500</v>
      </c>
      <c r="G462" s="64"/>
      <c r="H462" s="64"/>
      <c r="I462" s="64"/>
      <c r="J462" s="64"/>
      <c r="K462" s="64"/>
      <c r="L462" s="64">
        <v>52445</v>
      </c>
      <c r="M462" s="343"/>
      <c r="N462" s="343"/>
      <c r="O462" s="344"/>
      <c r="P462" s="36">
        <f>SUM(F462:L462)</f>
        <v>179945</v>
      </c>
      <c r="Q462" s="345"/>
    </row>
    <row r="463" spans="1:19" ht="24" customHeight="1" x14ac:dyDescent="0.2">
      <c r="A463" s="1131"/>
      <c r="B463" s="1034"/>
      <c r="C463" s="35" t="s">
        <v>128</v>
      </c>
      <c r="D463" s="277">
        <v>1</v>
      </c>
      <c r="E463" s="278"/>
      <c r="F463" s="331">
        <v>59500</v>
      </c>
      <c r="G463" s="57"/>
      <c r="H463" s="57"/>
      <c r="I463" s="57"/>
      <c r="J463" s="57"/>
      <c r="K463" s="57"/>
      <c r="L463" s="57">
        <v>46495</v>
      </c>
      <c r="M463" s="284"/>
      <c r="N463" s="284"/>
      <c r="O463" s="285"/>
      <c r="P463" s="37">
        <f>SUM(F463:L463)</f>
        <v>105995</v>
      </c>
      <c r="Q463" s="286"/>
    </row>
    <row r="464" spans="1:19" ht="24" customHeight="1" x14ac:dyDescent="0.2">
      <c r="A464" s="1131"/>
      <c r="B464" s="1034"/>
      <c r="C464" s="35" t="s">
        <v>128</v>
      </c>
      <c r="D464" s="277">
        <v>1</v>
      </c>
      <c r="E464" s="278"/>
      <c r="F464" s="331">
        <v>59500</v>
      </c>
      <c r="G464" s="57"/>
      <c r="H464" s="57"/>
      <c r="I464" s="57"/>
      <c r="J464" s="57"/>
      <c r="K464" s="57"/>
      <c r="L464" s="57">
        <v>21250</v>
      </c>
      <c r="M464" s="284"/>
      <c r="N464" s="284"/>
      <c r="O464" s="285"/>
      <c r="P464" s="37">
        <f>SUM(F464:L464)</f>
        <v>80750</v>
      </c>
      <c r="Q464" s="286"/>
    </row>
    <row r="465" spans="1:19" ht="24" customHeight="1" x14ac:dyDescent="0.2">
      <c r="A465" s="1131"/>
      <c r="B465" s="1034"/>
      <c r="C465" s="35" t="s">
        <v>128</v>
      </c>
      <c r="D465" s="277">
        <v>1</v>
      </c>
      <c r="E465" s="278"/>
      <c r="F465" s="331">
        <v>34000</v>
      </c>
      <c r="G465" s="57"/>
      <c r="H465" s="57"/>
      <c r="I465" s="57"/>
      <c r="J465" s="57"/>
      <c r="K465" s="57"/>
      <c r="L465" s="57">
        <v>7225</v>
      </c>
      <c r="M465" s="284"/>
      <c r="N465" s="284"/>
      <c r="O465" s="285"/>
      <c r="P465" s="37">
        <f>SUM(F465:L465)</f>
        <v>41225</v>
      </c>
      <c r="Q465" s="286"/>
    </row>
    <row r="466" spans="1:19" ht="24" customHeight="1" x14ac:dyDescent="0.2">
      <c r="A466" s="1131"/>
      <c r="B466" s="1034"/>
      <c r="C466" s="35" t="s">
        <v>128</v>
      </c>
      <c r="D466" s="277">
        <v>1</v>
      </c>
      <c r="E466" s="278"/>
      <c r="F466" s="331">
        <v>34000</v>
      </c>
      <c r="G466" s="57">
        <v>17000</v>
      </c>
      <c r="H466" s="57"/>
      <c r="I466" s="57"/>
      <c r="J466" s="57"/>
      <c r="K466" s="57"/>
      <c r="L466" s="57">
        <v>34000</v>
      </c>
      <c r="M466" s="284"/>
      <c r="N466" s="284"/>
      <c r="O466" s="285"/>
      <c r="P466" s="37">
        <f>SUM(F466:L466)</f>
        <v>85000</v>
      </c>
      <c r="Q466" s="286"/>
    </row>
    <row r="467" spans="1:19" ht="24" customHeight="1" x14ac:dyDescent="0.2">
      <c r="A467" s="1131"/>
      <c r="B467" s="1034"/>
      <c r="C467" s="35" t="s">
        <v>128</v>
      </c>
      <c r="D467" s="277">
        <v>1</v>
      </c>
      <c r="E467" s="278"/>
      <c r="F467" s="331">
        <v>34000</v>
      </c>
      <c r="G467" s="57">
        <v>34000</v>
      </c>
      <c r="H467" s="57"/>
      <c r="I467" s="57"/>
      <c r="J467" s="57"/>
      <c r="K467" s="57"/>
      <c r="L467" s="57">
        <v>8500</v>
      </c>
      <c r="M467" s="284"/>
      <c r="N467" s="284"/>
      <c r="O467" s="285"/>
      <c r="P467" s="37">
        <v>42500</v>
      </c>
      <c r="Q467" s="286"/>
    </row>
    <row r="468" spans="1:19" ht="24" customHeight="1" x14ac:dyDescent="0.2">
      <c r="A468" s="1131"/>
      <c r="B468" s="1034"/>
      <c r="C468" s="35" t="s">
        <v>128</v>
      </c>
      <c r="D468" s="277">
        <v>1</v>
      </c>
      <c r="E468" s="278"/>
      <c r="F468" s="331">
        <v>34000</v>
      </c>
      <c r="G468" s="57">
        <v>17000</v>
      </c>
      <c r="H468" s="57"/>
      <c r="I468" s="57"/>
      <c r="J468" s="57"/>
      <c r="K468" s="57"/>
      <c r="L468" s="57">
        <v>34000</v>
      </c>
      <c r="M468" s="284"/>
      <c r="N468" s="284"/>
      <c r="O468" s="285"/>
      <c r="P468" s="37">
        <f>SUM(F468:L468)</f>
        <v>85000</v>
      </c>
      <c r="Q468" s="286"/>
    </row>
    <row r="469" spans="1:19" ht="24" customHeight="1" x14ac:dyDescent="0.2">
      <c r="A469" s="1131"/>
      <c r="B469" s="1034"/>
      <c r="C469" s="35" t="s">
        <v>354</v>
      </c>
      <c r="D469" s="277">
        <v>1</v>
      </c>
      <c r="E469" s="278"/>
      <c r="F469" s="331">
        <v>38250</v>
      </c>
      <c r="G469" s="57"/>
      <c r="H469" s="57"/>
      <c r="I469" s="57"/>
      <c r="J469" s="57"/>
      <c r="K469" s="57"/>
      <c r="L469" s="57">
        <v>9350</v>
      </c>
      <c r="M469" s="284"/>
      <c r="N469" s="284"/>
      <c r="O469" s="285"/>
      <c r="P469" s="37">
        <f>SUM(F469:L469)</f>
        <v>47600</v>
      </c>
      <c r="Q469" s="286"/>
    </row>
    <row r="470" spans="1:19" ht="24" customHeight="1" x14ac:dyDescent="0.2">
      <c r="A470" s="1131"/>
      <c r="B470" s="1034"/>
      <c r="C470" s="35" t="s">
        <v>354</v>
      </c>
      <c r="D470" s="277">
        <v>1</v>
      </c>
      <c r="E470" s="278"/>
      <c r="F470" s="331">
        <v>38250</v>
      </c>
      <c r="G470" s="57"/>
      <c r="H470" s="57"/>
      <c r="I470" s="57"/>
      <c r="J470" s="57"/>
      <c r="K470" s="57"/>
      <c r="L470" s="57">
        <v>9350</v>
      </c>
      <c r="M470" s="284"/>
      <c r="N470" s="284"/>
      <c r="O470" s="285"/>
      <c r="P470" s="37">
        <f>SUM(F470:L470)</f>
        <v>47600</v>
      </c>
      <c r="Q470" s="286"/>
    </row>
    <row r="471" spans="1:19" ht="24" customHeight="1" x14ac:dyDescent="0.2">
      <c r="A471" s="1131"/>
      <c r="B471" s="1034"/>
      <c r="C471" s="35" t="s">
        <v>355</v>
      </c>
      <c r="D471" s="277">
        <v>1</v>
      </c>
      <c r="E471" s="278"/>
      <c r="F471" s="331">
        <v>42500</v>
      </c>
      <c r="G471" s="57">
        <v>19550</v>
      </c>
      <c r="H471" s="57"/>
      <c r="I471" s="57"/>
      <c r="J471" s="57"/>
      <c r="K471" s="57"/>
      <c r="L471" s="57">
        <v>42500</v>
      </c>
      <c r="M471" s="284"/>
      <c r="N471" s="284"/>
      <c r="O471" s="285"/>
      <c r="P471" s="37">
        <f>SUM(F471:L471)</f>
        <v>104550</v>
      </c>
      <c r="Q471" s="286"/>
    </row>
    <row r="472" spans="1:19" s="161" customFormat="1" ht="24" customHeight="1" x14ac:dyDescent="0.2">
      <c r="A472" s="1131"/>
      <c r="B472" s="1034"/>
      <c r="C472" s="35" t="s">
        <v>356</v>
      </c>
      <c r="D472" s="277">
        <v>1</v>
      </c>
      <c r="E472" s="278"/>
      <c r="F472" s="331">
        <v>38250</v>
      </c>
      <c r="G472" s="57"/>
      <c r="H472" s="57"/>
      <c r="I472" s="57"/>
      <c r="J472" s="57"/>
      <c r="K472" s="57"/>
      <c r="L472" s="57">
        <v>29750</v>
      </c>
      <c r="M472" s="284"/>
      <c r="N472" s="284"/>
      <c r="O472" s="285"/>
      <c r="P472" s="37">
        <f t="shared" ref="P472:P473" si="54">SUM(F472:L472)</f>
        <v>68000</v>
      </c>
      <c r="Q472" s="286"/>
      <c r="R472" s="2"/>
      <c r="S472" s="2"/>
    </row>
    <row r="473" spans="1:19" s="161" customFormat="1" ht="24" customHeight="1" x14ac:dyDescent="0.2">
      <c r="A473" s="1131"/>
      <c r="B473" s="1034"/>
      <c r="C473" s="35" t="s">
        <v>87</v>
      </c>
      <c r="D473" s="277">
        <v>1</v>
      </c>
      <c r="E473" s="278"/>
      <c r="F473" s="331">
        <v>55250</v>
      </c>
      <c r="G473" s="57"/>
      <c r="H473" s="57"/>
      <c r="I473" s="57"/>
      <c r="J473" s="57"/>
      <c r="K473" s="57"/>
      <c r="L473" s="57">
        <v>43435</v>
      </c>
      <c r="M473" s="284"/>
      <c r="N473" s="284"/>
      <c r="O473" s="285"/>
      <c r="P473" s="37">
        <f t="shared" si="54"/>
        <v>98685</v>
      </c>
      <c r="Q473" s="286"/>
      <c r="R473" s="2"/>
      <c r="S473" s="2"/>
    </row>
    <row r="474" spans="1:19" s="161" customFormat="1" ht="24" customHeight="1" x14ac:dyDescent="0.2">
      <c r="A474" s="1131"/>
      <c r="B474" s="1034"/>
      <c r="C474" s="35" t="s">
        <v>87</v>
      </c>
      <c r="D474" s="277">
        <v>1</v>
      </c>
      <c r="E474" s="278"/>
      <c r="F474" s="331">
        <v>7650</v>
      </c>
      <c r="G474" s="57"/>
      <c r="H474" s="57"/>
      <c r="I474" s="57"/>
      <c r="J474" s="57"/>
      <c r="K474" s="57"/>
      <c r="L474" s="57">
        <v>7225</v>
      </c>
      <c r="M474" s="284"/>
      <c r="N474" s="284"/>
      <c r="O474" s="285"/>
      <c r="P474" s="37">
        <f>SUM(F474:L474)</f>
        <v>14875</v>
      </c>
      <c r="Q474" s="286"/>
      <c r="R474" s="2"/>
      <c r="S474" s="2"/>
    </row>
    <row r="475" spans="1:19" s="161" customFormat="1" ht="24" customHeight="1" x14ac:dyDescent="0.2">
      <c r="A475" s="1131"/>
      <c r="B475" s="1034"/>
      <c r="C475" s="35" t="s">
        <v>331</v>
      </c>
      <c r="D475" s="287">
        <v>1</v>
      </c>
      <c r="E475" s="288"/>
      <c r="F475" s="283">
        <v>38250</v>
      </c>
      <c r="G475" s="57"/>
      <c r="H475" s="57"/>
      <c r="I475" s="57"/>
      <c r="J475" s="57"/>
      <c r="K475" s="57"/>
      <c r="L475" s="57">
        <v>25500</v>
      </c>
      <c r="M475" s="284"/>
      <c r="N475" s="284"/>
      <c r="O475" s="285"/>
      <c r="P475" s="37">
        <f t="shared" ref="P475:P481" si="55">SUM(F475:L475)</f>
        <v>63750</v>
      </c>
      <c r="Q475" s="286"/>
      <c r="R475" s="2"/>
      <c r="S475" s="2"/>
    </row>
    <row r="476" spans="1:19" s="161" customFormat="1" ht="24" customHeight="1" x14ac:dyDescent="0.2">
      <c r="A476" s="1131"/>
      <c r="B476" s="1034"/>
      <c r="C476" s="35" t="s">
        <v>357</v>
      </c>
      <c r="D476" s="277">
        <v>1</v>
      </c>
      <c r="E476" s="278"/>
      <c r="F476" s="331">
        <v>8500</v>
      </c>
      <c r="G476" s="57"/>
      <c r="H476" s="57"/>
      <c r="I476" s="57"/>
      <c r="J476" s="57"/>
      <c r="K476" s="57"/>
      <c r="L476" s="57">
        <v>8075</v>
      </c>
      <c r="M476" s="284"/>
      <c r="N476" s="284"/>
      <c r="O476" s="285"/>
      <c r="P476" s="37">
        <f t="shared" si="55"/>
        <v>16575</v>
      </c>
      <c r="Q476" s="286"/>
      <c r="R476" s="2"/>
      <c r="S476" s="2"/>
    </row>
    <row r="477" spans="1:19" ht="24" customHeight="1" x14ac:dyDescent="0.2">
      <c r="A477" s="1131"/>
      <c r="B477" s="1034"/>
      <c r="C477" s="35" t="s">
        <v>357</v>
      </c>
      <c r="D477" s="277">
        <v>1</v>
      </c>
      <c r="E477" s="278"/>
      <c r="F477" s="331">
        <v>8500</v>
      </c>
      <c r="G477" s="57">
        <v>1020</v>
      </c>
      <c r="H477" s="57"/>
      <c r="I477" s="57"/>
      <c r="J477" s="57"/>
      <c r="K477" s="57"/>
      <c r="L477" s="57">
        <v>7650</v>
      </c>
      <c r="M477" s="284"/>
      <c r="N477" s="284"/>
      <c r="O477" s="285"/>
      <c r="P477" s="37">
        <f t="shared" si="55"/>
        <v>17170</v>
      </c>
      <c r="Q477" s="286"/>
    </row>
    <row r="478" spans="1:19" s="161" customFormat="1" ht="24" customHeight="1" x14ac:dyDescent="0.2">
      <c r="A478" s="1131"/>
      <c r="B478" s="1034"/>
      <c r="C478" s="35" t="s">
        <v>357</v>
      </c>
      <c r="D478" s="277">
        <v>1</v>
      </c>
      <c r="E478" s="278"/>
      <c r="F478" s="331">
        <v>8500</v>
      </c>
      <c r="G478" s="57">
        <v>4250</v>
      </c>
      <c r="H478" s="57"/>
      <c r="I478" s="57"/>
      <c r="J478" s="57"/>
      <c r="K478" s="57"/>
      <c r="L478" s="57">
        <v>8500</v>
      </c>
      <c r="M478" s="284"/>
      <c r="N478" s="284"/>
      <c r="O478" s="285"/>
      <c r="P478" s="37">
        <f t="shared" si="55"/>
        <v>21250</v>
      </c>
      <c r="Q478" s="286"/>
      <c r="R478" s="2"/>
      <c r="S478" s="2"/>
    </row>
    <row r="479" spans="1:19" s="161" customFormat="1" ht="24" customHeight="1" x14ac:dyDescent="0.2">
      <c r="A479" s="1131"/>
      <c r="B479" s="1034"/>
      <c r="C479" s="35" t="s">
        <v>357</v>
      </c>
      <c r="D479" s="277">
        <v>1</v>
      </c>
      <c r="E479" s="278"/>
      <c r="F479" s="331">
        <v>8500</v>
      </c>
      <c r="G479" s="57">
        <v>4250</v>
      </c>
      <c r="H479" s="57"/>
      <c r="I479" s="57"/>
      <c r="J479" s="57"/>
      <c r="K479" s="57"/>
      <c r="L479" s="57">
        <v>6800</v>
      </c>
      <c r="M479" s="284"/>
      <c r="N479" s="284"/>
      <c r="O479" s="285"/>
      <c r="P479" s="37">
        <f t="shared" si="55"/>
        <v>19550</v>
      </c>
      <c r="Q479" s="286"/>
      <c r="R479" s="2"/>
      <c r="S479" s="2"/>
    </row>
    <row r="480" spans="1:19" s="161" customFormat="1" ht="24" customHeight="1" x14ac:dyDescent="0.2">
      <c r="A480" s="1131"/>
      <c r="B480" s="1034"/>
      <c r="C480" s="56" t="s">
        <v>358</v>
      </c>
      <c r="D480" s="277">
        <v>1</v>
      </c>
      <c r="E480" s="278"/>
      <c r="F480" s="331">
        <v>5950</v>
      </c>
      <c r="G480" s="57">
        <v>5355</v>
      </c>
      <c r="H480" s="57"/>
      <c r="I480" s="57"/>
      <c r="J480" s="57"/>
      <c r="K480" s="57"/>
      <c r="L480" s="57">
        <v>5950</v>
      </c>
      <c r="M480" s="284"/>
      <c r="N480" s="284"/>
      <c r="O480" s="285"/>
      <c r="P480" s="37">
        <f t="shared" si="55"/>
        <v>17255</v>
      </c>
      <c r="Q480" s="286"/>
      <c r="R480" s="2"/>
      <c r="S480" s="2"/>
    </row>
    <row r="481" spans="1:17" ht="24" customHeight="1" thickBot="1" x14ac:dyDescent="0.25">
      <c r="A481" s="1131"/>
      <c r="B481" s="1034"/>
      <c r="C481" s="360" t="s">
        <v>358</v>
      </c>
      <c r="D481" s="367">
        <v>1</v>
      </c>
      <c r="E481" s="362"/>
      <c r="F481" s="363">
        <v>5950</v>
      </c>
      <c r="G481" s="364">
        <v>5355</v>
      </c>
      <c r="H481" s="364"/>
      <c r="I481" s="364"/>
      <c r="J481" s="364"/>
      <c r="K481" s="364"/>
      <c r="L481" s="364">
        <v>5950</v>
      </c>
      <c r="M481" s="365"/>
      <c r="N481" s="365"/>
      <c r="O481" s="366"/>
      <c r="P481" s="367">
        <f t="shared" si="55"/>
        <v>17255</v>
      </c>
      <c r="Q481" s="368"/>
    </row>
    <row r="482" spans="1:17" ht="24" customHeight="1" thickTop="1" thickBot="1" x14ac:dyDescent="0.25">
      <c r="A482" s="314"/>
      <c r="B482" s="1035"/>
      <c r="C482" s="315" t="s">
        <v>359</v>
      </c>
      <c r="D482" s="385">
        <f>SUM(D462:D481)</f>
        <v>20</v>
      </c>
      <c r="E482" s="386"/>
      <c r="F482" s="426">
        <f>SUM(F462:F481)</f>
        <v>686800</v>
      </c>
      <c r="G482" s="427">
        <f>SUM(G462:G481)</f>
        <v>107780</v>
      </c>
      <c r="H482" s="427"/>
      <c r="I482" s="427"/>
      <c r="J482" s="427"/>
      <c r="K482" s="427"/>
      <c r="L482" s="427">
        <f>SUM(L462:L481)</f>
        <v>413950</v>
      </c>
      <c r="M482" s="387"/>
      <c r="N482" s="387"/>
      <c r="O482" s="388"/>
      <c r="P482" s="426">
        <f>SUM(P462:P481)</f>
        <v>1174530</v>
      </c>
      <c r="Q482" s="322"/>
    </row>
    <row r="483" spans="1:17" ht="30.75" customHeight="1" thickTop="1" x14ac:dyDescent="0.2">
      <c r="A483" s="1115" t="s">
        <v>776</v>
      </c>
      <c r="B483" s="1121" t="s">
        <v>360</v>
      </c>
      <c r="C483" s="323" t="s">
        <v>81</v>
      </c>
      <c r="D483" s="324">
        <v>1</v>
      </c>
      <c r="E483" s="325"/>
      <c r="F483" s="326">
        <v>127500</v>
      </c>
      <c r="G483" s="326"/>
      <c r="H483" s="326"/>
      <c r="I483" s="326"/>
      <c r="J483" s="326"/>
      <c r="K483" s="326"/>
      <c r="L483" s="326">
        <v>52445</v>
      </c>
      <c r="M483" s="327"/>
      <c r="N483" s="327"/>
      <c r="O483" s="328"/>
      <c r="P483" s="329">
        <f>SUM(F483:L483)</f>
        <v>179945</v>
      </c>
      <c r="Q483" s="330"/>
    </row>
    <row r="484" spans="1:17" ht="30.75" customHeight="1" x14ac:dyDescent="0.2">
      <c r="A484" s="1110"/>
      <c r="B484" s="1119"/>
      <c r="C484" s="403" t="s">
        <v>128</v>
      </c>
      <c r="D484" s="404">
        <v>1</v>
      </c>
      <c r="E484" s="405"/>
      <c r="F484" s="406">
        <v>59500</v>
      </c>
      <c r="G484" s="406"/>
      <c r="H484" s="406"/>
      <c r="I484" s="406"/>
      <c r="J484" s="406"/>
      <c r="K484" s="406"/>
      <c r="L484" s="406">
        <v>46495</v>
      </c>
      <c r="M484" s="407"/>
      <c r="N484" s="407"/>
      <c r="O484" s="408"/>
      <c r="P484" s="409">
        <f>SUM(F484:L484)</f>
        <v>105995</v>
      </c>
      <c r="Q484" s="410"/>
    </row>
    <row r="485" spans="1:17" ht="30.75" customHeight="1" thickBot="1" x14ac:dyDescent="0.25">
      <c r="A485" s="1110"/>
      <c r="B485" s="1119"/>
      <c r="C485" s="414" t="s">
        <v>87</v>
      </c>
      <c r="D485" s="415">
        <v>1</v>
      </c>
      <c r="E485" s="416"/>
      <c r="F485" s="417">
        <v>55250</v>
      </c>
      <c r="G485" s="417"/>
      <c r="H485" s="417"/>
      <c r="I485" s="417"/>
      <c r="J485" s="417"/>
      <c r="K485" s="417"/>
      <c r="L485" s="417">
        <v>43435</v>
      </c>
      <c r="M485" s="420"/>
      <c r="N485" s="420"/>
      <c r="O485" s="421"/>
      <c r="P485" s="425">
        <f>SUM(F485:L485)</f>
        <v>98685</v>
      </c>
      <c r="Q485" s="423"/>
    </row>
    <row r="486" spans="1:17" ht="29.25" customHeight="1" thickTop="1" thickBot="1" x14ac:dyDescent="0.25">
      <c r="A486" s="1116"/>
      <c r="B486" s="369"/>
      <c r="C486" s="384" t="s">
        <v>361</v>
      </c>
      <c r="D486" s="371">
        <f>SUM(D483:D485)</f>
        <v>3</v>
      </c>
      <c r="E486" s="372"/>
      <c r="F486" s="373">
        <f>SUM(F483:F485)</f>
        <v>242250</v>
      </c>
      <c r="G486" s="373"/>
      <c r="H486" s="373"/>
      <c r="I486" s="373"/>
      <c r="J486" s="373"/>
      <c r="K486" s="373"/>
      <c r="L486" s="373">
        <f>SUM(L483:L485)</f>
        <v>142375</v>
      </c>
      <c r="M486" s="374"/>
      <c r="N486" s="374"/>
      <c r="O486" s="375"/>
      <c r="P486" s="373">
        <f>SUM(P483:P485)</f>
        <v>384625</v>
      </c>
      <c r="Q486" s="376"/>
    </row>
    <row r="487" spans="1:17" ht="30.75" customHeight="1" thickTop="1" x14ac:dyDescent="0.2">
      <c r="A487" s="1115" t="s">
        <v>777</v>
      </c>
      <c r="B487" s="1121" t="s">
        <v>362</v>
      </c>
      <c r="C487" s="323" t="s">
        <v>81</v>
      </c>
      <c r="D487" s="324">
        <v>1</v>
      </c>
      <c r="E487" s="325"/>
      <c r="F487" s="326">
        <v>127500</v>
      </c>
      <c r="G487" s="326"/>
      <c r="H487" s="326"/>
      <c r="I487" s="326"/>
      <c r="J487" s="326"/>
      <c r="K487" s="326"/>
      <c r="L487" s="326">
        <v>10710</v>
      </c>
      <c r="M487" s="327"/>
      <c r="N487" s="327"/>
      <c r="O487" s="328"/>
      <c r="P487" s="329">
        <f>SUM(F487:L487)</f>
        <v>138210</v>
      </c>
      <c r="Q487" s="330"/>
    </row>
    <row r="488" spans="1:17" ht="30.75" customHeight="1" x14ac:dyDescent="0.2">
      <c r="A488" s="1110"/>
      <c r="B488" s="1119"/>
      <c r="C488" s="403" t="s">
        <v>363</v>
      </c>
      <c r="D488" s="404">
        <v>1</v>
      </c>
      <c r="E488" s="405"/>
      <c r="F488" s="406">
        <v>68000</v>
      </c>
      <c r="G488" s="406">
        <v>2210</v>
      </c>
      <c r="H488" s="406"/>
      <c r="I488" s="406"/>
      <c r="J488" s="406"/>
      <c r="K488" s="406"/>
      <c r="L488" s="406">
        <v>68000</v>
      </c>
      <c r="M488" s="407"/>
      <c r="N488" s="407"/>
      <c r="O488" s="408"/>
      <c r="P488" s="409">
        <f>SUM(F488:L488)</f>
        <v>138210</v>
      </c>
      <c r="Q488" s="410"/>
    </row>
    <row r="489" spans="1:17" ht="30.75" customHeight="1" x14ac:dyDescent="0.2">
      <c r="A489" s="1110"/>
      <c r="B489" s="1119"/>
      <c r="C489" s="403" t="s">
        <v>363</v>
      </c>
      <c r="D489" s="404">
        <v>1</v>
      </c>
      <c r="E489" s="405"/>
      <c r="F489" s="406">
        <v>68000</v>
      </c>
      <c r="G489" s="406"/>
      <c r="H489" s="406"/>
      <c r="I489" s="406"/>
      <c r="J489" s="406"/>
      <c r="K489" s="406"/>
      <c r="L489" s="406">
        <v>27540</v>
      </c>
      <c r="M489" s="407"/>
      <c r="N489" s="407"/>
      <c r="O489" s="408"/>
      <c r="P489" s="409">
        <f>SUM(F489:L489)</f>
        <v>95540</v>
      </c>
      <c r="Q489" s="410"/>
    </row>
    <row r="490" spans="1:17" ht="30.75" customHeight="1" x14ac:dyDescent="0.2">
      <c r="A490" s="1110"/>
      <c r="B490" s="1119"/>
      <c r="C490" s="428" t="s">
        <v>364</v>
      </c>
      <c r="D490" s="429">
        <v>1</v>
      </c>
      <c r="E490" s="430"/>
      <c r="F490" s="431">
        <v>34000</v>
      </c>
      <c r="G490" s="431"/>
      <c r="H490" s="431"/>
      <c r="I490" s="431"/>
      <c r="J490" s="431"/>
      <c r="K490" s="431"/>
      <c r="L490" s="431">
        <v>19125</v>
      </c>
      <c r="M490" s="432"/>
      <c r="N490" s="432"/>
      <c r="O490" s="433"/>
      <c r="P490" s="434">
        <f>SUM(F490:L490)</f>
        <v>53125</v>
      </c>
      <c r="Q490" s="435"/>
    </row>
    <row r="491" spans="1:17" ht="29.25" customHeight="1" thickBot="1" x14ac:dyDescent="0.25">
      <c r="A491" s="1116"/>
      <c r="B491" s="369"/>
      <c r="C491" s="384" t="s">
        <v>365</v>
      </c>
      <c r="D491" s="371">
        <f>SUM(D487:D490)</f>
        <v>4</v>
      </c>
      <c r="E491" s="372"/>
      <c r="F491" s="373">
        <f>SUM(F487:F490)</f>
        <v>297500</v>
      </c>
      <c r="G491" s="373">
        <f>SUM(G488:G490)</f>
        <v>2210</v>
      </c>
      <c r="H491" s="373"/>
      <c r="I491" s="373"/>
      <c r="J491" s="373"/>
      <c r="K491" s="373"/>
      <c r="L491" s="373">
        <f>SUM(L487:L490)</f>
        <v>125375</v>
      </c>
      <c r="M491" s="374"/>
      <c r="N491" s="374"/>
      <c r="O491" s="375"/>
      <c r="P491" s="373">
        <f>SUM(P487:P490)</f>
        <v>425085</v>
      </c>
      <c r="Q491" s="376"/>
    </row>
    <row r="492" spans="1:17" ht="29.25" customHeight="1" thickTop="1" thickBot="1" x14ac:dyDescent="0.25">
      <c r="A492" s="1122" t="s">
        <v>366</v>
      </c>
      <c r="B492" s="1123"/>
      <c r="C492" s="1124"/>
      <c r="D492" s="389">
        <f>SUM(D491,D486,D482)</f>
        <v>27</v>
      </c>
      <c r="E492" s="390"/>
      <c r="F492" s="391">
        <f>SUM(F491,F486,F482)</f>
        <v>1226550</v>
      </c>
      <c r="G492" s="391">
        <f>SUM(G482+G486+G491)</f>
        <v>109990</v>
      </c>
      <c r="H492" s="391"/>
      <c r="I492" s="391"/>
      <c r="J492" s="391"/>
      <c r="K492" s="391"/>
      <c r="L492" s="391">
        <f>SUM(L482+L486+L491)</f>
        <v>681700</v>
      </c>
      <c r="M492" s="392"/>
      <c r="N492" s="392"/>
      <c r="O492" s="393"/>
      <c r="P492" s="391">
        <f>SUM(P491,P486,P482)</f>
        <v>1984240</v>
      </c>
      <c r="Q492" s="394"/>
    </row>
    <row r="493" spans="1:17" ht="20.25" customHeight="1" thickTop="1" thickBot="1" x14ac:dyDescent="0.25">
      <c r="A493" s="1125" t="s">
        <v>367</v>
      </c>
      <c r="B493" s="1126"/>
      <c r="C493" s="1126"/>
      <c r="D493" s="1126"/>
      <c r="E493" s="1126"/>
      <c r="F493" s="1126"/>
      <c r="G493" s="1126"/>
      <c r="H493" s="1126"/>
      <c r="I493" s="1126"/>
      <c r="J493" s="1126"/>
      <c r="K493" s="1126"/>
      <c r="L493" s="1126"/>
      <c r="M493" s="1126"/>
      <c r="N493" s="1126"/>
      <c r="O493" s="1126"/>
      <c r="P493" s="1126"/>
      <c r="Q493" s="1127"/>
    </row>
    <row r="494" spans="1:17" ht="30.75" customHeight="1" thickTop="1" x14ac:dyDescent="0.2">
      <c r="A494" s="1110" t="s">
        <v>778</v>
      </c>
      <c r="B494" s="1119" t="s">
        <v>759</v>
      </c>
      <c r="C494" s="436" t="s">
        <v>368</v>
      </c>
      <c r="D494" s="424">
        <v>1</v>
      </c>
      <c r="E494" s="437"/>
      <c r="F494" s="76">
        <v>127500</v>
      </c>
      <c r="G494" s="76"/>
      <c r="H494" s="76"/>
      <c r="I494" s="76"/>
      <c r="J494" s="76"/>
      <c r="K494" s="76"/>
      <c r="L494" s="76">
        <v>61285</v>
      </c>
      <c r="M494" s="438"/>
      <c r="N494" s="438"/>
      <c r="O494" s="439"/>
      <c r="P494" s="298">
        <f t="shared" ref="P494:P499" si="56">SUM(F494:L494)</f>
        <v>188785</v>
      </c>
      <c r="Q494" s="440"/>
    </row>
    <row r="495" spans="1:17" ht="30" customHeight="1" x14ac:dyDescent="0.2">
      <c r="A495" s="1110"/>
      <c r="B495" s="1119"/>
      <c r="C495" s="403" t="s">
        <v>369</v>
      </c>
      <c r="D495" s="404">
        <v>1</v>
      </c>
      <c r="E495" s="405"/>
      <c r="F495" s="406">
        <v>59500</v>
      </c>
      <c r="G495" s="406">
        <v>16320</v>
      </c>
      <c r="H495" s="406"/>
      <c r="I495" s="406"/>
      <c r="J495" s="406"/>
      <c r="K495" s="406"/>
      <c r="L495" s="406">
        <v>59500</v>
      </c>
      <c r="M495" s="407"/>
      <c r="N495" s="407"/>
      <c r="O495" s="408"/>
      <c r="P495" s="409">
        <f t="shared" ref="P495:P498" si="57">SUM(F495:L495)</f>
        <v>135320</v>
      </c>
      <c r="Q495" s="410"/>
    </row>
    <row r="496" spans="1:17" ht="30" customHeight="1" x14ac:dyDescent="0.2">
      <c r="A496" s="1110"/>
      <c r="B496" s="1119"/>
      <c r="C496" s="403" t="s">
        <v>369</v>
      </c>
      <c r="D496" s="404">
        <v>1</v>
      </c>
      <c r="E496" s="405"/>
      <c r="F496" s="406">
        <v>59500</v>
      </c>
      <c r="G496" s="406">
        <v>16320</v>
      </c>
      <c r="H496" s="406"/>
      <c r="I496" s="406"/>
      <c r="J496" s="406"/>
      <c r="K496" s="406"/>
      <c r="L496" s="406">
        <v>59500</v>
      </c>
      <c r="M496" s="407"/>
      <c r="N496" s="407"/>
      <c r="O496" s="408"/>
      <c r="P496" s="409">
        <f t="shared" si="57"/>
        <v>135320</v>
      </c>
      <c r="Q496" s="410"/>
    </row>
    <row r="497" spans="1:17" ht="30" customHeight="1" x14ac:dyDescent="0.2">
      <c r="A497" s="1110"/>
      <c r="B497" s="1119"/>
      <c r="C497" s="403" t="s">
        <v>370</v>
      </c>
      <c r="D497" s="404">
        <v>1</v>
      </c>
      <c r="E497" s="405"/>
      <c r="F497" s="406">
        <v>55250</v>
      </c>
      <c r="G497" s="406"/>
      <c r="H497" s="406"/>
      <c r="I497" s="406"/>
      <c r="J497" s="406"/>
      <c r="K497" s="406"/>
      <c r="L497" s="406">
        <v>55250</v>
      </c>
      <c r="M497" s="407"/>
      <c r="N497" s="407"/>
      <c r="O497" s="408"/>
      <c r="P497" s="409">
        <f t="shared" si="57"/>
        <v>110500</v>
      </c>
      <c r="Q497" s="410"/>
    </row>
    <row r="498" spans="1:17" ht="30" customHeight="1" x14ac:dyDescent="0.2">
      <c r="A498" s="1110"/>
      <c r="B498" s="1119"/>
      <c r="C498" s="403" t="s">
        <v>370</v>
      </c>
      <c r="D498" s="404">
        <v>1</v>
      </c>
      <c r="E498" s="405"/>
      <c r="F498" s="406">
        <v>55250</v>
      </c>
      <c r="G498" s="406"/>
      <c r="H498" s="406"/>
      <c r="I498" s="406"/>
      <c r="J498" s="406"/>
      <c r="K498" s="406"/>
      <c r="L498" s="406">
        <v>55250</v>
      </c>
      <c r="M498" s="407"/>
      <c r="N498" s="407"/>
      <c r="O498" s="408"/>
      <c r="P498" s="409">
        <f t="shared" si="57"/>
        <v>110500</v>
      </c>
      <c r="Q498" s="410"/>
    </row>
    <row r="499" spans="1:17" ht="30" customHeight="1" x14ac:dyDescent="0.2">
      <c r="A499" s="1110"/>
      <c r="B499" s="1119"/>
      <c r="C499" s="441" t="s">
        <v>331</v>
      </c>
      <c r="D499" s="442">
        <v>1</v>
      </c>
      <c r="E499" s="443"/>
      <c r="F499" s="444">
        <v>38250</v>
      </c>
      <c r="G499" s="444"/>
      <c r="H499" s="444"/>
      <c r="I499" s="444"/>
      <c r="J499" s="444"/>
      <c r="K499" s="444"/>
      <c r="L499" s="444">
        <v>25500</v>
      </c>
      <c r="M499" s="445"/>
      <c r="N499" s="445"/>
      <c r="O499" s="446"/>
      <c r="P499" s="447">
        <f t="shared" si="56"/>
        <v>63750</v>
      </c>
      <c r="Q499" s="448"/>
    </row>
    <row r="500" spans="1:17" ht="29.25" customHeight="1" thickBot="1" x14ac:dyDescent="0.25">
      <c r="A500" s="1116"/>
      <c r="B500" s="369"/>
      <c r="C500" s="449" t="s">
        <v>371</v>
      </c>
      <c r="D500" s="371">
        <f>SUM(D494:D499)</f>
        <v>6</v>
      </c>
      <c r="E500" s="372"/>
      <c r="F500" s="373">
        <f>SUM(F494:F499)</f>
        <v>395250</v>
      </c>
      <c r="G500" s="373">
        <f>SUM(G495:G499)</f>
        <v>32640</v>
      </c>
      <c r="H500" s="373"/>
      <c r="I500" s="373"/>
      <c r="J500" s="373"/>
      <c r="K500" s="373"/>
      <c r="L500" s="373">
        <f>SUM(L494:L499)</f>
        <v>316285</v>
      </c>
      <c r="M500" s="374"/>
      <c r="N500" s="374"/>
      <c r="O500" s="375"/>
      <c r="P500" s="373">
        <f>SUM(P494:P499)</f>
        <v>744175</v>
      </c>
      <c r="Q500" s="376"/>
    </row>
    <row r="501" spans="1:17" ht="28.5" customHeight="1" thickTop="1" x14ac:dyDescent="0.2">
      <c r="A501" s="1109" t="s">
        <v>779</v>
      </c>
      <c r="B501" s="1121" t="s">
        <v>372</v>
      </c>
      <c r="C501" s="411" t="s">
        <v>373</v>
      </c>
      <c r="D501" s="412">
        <v>1</v>
      </c>
      <c r="E501" s="413"/>
      <c r="F501" s="395">
        <v>127500</v>
      </c>
      <c r="G501" s="395"/>
      <c r="H501" s="395"/>
      <c r="I501" s="395"/>
      <c r="J501" s="395"/>
      <c r="K501" s="395"/>
      <c r="L501" s="395">
        <v>51765</v>
      </c>
      <c r="M501" s="398"/>
      <c r="N501" s="398"/>
      <c r="O501" s="399"/>
      <c r="P501" s="450">
        <f t="shared" ref="P501:P508" si="58">SUM(F501:L501)</f>
        <v>179265</v>
      </c>
      <c r="Q501" s="401"/>
    </row>
    <row r="502" spans="1:17" ht="28.5" customHeight="1" x14ac:dyDescent="0.2">
      <c r="A502" s="1110"/>
      <c r="B502" s="1119"/>
      <c r="C502" s="403" t="s">
        <v>374</v>
      </c>
      <c r="D502" s="451">
        <v>1</v>
      </c>
      <c r="E502" s="405"/>
      <c r="F502" s="406">
        <v>110500</v>
      </c>
      <c r="G502" s="406"/>
      <c r="H502" s="406"/>
      <c r="I502" s="406"/>
      <c r="J502" s="406"/>
      <c r="K502" s="406"/>
      <c r="L502" s="406">
        <v>39440</v>
      </c>
      <c r="M502" s="407"/>
      <c r="N502" s="407"/>
      <c r="O502" s="408"/>
      <c r="P502" s="409">
        <f t="shared" si="58"/>
        <v>149940</v>
      </c>
      <c r="Q502" s="410"/>
    </row>
    <row r="503" spans="1:17" ht="28.5" customHeight="1" x14ac:dyDescent="0.2">
      <c r="A503" s="1110"/>
      <c r="B503" s="1119"/>
      <c r="C503" s="403" t="s">
        <v>375</v>
      </c>
      <c r="D503" s="451">
        <v>1</v>
      </c>
      <c r="E503" s="405"/>
      <c r="F503" s="406">
        <v>55250</v>
      </c>
      <c r="G503" s="406">
        <v>44540</v>
      </c>
      <c r="H503" s="406"/>
      <c r="I503" s="406"/>
      <c r="J503" s="406"/>
      <c r="K503" s="406"/>
      <c r="L503" s="406">
        <v>55250</v>
      </c>
      <c r="M503" s="407"/>
      <c r="N503" s="407"/>
      <c r="O503" s="408"/>
      <c r="P503" s="409">
        <f t="shared" si="58"/>
        <v>155040</v>
      </c>
      <c r="Q503" s="410"/>
    </row>
    <row r="504" spans="1:17" ht="28.5" customHeight="1" x14ac:dyDescent="0.2">
      <c r="A504" s="1110"/>
      <c r="B504" s="1119"/>
      <c r="C504" s="403" t="s">
        <v>376</v>
      </c>
      <c r="D504" s="451">
        <v>1</v>
      </c>
      <c r="E504" s="405"/>
      <c r="F504" s="406">
        <v>55250</v>
      </c>
      <c r="G504" s="406">
        <v>39440</v>
      </c>
      <c r="H504" s="406"/>
      <c r="I504" s="406"/>
      <c r="J504" s="406"/>
      <c r="K504" s="406"/>
      <c r="L504" s="406">
        <v>55250</v>
      </c>
      <c r="M504" s="407"/>
      <c r="N504" s="407"/>
      <c r="O504" s="408"/>
      <c r="P504" s="409">
        <f t="shared" si="58"/>
        <v>149940</v>
      </c>
      <c r="Q504" s="410"/>
    </row>
    <row r="505" spans="1:17" ht="28.5" customHeight="1" x14ac:dyDescent="0.2">
      <c r="A505" s="1110"/>
      <c r="B505" s="1119"/>
      <c r="C505" s="403" t="s">
        <v>78</v>
      </c>
      <c r="D505" s="451">
        <v>1</v>
      </c>
      <c r="E505" s="405"/>
      <c r="F505" s="406">
        <v>55250</v>
      </c>
      <c r="G505" s="406">
        <v>17425</v>
      </c>
      <c r="H505" s="406"/>
      <c r="I505" s="406"/>
      <c r="J505" s="406"/>
      <c r="K505" s="406"/>
      <c r="L505" s="406">
        <v>55250</v>
      </c>
      <c r="M505" s="407"/>
      <c r="N505" s="407"/>
      <c r="O505" s="408"/>
      <c r="P505" s="409">
        <f t="shared" si="58"/>
        <v>127925</v>
      </c>
      <c r="Q505" s="410"/>
    </row>
    <row r="506" spans="1:17" ht="28.5" customHeight="1" x14ac:dyDescent="0.2">
      <c r="A506" s="1110"/>
      <c r="B506" s="1119"/>
      <c r="C506" s="403" t="s">
        <v>335</v>
      </c>
      <c r="D506" s="451">
        <v>1</v>
      </c>
      <c r="E506" s="405"/>
      <c r="F506" s="406">
        <v>42500</v>
      </c>
      <c r="G506" s="406">
        <v>28305</v>
      </c>
      <c r="H506" s="406"/>
      <c r="I506" s="406"/>
      <c r="J506" s="406"/>
      <c r="K506" s="406"/>
      <c r="L506" s="406">
        <v>42500</v>
      </c>
      <c r="M506" s="407"/>
      <c r="N506" s="407"/>
      <c r="O506" s="408"/>
      <c r="P506" s="409">
        <f t="shared" si="58"/>
        <v>113305</v>
      </c>
      <c r="Q506" s="410"/>
    </row>
    <row r="507" spans="1:17" ht="28.5" customHeight="1" x14ac:dyDescent="0.2">
      <c r="A507" s="1110"/>
      <c r="B507" s="1119"/>
      <c r="C507" s="403" t="s">
        <v>335</v>
      </c>
      <c r="D507" s="404">
        <v>1</v>
      </c>
      <c r="E507" s="405"/>
      <c r="F507" s="406">
        <v>42500</v>
      </c>
      <c r="G507" s="406">
        <v>28305</v>
      </c>
      <c r="H507" s="406"/>
      <c r="I507" s="406"/>
      <c r="J507" s="406"/>
      <c r="K507" s="406"/>
      <c r="L507" s="406">
        <v>42500</v>
      </c>
      <c r="M507" s="407"/>
      <c r="N507" s="407"/>
      <c r="O507" s="408"/>
      <c r="P507" s="409">
        <f t="shared" si="58"/>
        <v>113305</v>
      </c>
      <c r="Q507" s="410"/>
    </row>
    <row r="508" spans="1:17" ht="28.5" customHeight="1" thickBot="1" x14ac:dyDescent="0.25">
      <c r="A508" s="1110"/>
      <c r="B508" s="355"/>
      <c r="C508" s="414" t="s">
        <v>335</v>
      </c>
      <c r="D508" s="415">
        <v>1</v>
      </c>
      <c r="E508" s="416"/>
      <c r="F508" s="417">
        <v>42500</v>
      </c>
      <c r="G508" s="417">
        <v>28305</v>
      </c>
      <c r="H508" s="417"/>
      <c r="I508" s="417"/>
      <c r="J508" s="417"/>
      <c r="K508" s="417"/>
      <c r="L508" s="417">
        <v>42500</v>
      </c>
      <c r="M508" s="420"/>
      <c r="N508" s="420"/>
      <c r="O508" s="421"/>
      <c r="P508" s="425">
        <f t="shared" si="58"/>
        <v>113305</v>
      </c>
      <c r="Q508" s="423"/>
    </row>
    <row r="509" spans="1:17" ht="28.5" customHeight="1" thickTop="1" thickBot="1" x14ac:dyDescent="0.25">
      <c r="A509" s="1116"/>
      <c r="B509" s="369"/>
      <c r="C509" s="384" t="s">
        <v>377</v>
      </c>
      <c r="D509" s="452">
        <f>SUM(D501:D508)</f>
        <v>8</v>
      </c>
      <c r="E509" s="453"/>
      <c r="F509" s="112">
        <f>SUM(F501:F508)</f>
        <v>531250</v>
      </c>
      <c r="G509" s="112">
        <f>SUM(G503:G508)</f>
        <v>186320</v>
      </c>
      <c r="H509" s="112"/>
      <c r="I509" s="112"/>
      <c r="J509" s="112"/>
      <c r="K509" s="112"/>
      <c r="L509" s="112">
        <f>SUM(L501:L508)</f>
        <v>384455</v>
      </c>
      <c r="M509" s="454"/>
      <c r="N509" s="454"/>
      <c r="O509" s="455"/>
      <c r="P509" s="112">
        <f>SUM(P501:P508)</f>
        <v>1102025</v>
      </c>
      <c r="Q509" s="322"/>
    </row>
    <row r="510" spans="1:17" ht="28.5" customHeight="1" thickTop="1" x14ac:dyDescent="0.2">
      <c r="A510" s="1109" t="s">
        <v>780</v>
      </c>
      <c r="B510" s="1121" t="s">
        <v>378</v>
      </c>
      <c r="C510" s="411" t="s">
        <v>281</v>
      </c>
      <c r="D510" s="412">
        <v>1</v>
      </c>
      <c r="E510" s="413"/>
      <c r="F510" s="395">
        <v>127500</v>
      </c>
      <c r="G510" s="395"/>
      <c r="H510" s="395"/>
      <c r="I510" s="395"/>
      <c r="J510" s="395"/>
      <c r="K510" s="395"/>
      <c r="L510" s="395">
        <v>44455</v>
      </c>
      <c r="M510" s="398"/>
      <c r="N510" s="398"/>
      <c r="O510" s="399"/>
      <c r="P510" s="450">
        <f t="shared" ref="P510:P512" si="59">SUM(F510:L510)</f>
        <v>171955</v>
      </c>
      <c r="Q510" s="401"/>
    </row>
    <row r="511" spans="1:17" ht="28.5" customHeight="1" x14ac:dyDescent="0.2">
      <c r="A511" s="1110"/>
      <c r="B511" s="1119"/>
      <c r="C511" s="403" t="s">
        <v>379</v>
      </c>
      <c r="D511" s="404">
        <v>1</v>
      </c>
      <c r="E511" s="405"/>
      <c r="F511" s="406">
        <v>59500</v>
      </c>
      <c r="G511" s="406">
        <v>45645</v>
      </c>
      <c r="H511" s="406"/>
      <c r="I511" s="406"/>
      <c r="J511" s="406"/>
      <c r="K511" s="406"/>
      <c r="L511" s="406">
        <v>59500</v>
      </c>
      <c r="M511" s="407"/>
      <c r="N511" s="407"/>
      <c r="O511" s="408"/>
      <c r="P511" s="409">
        <f t="shared" si="59"/>
        <v>164645</v>
      </c>
      <c r="Q511" s="410"/>
    </row>
    <row r="512" spans="1:17" ht="28.5" customHeight="1" x14ac:dyDescent="0.2">
      <c r="A512" s="1110"/>
      <c r="B512" s="1119"/>
      <c r="C512" s="428" t="s">
        <v>380</v>
      </c>
      <c r="D512" s="429">
        <v>1</v>
      </c>
      <c r="E512" s="430"/>
      <c r="F512" s="431">
        <v>55250</v>
      </c>
      <c r="G512" s="431">
        <v>32130</v>
      </c>
      <c r="H512" s="431"/>
      <c r="I512" s="431"/>
      <c r="J512" s="431"/>
      <c r="K512" s="431"/>
      <c r="L512" s="431">
        <v>55250</v>
      </c>
      <c r="M512" s="432"/>
      <c r="N512" s="432"/>
      <c r="O512" s="433"/>
      <c r="P512" s="434">
        <f t="shared" si="59"/>
        <v>142630</v>
      </c>
      <c r="Q512" s="435"/>
    </row>
    <row r="513" spans="1:17" ht="28.5" customHeight="1" thickBot="1" x14ac:dyDescent="0.25">
      <c r="A513" s="1116"/>
      <c r="B513" s="369"/>
      <c r="C513" s="384" t="s">
        <v>381</v>
      </c>
      <c r="D513" s="452">
        <f>SUM(D510:D512)</f>
        <v>3</v>
      </c>
      <c r="E513" s="453"/>
      <c r="F513" s="112">
        <f>SUM(F510:F512)</f>
        <v>242250</v>
      </c>
      <c r="G513" s="112">
        <f>SUM(G511:G512)</f>
        <v>77775</v>
      </c>
      <c r="H513" s="112"/>
      <c r="I513" s="112"/>
      <c r="J513" s="112"/>
      <c r="K513" s="112"/>
      <c r="L513" s="112">
        <f>SUM(L510:L512)</f>
        <v>159205</v>
      </c>
      <c r="M513" s="454"/>
      <c r="N513" s="454"/>
      <c r="O513" s="455"/>
      <c r="P513" s="112">
        <f>SUM(P510:P512)</f>
        <v>479230</v>
      </c>
      <c r="Q513" s="322"/>
    </row>
    <row r="514" spans="1:17" ht="28.5" customHeight="1" thickTop="1" x14ac:dyDescent="0.2">
      <c r="A514" s="1109" t="s">
        <v>781</v>
      </c>
      <c r="B514" s="1121" t="s">
        <v>382</v>
      </c>
      <c r="C514" s="411" t="s">
        <v>383</v>
      </c>
      <c r="D514" s="412">
        <v>1</v>
      </c>
      <c r="E514" s="413"/>
      <c r="F514" s="395">
        <v>127500</v>
      </c>
      <c r="G514" s="395"/>
      <c r="H514" s="395"/>
      <c r="I514" s="395"/>
      <c r="J514" s="395"/>
      <c r="K514" s="395"/>
      <c r="L514" s="395">
        <v>31790</v>
      </c>
      <c r="M514" s="398"/>
      <c r="N514" s="398"/>
      <c r="O514" s="399"/>
      <c r="P514" s="450">
        <f t="shared" ref="P514:P519" si="60">SUM(F514:L514)</f>
        <v>159290</v>
      </c>
      <c r="Q514" s="401"/>
    </row>
    <row r="515" spans="1:17" ht="28.5" customHeight="1" x14ac:dyDescent="0.2">
      <c r="A515" s="1110"/>
      <c r="B515" s="1119"/>
      <c r="C515" s="403" t="s">
        <v>384</v>
      </c>
      <c r="D515" s="404">
        <v>1</v>
      </c>
      <c r="E515" s="405"/>
      <c r="F515" s="406">
        <v>85000</v>
      </c>
      <c r="G515" s="406"/>
      <c r="H515" s="406"/>
      <c r="I515" s="406"/>
      <c r="J515" s="406"/>
      <c r="K515" s="406"/>
      <c r="L515" s="406">
        <v>35615</v>
      </c>
      <c r="M515" s="407"/>
      <c r="N515" s="407"/>
      <c r="O515" s="408"/>
      <c r="P515" s="409">
        <f t="shared" si="60"/>
        <v>120615</v>
      </c>
      <c r="Q515" s="410"/>
    </row>
    <row r="516" spans="1:17" ht="28.5" customHeight="1" x14ac:dyDescent="0.2">
      <c r="A516" s="1110"/>
      <c r="B516" s="1119"/>
      <c r="C516" s="403" t="s">
        <v>385</v>
      </c>
      <c r="D516" s="404">
        <v>1</v>
      </c>
      <c r="E516" s="405"/>
      <c r="F516" s="406">
        <v>85000</v>
      </c>
      <c r="G516" s="406"/>
      <c r="H516" s="406"/>
      <c r="I516" s="406"/>
      <c r="J516" s="406"/>
      <c r="K516" s="406"/>
      <c r="L516" s="406">
        <v>35615</v>
      </c>
      <c r="M516" s="407"/>
      <c r="N516" s="407"/>
      <c r="O516" s="408"/>
      <c r="P516" s="409">
        <f t="shared" si="60"/>
        <v>120615</v>
      </c>
      <c r="Q516" s="410"/>
    </row>
    <row r="517" spans="1:17" ht="28.5" customHeight="1" x14ac:dyDescent="0.2">
      <c r="A517" s="1110"/>
      <c r="B517" s="1119"/>
      <c r="C517" s="403" t="s">
        <v>386</v>
      </c>
      <c r="D517" s="404">
        <v>1</v>
      </c>
      <c r="E517" s="405"/>
      <c r="F517" s="406">
        <v>55250</v>
      </c>
      <c r="G517" s="406">
        <v>2805</v>
      </c>
      <c r="H517" s="406"/>
      <c r="I517" s="406"/>
      <c r="J517" s="406"/>
      <c r="K517" s="406"/>
      <c r="L517" s="406">
        <v>55250</v>
      </c>
      <c r="M517" s="407"/>
      <c r="N517" s="407"/>
      <c r="O517" s="408"/>
      <c r="P517" s="409">
        <f t="shared" si="60"/>
        <v>113305</v>
      </c>
      <c r="Q517" s="410"/>
    </row>
    <row r="518" spans="1:17" ht="28.5" customHeight="1" x14ac:dyDescent="0.2">
      <c r="A518" s="1110"/>
      <c r="B518" s="1119"/>
      <c r="C518" s="403" t="s">
        <v>387</v>
      </c>
      <c r="D518" s="404">
        <v>1</v>
      </c>
      <c r="E518" s="405"/>
      <c r="F518" s="406">
        <v>55250</v>
      </c>
      <c r="G518" s="406"/>
      <c r="H518" s="406"/>
      <c r="I518" s="406"/>
      <c r="J518" s="406"/>
      <c r="K518" s="406"/>
      <c r="L518" s="406">
        <v>23800</v>
      </c>
      <c r="M518" s="407"/>
      <c r="N518" s="407"/>
      <c r="O518" s="408"/>
      <c r="P518" s="409">
        <f t="shared" si="60"/>
        <v>79050</v>
      </c>
      <c r="Q518" s="410"/>
    </row>
    <row r="519" spans="1:17" ht="28.5" customHeight="1" x14ac:dyDescent="0.2">
      <c r="A519" s="1110"/>
      <c r="B519" s="1119"/>
      <c r="C519" s="428" t="s">
        <v>388</v>
      </c>
      <c r="D519" s="429">
        <v>1</v>
      </c>
      <c r="E519" s="430"/>
      <c r="F519" s="431">
        <v>42500</v>
      </c>
      <c r="G519" s="431">
        <v>20995</v>
      </c>
      <c r="H519" s="431"/>
      <c r="I519" s="431"/>
      <c r="J519" s="431"/>
      <c r="K519" s="431"/>
      <c r="L519" s="431">
        <v>42500</v>
      </c>
      <c r="M519" s="432"/>
      <c r="N519" s="432"/>
      <c r="O519" s="433"/>
      <c r="P519" s="434">
        <f t="shared" si="60"/>
        <v>105995</v>
      </c>
      <c r="Q519" s="435"/>
    </row>
    <row r="520" spans="1:17" ht="28.5" customHeight="1" thickBot="1" x14ac:dyDescent="0.25">
      <c r="A520" s="1116"/>
      <c r="B520" s="369"/>
      <c r="C520" s="384" t="s">
        <v>389</v>
      </c>
      <c r="D520" s="452">
        <f>SUM(D514:D519)</f>
        <v>6</v>
      </c>
      <c r="E520" s="453"/>
      <c r="F520" s="112">
        <f>SUM(F514:F519)</f>
        <v>450500</v>
      </c>
      <c r="G520" s="112">
        <f>SUM(G517:G519)</f>
        <v>23800</v>
      </c>
      <c r="H520" s="112"/>
      <c r="I520" s="112"/>
      <c r="J520" s="112"/>
      <c r="K520" s="112"/>
      <c r="L520" s="112">
        <f>SUM(L514:L519)</f>
        <v>224570</v>
      </c>
      <c r="M520" s="454"/>
      <c r="N520" s="454"/>
      <c r="O520" s="455"/>
      <c r="P520" s="112">
        <f>SUM(P514:P519)</f>
        <v>698870</v>
      </c>
      <c r="Q520" s="322"/>
    </row>
    <row r="521" spans="1:17" ht="28.5" customHeight="1" thickTop="1" x14ac:dyDescent="0.2">
      <c r="A521" s="1109" t="s">
        <v>782</v>
      </c>
      <c r="B521" s="1121" t="s">
        <v>390</v>
      </c>
      <c r="C521" s="411" t="s">
        <v>391</v>
      </c>
      <c r="D521" s="412">
        <v>1</v>
      </c>
      <c r="E521" s="413"/>
      <c r="F521" s="395">
        <v>127500</v>
      </c>
      <c r="G521" s="395"/>
      <c r="H521" s="395"/>
      <c r="I521" s="395"/>
      <c r="J521" s="395"/>
      <c r="K521" s="395"/>
      <c r="L521" s="395">
        <v>59840</v>
      </c>
      <c r="M521" s="398"/>
      <c r="N521" s="398"/>
      <c r="O521" s="399"/>
      <c r="P521" s="450">
        <f t="shared" ref="P521:P526" si="61">SUM(F521:L521)</f>
        <v>187340</v>
      </c>
      <c r="Q521" s="401"/>
    </row>
    <row r="522" spans="1:17" ht="28.5" customHeight="1" x14ac:dyDescent="0.2">
      <c r="A522" s="1110"/>
      <c r="B522" s="1119"/>
      <c r="C522" s="403" t="s">
        <v>128</v>
      </c>
      <c r="D522" s="404">
        <v>1</v>
      </c>
      <c r="E522" s="405"/>
      <c r="F522" s="406">
        <v>59500</v>
      </c>
      <c r="G522" s="406">
        <v>30940</v>
      </c>
      <c r="H522" s="406"/>
      <c r="I522" s="406"/>
      <c r="J522" s="406"/>
      <c r="K522" s="406"/>
      <c r="L522" s="406">
        <v>59500</v>
      </c>
      <c r="M522" s="407"/>
      <c r="N522" s="407"/>
      <c r="O522" s="408"/>
      <c r="P522" s="409">
        <f t="shared" si="61"/>
        <v>149940</v>
      </c>
      <c r="Q522" s="410"/>
    </row>
    <row r="523" spans="1:17" ht="28.5" customHeight="1" x14ac:dyDescent="0.2">
      <c r="A523" s="1110"/>
      <c r="B523" s="1119"/>
      <c r="C523" s="403" t="s">
        <v>392</v>
      </c>
      <c r="D523" s="404">
        <v>1</v>
      </c>
      <c r="E523" s="405"/>
      <c r="F523" s="406">
        <v>55250</v>
      </c>
      <c r="G523" s="406">
        <v>21845</v>
      </c>
      <c r="H523" s="406"/>
      <c r="I523" s="406"/>
      <c r="J523" s="406"/>
      <c r="K523" s="406"/>
      <c r="L523" s="406">
        <v>55250</v>
      </c>
      <c r="M523" s="407"/>
      <c r="N523" s="407"/>
      <c r="O523" s="408"/>
      <c r="P523" s="409">
        <f t="shared" si="61"/>
        <v>132345</v>
      </c>
      <c r="Q523" s="456"/>
    </row>
    <row r="524" spans="1:17" ht="28.5" customHeight="1" x14ac:dyDescent="0.2">
      <c r="A524" s="1110"/>
      <c r="B524" s="1119"/>
      <c r="C524" s="403" t="s">
        <v>331</v>
      </c>
      <c r="D524" s="404">
        <v>1</v>
      </c>
      <c r="E524" s="405"/>
      <c r="F524" s="406">
        <v>38250</v>
      </c>
      <c r="G524" s="406"/>
      <c r="H524" s="406"/>
      <c r="I524" s="406"/>
      <c r="J524" s="406"/>
      <c r="K524" s="406"/>
      <c r="L524" s="406">
        <v>1750</v>
      </c>
      <c r="M524" s="407"/>
      <c r="N524" s="407"/>
      <c r="O524" s="408"/>
      <c r="P524" s="409">
        <f t="shared" si="61"/>
        <v>40000</v>
      </c>
      <c r="Q524" s="456"/>
    </row>
    <row r="525" spans="1:17" ht="28.5" customHeight="1" x14ac:dyDescent="0.2">
      <c r="A525" s="1110"/>
      <c r="B525" s="1119"/>
      <c r="C525" s="403" t="s">
        <v>393</v>
      </c>
      <c r="D525" s="404">
        <v>1</v>
      </c>
      <c r="E525" s="405"/>
      <c r="F525" s="406">
        <v>42500</v>
      </c>
      <c r="G525" s="406">
        <v>6290</v>
      </c>
      <c r="H525" s="406"/>
      <c r="I525" s="406"/>
      <c r="J525" s="406"/>
      <c r="K525" s="406"/>
      <c r="L525" s="406">
        <v>42500</v>
      </c>
      <c r="M525" s="407"/>
      <c r="N525" s="407"/>
      <c r="O525" s="408"/>
      <c r="P525" s="409">
        <f t="shared" si="61"/>
        <v>91290</v>
      </c>
      <c r="Q525" s="456"/>
    </row>
    <row r="526" spans="1:17" ht="28.5" customHeight="1" x14ac:dyDescent="0.2">
      <c r="A526" s="1110"/>
      <c r="B526" s="1119"/>
      <c r="C526" s="428" t="s">
        <v>394</v>
      </c>
      <c r="D526" s="429">
        <v>1</v>
      </c>
      <c r="E526" s="430"/>
      <c r="F526" s="431">
        <v>42500</v>
      </c>
      <c r="G526" s="431">
        <v>28305</v>
      </c>
      <c r="H526" s="431"/>
      <c r="I526" s="431"/>
      <c r="J526" s="431"/>
      <c r="K526" s="431"/>
      <c r="L526" s="431">
        <v>42500</v>
      </c>
      <c r="M526" s="432"/>
      <c r="N526" s="432"/>
      <c r="O526" s="433"/>
      <c r="P526" s="434">
        <f t="shared" si="61"/>
        <v>113305</v>
      </c>
      <c r="Q526" s="435"/>
    </row>
    <row r="527" spans="1:17" ht="28.5" customHeight="1" thickBot="1" x14ac:dyDescent="0.25">
      <c r="A527" s="1116"/>
      <c r="B527" s="369"/>
      <c r="C527" s="384" t="s">
        <v>395</v>
      </c>
      <c r="D527" s="452">
        <f>SUM(D521:D526)</f>
        <v>6</v>
      </c>
      <c r="E527" s="453"/>
      <c r="F527" s="112">
        <f>SUM(F521:F526)</f>
        <v>365500</v>
      </c>
      <c r="G527" s="112">
        <f>SUM(G522:G526)</f>
        <v>87380</v>
      </c>
      <c r="H527" s="112"/>
      <c r="I527" s="112"/>
      <c r="J527" s="112"/>
      <c r="K527" s="112"/>
      <c r="L527" s="112">
        <f>SUM(L521:L526)</f>
        <v>261340</v>
      </c>
      <c r="M527" s="454"/>
      <c r="N527" s="454"/>
      <c r="O527" s="455"/>
      <c r="P527" s="112">
        <f>SUM(P521:P526)</f>
        <v>714220</v>
      </c>
      <c r="Q527" s="322"/>
    </row>
    <row r="528" spans="1:17" ht="29.25" customHeight="1" thickTop="1" thickBot="1" x14ac:dyDescent="0.25">
      <c r="A528" s="1122" t="s">
        <v>396</v>
      </c>
      <c r="B528" s="1123"/>
      <c r="C528" s="1124"/>
      <c r="D528" s="389">
        <f>SUM(D527,D520,D513,D509,D500)</f>
        <v>29</v>
      </c>
      <c r="E528" s="390"/>
      <c r="F528" s="391">
        <f>SUM(F527,F520,F513,F509,F500)</f>
        <v>1984750</v>
      </c>
      <c r="G528" s="391">
        <f>SUM(G500+G509+G513+G520+G527)</f>
        <v>407915</v>
      </c>
      <c r="H528" s="391"/>
      <c r="I528" s="391"/>
      <c r="J528" s="391"/>
      <c r="K528" s="391"/>
      <c r="L528" s="391">
        <f>SUM(L500+L509+L513+L520+L527)</f>
        <v>1345855</v>
      </c>
      <c r="M528" s="392"/>
      <c r="N528" s="392"/>
      <c r="O528" s="393"/>
      <c r="P528" s="391">
        <f>SUM(P527,P520,P513,P509,P500)</f>
        <v>3738520</v>
      </c>
      <c r="Q528" s="394"/>
    </row>
    <row r="529" spans="1:17" ht="24.75" customHeight="1" thickTop="1" thickBot="1" x14ac:dyDescent="0.25">
      <c r="A529" s="1125" t="s">
        <v>397</v>
      </c>
      <c r="B529" s="1126"/>
      <c r="C529" s="1126"/>
      <c r="D529" s="1126"/>
      <c r="E529" s="1126"/>
      <c r="F529" s="1126"/>
      <c r="G529" s="1126"/>
      <c r="H529" s="1126"/>
      <c r="I529" s="1126"/>
      <c r="J529" s="1126"/>
      <c r="K529" s="1126"/>
      <c r="L529" s="1126"/>
      <c r="M529" s="1126"/>
      <c r="N529" s="1126"/>
      <c r="O529" s="1126"/>
      <c r="P529" s="1126"/>
      <c r="Q529" s="1127"/>
    </row>
    <row r="530" spans="1:17" ht="30.75" customHeight="1" thickTop="1" x14ac:dyDescent="0.2">
      <c r="A530" s="1109" t="s">
        <v>783</v>
      </c>
      <c r="B530" s="1132" t="s">
        <v>398</v>
      </c>
      <c r="C530" s="411" t="s">
        <v>81</v>
      </c>
      <c r="D530" s="424">
        <v>1</v>
      </c>
      <c r="E530" s="413"/>
      <c r="F530" s="397">
        <v>127500</v>
      </c>
      <c r="G530" s="397"/>
      <c r="H530" s="397"/>
      <c r="I530" s="397"/>
      <c r="J530" s="397"/>
      <c r="K530" s="397"/>
      <c r="L530" s="397">
        <v>66385</v>
      </c>
      <c r="M530" s="398"/>
      <c r="N530" s="398"/>
      <c r="O530" s="399"/>
      <c r="P530" s="400">
        <f t="shared" ref="P530:P538" si="62">SUM(F530:L530)</f>
        <v>193885</v>
      </c>
      <c r="Q530" s="401"/>
    </row>
    <row r="531" spans="1:17" ht="30.75" customHeight="1" x14ac:dyDescent="0.2">
      <c r="A531" s="1110"/>
      <c r="B531" s="1119"/>
      <c r="C531" s="403" t="s">
        <v>76</v>
      </c>
      <c r="D531" s="404">
        <v>1</v>
      </c>
      <c r="E531" s="405"/>
      <c r="F531" s="406">
        <v>102000</v>
      </c>
      <c r="G531" s="406"/>
      <c r="H531" s="406"/>
      <c r="I531" s="406"/>
      <c r="J531" s="406"/>
      <c r="K531" s="406"/>
      <c r="L531" s="406">
        <v>47940</v>
      </c>
      <c r="M531" s="407"/>
      <c r="N531" s="407"/>
      <c r="O531" s="408"/>
      <c r="P531" s="409">
        <f t="shared" si="62"/>
        <v>149940</v>
      </c>
      <c r="Q531" s="410"/>
    </row>
    <row r="532" spans="1:17" ht="30.75" customHeight="1" x14ac:dyDescent="0.2">
      <c r="A532" s="1110"/>
      <c r="B532" s="1119"/>
      <c r="C532" s="403" t="s">
        <v>77</v>
      </c>
      <c r="D532" s="451">
        <v>1</v>
      </c>
      <c r="E532" s="413"/>
      <c r="F532" s="397">
        <v>59500</v>
      </c>
      <c r="G532" s="397">
        <v>16320</v>
      </c>
      <c r="H532" s="397"/>
      <c r="I532" s="397"/>
      <c r="J532" s="397"/>
      <c r="K532" s="397"/>
      <c r="L532" s="397">
        <v>59500</v>
      </c>
      <c r="M532" s="398"/>
      <c r="N532" s="398"/>
      <c r="O532" s="399"/>
      <c r="P532" s="400">
        <f t="shared" si="62"/>
        <v>135320</v>
      </c>
      <c r="Q532" s="401"/>
    </row>
    <row r="533" spans="1:17" ht="30.75" customHeight="1" x14ac:dyDescent="0.2">
      <c r="A533" s="1110"/>
      <c r="B533" s="1119"/>
      <c r="C533" s="403" t="s">
        <v>77</v>
      </c>
      <c r="D533" s="451">
        <v>1</v>
      </c>
      <c r="E533" s="405"/>
      <c r="F533" s="397">
        <v>59500</v>
      </c>
      <c r="G533" s="397">
        <v>30940</v>
      </c>
      <c r="H533" s="397"/>
      <c r="I533" s="397"/>
      <c r="J533" s="397"/>
      <c r="K533" s="397"/>
      <c r="L533" s="397">
        <v>59500</v>
      </c>
      <c r="M533" s="398"/>
      <c r="N533" s="398"/>
      <c r="O533" s="399"/>
      <c r="P533" s="400">
        <f t="shared" si="62"/>
        <v>149940</v>
      </c>
      <c r="Q533" s="401"/>
    </row>
    <row r="534" spans="1:17" ht="30.75" customHeight="1" x14ac:dyDescent="0.2">
      <c r="A534" s="1110"/>
      <c r="B534" s="1119"/>
      <c r="C534" s="403" t="s">
        <v>77</v>
      </c>
      <c r="D534" s="451">
        <v>1</v>
      </c>
      <c r="E534" s="405"/>
      <c r="F534" s="397">
        <v>59500</v>
      </c>
      <c r="G534" s="397">
        <v>30940</v>
      </c>
      <c r="H534" s="397"/>
      <c r="I534" s="397"/>
      <c r="J534" s="397"/>
      <c r="K534" s="397"/>
      <c r="L534" s="397">
        <v>59500</v>
      </c>
      <c r="M534" s="398"/>
      <c r="N534" s="398"/>
      <c r="O534" s="399"/>
      <c r="P534" s="400">
        <f t="shared" si="62"/>
        <v>149940</v>
      </c>
      <c r="Q534" s="401"/>
    </row>
    <row r="535" spans="1:17" ht="30.75" customHeight="1" x14ac:dyDescent="0.2">
      <c r="A535" s="1110"/>
      <c r="B535" s="1119"/>
      <c r="C535" s="403" t="s">
        <v>78</v>
      </c>
      <c r="D535" s="451">
        <v>1</v>
      </c>
      <c r="E535" s="405"/>
      <c r="F535" s="395">
        <v>55250</v>
      </c>
      <c r="G535" s="395">
        <v>17510</v>
      </c>
      <c r="H535" s="395"/>
      <c r="I535" s="395"/>
      <c r="J535" s="395"/>
      <c r="K535" s="395"/>
      <c r="L535" s="395">
        <v>55250</v>
      </c>
      <c r="M535" s="398"/>
      <c r="N535" s="398"/>
      <c r="O535" s="399"/>
      <c r="P535" s="450">
        <f t="shared" si="62"/>
        <v>128010</v>
      </c>
      <c r="Q535" s="401"/>
    </row>
    <row r="536" spans="1:17" ht="30.75" customHeight="1" x14ac:dyDescent="0.2">
      <c r="A536" s="1110"/>
      <c r="B536" s="1119"/>
      <c r="C536" s="403" t="s">
        <v>78</v>
      </c>
      <c r="D536" s="451">
        <v>1</v>
      </c>
      <c r="E536" s="405"/>
      <c r="F536" s="395">
        <v>55250</v>
      </c>
      <c r="G536" s="395"/>
      <c r="H536" s="395"/>
      <c r="I536" s="395"/>
      <c r="J536" s="395"/>
      <c r="K536" s="395"/>
      <c r="L536" s="395">
        <v>43435</v>
      </c>
      <c r="M536" s="398"/>
      <c r="N536" s="398"/>
      <c r="O536" s="399"/>
      <c r="P536" s="450">
        <f t="shared" si="62"/>
        <v>98685</v>
      </c>
      <c r="Q536" s="401"/>
    </row>
    <row r="537" spans="1:17" ht="30.75" customHeight="1" x14ac:dyDescent="0.2">
      <c r="A537" s="457"/>
      <c r="B537" s="355"/>
      <c r="C537" s="403" t="s">
        <v>399</v>
      </c>
      <c r="D537" s="451">
        <v>1</v>
      </c>
      <c r="E537" s="405"/>
      <c r="F537" s="395">
        <v>55250</v>
      </c>
      <c r="G537" s="395"/>
      <c r="H537" s="395"/>
      <c r="I537" s="395"/>
      <c r="J537" s="395"/>
      <c r="K537" s="395"/>
      <c r="L537" s="395">
        <v>38250</v>
      </c>
      <c r="M537" s="398"/>
      <c r="N537" s="398"/>
      <c r="O537" s="399"/>
      <c r="P537" s="450">
        <f t="shared" si="62"/>
        <v>93500</v>
      </c>
      <c r="Q537" s="401"/>
    </row>
    <row r="538" spans="1:17" ht="30" customHeight="1" x14ac:dyDescent="0.2">
      <c r="A538" s="458"/>
      <c r="B538" s="355"/>
      <c r="C538" s="403" t="s">
        <v>331</v>
      </c>
      <c r="D538" s="451">
        <v>1</v>
      </c>
      <c r="E538" s="405"/>
      <c r="F538" s="395">
        <v>38250</v>
      </c>
      <c r="G538" s="395"/>
      <c r="H538" s="395"/>
      <c r="I538" s="395"/>
      <c r="J538" s="395"/>
      <c r="K538" s="395"/>
      <c r="L538" s="395">
        <v>12750</v>
      </c>
      <c r="M538" s="398"/>
      <c r="N538" s="398"/>
      <c r="O538" s="399"/>
      <c r="P538" s="450">
        <f t="shared" si="62"/>
        <v>51000</v>
      </c>
      <c r="Q538" s="401"/>
    </row>
    <row r="539" spans="1:17" ht="24" customHeight="1" x14ac:dyDescent="0.2">
      <c r="A539" s="458"/>
      <c r="B539" s="459"/>
      <c r="C539" s="460" t="s">
        <v>400</v>
      </c>
      <c r="D539" s="461"/>
      <c r="E539" s="462"/>
      <c r="F539" s="463"/>
      <c r="G539" s="247"/>
      <c r="H539" s="247"/>
      <c r="I539" s="247"/>
      <c r="J539" s="247"/>
      <c r="K539" s="247"/>
      <c r="L539" s="247"/>
      <c r="M539" s="464"/>
      <c r="N539" s="464"/>
      <c r="O539" s="465"/>
      <c r="P539" s="246"/>
      <c r="Q539" s="466"/>
    </row>
    <row r="540" spans="1:17" ht="24" customHeight="1" x14ac:dyDescent="0.2">
      <c r="A540" s="458"/>
      <c r="B540" s="467"/>
      <c r="C540" s="468" t="s">
        <v>193</v>
      </c>
      <c r="D540" s="404">
        <v>1</v>
      </c>
      <c r="E540" s="405"/>
      <c r="F540" s="469">
        <v>110500</v>
      </c>
      <c r="G540" s="470"/>
      <c r="H540" s="470"/>
      <c r="I540" s="470"/>
      <c r="J540" s="470"/>
      <c r="K540" s="470"/>
      <c r="L540" s="470">
        <v>39440</v>
      </c>
      <c r="M540" s="407"/>
      <c r="N540" s="407"/>
      <c r="O540" s="408"/>
      <c r="P540" s="409">
        <f t="shared" ref="P540:P542" si="63">SUM(F540:L540)</f>
        <v>149940</v>
      </c>
      <c r="Q540" s="471"/>
    </row>
    <row r="541" spans="1:17" ht="24" customHeight="1" x14ac:dyDescent="0.2">
      <c r="A541" s="458"/>
      <c r="B541" s="467"/>
      <c r="C541" s="403" t="s">
        <v>87</v>
      </c>
      <c r="D541" s="404">
        <v>1</v>
      </c>
      <c r="E541" s="405"/>
      <c r="F541" s="406">
        <v>55250</v>
      </c>
      <c r="G541" s="406">
        <v>17510</v>
      </c>
      <c r="H541" s="406"/>
      <c r="I541" s="406"/>
      <c r="J541" s="406"/>
      <c r="K541" s="406"/>
      <c r="L541" s="406">
        <v>55250</v>
      </c>
      <c r="M541" s="407"/>
      <c r="N541" s="407"/>
      <c r="O541" s="408"/>
      <c r="P541" s="409">
        <f t="shared" si="63"/>
        <v>128010</v>
      </c>
      <c r="Q541" s="472"/>
    </row>
    <row r="542" spans="1:17" ht="24" customHeight="1" thickBot="1" x14ac:dyDescent="0.25">
      <c r="A542" s="458"/>
      <c r="B542" s="467"/>
      <c r="C542" s="473" t="s">
        <v>87</v>
      </c>
      <c r="D542" s="474">
        <v>1</v>
      </c>
      <c r="E542" s="475"/>
      <c r="F542" s="476">
        <v>55250</v>
      </c>
      <c r="G542" s="477">
        <v>17510</v>
      </c>
      <c r="H542" s="477"/>
      <c r="I542" s="477"/>
      <c r="J542" s="477"/>
      <c r="K542" s="477"/>
      <c r="L542" s="477">
        <v>55250</v>
      </c>
      <c r="M542" s="478"/>
      <c r="N542" s="478"/>
      <c r="O542" s="479"/>
      <c r="P542" s="480">
        <f t="shared" si="63"/>
        <v>128010</v>
      </c>
      <c r="Q542" s="481"/>
    </row>
    <row r="543" spans="1:17" ht="24" customHeight="1" thickTop="1" thickBot="1" x14ac:dyDescent="0.25">
      <c r="A543" s="482"/>
      <c r="B543" s="369"/>
      <c r="C543" s="370" t="s">
        <v>401</v>
      </c>
      <c r="D543" s="483">
        <f>SUM(D530:D542)</f>
        <v>12</v>
      </c>
      <c r="E543" s="484"/>
      <c r="F543" s="373">
        <f>SUM(F530:F542)</f>
        <v>833000</v>
      </c>
      <c r="G543" s="373">
        <f>SUM(G530:G542)</f>
        <v>130730</v>
      </c>
      <c r="H543" s="373"/>
      <c r="I543" s="373"/>
      <c r="J543" s="373"/>
      <c r="K543" s="373"/>
      <c r="L543" s="373">
        <f>SUM(L530:L542)</f>
        <v>592450</v>
      </c>
      <c r="M543" s="485"/>
      <c r="N543" s="485"/>
      <c r="O543" s="486"/>
      <c r="P543" s="373">
        <f>SUM(P530:P542)</f>
        <v>1556180</v>
      </c>
      <c r="Q543" s="487"/>
    </row>
    <row r="544" spans="1:17" ht="28.5" customHeight="1" thickTop="1" x14ac:dyDescent="0.2">
      <c r="A544" s="1109" t="s">
        <v>784</v>
      </c>
      <c r="B544" s="1121" t="s">
        <v>402</v>
      </c>
      <c r="C544" s="411" t="s">
        <v>81</v>
      </c>
      <c r="D544" s="412">
        <v>1</v>
      </c>
      <c r="E544" s="413"/>
      <c r="F544" s="395">
        <v>127500</v>
      </c>
      <c r="G544" s="395"/>
      <c r="H544" s="395"/>
      <c r="I544" s="395"/>
      <c r="J544" s="395"/>
      <c r="K544" s="395"/>
      <c r="L544" s="395">
        <v>46750</v>
      </c>
      <c r="M544" s="398"/>
      <c r="N544" s="398"/>
      <c r="O544" s="399"/>
      <c r="P544" s="450">
        <f t="shared" ref="P544:P547" si="64">SUM(F544:L544)</f>
        <v>174250</v>
      </c>
      <c r="Q544" s="401"/>
    </row>
    <row r="545" spans="1:17" ht="28.5" customHeight="1" x14ac:dyDescent="0.2">
      <c r="A545" s="1110"/>
      <c r="B545" s="1119"/>
      <c r="C545" s="403" t="s">
        <v>76</v>
      </c>
      <c r="D545" s="404">
        <v>1</v>
      </c>
      <c r="E545" s="405"/>
      <c r="F545" s="406">
        <v>102000</v>
      </c>
      <c r="G545" s="406"/>
      <c r="H545" s="406"/>
      <c r="I545" s="406"/>
      <c r="J545" s="406"/>
      <c r="K545" s="406"/>
      <c r="L545" s="406">
        <v>15470</v>
      </c>
      <c r="M545" s="407"/>
      <c r="N545" s="407"/>
      <c r="O545" s="408"/>
      <c r="P545" s="409">
        <f t="shared" si="64"/>
        <v>117470</v>
      </c>
      <c r="Q545" s="410"/>
    </row>
    <row r="546" spans="1:17" ht="28.5" customHeight="1" x14ac:dyDescent="0.2">
      <c r="A546" s="1110"/>
      <c r="B546" s="355"/>
      <c r="C546" s="403" t="s">
        <v>128</v>
      </c>
      <c r="D546" s="404">
        <v>1</v>
      </c>
      <c r="E546" s="405"/>
      <c r="F546" s="406">
        <v>59500</v>
      </c>
      <c r="G546" s="406">
        <v>30940</v>
      </c>
      <c r="H546" s="406"/>
      <c r="I546" s="406"/>
      <c r="J546" s="406"/>
      <c r="K546" s="406"/>
      <c r="L546" s="406">
        <v>59500</v>
      </c>
      <c r="M546" s="407"/>
      <c r="N546" s="407"/>
      <c r="O546" s="408"/>
      <c r="P546" s="409">
        <f t="shared" si="64"/>
        <v>149940</v>
      </c>
      <c r="Q546" s="410"/>
    </row>
    <row r="547" spans="1:17" ht="28.5" customHeight="1" x14ac:dyDescent="0.2">
      <c r="A547" s="1110"/>
      <c r="B547" s="355"/>
      <c r="C547" s="488" t="s">
        <v>128</v>
      </c>
      <c r="D547" s="442">
        <v>1</v>
      </c>
      <c r="E547" s="443"/>
      <c r="F547" s="444">
        <v>59500</v>
      </c>
      <c r="G547" s="444">
        <v>30940</v>
      </c>
      <c r="H547" s="444"/>
      <c r="I547" s="444"/>
      <c r="J547" s="444"/>
      <c r="K547" s="444"/>
      <c r="L547" s="444">
        <v>59500</v>
      </c>
      <c r="M547" s="445"/>
      <c r="N547" s="445"/>
      <c r="O547" s="446"/>
      <c r="P547" s="447">
        <f t="shared" si="64"/>
        <v>149940</v>
      </c>
      <c r="Q547" s="448"/>
    </row>
    <row r="548" spans="1:17" ht="28.5" customHeight="1" thickBot="1" x14ac:dyDescent="0.25">
      <c r="A548" s="1116"/>
      <c r="B548" s="369"/>
      <c r="C548" s="384" t="s">
        <v>403</v>
      </c>
      <c r="D548" s="452">
        <f>SUM(D544:D547)</f>
        <v>4</v>
      </c>
      <c r="E548" s="453"/>
      <c r="F548" s="112">
        <f>SUM(F544:F547)</f>
        <v>348500</v>
      </c>
      <c r="G548" s="112">
        <f>SUM(G546:G547)</f>
        <v>61880</v>
      </c>
      <c r="H548" s="112"/>
      <c r="I548" s="112"/>
      <c r="J548" s="112"/>
      <c r="K548" s="112"/>
      <c r="L548" s="112">
        <f>SUM(L544:L547)</f>
        <v>181220</v>
      </c>
      <c r="M548" s="454"/>
      <c r="N548" s="454"/>
      <c r="O548" s="455"/>
      <c r="P548" s="112">
        <f>SUM(P544:P547)</f>
        <v>591600</v>
      </c>
      <c r="Q548" s="322"/>
    </row>
    <row r="549" spans="1:17" ht="28.5" customHeight="1" thickTop="1" x14ac:dyDescent="0.2">
      <c r="A549" s="1109" t="s">
        <v>785</v>
      </c>
      <c r="B549" s="1121" t="s">
        <v>404</v>
      </c>
      <c r="C549" s="411" t="s">
        <v>81</v>
      </c>
      <c r="D549" s="489">
        <v>1</v>
      </c>
      <c r="E549" s="413"/>
      <c r="F549" s="395">
        <v>127500</v>
      </c>
      <c r="G549" s="395"/>
      <c r="H549" s="395"/>
      <c r="I549" s="395"/>
      <c r="J549" s="395"/>
      <c r="K549" s="395"/>
      <c r="L549" s="395">
        <v>51765</v>
      </c>
      <c r="M549" s="398"/>
      <c r="N549" s="398"/>
      <c r="O549" s="399"/>
      <c r="P549" s="450">
        <f t="shared" ref="P549:P553" si="65">SUM(F549:L549)</f>
        <v>179265</v>
      </c>
      <c r="Q549" s="401"/>
    </row>
    <row r="550" spans="1:17" ht="30" customHeight="1" x14ac:dyDescent="0.2">
      <c r="A550" s="1110"/>
      <c r="B550" s="1119"/>
      <c r="C550" s="403" t="s">
        <v>76</v>
      </c>
      <c r="D550" s="404">
        <v>1</v>
      </c>
      <c r="E550" s="405"/>
      <c r="F550" s="406">
        <v>102000</v>
      </c>
      <c r="G550" s="406"/>
      <c r="H550" s="406"/>
      <c r="I550" s="406"/>
      <c r="J550" s="406"/>
      <c r="K550" s="406"/>
      <c r="L550" s="406">
        <v>47940</v>
      </c>
      <c r="M550" s="407"/>
      <c r="N550" s="407"/>
      <c r="O550" s="408"/>
      <c r="P550" s="409">
        <f t="shared" si="65"/>
        <v>149940</v>
      </c>
      <c r="Q550" s="410"/>
    </row>
    <row r="551" spans="1:17" ht="33" customHeight="1" x14ac:dyDescent="0.2">
      <c r="A551" s="1110"/>
      <c r="B551" s="1119"/>
      <c r="C551" s="403" t="s">
        <v>128</v>
      </c>
      <c r="D551" s="451">
        <v>1</v>
      </c>
      <c r="E551" s="405"/>
      <c r="F551" s="406">
        <v>59500</v>
      </c>
      <c r="G551" s="406">
        <v>16320</v>
      </c>
      <c r="H551" s="406"/>
      <c r="I551" s="406"/>
      <c r="J551" s="406"/>
      <c r="K551" s="406"/>
      <c r="L551" s="406">
        <v>59500</v>
      </c>
      <c r="M551" s="407"/>
      <c r="N551" s="407"/>
      <c r="O551" s="408"/>
      <c r="P551" s="409">
        <f t="shared" si="65"/>
        <v>135320</v>
      </c>
      <c r="Q551" s="410"/>
    </row>
    <row r="552" spans="1:17" ht="33" customHeight="1" x14ac:dyDescent="0.2">
      <c r="A552" s="1110"/>
      <c r="B552" s="1119"/>
      <c r="C552" s="403" t="s">
        <v>87</v>
      </c>
      <c r="D552" s="451">
        <v>1</v>
      </c>
      <c r="E552" s="405"/>
      <c r="F552" s="395">
        <v>55250</v>
      </c>
      <c r="G552" s="395">
        <v>2805</v>
      </c>
      <c r="H552" s="395"/>
      <c r="I552" s="395"/>
      <c r="J552" s="395"/>
      <c r="K552" s="395"/>
      <c r="L552" s="395">
        <v>55250</v>
      </c>
      <c r="M552" s="398"/>
      <c r="N552" s="398"/>
      <c r="O552" s="399"/>
      <c r="P552" s="450">
        <f t="shared" si="65"/>
        <v>113305</v>
      </c>
      <c r="Q552" s="401"/>
    </row>
    <row r="553" spans="1:17" ht="29.25" customHeight="1" x14ac:dyDescent="0.2">
      <c r="A553" s="1110"/>
      <c r="B553" s="1119"/>
      <c r="C553" s="428" t="s">
        <v>405</v>
      </c>
      <c r="D553" s="429">
        <v>1</v>
      </c>
      <c r="E553" s="430"/>
      <c r="F553" s="431">
        <v>42500</v>
      </c>
      <c r="G553" s="444">
        <v>28305</v>
      </c>
      <c r="H553" s="444"/>
      <c r="I553" s="444"/>
      <c r="J553" s="444"/>
      <c r="K553" s="444"/>
      <c r="L553" s="444">
        <v>42500</v>
      </c>
      <c r="M553" s="445"/>
      <c r="N553" s="445"/>
      <c r="O553" s="446"/>
      <c r="P553" s="447">
        <f t="shared" si="65"/>
        <v>113305</v>
      </c>
      <c r="Q553" s="448"/>
    </row>
    <row r="554" spans="1:17" ht="28.5" customHeight="1" thickBot="1" x14ac:dyDescent="0.25">
      <c r="A554" s="1116"/>
      <c r="B554" s="369"/>
      <c r="C554" s="384" t="s">
        <v>406</v>
      </c>
      <c r="D554" s="385">
        <f>SUM(D549:D553)</f>
        <v>5</v>
      </c>
      <c r="E554" s="386"/>
      <c r="F554" s="112">
        <f>SUM(F549:F553)</f>
        <v>386750</v>
      </c>
      <c r="G554" s="112">
        <f>SUM(G549:G553)</f>
        <v>47430</v>
      </c>
      <c r="H554" s="112"/>
      <c r="I554" s="112"/>
      <c r="J554" s="112"/>
      <c r="K554" s="112"/>
      <c r="L554" s="112">
        <f>SUM(L549:L553)</f>
        <v>256955</v>
      </c>
      <c r="M554" s="387"/>
      <c r="N554" s="387"/>
      <c r="O554" s="388"/>
      <c r="P554" s="112">
        <f>SUM(P549:P553)</f>
        <v>691135</v>
      </c>
      <c r="Q554" s="322"/>
    </row>
    <row r="555" spans="1:17" ht="30.75" customHeight="1" thickTop="1" x14ac:dyDescent="0.2">
      <c r="A555" s="1115" t="s">
        <v>786</v>
      </c>
      <c r="B555" s="1121" t="s">
        <v>407</v>
      </c>
      <c r="C555" s="323" t="s">
        <v>81</v>
      </c>
      <c r="D555" s="324">
        <v>1</v>
      </c>
      <c r="E555" s="325"/>
      <c r="F555" s="326">
        <v>127500</v>
      </c>
      <c r="G555" s="326"/>
      <c r="H555" s="326"/>
      <c r="I555" s="326"/>
      <c r="J555" s="326"/>
      <c r="K555" s="326"/>
      <c r="L555" s="326">
        <v>66500</v>
      </c>
      <c r="M555" s="327"/>
      <c r="N555" s="327"/>
      <c r="O555" s="328"/>
      <c r="P555" s="329">
        <f t="shared" ref="P555:P559" si="66">SUM(F555:L555)</f>
        <v>194000</v>
      </c>
      <c r="Q555" s="330"/>
    </row>
    <row r="556" spans="1:17" ht="30.75" customHeight="1" x14ac:dyDescent="0.2">
      <c r="A556" s="1110"/>
      <c r="B556" s="1119"/>
      <c r="C556" s="403" t="s">
        <v>408</v>
      </c>
      <c r="D556" s="404">
        <v>1</v>
      </c>
      <c r="E556" s="405"/>
      <c r="F556" s="395">
        <v>110500</v>
      </c>
      <c r="G556" s="395">
        <v>35190</v>
      </c>
      <c r="H556" s="395"/>
      <c r="I556" s="395"/>
      <c r="J556" s="395"/>
      <c r="K556" s="395"/>
      <c r="L556" s="395">
        <v>48195</v>
      </c>
      <c r="M556" s="398"/>
      <c r="N556" s="398"/>
      <c r="O556" s="399"/>
      <c r="P556" s="450">
        <f t="shared" si="66"/>
        <v>193885</v>
      </c>
      <c r="Q556" s="401"/>
    </row>
    <row r="557" spans="1:17" ht="30.75" customHeight="1" x14ac:dyDescent="0.2">
      <c r="A557" s="1110"/>
      <c r="B557" s="1119"/>
      <c r="C557" s="403" t="s">
        <v>76</v>
      </c>
      <c r="D557" s="451">
        <v>1</v>
      </c>
      <c r="E557" s="405"/>
      <c r="F557" s="395">
        <v>102000</v>
      </c>
      <c r="G557" s="395"/>
      <c r="H557" s="395"/>
      <c r="I557" s="395"/>
      <c r="J557" s="395"/>
      <c r="K557" s="395"/>
      <c r="L557" s="395">
        <v>86785</v>
      </c>
      <c r="M557" s="398"/>
      <c r="N557" s="398"/>
      <c r="O557" s="399"/>
      <c r="P557" s="450">
        <f t="shared" si="66"/>
        <v>188785</v>
      </c>
      <c r="Q557" s="401"/>
    </row>
    <row r="558" spans="1:17" ht="30.75" customHeight="1" x14ac:dyDescent="0.2">
      <c r="A558" s="1110"/>
      <c r="B558" s="1119"/>
      <c r="C558" s="403" t="s">
        <v>77</v>
      </c>
      <c r="D558" s="451">
        <v>1</v>
      </c>
      <c r="E558" s="405"/>
      <c r="F558" s="395">
        <v>59500</v>
      </c>
      <c r="G558" s="395">
        <v>16320</v>
      </c>
      <c r="H558" s="395"/>
      <c r="I558" s="395"/>
      <c r="J558" s="395"/>
      <c r="K558" s="395"/>
      <c r="L558" s="395">
        <v>59500</v>
      </c>
      <c r="M558" s="398"/>
      <c r="N558" s="398"/>
      <c r="O558" s="399"/>
      <c r="P558" s="450">
        <f t="shared" si="66"/>
        <v>135320</v>
      </c>
      <c r="Q558" s="401"/>
    </row>
    <row r="559" spans="1:17" ht="30.75" customHeight="1" x14ac:dyDescent="0.2">
      <c r="A559" s="1110"/>
      <c r="B559" s="1119"/>
      <c r="C559" s="428" t="s">
        <v>409</v>
      </c>
      <c r="D559" s="429">
        <v>1</v>
      </c>
      <c r="E559" s="430"/>
      <c r="F559" s="431">
        <v>59500</v>
      </c>
      <c r="G559" s="431">
        <v>30940</v>
      </c>
      <c r="H559" s="431"/>
      <c r="I559" s="431"/>
      <c r="J559" s="431"/>
      <c r="K559" s="431"/>
      <c r="L559" s="431">
        <v>59500</v>
      </c>
      <c r="M559" s="432"/>
      <c r="N559" s="432"/>
      <c r="O559" s="433"/>
      <c r="P559" s="434">
        <f t="shared" si="66"/>
        <v>149940</v>
      </c>
      <c r="Q559" s="435"/>
    </row>
    <row r="560" spans="1:17" ht="29.25" customHeight="1" thickBot="1" x14ac:dyDescent="0.25">
      <c r="A560" s="1116"/>
      <c r="B560" s="369"/>
      <c r="C560" s="370" t="s">
        <v>410</v>
      </c>
      <c r="D560" s="490">
        <f>SUM(D555:D559)</f>
        <v>5</v>
      </c>
      <c r="E560" s="491"/>
      <c r="F560" s="373">
        <f>SUM(F555:F559)</f>
        <v>459000</v>
      </c>
      <c r="G560" s="373">
        <f>SUM(G555:G559)</f>
        <v>82450</v>
      </c>
      <c r="H560" s="373"/>
      <c r="I560" s="373"/>
      <c r="J560" s="373"/>
      <c r="K560" s="373"/>
      <c r="L560" s="373">
        <f>SUM(L555:L559)</f>
        <v>320480</v>
      </c>
      <c r="M560" s="492"/>
      <c r="N560" s="492"/>
      <c r="O560" s="493"/>
      <c r="P560" s="373">
        <f>SUM(P555:P559)</f>
        <v>861930</v>
      </c>
      <c r="Q560" s="494"/>
    </row>
    <row r="561" spans="1:17" ht="29.25" customHeight="1" thickTop="1" thickBot="1" x14ac:dyDescent="0.25">
      <c r="A561" s="1122" t="s">
        <v>411</v>
      </c>
      <c r="B561" s="1123"/>
      <c r="C561" s="1124"/>
      <c r="D561" s="495">
        <f>SUM(D560,D554,D548,D543)</f>
        <v>26</v>
      </c>
      <c r="E561" s="496"/>
      <c r="F561" s="391">
        <f>SUM(F560,F554,F548,F543)</f>
        <v>2027250</v>
      </c>
      <c r="G561" s="391">
        <f>SUM(G543+G548+G554+G560)</f>
        <v>322490</v>
      </c>
      <c r="H561" s="391"/>
      <c r="I561" s="391"/>
      <c r="J561" s="391"/>
      <c r="K561" s="391"/>
      <c r="L561" s="391">
        <f>SUM(L543+L548+L554+L560)</f>
        <v>1351105</v>
      </c>
      <c r="M561" s="497"/>
      <c r="N561" s="497"/>
      <c r="O561" s="498"/>
      <c r="P561" s="391">
        <f>SUM(P560,P554,P548,P543)</f>
        <v>3700845</v>
      </c>
      <c r="Q561" s="487"/>
    </row>
    <row r="562" spans="1:17" ht="20.25" customHeight="1" thickTop="1" thickBot="1" x14ac:dyDescent="0.25">
      <c r="A562" s="1133" t="s">
        <v>412</v>
      </c>
      <c r="B562" s="1134"/>
      <c r="C562" s="1134"/>
      <c r="D562" s="1134"/>
      <c r="E562" s="1134"/>
      <c r="F562" s="1134"/>
      <c r="G562" s="1134"/>
      <c r="H562" s="1134"/>
      <c r="I562" s="1134"/>
      <c r="J562" s="1134"/>
      <c r="K562" s="1134"/>
      <c r="L562" s="1134"/>
      <c r="M562" s="1134"/>
      <c r="N562" s="1134"/>
      <c r="O562" s="1134"/>
      <c r="P562" s="1134"/>
      <c r="Q562" s="1135"/>
    </row>
    <row r="563" spans="1:17" ht="28.5" customHeight="1" thickTop="1" x14ac:dyDescent="0.2">
      <c r="A563" s="1109" t="s">
        <v>787</v>
      </c>
      <c r="B563" s="1121" t="s">
        <v>413</v>
      </c>
      <c r="C563" s="411" t="s">
        <v>414</v>
      </c>
      <c r="D563" s="499">
        <v>1</v>
      </c>
      <c r="E563" s="413"/>
      <c r="F563" s="395">
        <v>127500</v>
      </c>
      <c r="G563" s="395"/>
      <c r="H563" s="395"/>
      <c r="I563" s="395"/>
      <c r="J563" s="395"/>
      <c r="K563" s="395"/>
      <c r="L563" s="395">
        <v>66385</v>
      </c>
      <c r="M563" s="398"/>
      <c r="N563" s="398"/>
      <c r="O563" s="399"/>
      <c r="P563" s="450">
        <f t="shared" ref="P563:P567" si="67">SUM(F563:L563)</f>
        <v>193885</v>
      </c>
      <c r="Q563" s="401"/>
    </row>
    <row r="564" spans="1:17" ht="24.75" customHeight="1" x14ac:dyDescent="0.2">
      <c r="A564" s="1110"/>
      <c r="B564" s="1119"/>
      <c r="C564" s="403" t="s">
        <v>415</v>
      </c>
      <c r="D564" s="404">
        <v>1</v>
      </c>
      <c r="E564" s="405"/>
      <c r="F564" s="406">
        <v>59500</v>
      </c>
      <c r="G564" s="406">
        <v>30940</v>
      </c>
      <c r="H564" s="406"/>
      <c r="I564" s="406"/>
      <c r="J564" s="406"/>
      <c r="K564" s="406"/>
      <c r="L564" s="406">
        <v>59500</v>
      </c>
      <c r="M564" s="407"/>
      <c r="N564" s="407"/>
      <c r="O564" s="408"/>
      <c r="P564" s="409">
        <f t="shared" si="67"/>
        <v>149940</v>
      </c>
      <c r="Q564" s="410"/>
    </row>
    <row r="565" spans="1:17" ht="25.5" customHeight="1" x14ac:dyDescent="0.2">
      <c r="A565" s="1110"/>
      <c r="B565" s="1119"/>
      <c r="C565" s="403" t="s">
        <v>415</v>
      </c>
      <c r="D565" s="404">
        <v>1</v>
      </c>
      <c r="E565" s="405"/>
      <c r="F565" s="406">
        <v>59500</v>
      </c>
      <c r="G565" s="406">
        <v>30940</v>
      </c>
      <c r="H565" s="406"/>
      <c r="I565" s="406"/>
      <c r="J565" s="406"/>
      <c r="K565" s="406"/>
      <c r="L565" s="406">
        <v>59500</v>
      </c>
      <c r="M565" s="407"/>
      <c r="N565" s="407"/>
      <c r="O565" s="408"/>
      <c r="P565" s="409">
        <f t="shared" si="67"/>
        <v>149940</v>
      </c>
      <c r="Q565" s="410"/>
    </row>
    <row r="566" spans="1:17" ht="27.75" customHeight="1" x14ac:dyDescent="0.2">
      <c r="A566" s="1110"/>
      <c r="B566" s="1119"/>
      <c r="C566" s="403" t="s">
        <v>415</v>
      </c>
      <c r="D566" s="451">
        <v>1</v>
      </c>
      <c r="E566" s="405"/>
      <c r="F566" s="406">
        <v>59500</v>
      </c>
      <c r="G566" s="406">
        <v>30940</v>
      </c>
      <c r="H566" s="406"/>
      <c r="I566" s="406"/>
      <c r="J566" s="406"/>
      <c r="K566" s="406"/>
      <c r="L566" s="406">
        <v>59500</v>
      </c>
      <c r="M566" s="407"/>
      <c r="N566" s="407"/>
      <c r="O566" s="408"/>
      <c r="P566" s="409">
        <f t="shared" si="67"/>
        <v>149940</v>
      </c>
      <c r="Q566" s="410"/>
    </row>
    <row r="567" spans="1:17" ht="29.25" customHeight="1" x14ac:dyDescent="0.2">
      <c r="A567" s="1110"/>
      <c r="B567" s="355"/>
      <c r="C567" s="428" t="s">
        <v>416</v>
      </c>
      <c r="D567" s="429">
        <v>1</v>
      </c>
      <c r="E567" s="430"/>
      <c r="F567" s="431">
        <v>55250</v>
      </c>
      <c r="G567" s="431">
        <v>17510</v>
      </c>
      <c r="H567" s="431"/>
      <c r="I567" s="431"/>
      <c r="J567" s="431"/>
      <c r="K567" s="431"/>
      <c r="L567" s="431">
        <v>55250</v>
      </c>
      <c r="M567" s="432"/>
      <c r="N567" s="432"/>
      <c r="O567" s="433"/>
      <c r="P567" s="434">
        <f t="shared" si="67"/>
        <v>128010</v>
      </c>
      <c r="Q567" s="435"/>
    </row>
    <row r="568" spans="1:17" ht="28.5" customHeight="1" thickBot="1" x14ac:dyDescent="0.25">
      <c r="A568" s="1116"/>
      <c r="B568" s="369"/>
      <c r="C568" s="384" t="s">
        <v>417</v>
      </c>
      <c r="D568" s="385">
        <f>SUM(D563:D567)</f>
        <v>5</v>
      </c>
      <c r="E568" s="386"/>
      <c r="F568" s="112">
        <f>SUM(F563:F567)</f>
        <v>361250</v>
      </c>
      <c r="G568" s="112">
        <f>SUM(G564:G567)</f>
        <v>110330</v>
      </c>
      <c r="H568" s="112"/>
      <c r="I568" s="112"/>
      <c r="J568" s="112"/>
      <c r="K568" s="112"/>
      <c r="L568" s="112">
        <f>SUM(L563:L567)</f>
        <v>300135</v>
      </c>
      <c r="M568" s="387"/>
      <c r="N568" s="387"/>
      <c r="O568" s="388"/>
      <c r="P568" s="112">
        <f>SUM(P563:P567)</f>
        <v>771715</v>
      </c>
      <c r="Q568" s="322"/>
    </row>
    <row r="569" spans="1:17" ht="20.25" customHeight="1" thickTop="1" thickBot="1" x14ac:dyDescent="0.25">
      <c r="A569" s="1133" t="s">
        <v>418</v>
      </c>
      <c r="B569" s="1134"/>
      <c r="C569" s="1134"/>
      <c r="D569" s="1134"/>
      <c r="E569" s="1134"/>
      <c r="F569" s="1134"/>
      <c r="G569" s="1134"/>
      <c r="H569" s="1134"/>
      <c r="I569" s="1134"/>
      <c r="J569" s="1134"/>
      <c r="K569" s="1134"/>
      <c r="L569" s="1134"/>
      <c r="M569" s="1134"/>
      <c r="N569" s="1134"/>
      <c r="O569" s="1134"/>
      <c r="P569" s="1134"/>
      <c r="Q569" s="1135"/>
    </row>
    <row r="570" spans="1:17" ht="20.25" customHeight="1" thickTop="1" x14ac:dyDescent="0.2">
      <c r="A570" s="1136" t="s">
        <v>419</v>
      </c>
      <c r="B570" s="1137"/>
      <c r="C570" s="1137"/>
      <c r="D570" s="1137"/>
      <c r="E570" s="1137"/>
      <c r="F570" s="1137"/>
      <c r="G570" s="1137"/>
      <c r="H570" s="1137"/>
      <c r="I570" s="1137"/>
      <c r="J570" s="1137"/>
      <c r="K570" s="1137"/>
      <c r="L570" s="1137"/>
      <c r="M570" s="1137"/>
      <c r="N570" s="1137"/>
      <c r="O570" s="1137"/>
      <c r="P570" s="1137"/>
      <c r="Q570" s="1138"/>
    </row>
    <row r="571" spans="1:17" ht="20.25" customHeight="1" x14ac:dyDescent="0.2">
      <c r="A571" s="1139" t="s">
        <v>788</v>
      </c>
      <c r="B571" s="1141" t="s">
        <v>420</v>
      </c>
      <c r="C571" s="468" t="s">
        <v>81</v>
      </c>
      <c r="D571" s="500">
        <v>1</v>
      </c>
      <c r="E571" s="501"/>
      <c r="F571" s="406">
        <v>127500</v>
      </c>
      <c r="G571" s="406"/>
      <c r="H571" s="406"/>
      <c r="I571" s="406"/>
      <c r="J571" s="406"/>
      <c r="K571" s="406"/>
      <c r="L571" s="406"/>
      <c r="M571" s="502"/>
      <c r="N571" s="502"/>
      <c r="O571" s="408"/>
      <c r="P571" s="409">
        <f t="shared" ref="P571:P576" si="68">SUM(F571:L571)</f>
        <v>127500</v>
      </c>
      <c r="Q571" s="503"/>
    </row>
    <row r="572" spans="1:17" ht="20.25" customHeight="1" x14ac:dyDescent="0.2">
      <c r="A572" s="1140"/>
      <c r="B572" s="1142"/>
      <c r="C572" s="468" t="s">
        <v>421</v>
      </c>
      <c r="D572" s="500">
        <v>1</v>
      </c>
      <c r="E572" s="501"/>
      <c r="F572" s="406">
        <v>127500</v>
      </c>
      <c r="G572" s="406"/>
      <c r="H572" s="406"/>
      <c r="I572" s="406"/>
      <c r="J572" s="406"/>
      <c r="K572" s="406"/>
      <c r="L572" s="406">
        <v>82500</v>
      </c>
      <c r="M572" s="502"/>
      <c r="N572" s="502"/>
      <c r="O572" s="408"/>
      <c r="P572" s="409">
        <f t="shared" si="68"/>
        <v>210000</v>
      </c>
      <c r="Q572" s="503"/>
    </row>
    <row r="573" spans="1:17" ht="20.25" customHeight="1" x14ac:dyDescent="0.2">
      <c r="A573" s="1140"/>
      <c r="B573" s="1142"/>
      <c r="C573" s="468" t="s">
        <v>421</v>
      </c>
      <c r="D573" s="500">
        <v>1</v>
      </c>
      <c r="E573" s="501"/>
      <c r="F573" s="406">
        <v>127500</v>
      </c>
      <c r="G573" s="406"/>
      <c r="H573" s="406"/>
      <c r="I573" s="406"/>
      <c r="J573" s="406"/>
      <c r="K573" s="406"/>
      <c r="L573" s="406">
        <v>82500</v>
      </c>
      <c r="M573" s="502"/>
      <c r="N573" s="502"/>
      <c r="O573" s="408"/>
      <c r="P573" s="409">
        <f t="shared" si="68"/>
        <v>210000</v>
      </c>
      <c r="Q573" s="503"/>
    </row>
    <row r="574" spans="1:17" ht="20.25" customHeight="1" x14ac:dyDescent="0.2">
      <c r="A574" s="1140"/>
      <c r="B574" s="1142"/>
      <c r="C574" s="468" t="s">
        <v>421</v>
      </c>
      <c r="D574" s="500">
        <v>1</v>
      </c>
      <c r="E574" s="501"/>
      <c r="F574" s="406">
        <v>127500</v>
      </c>
      <c r="G574" s="406"/>
      <c r="H574" s="406"/>
      <c r="I574" s="406"/>
      <c r="J574" s="406"/>
      <c r="K574" s="406"/>
      <c r="L574" s="406">
        <v>82500</v>
      </c>
      <c r="M574" s="502"/>
      <c r="N574" s="502"/>
      <c r="O574" s="408"/>
      <c r="P574" s="409">
        <f t="shared" si="68"/>
        <v>210000</v>
      </c>
      <c r="Q574" s="503"/>
    </row>
    <row r="575" spans="1:17" ht="20.25" customHeight="1" x14ac:dyDescent="0.2">
      <c r="A575" s="1140"/>
      <c r="B575" s="1142"/>
      <c r="C575" s="468" t="s">
        <v>422</v>
      </c>
      <c r="D575" s="500">
        <v>1</v>
      </c>
      <c r="E575" s="501"/>
      <c r="F575" s="406">
        <v>120000</v>
      </c>
      <c r="G575" s="406">
        <v>31300</v>
      </c>
      <c r="H575" s="406"/>
      <c r="I575" s="406"/>
      <c r="J575" s="406"/>
      <c r="K575" s="406"/>
      <c r="L575" s="406"/>
      <c r="M575" s="502"/>
      <c r="N575" s="502"/>
      <c r="O575" s="408"/>
      <c r="P575" s="409">
        <f t="shared" si="68"/>
        <v>151300</v>
      </c>
      <c r="Q575" s="503"/>
    </row>
    <row r="576" spans="1:17" ht="20.25" customHeight="1" x14ac:dyDescent="0.2">
      <c r="A576" s="1140"/>
      <c r="B576" s="1142"/>
      <c r="C576" s="468" t="s">
        <v>423</v>
      </c>
      <c r="D576" s="500">
        <v>1</v>
      </c>
      <c r="E576" s="501"/>
      <c r="F576" s="406">
        <v>119000</v>
      </c>
      <c r="G576" s="406"/>
      <c r="H576" s="406"/>
      <c r="I576" s="406"/>
      <c r="J576" s="406"/>
      <c r="K576" s="406"/>
      <c r="L576" s="406">
        <v>43480</v>
      </c>
      <c r="M576" s="502"/>
      <c r="N576" s="502"/>
      <c r="O576" s="408"/>
      <c r="P576" s="409">
        <f t="shared" si="68"/>
        <v>162480</v>
      </c>
      <c r="Q576" s="503"/>
    </row>
    <row r="577" spans="1:17" ht="20.25" customHeight="1" x14ac:dyDescent="0.2">
      <c r="A577" s="1140"/>
      <c r="B577" s="1142"/>
      <c r="C577" s="468" t="s">
        <v>423</v>
      </c>
      <c r="D577" s="500">
        <v>1</v>
      </c>
      <c r="E577" s="501"/>
      <c r="F577" s="406">
        <v>119000</v>
      </c>
      <c r="G577" s="406"/>
      <c r="H577" s="406"/>
      <c r="I577" s="406"/>
      <c r="J577" s="406"/>
      <c r="K577" s="406"/>
      <c r="L577" s="406">
        <v>30940</v>
      </c>
      <c r="M577" s="502"/>
      <c r="N577" s="502"/>
      <c r="O577" s="408"/>
      <c r="P577" s="409">
        <f>SUM(F577:L577)</f>
        <v>149940</v>
      </c>
      <c r="Q577" s="503"/>
    </row>
    <row r="578" spans="1:17" ht="24" customHeight="1" x14ac:dyDescent="0.2">
      <c r="A578" s="1140"/>
      <c r="B578" s="1142"/>
      <c r="C578" s="468" t="s">
        <v>423</v>
      </c>
      <c r="D578" s="500">
        <v>1</v>
      </c>
      <c r="E578" s="501"/>
      <c r="F578" s="406">
        <v>119000</v>
      </c>
      <c r="G578" s="406"/>
      <c r="H578" s="406"/>
      <c r="I578" s="406"/>
      <c r="J578" s="406"/>
      <c r="K578" s="406"/>
      <c r="L578" s="406">
        <v>26000</v>
      </c>
      <c r="M578" s="502"/>
      <c r="N578" s="502"/>
      <c r="O578" s="408"/>
      <c r="P578" s="409">
        <f t="shared" ref="P578:P622" si="69">SUM(F578:L578)</f>
        <v>145000</v>
      </c>
      <c r="Q578" s="503"/>
    </row>
    <row r="579" spans="1:17" ht="24" customHeight="1" x14ac:dyDescent="0.2">
      <c r="A579" s="1140"/>
      <c r="B579" s="1142"/>
      <c r="C579" s="468" t="s">
        <v>423</v>
      </c>
      <c r="D579" s="500">
        <v>1</v>
      </c>
      <c r="E579" s="501"/>
      <c r="F579" s="406">
        <v>119000</v>
      </c>
      <c r="G579" s="406"/>
      <c r="H579" s="406"/>
      <c r="I579" s="406"/>
      <c r="J579" s="406"/>
      <c r="K579" s="406"/>
      <c r="L579" s="406">
        <v>30940</v>
      </c>
      <c r="M579" s="502"/>
      <c r="N579" s="502"/>
      <c r="O579" s="408"/>
      <c r="P579" s="409">
        <f t="shared" si="69"/>
        <v>149940</v>
      </c>
      <c r="Q579" s="503"/>
    </row>
    <row r="580" spans="1:17" ht="24" customHeight="1" x14ac:dyDescent="0.2">
      <c r="A580" s="1140"/>
      <c r="B580" s="1142"/>
      <c r="C580" s="468" t="s">
        <v>423</v>
      </c>
      <c r="D580" s="500">
        <v>1</v>
      </c>
      <c r="E580" s="501"/>
      <c r="F580" s="406">
        <v>119000</v>
      </c>
      <c r="G580" s="406"/>
      <c r="H580" s="406"/>
      <c r="I580" s="406"/>
      <c r="J580" s="406"/>
      <c r="K580" s="406"/>
      <c r="L580" s="406">
        <v>43480</v>
      </c>
      <c r="M580" s="502"/>
      <c r="N580" s="502"/>
      <c r="O580" s="408"/>
      <c r="P580" s="409">
        <f t="shared" si="69"/>
        <v>162480</v>
      </c>
      <c r="Q580" s="503"/>
    </row>
    <row r="581" spans="1:17" ht="24" customHeight="1" x14ac:dyDescent="0.2">
      <c r="A581" s="1140"/>
      <c r="B581" s="1142"/>
      <c r="C581" s="468" t="s">
        <v>423</v>
      </c>
      <c r="D581" s="500">
        <v>1</v>
      </c>
      <c r="E581" s="501"/>
      <c r="F581" s="406">
        <v>119000</v>
      </c>
      <c r="G581" s="406"/>
      <c r="H581" s="406"/>
      <c r="I581" s="406"/>
      <c r="J581" s="406"/>
      <c r="K581" s="406"/>
      <c r="L581" s="406">
        <v>43480</v>
      </c>
      <c r="M581" s="502"/>
      <c r="N581" s="502"/>
      <c r="O581" s="408"/>
      <c r="P581" s="409">
        <f t="shared" si="69"/>
        <v>162480</v>
      </c>
      <c r="Q581" s="503"/>
    </row>
    <row r="582" spans="1:17" ht="24" customHeight="1" x14ac:dyDescent="0.2">
      <c r="A582" s="1140"/>
      <c r="B582" s="1142"/>
      <c r="C582" s="468" t="s">
        <v>423</v>
      </c>
      <c r="D582" s="500">
        <v>1</v>
      </c>
      <c r="E582" s="501"/>
      <c r="F582" s="406">
        <v>119000</v>
      </c>
      <c r="G582" s="406"/>
      <c r="H582" s="406"/>
      <c r="I582" s="406"/>
      <c r="J582" s="406"/>
      <c r="K582" s="406"/>
      <c r="L582" s="406">
        <v>30940</v>
      </c>
      <c r="M582" s="502"/>
      <c r="N582" s="502"/>
      <c r="O582" s="408"/>
      <c r="P582" s="409">
        <f t="shared" si="69"/>
        <v>149940</v>
      </c>
      <c r="Q582" s="503"/>
    </row>
    <row r="583" spans="1:17" ht="24" customHeight="1" x14ac:dyDescent="0.2">
      <c r="A583" s="1140"/>
      <c r="B583" s="1142"/>
      <c r="C583" s="468" t="s">
        <v>423</v>
      </c>
      <c r="D583" s="504">
        <v>1</v>
      </c>
      <c r="E583" s="501"/>
      <c r="F583" s="406">
        <v>119000</v>
      </c>
      <c r="G583" s="406"/>
      <c r="H583" s="406"/>
      <c r="I583" s="406"/>
      <c r="J583" s="406"/>
      <c r="K583" s="406"/>
      <c r="L583" s="406">
        <v>54145</v>
      </c>
      <c r="M583" s="502"/>
      <c r="N583" s="502"/>
      <c r="O583" s="408"/>
      <c r="P583" s="409">
        <f t="shared" si="69"/>
        <v>173145</v>
      </c>
      <c r="Q583" s="503"/>
    </row>
    <row r="584" spans="1:17" ht="24" customHeight="1" x14ac:dyDescent="0.2">
      <c r="A584" s="1140"/>
      <c r="B584" s="1142"/>
      <c r="C584" s="505" t="s">
        <v>384</v>
      </c>
      <c r="D584" s="500">
        <v>1</v>
      </c>
      <c r="E584" s="501"/>
      <c r="F584" s="406">
        <v>85000</v>
      </c>
      <c r="G584" s="406"/>
      <c r="H584" s="406"/>
      <c r="I584" s="406"/>
      <c r="J584" s="406"/>
      <c r="K584" s="406"/>
      <c r="L584" s="406">
        <v>64940</v>
      </c>
      <c r="M584" s="502"/>
      <c r="N584" s="502"/>
      <c r="O584" s="408"/>
      <c r="P584" s="409">
        <f t="shared" si="69"/>
        <v>149940</v>
      </c>
      <c r="Q584" s="503"/>
    </row>
    <row r="585" spans="1:17" ht="24" customHeight="1" x14ac:dyDescent="0.2">
      <c r="A585" s="1140"/>
      <c r="B585" s="1142"/>
      <c r="C585" s="505" t="s">
        <v>384</v>
      </c>
      <c r="D585" s="506">
        <v>1</v>
      </c>
      <c r="E585" s="501"/>
      <c r="F585" s="406">
        <v>85000</v>
      </c>
      <c r="G585" s="406"/>
      <c r="H585" s="406"/>
      <c r="I585" s="406"/>
      <c r="J585" s="406"/>
      <c r="K585" s="406"/>
      <c r="L585" s="406">
        <v>35615</v>
      </c>
      <c r="M585" s="502"/>
      <c r="N585" s="502"/>
      <c r="O585" s="408"/>
      <c r="P585" s="409">
        <f t="shared" si="69"/>
        <v>120615</v>
      </c>
      <c r="Q585" s="503"/>
    </row>
    <row r="586" spans="1:17" ht="24" customHeight="1" x14ac:dyDescent="0.2">
      <c r="A586" s="1140"/>
      <c r="B586" s="1142"/>
      <c r="C586" s="505" t="s">
        <v>384</v>
      </c>
      <c r="D586" s="507">
        <v>1</v>
      </c>
      <c r="E586" s="508"/>
      <c r="F586" s="406">
        <v>85000</v>
      </c>
      <c r="G586" s="406"/>
      <c r="H586" s="406"/>
      <c r="I586" s="406"/>
      <c r="J586" s="406"/>
      <c r="K586" s="406"/>
      <c r="L586" s="406">
        <v>35615</v>
      </c>
      <c r="M586" s="502"/>
      <c r="N586" s="502"/>
      <c r="O586" s="408"/>
      <c r="P586" s="409">
        <f t="shared" si="69"/>
        <v>120615</v>
      </c>
      <c r="Q586" s="509"/>
    </row>
    <row r="587" spans="1:17" ht="24" customHeight="1" x14ac:dyDescent="0.2">
      <c r="A587" s="510"/>
      <c r="B587" s="511"/>
      <c r="C587" s="505" t="s">
        <v>384</v>
      </c>
      <c r="D587" s="507">
        <v>1</v>
      </c>
      <c r="E587" s="508"/>
      <c r="F587" s="406">
        <v>85000</v>
      </c>
      <c r="G587" s="406"/>
      <c r="H587" s="406"/>
      <c r="I587" s="406"/>
      <c r="J587" s="406"/>
      <c r="K587" s="406"/>
      <c r="L587" s="406">
        <v>35615</v>
      </c>
      <c r="M587" s="502"/>
      <c r="N587" s="502"/>
      <c r="O587" s="408"/>
      <c r="P587" s="409">
        <f t="shared" si="69"/>
        <v>120615</v>
      </c>
      <c r="Q587" s="509"/>
    </row>
    <row r="588" spans="1:17" ht="24" customHeight="1" x14ac:dyDescent="0.2">
      <c r="A588" s="510"/>
      <c r="B588" s="511"/>
      <c r="C588" s="505" t="s">
        <v>384</v>
      </c>
      <c r="D588" s="507">
        <v>1</v>
      </c>
      <c r="E588" s="508"/>
      <c r="F588" s="406">
        <v>85000</v>
      </c>
      <c r="G588" s="406"/>
      <c r="H588" s="406"/>
      <c r="I588" s="406"/>
      <c r="J588" s="406"/>
      <c r="K588" s="406"/>
      <c r="L588" s="406">
        <v>35615</v>
      </c>
      <c r="M588" s="502"/>
      <c r="N588" s="502"/>
      <c r="O588" s="408"/>
      <c r="P588" s="409">
        <f t="shared" si="69"/>
        <v>120615</v>
      </c>
      <c r="Q588" s="509"/>
    </row>
    <row r="589" spans="1:17" ht="24" customHeight="1" x14ac:dyDescent="0.2">
      <c r="A589" s="510"/>
      <c r="B589" s="512"/>
      <c r="C589" s="505" t="s">
        <v>78</v>
      </c>
      <c r="D589" s="513">
        <v>1</v>
      </c>
      <c r="E589" s="413"/>
      <c r="F589" s="395">
        <v>38250</v>
      </c>
      <c r="G589" s="395"/>
      <c r="H589" s="395"/>
      <c r="I589" s="395"/>
      <c r="J589" s="395"/>
      <c r="K589" s="395"/>
      <c r="L589" s="395">
        <v>21250</v>
      </c>
      <c r="M589" s="398"/>
      <c r="N589" s="398"/>
      <c r="O589" s="399"/>
      <c r="P589" s="450">
        <f t="shared" si="69"/>
        <v>59500</v>
      </c>
      <c r="Q589" s="514"/>
    </row>
    <row r="590" spans="1:17" ht="24" customHeight="1" x14ac:dyDescent="0.2">
      <c r="A590" s="510"/>
      <c r="B590" s="512"/>
      <c r="C590" s="468" t="s">
        <v>424</v>
      </c>
      <c r="D590" s="451">
        <v>1</v>
      </c>
      <c r="E590" s="405"/>
      <c r="F590" s="469">
        <v>57000</v>
      </c>
      <c r="G590" s="470">
        <v>19000</v>
      </c>
      <c r="H590" s="470"/>
      <c r="I590" s="470"/>
      <c r="J590" s="470"/>
      <c r="K590" s="470"/>
      <c r="L590" s="470">
        <v>57000</v>
      </c>
      <c r="M590" s="407"/>
      <c r="N590" s="407"/>
      <c r="O590" s="408"/>
      <c r="P590" s="409">
        <f t="shared" si="69"/>
        <v>133000</v>
      </c>
      <c r="Q590" s="471"/>
    </row>
    <row r="591" spans="1:17" ht="24" customHeight="1" x14ac:dyDescent="0.2">
      <c r="A591" s="510"/>
      <c r="B591" s="512"/>
      <c r="C591" s="468" t="s">
        <v>424</v>
      </c>
      <c r="D591" s="451">
        <v>1</v>
      </c>
      <c r="E591" s="405"/>
      <c r="F591" s="469">
        <v>57000</v>
      </c>
      <c r="G591" s="470">
        <v>57000</v>
      </c>
      <c r="H591" s="470"/>
      <c r="I591" s="470"/>
      <c r="J591" s="470"/>
      <c r="K591" s="470"/>
      <c r="L591" s="470">
        <v>57000</v>
      </c>
      <c r="M591" s="407"/>
      <c r="N591" s="407"/>
      <c r="O591" s="408"/>
      <c r="P591" s="409">
        <f t="shared" si="69"/>
        <v>171000</v>
      </c>
      <c r="Q591" s="471"/>
    </row>
    <row r="592" spans="1:17" ht="24" customHeight="1" x14ac:dyDescent="0.2">
      <c r="A592" s="510"/>
      <c r="B592" s="512"/>
      <c r="C592" s="468" t="s">
        <v>425</v>
      </c>
      <c r="D592" s="451">
        <v>1</v>
      </c>
      <c r="E592" s="405"/>
      <c r="F592" s="469">
        <v>57000</v>
      </c>
      <c r="G592" s="470">
        <v>57000</v>
      </c>
      <c r="H592" s="470"/>
      <c r="I592" s="470"/>
      <c r="J592" s="470"/>
      <c r="K592" s="470"/>
      <c r="L592" s="470">
        <v>57000</v>
      </c>
      <c r="M592" s="407"/>
      <c r="N592" s="407"/>
      <c r="O592" s="408"/>
      <c r="P592" s="409">
        <f t="shared" si="69"/>
        <v>171000</v>
      </c>
      <c r="Q592" s="471"/>
    </row>
    <row r="593" spans="1:17" ht="24" customHeight="1" x14ac:dyDescent="0.2">
      <c r="A593" s="510"/>
      <c r="B593" s="512"/>
      <c r="C593" s="468" t="s">
        <v>425</v>
      </c>
      <c r="D593" s="451">
        <v>1</v>
      </c>
      <c r="E593" s="405"/>
      <c r="F593" s="469">
        <v>57000</v>
      </c>
      <c r="G593" s="470">
        <v>57000</v>
      </c>
      <c r="H593" s="470"/>
      <c r="I593" s="470"/>
      <c r="J593" s="470"/>
      <c r="K593" s="470"/>
      <c r="L593" s="470">
        <v>57000</v>
      </c>
      <c r="M593" s="407"/>
      <c r="N593" s="407"/>
      <c r="O593" s="408"/>
      <c r="P593" s="409">
        <f t="shared" si="69"/>
        <v>171000</v>
      </c>
      <c r="Q593" s="471"/>
    </row>
    <row r="594" spans="1:17" ht="24" customHeight="1" x14ac:dyDescent="0.2">
      <c r="A594" s="510"/>
      <c r="B594" s="512"/>
      <c r="C594" s="468" t="s">
        <v>425</v>
      </c>
      <c r="D594" s="451">
        <v>1</v>
      </c>
      <c r="E594" s="405"/>
      <c r="F594" s="469">
        <v>57000</v>
      </c>
      <c r="G594" s="470">
        <v>57000</v>
      </c>
      <c r="H594" s="470"/>
      <c r="I594" s="470"/>
      <c r="J594" s="470"/>
      <c r="K594" s="470"/>
      <c r="L594" s="470">
        <v>57000</v>
      </c>
      <c r="M594" s="407"/>
      <c r="N594" s="407"/>
      <c r="O594" s="408"/>
      <c r="P594" s="409">
        <f t="shared" si="69"/>
        <v>171000</v>
      </c>
      <c r="Q594" s="471"/>
    </row>
    <row r="595" spans="1:17" ht="24" customHeight="1" x14ac:dyDescent="0.2">
      <c r="A595" s="510"/>
      <c r="B595" s="512"/>
      <c r="C595" s="468" t="s">
        <v>426</v>
      </c>
      <c r="D595" s="451">
        <v>1</v>
      </c>
      <c r="E595" s="405"/>
      <c r="F595" s="469">
        <v>55250</v>
      </c>
      <c r="G595" s="470"/>
      <c r="H595" s="470"/>
      <c r="I595" s="470"/>
      <c r="J595" s="470"/>
      <c r="K595" s="470"/>
      <c r="L595" s="470">
        <v>29750</v>
      </c>
      <c r="M595" s="407"/>
      <c r="N595" s="407"/>
      <c r="O595" s="408"/>
      <c r="P595" s="409">
        <f t="shared" si="69"/>
        <v>85000</v>
      </c>
      <c r="Q595" s="471"/>
    </row>
    <row r="596" spans="1:17" ht="24" customHeight="1" x14ac:dyDescent="0.2">
      <c r="A596" s="510"/>
      <c r="B596" s="512"/>
      <c r="C596" s="468" t="s">
        <v>426</v>
      </c>
      <c r="D596" s="451">
        <v>1</v>
      </c>
      <c r="E596" s="405"/>
      <c r="F596" s="469">
        <v>55250</v>
      </c>
      <c r="G596" s="470"/>
      <c r="H596" s="470"/>
      <c r="I596" s="470"/>
      <c r="J596" s="470"/>
      <c r="K596" s="470"/>
      <c r="L596" s="470">
        <v>29750</v>
      </c>
      <c r="M596" s="407"/>
      <c r="N596" s="407"/>
      <c r="O596" s="408"/>
      <c r="P596" s="409">
        <f t="shared" si="69"/>
        <v>85000</v>
      </c>
      <c r="Q596" s="471"/>
    </row>
    <row r="597" spans="1:17" ht="24" customHeight="1" x14ac:dyDescent="0.2">
      <c r="A597" s="510"/>
      <c r="B597" s="512"/>
      <c r="C597" s="468" t="s">
        <v>427</v>
      </c>
      <c r="D597" s="451">
        <v>1</v>
      </c>
      <c r="E597" s="405"/>
      <c r="F597" s="469">
        <v>55250</v>
      </c>
      <c r="G597" s="470">
        <v>2805</v>
      </c>
      <c r="H597" s="470"/>
      <c r="I597" s="470"/>
      <c r="J597" s="470"/>
      <c r="K597" s="470"/>
      <c r="L597" s="470">
        <v>55250</v>
      </c>
      <c r="M597" s="407"/>
      <c r="N597" s="407"/>
      <c r="O597" s="408"/>
      <c r="P597" s="409">
        <f t="shared" si="69"/>
        <v>113305</v>
      </c>
      <c r="Q597" s="471"/>
    </row>
    <row r="598" spans="1:17" ht="24" customHeight="1" x14ac:dyDescent="0.2">
      <c r="A598" s="510"/>
      <c r="B598" s="512"/>
      <c r="C598" s="468" t="s">
        <v>427</v>
      </c>
      <c r="D598" s="404">
        <v>1</v>
      </c>
      <c r="E598" s="405"/>
      <c r="F598" s="469">
        <v>55250</v>
      </c>
      <c r="G598" s="470">
        <v>10115</v>
      </c>
      <c r="H598" s="470"/>
      <c r="I598" s="470"/>
      <c r="J598" s="470"/>
      <c r="K598" s="470"/>
      <c r="L598" s="470">
        <v>55250</v>
      </c>
      <c r="M598" s="407"/>
      <c r="N598" s="407"/>
      <c r="O598" s="408"/>
      <c r="P598" s="409">
        <f t="shared" si="69"/>
        <v>120615</v>
      </c>
      <c r="Q598" s="471"/>
    </row>
    <row r="599" spans="1:17" ht="24" customHeight="1" x14ac:dyDescent="0.2">
      <c r="A599" s="510"/>
      <c r="B599" s="512"/>
      <c r="C599" s="468" t="s">
        <v>427</v>
      </c>
      <c r="D599" s="404">
        <v>1</v>
      </c>
      <c r="E599" s="405"/>
      <c r="F599" s="469">
        <v>55250</v>
      </c>
      <c r="G599" s="470">
        <v>2805</v>
      </c>
      <c r="H599" s="470"/>
      <c r="I599" s="470"/>
      <c r="J599" s="470"/>
      <c r="K599" s="470"/>
      <c r="L599" s="470">
        <v>55250</v>
      </c>
      <c r="M599" s="407"/>
      <c r="N599" s="407"/>
      <c r="O599" s="408"/>
      <c r="P599" s="409">
        <f t="shared" si="69"/>
        <v>113305</v>
      </c>
      <c r="Q599" s="471"/>
    </row>
    <row r="600" spans="1:17" ht="24" customHeight="1" x14ac:dyDescent="0.2">
      <c r="A600" s="510"/>
      <c r="B600" s="512"/>
      <c r="C600" s="468" t="s">
        <v>427</v>
      </c>
      <c r="D600" s="404">
        <v>1</v>
      </c>
      <c r="E600" s="405"/>
      <c r="F600" s="469">
        <v>55250</v>
      </c>
      <c r="G600" s="470">
        <v>10115</v>
      </c>
      <c r="H600" s="470"/>
      <c r="I600" s="470"/>
      <c r="J600" s="470"/>
      <c r="K600" s="470"/>
      <c r="L600" s="470">
        <v>55250</v>
      </c>
      <c r="M600" s="407"/>
      <c r="N600" s="407"/>
      <c r="O600" s="408"/>
      <c r="P600" s="409">
        <f t="shared" si="69"/>
        <v>120615</v>
      </c>
      <c r="Q600" s="471"/>
    </row>
    <row r="601" spans="1:17" ht="24" customHeight="1" x14ac:dyDescent="0.2">
      <c r="A601" s="510"/>
      <c r="B601" s="512"/>
      <c r="C601" s="468" t="s">
        <v>428</v>
      </c>
      <c r="D601" s="404">
        <v>1</v>
      </c>
      <c r="E601" s="405"/>
      <c r="F601" s="469">
        <v>51000</v>
      </c>
      <c r="G601" s="470">
        <v>51000</v>
      </c>
      <c r="H601" s="470"/>
      <c r="I601" s="470"/>
      <c r="J601" s="470"/>
      <c r="K601" s="470"/>
      <c r="L601" s="470">
        <v>51000</v>
      </c>
      <c r="M601" s="407"/>
      <c r="N601" s="407"/>
      <c r="O601" s="408"/>
      <c r="P601" s="409">
        <f t="shared" si="69"/>
        <v>153000</v>
      </c>
      <c r="Q601" s="471"/>
    </row>
    <row r="602" spans="1:17" ht="24" customHeight="1" x14ac:dyDescent="0.2">
      <c r="A602" s="510"/>
      <c r="B602" s="512"/>
      <c r="C602" s="468" t="s">
        <v>428</v>
      </c>
      <c r="D602" s="404">
        <v>1</v>
      </c>
      <c r="E602" s="405"/>
      <c r="F602" s="469">
        <v>51000</v>
      </c>
      <c r="G602" s="470">
        <v>51000</v>
      </c>
      <c r="H602" s="470"/>
      <c r="I602" s="470"/>
      <c r="J602" s="470"/>
      <c r="K602" s="470"/>
      <c r="L602" s="470">
        <v>51000</v>
      </c>
      <c r="M602" s="407"/>
      <c r="N602" s="407"/>
      <c r="O602" s="408"/>
      <c r="P602" s="409">
        <f t="shared" si="69"/>
        <v>153000</v>
      </c>
      <c r="Q602" s="471"/>
    </row>
    <row r="603" spans="1:17" ht="24" customHeight="1" x14ac:dyDescent="0.2">
      <c r="A603" s="510"/>
      <c r="B603" s="512"/>
      <c r="C603" s="468" t="s">
        <v>428</v>
      </c>
      <c r="D603" s="404">
        <v>1</v>
      </c>
      <c r="E603" s="405"/>
      <c r="F603" s="469">
        <v>51000</v>
      </c>
      <c r="G603" s="470">
        <v>51000</v>
      </c>
      <c r="H603" s="470"/>
      <c r="I603" s="470"/>
      <c r="J603" s="470"/>
      <c r="K603" s="470"/>
      <c r="L603" s="470">
        <v>51000</v>
      </c>
      <c r="M603" s="407"/>
      <c r="N603" s="407"/>
      <c r="O603" s="408"/>
      <c r="P603" s="409">
        <f t="shared" si="69"/>
        <v>153000</v>
      </c>
      <c r="Q603" s="471"/>
    </row>
    <row r="604" spans="1:17" ht="24" customHeight="1" x14ac:dyDescent="0.2">
      <c r="A604" s="510"/>
      <c r="B604" s="515"/>
      <c r="C604" s="505" t="s">
        <v>429</v>
      </c>
      <c r="D604" s="404">
        <v>1</v>
      </c>
      <c r="E604" s="405"/>
      <c r="F604" s="469">
        <v>51000</v>
      </c>
      <c r="G604" s="470">
        <v>18615</v>
      </c>
      <c r="H604" s="470"/>
      <c r="I604" s="470"/>
      <c r="J604" s="470"/>
      <c r="K604" s="470"/>
      <c r="L604" s="470">
        <v>51000</v>
      </c>
      <c r="M604" s="407"/>
      <c r="N604" s="407"/>
      <c r="O604" s="408"/>
      <c r="P604" s="409">
        <f t="shared" si="69"/>
        <v>120615</v>
      </c>
      <c r="Q604" s="471"/>
    </row>
    <row r="605" spans="1:17" ht="24" customHeight="1" x14ac:dyDescent="0.2">
      <c r="A605" s="510"/>
      <c r="B605" s="515"/>
      <c r="C605" s="505" t="s">
        <v>430</v>
      </c>
      <c r="D605" s="404">
        <v>1</v>
      </c>
      <c r="E605" s="405"/>
      <c r="F605" s="469">
        <v>42500</v>
      </c>
      <c r="G605" s="470">
        <v>35615</v>
      </c>
      <c r="H605" s="470"/>
      <c r="I605" s="470"/>
      <c r="J605" s="470"/>
      <c r="K605" s="470"/>
      <c r="L605" s="470">
        <v>42500</v>
      </c>
      <c r="M605" s="407"/>
      <c r="N605" s="407"/>
      <c r="O605" s="408"/>
      <c r="P605" s="409">
        <f t="shared" si="69"/>
        <v>120615</v>
      </c>
      <c r="Q605" s="471"/>
    </row>
    <row r="606" spans="1:17" ht="24" customHeight="1" x14ac:dyDescent="0.2">
      <c r="A606" s="510"/>
      <c r="B606" s="512"/>
      <c r="C606" s="505" t="s">
        <v>388</v>
      </c>
      <c r="D606" s="513">
        <v>1</v>
      </c>
      <c r="E606" s="413"/>
      <c r="F606" s="395">
        <v>42500</v>
      </c>
      <c r="G606" s="395">
        <v>35615</v>
      </c>
      <c r="H606" s="395"/>
      <c r="I606" s="395"/>
      <c r="J606" s="395"/>
      <c r="K606" s="395"/>
      <c r="L606" s="395">
        <v>42500</v>
      </c>
      <c r="M606" s="398"/>
      <c r="N606" s="398"/>
      <c r="O606" s="399"/>
      <c r="P606" s="450">
        <f t="shared" si="69"/>
        <v>120615</v>
      </c>
      <c r="Q606" s="514"/>
    </row>
    <row r="607" spans="1:17" ht="24" customHeight="1" x14ac:dyDescent="0.2">
      <c r="A607" s="510"/>
      <c r="B607" s="512"/>
      <c r="C607" s="505" t="s">
        <v>388</v>
      </c>
      <c r="D607" s="516">
        <v>1</v>
      </c>
      <c r="E607" s="405"/>
      <c r="F607" s="395">
        <v>42500</v>
      </c>
      <c r="G607" s="395">
        <v>28305</v>
      </c>
      <c r="H607" s="395"/>
      <c r="I607" s="395"/>
      <c r="J607" s="395"/>
      <c r="K607" s="395"/>
      <c r="L607" s="395">
        <v>42500</v>
      </c>
      <c r="M607" s="398"/>
      <c r="N607" s="398"/>
      <c r="O607" s="399"/>
      <c r="P607" s="450">
        <f t="shared" si="69"/>
        <v>113305</v>
      </c>
      <c r="Q607" s="514"/>
    </row>
    <row r="608" spans="1:17" ht="24" customHeight="1" x14ac:dyDescent="0.2">
      <c r="A608" s="510"/>
      <c r="B608" s="512"/>
      <c r="C608" s="505" t="s">
        <v>388</v>
      </c>
      <c r="D608" s="516">
        <v>1</v>
      </c>
      <c r="E608" s="405"/>
      <c r="F608" s="395">
        <v>42500</v>
      </c>
      <c r="G608" s="395">
        <v>28305</v>
      </c>
      <c r="H608" s="395"/>
      <c r="I608" s="395"/>
      <c r="J608" s="395"/>
      <c r="K608" s="395"/>
      <c r="L608" s="395">
        <v>42500</v>
      </c>
      <c r="M608" s="398"/>
      <c r="N608" s="398"/>
      <c r="O608" s="399"/>
      <c r="P608" s="450">
        <f t="shared" si="69"/>
        <v>113305</v>
      </c>
      <c r="Q608" s="514"/>
    </row>
    <row r="609" spans="1:17" ht="24" customHeight="1" x14ac:dyDescent="0.2">
      <c r="A609" s="510"/>
      <c r="B609" s="512"/>
      <c r="C609" s="505" t="s">
        <v>388</v>
      </c>
      <c r="D609" s="516">
        <v>1</v>
      </c>
      <c r="E609" s="405"/>
      <c r="F609" s="395">
        <v>42500</v>
      </c>
      <c r="G609" s="395">
        <v>28305</v>
      </c>
      <c r="H609" s="395"/>
      <c r="I609" s="395"/>
      <c r="J609" s="395"/>
      <c r="K609" s="395"/>
      <c r="L609" s="395">
        <v>42500</v>
      </c>
      <c r="M609" s="398"/>
      <c r="N609" s="398"/>
      <c r="O609" s="399"/>
      <c r="P609" s="450">
        <f t="shared" si="69"/>
        <v>113305</v>
      </c>
      <c r="Q609" s="514"/>
    </row>
    <row r="610" spans="1:17" ht="24" customHeight="1" x14ac:dyDescent="0.2">
      <c r="A610" s="510"/>
      <c r="B610" s="512"/>
      <c r="C610" s="505" t="s">
        <v>388</v>
      </c>
      <c r="D610" s="516">
        <v>1</v>
      </c>
      <c r="E610" s="405"/>
      <c r="F610" s="395">
        <v>42500</v>
      </c>
      <c r="G610" s="395">
        <v>28305</v>
      </c>
      <c r="H610" s="395"/>
      <c r="I610" s="395"/>
      <c r="J610" s="395"/>
      <c r="K610" s="395"/>
      <c r="L610" s="395">
        <v>42500</v>
      </c>
      <c r="M610" s="398"/>
      <c r="N610" s="398"/>
      <c r="O610" s="399"/>
      <c r="P610" s="450">
        <f t="shared" si="69"/>
        <v>113305</v>
      </c>
      <c r="Q610" s="514"/>
    </row>
    <row r="611" spans="1:17" ht="24" customHeight="1" x14ac:dyDescent="0.2">
      <c r="A611" s="510"/>
      <c r="B611" s="512"/>
      <c r="C611" s="403" t="s">
        <v>388</v>
      </c>
      <c r="D611" s="513">
        <v>1</v>
      </c>
      <c r="E611" s="405"/>
      <c r="F611" s="406">
        <v>42500</v>
      </c>
      <c r="G611" s="406">
        <v>28305</v>
      </c>
      <c r="H611" s="406"/>
      <c r="I611" s="406"/>
      <c r="J611" s="406"/>
      <c r="K611" s="406"/>
      <c r="L611" s="406">
        <v>42500</v>
      </c>
      <c r="M611" s="407"/>
      <c r="N611" s="407"/>
      <c r="O611" s="408"/>
      <c r="P611" s="409">
        <f t="shared" si="69"/>
        <v>113305</v>
      </c>
      <c r="Q611" s="472"/>
    </row>
    <row r="612" spans="1:17" ht="24" customHeight="1" x14ac:dyDescent="0.2">
      <c r="A612" s="510"/>
      <c r="B612" s="512"/>
      <c r="C612" s="505" t="s">
        <v>388</v>
      </c>
      <c r="D612" s="516">
        <v>1</v>
      </c>
      <c r="E612" s="413"/>
      <c r="F612" s="395">
        <v>42500</v>
      </c>
      <c r="G612" s="395">
        <v>28305</v>
      </c>
      <c r="H612" s="395"/>
      <c r="I612" s="395"/>
      <c r="J612" s="395"/>
      <c r="K612" s="395"/>
      <c r="L612" s="395">
        <v>42500</v>
      </c>
      <c r="M612" s="398"/>
      <c r="N612" s="398"/>
      <c r="O612" s="399"/>
      <c r="P612" s="450">
        <f t="shared" si="69"/>
        <v>113305</v>
      </c>
      <c r="Q612" s="514"/>
    </row>
    <row r="613" spans="1:17" ht="24" customHeight="1" x14ac:dyDescent="0.2">
      <c r="A613" s="510"/>
      <c r="B613" s="517"/>
      <c r="C613" s="35" t="s">
        <v>331</v>
      </c>
      <c r="D613" s="277">
        <v>1</v>
      </c>
      <c r="E613" s="278"/>
      <c r="F613" s="331">
        <v>38250</v>
      </c>
      <c r="G613" s="64"/>
      <c r="H613" s="64"/>
      <c r="I613" s="64"/>
      <c r="J613" s="64"/>
      <c r="K613" s="64"/>
      <c r="L613" s="64">
        <v>38250</v>
      </c>
      <c r="M613" s="343"/>
      <c r="N613" s="343"/>
      <c r="O613" s="344"/>
      <c r="P613" s="36">
        <f t="shared" si="69"/>
        <v>76500</v>
      </c>
      <c r="Q613" s="345"/>
    </row>
    <row r="614" spans="1:17" ht="24" customHeight="1" x14ac:dyDescent="0.2">
      <c r="A614" s="510"/>
      <c r="B614" s="517"/>
      <c r="C614" s="35" t="s">
        <v>331</v>
      </c>
      <c r="D614" s="287">
        <v>1</v>
      </c>
      <c r="E614" s="288"/>
      <c r="F614" s="331">
        <v>38250</v>
      </c>
      <c r="G614" s="64"/>
      <c r="H614" s="64"/>
      <c r="I614" s="64"/>
      <c r="J614" s="64"/>
      <c r="K614" s="64"/>
      <c r="L614" s="64">
        <v>25500</v>
      </c>
      <c r="M614" s="343"/>
      <c r="N614" s="343"/>
      <c r="O614" s="344"/>
      <c r="P614" s="36">
        <f t="shared" si="69"/>
        <v>63750</v>
      </c>
      <c r="Q614" s="286"/>
    </row>
    <row r="615" spans="1:17" ht="24" customHeight="1" x14ac:dyDescent="0.2">
      <c r="A615" s="510"/>
      <c r="B615" s="517"/>
      <c r="C615" s="35" t="s">
        <v>331</v>
      </c>
      <c r="D615" s="287">
        <v>1</v>
      </c>
      <c r="E615" s="288"/>
      <c r="F615" s="331">
        <v>38250</v>
      </c>
      <c r="G615" s="64"/>
      <c r="H615" s="64"/>
      <c r="I615" s="64"/>
      <c r="J615" s="64"/>
      <c r="K615" s="64"/>
      <c r="L615" s="64">
        <v>25500</v>
      </c>
      <c r="M615" s="343"/>
      <c r="N615" s="343"/>
      <c r="O615" s="344"/>
      <c r="P615" s="36">
        <f t="shared" si="69"/>
        <v>63750</v>
      </c>
      <c r="Q615" s="286"/>
    </row>
    <row r="616" spans="1:17" ht="24" customHeight="1" x14ac:dyDescent="0.2">
      <c r="A616" s="510"/>
      <c r="B616" s="517"/>
      <c r="C616" s="35" t="s">
        <v>331</v>
      </c>
      <c r="D616" s="287">
        <v>1</v>
      </c>
      <c r="E616" s="288"/>
      <c r="F616" s="331">
        <v>38250</v>
      </c>
      <c r="G616" s="64"/>
      <c r="H616" s="64"/>
      <c r="I616" s="64"/>
      <c r="J616" s="64"/>
      <c r="K616" s="64"/>
      <c r="L616" s="64">
        <v>25500</v>
      </c>
      <c r="M616" s="343"/>
      <c r="N616" s="343"/>
      <c r="O616" s="344"/>
      <c r="P616" s="36">
        <f t="shared" si="69"/>
        <v>63750</v>
      </c>
      <c r="Q616" s="286"/>
    </row>
    <row r="617" spans="1:17" ht="24" customHeight="1" x14ac:dyDescent="0.2">
      <c r="A617" s="510"/>
      <c r="B617" s="517"/>
      <c r="C617" s="35" t="s">
        <v>331</v>
      </c>
      <c r="D617" s="287">
        <v>1</v>
      </c>
      <c r="E617" s="288"/>
      <c r="F617" s="331">
        <v>38250</v>
      </c>
      <c r="G617" s="64"/>
      <c r="H617" s="64"/>
      <c r="I617" s="64"/>
      <c r="J617" s="64"/>
      <c r="K617" s="64"/>
      <c r="L617" s="64">
        <v>25500</v>
      </c>
      <c r="M617" s="343"/>
      <c r="N617" s="343"/>
      <c r="O617" s="344"/>
      <c r="P617" s="36">
        <f t="shared" si="69"/>
        <v>63750</v>
      </c>
      <c r="Q617" s="286"/>
    </row>
    <row r="618" spans="1:17" ht="24" customHeight="1" x14ac:dyDescent="0.2">
      <c r="A618" s="510"/>
      <c r="B618" s="517"/>
      <c r="C618" s="35" t="s">
        <v>331</v>
      </c>
      <c r="D618" s="287">
        <v>1</v>
      </c>
      <c r="E618" s="288"/>
      <c r="F618" s="331">
        <v>38250</v>
      </c>
      <c r="G618" s="64"/>
      <c r="H618" s="64"/>
      <c r="I618" s="64"/>
      <c r="J618" s="64"/>
      <c r="K618" s="64"/>
      <c r="L618" s="64">
        <v>25500</v>
      </c>
      <c r="M618" s="343"/>
      <c r="N618" s="343"/>
      <c r="O618" s="344"/>
      <c r="P618" s="36">
        <f t="shared" si="69"/>
        <v>63750</v>
      </c>
      <c r="Q618" s="286"/>
    </row>
    <row r="619" spans="1:17" ht="24" customHeight="1" x14ac:dyDescent="0.2">
      <c r="A619" s="510"/>
      <c r="B619" s="517"/>
      <c r="C619" s="35" t="s">
        <v>331</v>
      </c>
      <c r="D619" s="287">
        <v>1</v>
      </c>
      <c r="E619" s="288"/>
      <c r="F619" s="331">
        <v>38250</v>
      </c>
      <c r="G619" s="64"/>
      <c r="H619" s="64"/>
      <c r="I619" s="64"/>
      <c r="J619" s="64"/>
      <c r="K619" s="64"/>
      <c r="L619" s="64">
        <v>25500</v>
      </c>
      <c r="M619" s="343"/>
      <c r="N619" s="343"/>
      <c r="O619" s="344"/>
      <c r="P619" s="36">
        <f t="shared" si="69"/>
        <v>63750</v>
      </c>
      <c r="Q619" s="286"/>
    </row>
    <row r="620" spans="1:17" ht="24" customHeight="1" x14ac:dyDescent="0.2">
      <c r="A620" s="510"/>
      <c r="B620" s="517"/>
      <c r="C620" s="35" t="s">
        <v>331</v>
      </c>
      <c r="D620" s="287">
        <v>1</v>
      </c>
      <c r="E620" s="288"/>
      <c r="F620" s="331">
        <v>38250</v>
      </c>
      <c r="G620" s="64"/>
      <c r="H620" s="64"/>
      <c r="I620" s="64"/>
      <c r="J620" s="64"/>
      <c r="K620" s="64"/>
      <c r="L620" s="64">
        <v>25500</v>
      </c>
      <c r="M620" s="343"/>
      <c r="N620" s="343"/>
      <c r="O620" s="344"/>
      <c r="P620" s="36">
        <f t="shared" si="69"/>
        <v>63750</v>
      </c>
      <c r="Q620" s="286"/>
    </row>
    <row r="621" spans="1:17" ht="24" customHeight="1" x14ac:dyDescent="0.2">
      <c r="A621" s="510"/>
      <c r="B621" s="517"/>
      <c r="C621" s="35" t="s">
        <v>331</v>
      </c>
      <c r="D621" s="287">
        <v>1</v>
      </c>
      <c r="E621" s="288"/>
      <c r="F621" s="331">
        <v>38250</v>
      </c>
      <c r="G621" s="64"/>
      <c r="H621" s="64"/>
      <c r="I621" s="64"/>
      <c r="J621" s="64"/>
      <c r="K621" s="64"/>
      <c r="L621" s="64">
        <v>25500</v>
      </c>
      <c r="M621" s="343"/>
      <c r="N621" s="343"/>
      <c r="O621" s="344"/>
      <c r="P621" s="36">
        <f t="shared" si="69"/>
        <v>63750</v>
      </c>
      <c r="Q621" s="286"/>
    </row>
    <row r="622" spans="1:17" ht="24" customHeight="1" thickBot="1" x14ac:dyDescent="0.25">
      <c r="A622" s="510"/>
      <c r="B622" s="517"/>
      <c r="C622" s="360" t="s">
        <v>331</v>
      </c>
      <c r="D622" s="361">
        <v>1</v>
      </c>
      <c r="E622" s="362"/>
      <c r="F622" s="363">
        <v>38250</v>
      </c>
      <c r="G622" s="364"/>
      <c r="H622" s="364"/>
      <c r="I622" s="364"/>
      <c r="J622" s="364"/>
      <c r="K622" s="364"/>
      <c r="L622" s="364">
        <v>25500</v>
      </c>
      <c r="M622" s="365"/>
      <c r="N622" s="365"/>
      <c r="O622" s="366"/>
      <c r="P622" s="367">
        <f t="shared" si="69"/>
        <v>63750</v>
      </c>
      <c r="Q622" s="368"/>
    </row>
    <row r="623" spans="1:17" ht="24" customHeight="1" thickTop="1" thickBot="1" x14ac:dyDescent="0.25">
      <c r="A623" s="518"/>
      <c r="B623" s="519"/>
      <c r="C623" s="384" t="s">
        <v>431</v>
      </c>
      <c r="D623" s="520">
        <f>SUM(D571:D622)</f>
        <v>52</v>
      </c>
      <c r="E623" s="453"/>
      <c r="F623" s="112">
        <f>SUM(F571:F622)</f>
        <v>3588250</v>
      </c>
      <c r="G623" s="112">
        <f>SUM(G571:G622)</f>
        <v>716815</v>
      </c>
      <c r="H623" s="112"/>
      <c r="I623" s="112"/>
      <c r="J623" s="112"/>
      <c r="K623" s="112"/>
      <c r="L623" s="112">
        <f>SUM(L571:L622)</f>
        <v>2156805</v>
      </c>
      <c r="M623" s="454"/>
      <c r="N623" s="454"/>
      <c r="O623" s="455"/>
      <c r="P623" s="112">
        <f>SUM(P571:P622)</f>
        <v>6461870</v>
      </c>
      <c r="Q623" s="521"/>
    </row>
    <row r="624" spans="1:17" ht="29.25" customHeight="1" thickTop="1" thickBot="1" x14ac:dyDescent="0.25">
      <c r="A624" s="1122" t="s">
        <v>432</v>
      </c>
      <c r="B624" s="1123"/>
      <c r="C624" s="1124"/>
      <c r="D624" s="522">
        <f>SUM(D568+D623)</f>
        <v>57</v>
      </c>
      <c r="E624" s="496"/>
      <c r="F624" s="391">
        <f>SUM(F568+F623)</f>
        <v>3949500</v>
      </c>
      <c r="G624" s="391">
        <f>SUM(G568+G623)</f>
        <v>827145</v>
      </c>
      <c r="H624" s="391"/>
      <c r="I624" s="391"/>
      <c r="J624" s="391"/>
      <c r="K624" s="391"/>
      <c r="L624" s="391">
        <f>SUM(L568+L623)</f>
        <v>2456940</v>
      </c>
      <c r="M624" s="497"/>
      <c r="N624" s="497"/>
      <c r="O624" s="498"/>
      <c r="P624" s="391">
        <f>SUM(P568+P623)</f>
        <v>7233585</v>
      </c>
      <c r="Q624" s="487"/>
    </row>
    <row r="625" spans="1:17" ht="20.25" customHeight="1" thickTop="1" thickBot="1" x14ac:dyDescent="0.25">
      <c r="A625" s="1143" t="s">
        <v>433</v>
      </c>
      <c r="B625" s="1144"/>
      <c r="C625" s="1144"/>
      <c r="D625" s="1144"/>
      <c r="E625" s="1144"/>
      <c r="F625" s="1144"/>
      <c r="G625" s="1144"/>
      <c r="H625" s="1144"/>
      <c r="I625" s="1144"/>
      <c r="J625" s="1144"/>
      <c r="K625" s="1144"/>
      <c r="L625" s="1144"/>
      <c r="M625" s="1144"/>
      <c r="N625" s="1144"/>
      <c r="O625" s="1144"/>
      <c r="P625" s="1144"/>
      <c r="Q625" s="1145"/>
    </row>
    <row r="626" spans="1:17" ht="20.25" customHeight="1" thickTop="1" thickBot="1" x14ac:dyDescent="0.25">
      <c r="A626" s="1146" t="s">
        <v>434</v>
      </c>
      <c r="B626" s="1147"/>
      <c r="C626" s="1147"/>
      <c r="D626" s="1147"/>
      <c r="E626" s="1147"/>
      <c r="F626" s="1147"/>
      <c r="G626" s="1147"/>
      <c r="H626" s="1147"/>
      <c r="I626" s="1147"/>
      <c r="J626" s="1147"/>
      <c r="K626" s="1147"/>
      <c r="L626" s="1147"/>
      <c r="M626" s="1147"/>
      <c r="N626" s="1147"/>
      <c r="O626" s="1147"/>
      <c r="P626" s="1147"/>
      <c r="Q626" s="1148"/>
    </row>
    <row r="627" spans="1:17" ht="30.75" customHeight="1" thickTop="1" x14ac:dyDescent="0.2">
      <c r="A627" s="1149" t="s">
        <v>789</v>
      </c>
      <c r="B627" s="1152" t="s">
        <v>760</v>
      </c>
      <c r="C627" s="523" t="s">
        <v>81</v>
      </c>
      <c r="D627" s="489">
        <v>1</v>
      </c>
      <c r="E627" s="325"/>
      <c r="F627" s="524">
        <v>127500</v>
      </c>
      <c r="G627" s="524"/>
      <c r="H627" s="524"/>
      <c r="I627" s="524"/>
      <c r="J627" s="524"/>
      <c r="K627" s="524"/>
      <c r="L627" s="524">
        <v>37060</v>
      </c>
      <c r="M627" s="525"/>
      <c r="N627" s="525"/>
      <c r="O627" s="526"/>
      <c r="P627" s="527">
        <f t="shared" ref="P627:P628" si="70">SUM(F627:L627)</f>
        <v>164560</v>
      </c>
      <c r="Q627" s="528"/>
    </row>
    <row r="628" spans="1:17" ht="30" customHeight="1" x14ac:dyDescent="0.2">
      <c r="A628" s="1150"/>
      <c r="B628" s="1153"/>
      <c r="C628" s="428" t="s">
        <v>78</v>
      </c>
      <c r="D628" s="429">
        <v>1</v>
      </c>
      <c r="E628" s="529"/>
      <c r="F628" s="431">
        <v>55250</v>
      </c>
      <c r="G628" s="444">
        <v>26265</v>
      </c>
      <c r="H628" s="444"/>
      <c r="I628" s="444"/>
      <c r="J628" s="444"/>
      <c r="K628" s="444"/>
      <c r="L628" s="444">
        <v>55250</v>
      </c>
      <c r="M628" s="445"/>
      <c r="N628" s="445"/>
      <c r="O628" s="446"/>
      <c r="P628" s="447">
        <f t="shared" si="70"/>
        <v>136765</v>
      </c>
      <c r="Q628" s="448"/>
    </row>
    <row r="629" spans="1:17" ht="29.25" customHeight="1" thickBot="1" x14ac:dyDescent="0.25">
      <c r="A629" s="1151"/>
      <c r="B629" s="530"/>
      <c r="C629" s="384" t="s">
        <v>435</v>
      </c>
      <c r="D629" s="490">
        <f>SUM(D627:D628)</f>
        <v>2</v>
      </c>
      <c r="E629" s="491"/>
      <c r="F629" s="373">
        <f>SUM(F627:F628)</f>
        <v>182750</v>
      </c>
      <c r="G629" s="373">
        <f>SUM(G628)</f>
        <v>26265</v>
      </c>
      <c r="H629" s="373"/>
      <c r="I629" s="373"/>
      <c r="J629" s="373"/>
      <c r="K629" s="373"/>
      <c r="L629" s="373">
        <f>SUM(L627:L628)</f>
        <v>92310</v>
      </c>
      <c r="M629" s="492"/>
      <c r="N629" s="492"/>
      <c r="O629" s="493"/>
      <c r="P629" s="373">
        <f>SUM(P627:P628)</f>
        <v>301325</v>
      </c>
      <c r="Q629" s="494"/>
    </row>
    <row r="630" spans="1:17" ht="28.5" customHeight="1" thickTop="1" x14ac:dyDescent="0.2">
      <c r="A630" s="1109" t="s">
        <v>790</v>
      </c>
      <c r="B630" s="1121" t="s">
        <v>761</v>
      </c>
      <c r="C630" s="411" t="s">
        <v>436</v>
      </c>
      <c r="D630" s="489">
        <v>1</v>
      </c>
      <c r="E630" s="413"/>
      <c r="F630" s="395">
        <v>127500</v>
      </c>
      <c r="G630" s="395"/>
      <c r="H630" s="395"/>
      <c r="I630" s="395"/>
      <c r="J630" s="395"/>
      <c r="K630" s="395"/>
      <c r="L630" s="395">
        <v>37145</v>
      </c>
      <c r="M630" s="398"/>
      <c r="N630" s="398"/>
      <c r="O630" s="399"/>
      <c r="P630" s="450">
        <f t="shared" ref="P630:P635" si="71">SUM(F630:L630)</f>
        <v>164645</v>
      </c>
      <c r="Q630" s="401"/>
    </row>
    <row r="631" spans="1:17" ht="28.5" customHeight="1" x14ac:dyDescent="0.2">
      <c r="A631" s="1110"/>
      <c r="B631" s="1119"/>
      <c r="C631" s="403" t="s">
        <v>437</v>
      </c>
      <c r="D631" s="404">
        <v>1</v>
      </c>
      <c r="E631" s="405"/>
      <c r="F631" s="406">
        <v>59500</v>
      </c>
      <c r="G631" s="406">
        <v>16320</v>
      </c>
      <c r="H631" s="406"/>
      <c r="I631" s="406"/>
      <c r="J631" s="406"/>
      <c r="K631" s="406"/>
      <c r="L631" s="406">
        <v>59500</v>
      </c>
      <c r="M631" s="407"/>
      <c r="N631" s="407"/>
      <c r="O631" s="408"/>
      <c r="P631" s="409">
        <f t="shared" si="71"/>
        <v>135320</v>
      </c>
      <c r="Q631" s="410"/>
    </row>
    <row r="632" spans="1:17" ht="28.5" customHeight="1" x14ac:dyDescent="0.2">
      <c r="A632" s="1110"/>
      <c r="B632" s="1119"/>
      <c r="C632" s="403" t="s">
        <v>438</v>
      </c>
      <c r="D632" s="404">
        <v>1</v>
      </c>
      <c r="E632" s="405"/>
      <c r="F632" s="406">
        <v>55250</v>
      </c>
      <c r="G632" s="406"/>
      <c r="H632" s="406"/>
      <c r="I632" s="406"/>
      <c r="J632" s="406"/>
      <c r="K632" s="406"/>
      <c r="L632" s="406">
        <v>50745</v>
      </c>
      <c r="M632" s="407"/>
      <c r="N632" s="407"/>
      <c r="O632" s="408"/>
      <c r="P632" s="409">
        <f t="shared" si="71"/>
        <v>105995</v>
      </c>
      <c r="Q632" s="410"/>
    </row>
    <row r="633" spans="1:17" ht="28.5" customHeight="1" x14ac:dyDescent="0.2">
      <c r="A633" s="1110"/>
      <c r="B633" s="1119"/>
      <c r="C633" s="403" t="s">
        <v>438</v>
      </c>
      <c r="D633" s="451">
        <v>1</v>
      </c>
      <c r="E633" s="405"/>
      <c r="F633" s="406">
        <v>55250</v>
      </c>
      <c r="G633" s="406"/>
      <c r="H633" s="406"/>
      <c r="I633" s="406"/>
      <c r="J633" s="406"/>
      <c r="K633" s="406"/>
      <c r="L633" s="406">
        <v>50745</v>
      </c>
      <c r="M633" s="407"/>
      <c r="N633" s="407"/>
      <c r="O633" s="408"/>
      <c r="P633" s="409">
        <f t="shared" si="71"/>
        <v>105995</v>
      </c>
      <c r="Q633" s="410"/>
    </row>
    <row r="634" spans="1:17" ht="28.5" customHeight="1" x14ac:dyDescent="0.2">
      <c r="A634" s="1110"/>
      <c r="B634" s="1119"/>
      <c r="C634" s="403" t="s">
        <v>438</v>
      </c>
      <c r="D634" s="404">
        <v>1</v>
      </c>
      <c r="E634" s="405"/>
      <c r="F634" s="406">
        <v>55250</v>
      </c>
      <c r="G634" s="406"/>
      <c r="H634" s="406"/>
      <c r="I634" s="406"/>
      <c r="J634" s="406"/>
      <c r="K634" s="406"/>
      <c r="L634" s="406">
        <v>50745</v>
      </c>
      <c r="M634" s="407"/>
      <c r="N634" s="407"/>
      <c r="O634" s="408"/>
      <c r="P634" s="409">
        <f t="shared" si="71"/>
        <v>105995</v>
      </c>
      <c r="Q634" s="410"/>
    </row>
    <row r="635" spans="1:17" ht="28.5" customHeight="1" x14ac:dyDescent="0.2">
      <c r="A635" s="1110"/>
      <c r="B635" s="1119"/>
      <c r="C635" s="403" t="s">
        <v>438</v>
      </c>
      <c r="D635" s="404">
        <v>1</v>
      </c>
      <c r="E635" s="405"/>
      <c r="F635" s="406">
        <v>55250</v>
      </c>
      <c r="G635" s="406"/>
      <c r="H635" s="406"/>
      <c r="I635" s="406"/>
      <c r="J635" s="406"/>
      <c r="K635" s="406"/>
      <c r="L635" s="406">
        <v>8500</v>
      </c>
      <c r="M635" s="407"/>
      <c r="N635" s="407"/>
      <c r="O635" s="408"/>
      <c r="P635" s="409">
        <f t="shared" si="71"/>
        <v>63750</v>
      </c>
      <c r="Q635" s="410"/>
    </row>
    <row r="636" spans="1:17" ht="29.25" customHeight="1" thickBot="1" x14ac:dyDescent="0.25">
      <c r="A636" s="1110"/>
      <c r="B636" s="1119"/>
      <c r="C636" s="414" t="s">
        <v>439</v>
      </c>
      <c r="D636" s="415">
        <v>1</v>
      </c>
      <c r="E636" s="416"/>
      <c r="F636" s="417">
        <v>42500</v>
      </c>
      <c r="G636" s="417">
        <v>10710</v>
      </c>
      <c r="H636" s="417"/>
      <c r="I636" s="417"/>
      <c r="J636" s="417"/>
      <c r="K636" s="417"/>
      <c r="L636" s="417">
        <v>42500</v>
      </c>
      <c r="M636" s="420"/>
      <c r="N636" s="420"/>
      <c r="O636" s="421"/>
      <c r="P636" s="425">
        <f>SUM(F636:L636)</f>
        <v>95710</v>
      </c>
      <c r="Q636" s="423"/>
    </row>
    <row r="637" spans="1:17" ht="28.5" customHeight="1" thickTop="1" thickBot="1" x14ac:dyDescent="0.25">
      <c r="A637" s="1116"/>
      <c r="B637" s="369"/>
      <c r="C637" s="384" t="s">
        <v>440</v>
      </c>
      <c r="D637" s="385">
        <f>SUM(D630:D636)</f>
        <v>7</v>
      </c>
      <c r="E637" s="386"/>
      <c r="F637" s="112">
        <f>SUM(F630:F636)</f>
        <v>450500</v>
      </c>
      <c r="G637" s="112">
        <f>SUM(G631:G636)</f>
        <v>27030</v>
      </c>
      <c r="H637" s="112"/>
      <c r="I637" s="112"/>
      <c r="J637" s="112"/>
      <c r="K637" s="112"/>
      <c r="L637" s="112">
        <f>SUM(L630:L636)</f>
        <v>299880</v>
      </c>
      <c r="M637" s="387"/>
      <c r="N637" s="387"/>
      <c r="O637" s="388"/>
      <c r="P637" s="112">
        <f>SUM(P630:P636)</f>
        <v>777410</v>
      </c>
      <c r="Q637" s="322"/>
    </row>
    <row r="638" spans="1:17" ht="28.5" customHeight="1" thickTop="1" x14ac:dyDescent="0.2">
      <c r="A638" s="1109" t="s">
        <v>791</v>
      </c>
      <c r="B638" s="1121" t="s">
        <v>762</v>
      </c>
      <c r="C638" s="411" t="s">
        <v>441</v>
      </c>
      <c r="D638" s="499">
        <v>1</v>
      </c>
      <c r="E638" s="413"/>
      <c r="F638" s="395">
        <v>127500</v>
      </c>
      <c r="G638" s="395"/>
      <c r="H638" s="395"/>
      <c r="I638" s="395"/>
      <c r="J638" s="395"/>
      <c r="K638" s="395"/>
      <c r="L638" s="395">
        <v>51765</v>
      </c>
      <c r="M638" s="398"/>
      <c r="N638" s="398"/>
      <c r="O638" s="399"/>
      <c r="P638" s="450">
        <f t="shared" ref="P638:P645" si="72">SUM(F638:L638)</f>
        <v>179265</v>
      </c>
      <c r="Q638" s="401"/>
    </row>
    <row r="639" spans="1:17" ht="27" customHeight="1" x14ac:dyDescent="0.2">
      <c r="A639" s="1110"/>
      <c r="B639" s="1119"/>
      <c r="C639" s="403" t="s">
        <v>442</v>
      </c>
      <c r="D639" s="404">
        <v>1</v>
      </c>
      <c r="E639" s="405"/>
      <c r="F639" s="406">
        <v>110500</v>
      </c>
      <c r="G639" s="406"/>
      <c r="H639" s="406"/>
      <c r="I639" s="406"/>
      <c r="J639" s="406"/>
      <c r="K639" s="406"/>
      <c r="L639" s="406">
        <v>61455</v>
      </c>
      <c r="M639" s="407"/>
      <c r="N639" s="407"/>
      <c r="O639" s="408"/>
      <c r="P639" s="409">
        <f t="shared" si="72"/>
        <v>171955</v>
      </c>
      <c r="Q639" s="410"/>
    </row>
    <row r="640" spans="1:17" ht="27" customHeight="1" x14ac:dyDescent="0.2">
      <c r="A640" s="1110"/>
      <c r="B640" s="1119"/>
      <c r="C640" s="403" t="s">
        <v>384</v>
      </c>
      <c r="D640" s="404">
        <v>1</v>
      </c>
      <c r="E640" s="405"/>
      <c r="F640" s="406">
        <v>85000</v>
      </c>
      <c r="G640" s="406"/>
      <c r="H640" s="406"/>
      <c r="I640" s="406"/>
      <c r="J640" s="406"/>
      <c r="K640" s="406"/>
      <c r="L640" s="406">
        <v>64940</v>
      </c>
      <c r="M640" s="407"/>
      <c r="N640" s="407"/>
      <c r="O640" s="408"/>
      <c r="P640" s="409">
        <f t="shared" si="72"/>
        <v>149940</v>
      </c>
      <c r="Q640" s="410"/>
    </row>
    <row r="641" spans="1:17" ht="27" customHeight="1" x14ac:dyDescent="0.2">
      <c r="A641" s="1110"/>
      <c r="B641" s="1119"/>
      <c r="C641" s="403" t="s">
        <v>384</v>
      </c>
      <c r="D641" s="404">
        <v>1</v>
      </c>
      <c r="E641" s="405"/>
      <c r="F641" s="406">
        <v>85000</v>
      </c>
      <c r="G641" s="406"/>
      <c r="H641" s="406"/>
      <c r="I641" s="406"/>
      <c r="J641" s="406"/>
      <c r="K641" s="406"/>
      <c r="L641" s="406">
        <v>60095</v>
      </c>
      <c r="M641" s="407"/>
      <c r="N641" s="407"/>
      <c r="O641" s="408"/>
      <c r="P641" s="409">
        <f t="shared" si="72"/>
        <v>145095</v>
      </c>
      <c r="Q641" s="410"/>
    </row>
    <row r="642" spans="1:17" ht="27" customHeight="1" x14ac:dyDescent="0.2">
      <c r="A642" s="1110"/>
      <c r="B642" s="1119"/>
      <c r="C642" s="403" t="s">
        <v>384</v>
      </c>
      <c r="D642" s="404">
        <v>1</v>
      </c>
      <c r="E642" s="405"/>
      <c r="F642" s="406">
        <v>85000</v>
      </c>
      <c r="G642" s="406"/>
      <c r="H642" s="406"/>
      <c r="I642" s="406"/>
      <c r="J642" s="406"/>
      <c r="K642" s="406"/>
      <c r="L642" s="406">
        <v>49300</v>
      </c>
      <c r="M642" s="407"/>
      <c r="N642" s="407"/>
      <c r="O642" s="408"/>
      <c r="P642" s="409">
        <f t="shared" si="72"/>
        <v>134300</v>
      </c>
      <c r="Q642" s="410"/>
    </row>
    <row r="643" spans="1:17" ht="30.75" customHeight="1" x14ac:dyDescent="0.2">
      <c r="A643" s="1110"/>
      <c r="B643" s="1119"/>
      <c r="C643" s="403" t="s">
        <v>443</v>
      </c>
      <c r="D643" s="404">
        <v>1</v>
      </c>
      <c r="E643" s="405"/>
      <c r="F643" s="406">
        <v>55250</v>
      </c>
      <c r="G643" s="406"/>
      <c r="H643" s="406"/>
      <c r="I643" s="406"/>
      <c r="J643" s="406"/>
      <c r="K643" s="406"/>
      <c r="L643" s="406">
        <v>50745</v>
      </c>
      <c r="M643" s="407"/>
      <c r="N643" s="407"/>
      <c r="O643" s="408"/>
      <c r="P643" s="409">
        <f t="shared" si="72"/>
        <v>105995</v>
      </c>
      <c r="Q643" s="410"/>
    </row>
    <row r="644" spans="1:17" ht="30.75" customHeight="1" x14ac:dyDescent="0.2">
      <c r="A644" s="1110"/>
      <c r="B644" s="1119"/>
      <c r="C644" s="403" t="s">
        <v>443</v>
      </c>
      <c r="D644" s="404">
        <v>1</v>
      </c>
      <c r="E644" s="405"/>
      <c r="F644" s="406">
        <v>55250</v>
      </c>
      <c r="G644" s="406"/>
      <c r="H644" s="406"/>
      <c r="I644" s="406"/>
      <c r="J644" s="406"/>
      <c r="K644" s="406"/>
      <c r="L644" s="406">
        <v>50745</v>
      </c>
      <c r="M644" s="407"/>
      <c r="N644" s="407"/>
      <c r="O644" s="408"/>
      <c r="P644" s="409">
        <f t="shared" si="72"/>
        <v>105995</v>
      </c>
      <c r="Q644" s="410"/>
    </row>
    <row r="645" spans="1:17" ht="30" customHeight="1" thickBot="1" x14ac:dyDescent="0.25">
      <c r="A645" s="1110"/>
      <c r="B645" s="1119"/>
      <c r="C645" s="414" t="s">
        <v>331</v>
      </c>
      <c r="D645" s="415">
        <v>1</v>
      </c>
      <c r="E645" s="416"/>
      <c r="F645" s="417">
        <v>38250</v>
      </c>
      <c r="G645" s="417"/>
      <c r="H645" s="417"/>
      <c r="I645" s="417"/>
      <c r="J645" s="417"/>
      <c r="K645" s="417"/>
      <c r="L645" s="417">
        <v>29750</v>
      </c>
      <c r="M645" s="420"/>
      <c r="N645" s="420"/>
      <c r="O645" s="421"/>
      <c r="P645" s="425">
        <f t="shared" si="72"/>
        <v>68000</v>
      </c>
      <c r="Q645" s="423"/>
    </row>
    <row r="646" spans="1:17" ht="28.5" customHeight="1" thickTop="1" thickBot="1" x14ac:dyDescent="0.25">
      <c r="A646" s="1116"/>
      <c r="B646" s="369"/>
      <c r="C646" s="384" t="s">
        <v>444</v>
      </c>
      <c r="D646" s="385">
        <f>SUM(D638:D645)</f>
        <v>8</v>
      </c>
      <c r="E646" s="386"/>
      <c r="F646" s="112">
        <f>SUM(F638:F645)</f>
        <v>641750</v>
      </c>
      <c r="G646" s="112"/>
      <c r="H646" s="112"/>
      <c r="I646" s="112"/>
      <c r="J646" s="112"/>
      <c r="K646" s="112"/>
      <c r="L646" s="112">
        <f>SUM(L638:L645)</f>
        <v>418795</v>
      </c>
      <c r="M646" s="387"/>
      <c r="N646" s="387"/>
      <c r="O646" s="388"/>
      <c r="P646" s="112">
        <f>SUM(P638:P645)</f>
        <v>1060545</v>
      </c>
      <c r="Q646" s="322"/>
    </row>
    <row r="647" spans="1:17" ht="28.5" customHeight="1" thickTop="1" x14ac:dyDescent="0.2">
      <c r="A647" s="1109" t="s">
        <v>792</v>
      </c>
      <c r="B647" s="1121" t="s">
        <v>763</v>
      </c>
      <c r="C647" s="411" t="s">
        <v>441</v>
      </c>
      <c r="D647" s="499">
        <v>1</v>
      </c>
      <c r="E647" s="413"/>
      <c r="F647" s="395">
        <v>127500</v>
      </c>
      <c r="G647" s="395"/>
      <c r="H647" s="395"/>
      <c r="I647" s="395"/>
      <c r="J647" s="395"/>
      <c r="K647" s="395"/>
      <c r="L647" s="395">
        <v>51765</v>
      </c>
      <c r="M647" s="398"/>
      <c r="N647" s="398"/>
      <c r="O647" s="399"/>
      <c r="P647" s="450">
        <f t="shared" ref="P647:P652" si="73">SUM(F647:L647)</f>
        <v>179265</v>
      </c>
      <c r="Q647" s="401"/>
    </row>
    <row r="648" spans="1:17" ht="27" customHeight="1" x14ac:dyDescent="0.2">
      <c r="A648" s="1110"/>
      <c r="B648" s="1119"/>
      <c r="C648" s="403" t="s">
        <v>442</v>
      </c>
      <c r="D648" s="404">
        <v>1</v>
      </c>
      <c r="E648" s="405"/>
      <c r="F648" s="406">
        <v>110500</v>
      </c>
      <c r="G648" s="406"/>
      <c r="H648" s="406"/>
      <c r="I648" s="406"/>
      <c r="J648" s="406"/>
      <c r="K648" s="406"/>
      <c r="L648" s="406">
        <v>61455</v>
      </c>
      <c r="M648" s="407"/>
      <c r="N648" s="407"/>
      <c r="O648" s="408"/>
      <c r="P648" s="409">
        <f t="shared" si="73"/>
        <v>171955</v>
      </c>
      <c r="Q648" s="410"/>
    </row>
    <row r="649" spans="1:17" ht="27" customHeight="1" x14ac:dyDescent="0.2">
      <c r="A649" s="1110"/>
      <c r="B649" s="1119"/>
      <c r="C649" s="403" t="s">
        <v>384</v>
      </c>
      <c r="D649" s="404">
        <v>1</v>
      </c>
      <c r="E649" s="405"/>
      <c r="F649" s="406">
        <v>85000</v>
      </c>
      <c r="G649" s="406"/>
      <c r="H649" s="406"/>
      <c r="I649" s="406"/>
      <c r="J649" s="406"/>
      <c r="K649" s="406"/>
      <c r="L649" s="406">
        <v>64940</v>
      </c>
      <c r="M649" s="407"/>
      <c r="N649" s="407"/>
      <c r="O649" s="408"/>
      <c r="P649" s="409">
        <f t="shared" si="73"/>
        <v>149940</v>
      </c>
      <c r="Q649" s="410"/>
    </row>
    <row r="650" spans="1:17" ht="27" customHeight="1" x14ac:dyDescent="0.2">
      <c r="A650" s="1110"/>
      <c r="B650" s="1119"/>
      <c r="C650" s="403" t="s">
        <v>384</v>
      </c>
      <c r="D650" s="404">
        <v>1</v>
      </c>
      <c r="E650" s="405"/>
      <c r="F650" s="406">
        <v>85000</v>
      </c>
      <c r="G650" s="406"/>
      <c r="H650" s="406"/>
      <c r="I650" s="406"/>
      <c r="J650" s="406"/>
      <c r="K650" s="406"/>
      <c r="L650" s="406">
        <v>60095</v>
      </c>
      <c r="M650" s="407"/>
      <c r="N650" s="407"/>
      <c r="O650" s="408"/>
      <c r="P650" s="409">
        <f t="shared" si="73"/>
        <v>145095</v>
      </c>
      <c r="Q650" s="410"/>
    </row>
    <row r="651" spans="1:17" ht="27" customHeight="1" x14ac:dyDescent="0.2">
      <c r="A651" s="1110"/>
      <c r="B651" s="1119"/>
      <c r="C651" s="403" t="s">
        <v>384</v>
      </c>
      <c r="D651" s="404">
        <v>1</v>
      </c>
      <c r="E651" s="405"/>
      <c r="F651" s="406">
        <v>85000</v>
      </c>
      <c r="G651" s="406"/>
      <c r="H651" s="406"/>
      <c r="I651" s="406"/>
      <c r="J651" s="406"/>
      <c r="K651" s="406"/>
      <c r="L651" s="406">
        <v>49300</v>
      </c>
      <c r="M651" s="407"/>
      <c r="N651" s="407"/>
      <c r="O651" s="408"/>
      <c r="P651" s="409">
        <f t="shared" si="73"/>
        <v>134300</v>
      </c>
      <c r="Q651" s="410"/>
    </row>
    <row r="652" spans="1:17" ht="30" customHeight="1" thickBot="1" x14ac:dyDescent="0.25">
      <c r="A652" s="1110"/>
      <c r="B652" s="1119"/>
      <c r="C652" s="414" t="s">
        <v>331</v>
      </c>
      <c r="D652" s="415">
        <v>1</v>
      </c>
      <c r="E652" s="416"/>
      <c r="F652" s="417">
        <v>38250</v>
      </c>
      <c r="G652" s="417"/>
      <c r="H652" s="417"/>
      <c r="I652" s="417"/>
      <c r="J652" s="417"/>
      <c r="K652" s="417"/>
      <c r="L652" s="417">
        <v>29750</v>
      </c>
      <c r="M652" s="420"/>
      <c r="N652" s="420"/>
      <c r="O652" s="421"/>
      <c r="P652" s="425">
        <f t="shared" si="73"/>
        <v>68000</v>
      </c>
      <c r="Q652" s="423"/>
    </row>
    <row r="653" spans="1:17" ht="28.5" customHeight="1" thickTop="1" thickBot="1" x14ac:dyDescent="0.25">
      <c r="A653" s="1116"/>
      <c r="B653" s="369"/>
      <c r="C653" s="384" t="s">
        <v>445</v>
      </c>
      <c r="D653" s="385">
        <f>SUM(D647:D652)</f>
        <v>6</v>
      </c>
      <c r="E653" s="386"/>
      <c r="F653" s="112">
        <f>SUM(F647:F652)</f>
        <v>531250</v>
      </c>
      <c r="G653" s="112"/>
      <c r="H653" s="112"/>
      <c r="I653" s="112"/>
      <c r="J653" s="112"/>
      <c r="K653" s="112"/>
      <c r="L653" s="112">
        <f>SUM(L647:L652)</f>
        <v>317305</v>
      </c>
      <c r="M653" s="387"/>
      <c r="N653" s="387"/>
      <c r="O653" s="388"/>
      <c r="P653" s="112">
        <f>SUM(P647:P652)</f>
        <v>848555</v>
      </c>
      <c r="Q653" s="322"/>
    </row>
    <row r="654" spans="1:17" ht="29.25" customHeight="1" thickTop="1" thickBot="1" x14ac:dyDescent="0.25">
      <c r="A654" s="1122" t="s">
        <v>446</v>
      </c>
      <c r="B654" s="1123"/>
      <c r="C654" s="1156"/>
      <c r="D654" s="531">
        <f>SUM(D653,D646,D637,D629)</f>
        <v>23</v>
      </c>
      <c r="E654" s="496"/>
      <c r="F654" s="391">
        <f>SUM(F653,F646,F637,F629)</f>
        <v>1806250</v>
      </c>
      <c r="G654" s="391">
        <f>SUM(G629+G637)</f>
        <v>53295</v>
      </c>
      <c r="H654" s="391"/>
      <c r="I654" s="391"/>
      <c r="J654" s="391"/>
      <c r="K654" s="391"/>
      <c r="L654" s="391">
        <f>SUM(L629+L637+L646+L653)</f>
        <v>1128290</v>
      </c>
      <c r="M654" s="497"/>
      <c r="N654" s="497"/>
      <c r="O654" s="498"/>
      <c r="P654" s="391">
        <f>SUM(P653,P646,P637,P629)</f>
        <v>2987835</v>
      </c>
      <c r="Q654" s="487"/>
    </row>
    <row r="655" spans="1:17" ht="29.25" customHeight="1" thickTop="1" thickBot="1" x14ac:dyDescent="0.25">
      <c r="A655" s="1122" t="s">
        <v>447</v>
      </c>
      <c r="B655" s="1123"/>
      <c r="C655" s="1124"/>
      <c r="D655" s="532">
        <f>SUM(D403+D436+D460+D492+D528+D561+D624+D654)</f>
        <v>220</v>
      </c>
      <c r="E655" s="484"/>
      <c r="F655" s="373">
        <f>SUM(F403+F436+F460+F492+F528+F561+F624+F654)</f>
        <v>15989800</v>
      </c>
      <c r="G655" s="373">
        <f>SUM(G403+G436+G460+G492+G528+G561+G624+G654)</f>
        <v>2122560</v>
      </c>
      <c r="H655" s="373"/>
      <c r="I655" s="373"/>
      <c r="J655" s="373"/>
      <c r="K655" s="373"/>
      <c r="L655" s="373">
        <f>SUM(L403+L436+L460+L492+L528+L561+L624+L654)</f>
        <v>9979817</v>
      </c>
      <c r="M655" s="485"/>
      <c r="N655" s="485"/>
      <c r="O655" s="486"/>
      <c r="P655" s="373">
        <f>SUM(P403+P436+P460+P492+P528+P561+P624+P654)</f>
        <v>28058177</v>
      </c>
      <c r="Q655" s="487"/>
    </row>
    <row r="656" spans="1:17" ht="34.5" customHeight="1" thickTop="1" x14ac:dyDescent="0.2">
      <c r="A656" s="1157" t="s">
        <v>793</v>
      </c>
      <c r="B656" s="1158"/>
      <c r="C656" s="1158"/>
      <c r="D656" s="1158"/>
      <c r="E656" s="1158"/>
      <c r="F656" s="1158"/>
      <c r="G656" s="1158"/>
      <c r="H656" s="1158"/>
      <c r="I656" s="1158"/>
      <c r="J656" s="1158"/>
      <c r="K656" s="1158"/>
      <c r="L656" s="1158"/>
      <c r="M656" s="1158"/>
      <c r="N656" s="1158"/>
      <c r="O656" s="1158"/>
      <c r="P656" s="1158"/>
      <c r="Q656" s="1159"/>
    </row>
    <row r="657" spans="1:18" ht="24" customHeight="1" x14ac:dyDescent="0.2">
      <c r="A657" s="1160" t="s">
        <v>794</v>
      </c>
      <c r="B657" s="1162" t="s">
        <v>448</v>
      </c>
      <c r="C657" s="533" t="s">
        <v>449</v>
      </c>
      <c r="D657" s="534">
        <v>1</v>
      </c>
      <c r="E657" s="535"/>
      <c r="F657" s="87">
        <v>90000</v>
      </c>
      <c r="G657" s="87"/>
      <c r="H657" s="87"/>
      <c r="I657" s="87"/>
      <c r="J657" s="87">
        <v>9000</v>
      </c>
      <c r="K657" s="87"/>
      <c r="L657" s="87"/>
      <c r="M657" s="343"/>
      <c r="N657" s="343"/>
      <c r="O657" s="344"/>
      <c r="P657" s="536">
        <f t="shared" ref="P657" si="74">SUM(F657:L657)</f>
        <v>99000</v>
      </c>
      <c r="Q657" s="345"/>
    </row>
    <row r="658" spans="1:18" ht="24" customHeight="1" x14ac:dyDescent="0.2">
      <c r="A658" s="1154"/>
      <c r="B658" s="1034"/>
      <c r="C658" s="537" t="s">
        <v>327</v>
      </c>
      <c r="D658" s="300">
        <v>1</v>
      </c>
      <c r="E658" s="538"/>
      <c r="F658" s="309">
        <v>80000</v>
      </c>
      <c r="G658" s="309"/>
      <c r="H658" s="309"/>
      <c r="I658" s="309"/>
      <c r="J658" s="309">
        <v>8000</v>
      </c>
      <c r="K658" s="309"/>
      <c r="L658" s="309">
        <v>32000</v>
      </c>
      <c r="M658" s="310"/>
      <c r="N658" s="310"/>
      <c r="O658" s="311"/>
      <c r="P658" s="312">
        <f t="shared" ref="P658" si="75">SUM(F658:L658)</f>
        <v>120000</v>
      </c>
      <c r="Q658" s="345"/>
    </row>
    <row r="659" spans="1:18" ht="24" customHeight="1" thickBot="1" x14ac:dyDescent="0.25">
      <c r="A659" s="1161"/>
      <c r="B659" s="1035"/>
      <c r="C659" s="539" t="s">
        <v>450</v>
      </c>
      <c r="D659" s="540">
        <f>SUM(D657:D658)</f>
        <v>2</v>
      </c>
      <c r="E659" s="541"/>
      <c r="F659" s="542">
        <f>SUM(F657:F658)</f>
        <v>170000</v>
      </c>
      <c r="G659" s="542"/>
      <c r="H659" s="542"/>
      <c r="I659" s="542"/>
      <c r="J659" s="542">
        <f>SUM(J657:J658)</f>
        <v>17000</v>
      </c>
      <c r="K659" s="542"/>
      <c r="L659" s="542">
        <f>SUM(L657:L658)</f>
        <v>32000</v>
      </c>
      <c r="M659" s="543"/>
      <c r="N659" s="543"/>
      <c r="O659" s="544"/>
      <c r="P659" s="542">
        <f>SUM(P657:P658)</f>
        <v>219000</v>
      </c>
      <c r="Q659" s="545"/>
      <c r="R659" s="161"/>
    </row>
    <row r="660" spans="1:18" ht="24" customHeight="1" thickTop="1" thickBot="1" x14ac:dyDescent="0.25">
      <c r="A660" s="1163" t="s">
        <v>451</v>
      </c>
      <c r="B660" s="1164"/>
      <c r="C660" s="1164"/>
      <c r="D660" s="1164"/>
      <c r="E660" s="1164"/>
      <c r="F660" s="1164"/>
      <c r="G660" s="1164"/>
      <c r="H660" s="1164"/>
      <c r="I660" s="1164"/>
      <c r="J660" s="1164"/>
      <c r="K660" s="1164"/>
      <c r="L660" s="1164"/>
      <c r="M660" s="1164"/>
      <c r="N660" s="1164"/>
      <c r="O660" s="1164"/>
      <c r="P660" s="1164"/>
      <c r="Q660" s="1165"/>
    </row>
    <row r="661" spans="1:18" ht="30.75" customHeight="1" thickTop="1" x14ac:dyDescent="0.2">
      <c r="A661" s="1115" t="s">
        <v>795</v>
      </c>
      <c r="B661" s="1121" t="s">
        <v>452</v>
      </c>
      <c r="C661" s="546" t="s">
        <v>81</v>
      </c>
      <c r="D661" s="547">
        <v>1</v>
      </c>
      <c r="E661" s="548"/>
      <c r="F661" s="209">
        <v>55000</v>
      </c>
      <c r="G661" s="209">
        <v>34500</v>
      </c>
      <c r="H661" s="209"/>
      <c r="I661" s="209"/>
      <c r="J661" s="209">
        <v>5500</v>
      </c>
      <c r="K661" s="209"/>
      <c r="L661" s="209">
        <v>55000</v>
      </c>
      <c r="M661" s="280"/>
      <c r="N661" s="280"/>
      <c r="O661" s="281"/>
      <c r="P661" s="549">
        <f>SUM(F661:L661)</f>
        <v>150000</v>
      </c>
      <c r="Q661" s="550"/>
    </row>
    <row r="662" spans="1:18" ht="30.75" customHeight="1" x14ac:dyDescent="0.2">
      <c r="A662" s="1110"/>
      <c r="B662" s="1119"/>
      <c r="C662" s="505" t="s">
        <v>77</v>
      </c>
      <c r="D662" s="551">
        <v>1</v>
      </c>
      <c r="E662" s="413"/>
      <c r="F662" s="397">
        <v>40000</v>
      </c>
      <c r="G662" s="397">
        <v>35000</v>
      </c>
      <c r="H662" s="397"/>
      <c r="I662" s="397"/>
      <c r="J662" s="397">
        <v>4000</v>
      </c>
      <c r="K662" s="397"/>
      <c r="L662" s="397">
        <v>36000</v>
      </c>
      <c r="M662" s="398"/>
      <c r="N662" s="398"/>
      <c r="O662" s="399"/>
      <c r="P662" s="400">
        <f t="shared" ref="P662:P663" si="76">SUM(F662:L662)</f>
        <v>115000</v>
      </c>
      <c r="Q662" s="401"/>
    </row>
    <row r="663" spans="1:18" ht="30.75" customHeight="1" x14ac:dyDescent="0.2">
      <c r="A663" s="1110"/>
      <c r="B663" s="1119"/>
      <c r="C663" s="552" t="s">
        <v>222</v>
      </c>
      <c r="D663" s="553">
        <v>1</v>
      </c>
      <c r="E663" s="554"/>
      <c r="F663" s="555">
        <v>35000</v>
      </c>
      <c r="G663" s="555">
        <v>30000</v>
      </c>
      <c r="H663" s="555"/>
      <c r="I663" s="555"/>
      <c r="J663" s="555">
        <v>3500</v>
      </c>
      <c r="K663" s="555"/>
      <c r="L663" s="555">
        <v>31500</v>
      </c>
      <c r="M663" s="556"/>
      <c r="N663" s="556"/>
      <c r="O663" s="557"/>
      <c r="P663" s="558">
        <f t="shared" si="76"/>
        <v>100000</v>
      </c>
      <c r="Q663" s="559"/>
    </row>
    <row r="664" spans="1:18" ht="29.25" customHeight="1" thickBot="1" x14ac:dyDescent="0.25">
      <c r="A664" s="1111"/>
      <c r="B664" s="369"/>
      <c r="C664" s="370" t="s">
        <v>453</v>
      </c>
      <c r="D664" s="490">
        <f>SUM(D661:D663)</f>
        <v>3</v>
      </c>
      <c r="E664" s="491"/>
      <c r="F664" s="373">
        <f>SUM(F661:F663)</f>
        <v>130000</v>
      </c>
      <c r="G664" s="373">
        <f>SUM(G661:G663)</f>
        <v>99500</v>
      </c>
      <c r="H664" s="373"/>
      <c r="I664" s="373"/>
      <c r="J664" s="373">
        <f>SUM(J661:J663)</f>
        <v>13000</v>
      </c>
      <c r="K664" s="373"/>
      <c r="L664" s="373">
        <f>SUM(L661:L663)</f>
        <v>122500</v>
      </c>
      <c r="M664" s="492"/>
      <c r="N664" s="492"/>
      <c r="O664" s="493"/>
      <c r="P664" s="373">
        <f>SUM(P661:P663)</f>
        <v>365000</v>
      </c>
      <c r="Q664" s="494"/>
    </row>
    <row r="665" spans="1:18" ht="24" customHeight="1" thickTop="1" thickBot="1" x14ac:dyDescent="0.25">
      <c r="A665" s="1128" t="s">
        <v>454</v>
      </c>
      <c r="B665" s="1129"/>
      <c r="C665" s="1129"/>
      <c r="D665" s="1129"/>
      <c r="E665" s="1129"/>
      <c r="F665" s="1129"/>
      <c r="G665" s="1129"/>
      <c r="H665" s="1129"/>
      <c r="I665" s="1129"/>
      <c r="J665" s="1129"/>
      <c r="K665" s="1129"/>
      <c r="L665" s="1129"/>
      <c r="M665" s="1129"/>
      <c r="N665" s="1129"/>
      <c r="O665" s="1129"/>
      <c r="P665" s="1129"/>
      <c r="Q665" s="1130"/>
    </row>
    <row r="666" spans="1:18" ht="30.75" customHeight="1" thickTop="1" x14ac:dyDescent="0.2">
      <c r="A666" s="1154" t="s">
        <v>796</v>
      </c>
      <c r="B666" s="1119" t="s">
        <v>455</v>
      </c>
      <c r="C666" s="505" t="s">
        <v>81</v>
      </c>
      <c r="D666" s="424">
        <v>1</v>
      </c>
      <c r="E666" s="413"/>
      <c r="F666" s="397">
        <v>55000</v>
      </c>
      <c r="G666" s="397">
        <v>20000</v>
      </c>
      <c r="H666" s="397"/>
      <c r="I666" s="397"/>
      <c r="J666" s="397">
        <v>5500</v>
      </c>
      <c r="K666" s="397"/>
      <c r="L666" s="397">
        <v>40000</v>
      </c>
      <c r="M666" s="398"/>
      <c r="N666" s="398"/>
      <c r="O666" s="399"/>
      <c r="P666" s="400">
        <f t="shared" ref="P666:P667" si="77">SUM(F666:L666)</f>
        <v>120500</v>
      </c>
      <c r="Q666" s="401"/>
    </row>
    <row r="667" spans="1:18" ht="25.5" customHeight="1" x14ac:dyDescent="0.2">
      <c r="A667" s="1154"/>
      <c r="B667" s="1119"/>
      <c r="C667" s="428" t="s">
        <v>87</v>
      </c>
      <c r="D667" s="429">
        <v>1</v>
      </c>
      <c r="E667" s="430"/>
      <c r="F667" s="431">
        <v>35000</v>
      </c>
      <c r="G667" s="431"/>
      <c r="H667" s="431"/>
      <c r="I667" s="431"/>
      <c r="J667" s="431">
        <v>3500</v>
      </c>
      <c r="K667" s="431"/>
      <c r="L667" s="431">
        <v>7500</v>
      </c>
      <c r="M667" s="432"/>
      <c r="N667" s="432"/>
      <c r="O667" s="433"/>
      <c r="P667" s="434">
        <f t="shared" si="77"/>
        <v>46000</v>
      </c>
      <c r="Q667" s="435"/>
    </row>
    <row r="668" spans="1:18" ht="24" customHeight="1" thickBot="1" x14ac:dyDescent="0.25">
      <c r="A668" s="1155"/>
      <c r="B668" s="369"/>
      <c r="C668" s="370" t="s">
        <v>456</v>
      </c>
      <c r="D668" s="490">
        <f>SUM(D666:D667)</f>
        <v>2</v>
      </c>
      <c r="E668" s="491"/>
      <c r="F668" s="373">
        <f>SUM(F666:F667)</f>
        <v>90000</v>
      </c>
      <c r="G668" s="373">
        <f>SUM(G666:G667)</f>
        <v>20000</v>
      </c>
      <c r="H668" s="373"/>
      <c r="I668" s="373"/>
      <c r="J668" s="373">
        <f>SUM(J666:J667)</f>
        <v>9000</v>
      </c>
      <c r="K668" s="373"/>
      <c r="L668" s="373">
        <f>SUM(L666:L667)</f>
        <v>47500</v>
      </c>
      <c r="M668" s="492"/>
      <c r="N668" s="492"/>
      <c r="O668" s="493"/>
      <c r="P668" s="373">
        <f>SUM(P666:P667)</f>
        <v>166500</v>
      </c>
      <c r="Q668" s="494"/>
    </row>
    <row r="669" spans="1:18" ht="20.25" customHeight="1" thickTop="1" thickBot="1" x14ac:dyDescent="0.25">
      <c r="A669" s="1143" t="s">
        <v>367</v>
      </c>
      <c r="B669" s="1144"/>
      <c r="C669" s="1144"/>
      <c r="D669" s="1144"/>
      <c r="E669" s="1144"/>
      <c r="F669" s="1144"/>
      <c r="G669" s="1144"/>
      <c r="H669" s="1144"/>
      <c r="I669" s="1144"/>
      <c r="J669" s="1144"/>
      <c r="K669" s="1144"/>
      <c r="L669" s="1144"/>
      <c r="M669" s="1144"/>
      <c r="N669" s="1144"/>
      <c r="O669" s="1144"/>
      <c r="P669" s="1144"/>
      <c r="Q669" s="1145"/>
    </row>
    <row r="670" spans="1:18" ht="28.5" customHeight="1" thickTop="1" x14ac:dyDescent="0.2">
      <c r="A670" s="1109" t="s">
        <v>797</v>
      </c>
      <c r="B670" s="1174" t="s">
        <v>457</v>
      </c>
      <c r="C670" s="411" t="s">
        <v>373</v>
      </c>
      <c r="D670" s="412">
        <v>1</v>
      </c>
      <c r="E670" s="413"/>
      <c r="F670" s="395">
        <v>55000</v>
      </c>
      <c r="G670" s="395">
        <v>10000</v>
      </c>
      <c r="H670" s="395"/>
      <c r="I670" s="395"/>
      <c r="J670" s="395">
        <v>5500</v>
      </c>
      <c r="K670" s="395"/>
      <c r="L670" s="395">
        <v>49500</v>
      </c>
      <c r="M670" s="398"/>
      <c r="N670" s="398"/>
      <c r="O670" s="399"/>
      <c r="P670" s="450">
        <f t="shared" ref="P670" si="78">SUM(F670:L670)</f>
        <v>120000</v>
      </c>
      <c r="Q670" s="401"/>
    </row>
    <row r="671" spans="1:18" ht="28.5" customHeight="1" x14ac:dyDescent="0.2">
      <c r="A671" s="1110"/>
      <c r="B671" s="1119"/>
      <c r="C671" s="428" t="s">
        <v>335</v>
      </c>
      <c r="D671" s="429">
        <v>1</v>
      </c>
      <c r="E671" s="405"/>
      <c r="F671" s="444">
        <v>35000</v>
      </c>
      <c r="G671" s="444">
        <v>5000</v>
      </c>
      <c r="H671" s="444"/>
      <c r="I671" s="444"/>
      <c r="J671" s="444">
        <v>3500</v>
      </c>
      <c r="K671" s="444"/>
      <c r="L671" s="444">
        <v>31500</v>
      </c>
      <c r="M671" s="445"/>
      <c r="N671" s="445"/>
      <c r="O671" s="446"/>
      <c r="P671" s="447">
        <f>SUM(F671:L671)</f>
        <v>75000</v>
      </c>
      <c r="Q671" s="435"/>
    </row>
    <row r="672" spans="1:18" ht="28.5" customHeight="1" thickBot="1" x14ac:dyDescent="0.25">
      <c r="A672" s="1116"/>
      <c r="B672" s="369"/>
      <c r="C672" s="384" t="s">
        <v>458</v>
      </c>
      <c r="D672" s="452">
        <f>SUM(D670:D671)</f>
        <v>2</v>
      </c>
      <c r="E672" s="453"/>
      <c r="F672" s="112">
        <f>SUM(F670:F671)</f>
        <v>90000</v>
      </c>
      <c r="G672" s="112">
        <f>SUM(G670:G671)</f>
        <v>15000</v>
      </c>
      <c r="H672" s="112"/>
      <c r="I672" s="112"/>
      <c r="J672" s="112">
        <f>SUM(J670:J671)</f>
        <v>9000</v>
      </c>
      <c r="K672" s="112"/>
      <c r="L672" s="112">
        <f>SUM(L670:L671)</f>
        <v>81000</v>
      </c>
      <c r="M672" s="454"/>
      <c r="N672" s="454"/>
      <c r="O672" s="455"/>
      <c r="P672" s="112">
        <f>SUM(P670:P671)</f>
        <v>195000</v>
      </c>
      <c r="Q672" s="322"/>
    </row>
    <row r="673" spans="1:19" ht="20.25" customHeight="1" thickTop="1" thickBot="1" x14ac:dyDescent="0.25">
      <c r="A673" s="1175" t="s">
        <v>397</v>
      </c>
      <c r="B673" s="1176"/>
      <c r="C673" s="1176"/>
      <c r="D673" s="1176"/>
      <c r="E673" s="1176"/>
      <c r="F673" s="1176"/>
      <c r="G673" s="1176"/>
      <c r="H673" s="1176"/>
      <c r="I673" s="1176"/>
      <c r="J673" s="1176"/>
      <c r="K673" s="1176"/>
      <c r="L673" s="1176"/>
      <c r="M673" s="1176"/>
      <c r="N673" s="1176"/>
      <c r="O673" s="1176"/>
      <c r="P673" s="1176"/>
      <c r="Q673" s="1177"/>
    </row>
    <row r="674" spans="1:19" ht="30.75" customHeight="1" thickTop="1" x14ac:dyDescent="0.2">
      <c r="A674" s="1109" t="s">
        <v>798</v>
      </c>
      <c r="B674" s="1174" t="s">
        <v>459</v>
      </c>
      <c r="C674" s="411" t="s">
        <v>81</v>
      </c>
      <c r="D674" s="424">
        <v>1</v>
      </c>
      <c r="E674" s="413"/>
      <c r="F674" s="397">
        <v>55000</v>
      </c>
      <c r="G674" s="397">
        <v>34500</v>
      </c>
      <c r="H674" s="397"/>
      <c r="I674" s="397"/>
      <c r="J674" s="397">
        <v>5500</v>
      </c>
      <c r="K674" s="397"/>
      <c r="L674" s="397">
        <v>55000</v>
      </c>
      <c r="M674" s="398"/>
      <c r="N674" s="398"/>
      <c r="O674" s="399"/>
      <c r="P674" s="400">
        <f t="shared" ref="P674:P675" si="79">SUM(F674:L674)</f>
        <v>150000</v>
      </c>
      <c r="Q674" s="401"/>
    </row>
    <row r="675" spans="1:19" ht="30.75" customHeight="1" x14ac:dyDescent="0.2">
      <c r="A675" s="1110"/>
      <c r="B675" s="1119"/>
      <c r="C675" s="428" t="s">
        <v>77</v>
      </c>
      <c r="D675" s="429">
        <v>1</v>
      </c>
      <c r="E675" s="430"/>
      <c r="F675" s="431">
        <v>40000</v>
      </c>
      <c r="G675" s="431">
        <v>20000</v>
      </c>
      <c r="H675" s="431"/>
      <c r="I675" s="431"/>
      <c r="J675" s="431">
        <v>4000</v>
      </c>
      <c r="K675" s="431"/>
      <c r="L675" s="431">
        <v>36000</v>
      </c>
      <c r="M675" s="432"/>
      <c r="N675" s="432"/>
      <c r="O675" s="433"/>
      <c r="P675" s="434">
        <f t="shared" si="79"/>
        <v>100000</v>
      </c>
      <c r="Q675" s="435"/>
    </row>
    <row r="676" spans="1:19" ht="24" customHeight="1" thickBot="1" x14ac:dyDescent="0.25">
      <c r="A676" s="1116"/>
      <c r="B676" s="369"/>
      <c r="C676" s="370" t="s">
        <v>460</v>
      </c>
      <c r="D676" s="483">
        <f>SUM(C674:D675)</f>
        <v>2</v>
      </c>
      <c r="E676" s="484"/>
      <c r="F676" s="373">
        <f>SUM(F674:F675)</f>
        <v>95000</v>
      </c>
      <c r="G676" s="373">
        <f>SUM(G674:G675)</f>
        <v>54500</v>
      </c>
      <c r="H676" s="373"/>
      <c r="I676" s="373"/>
      <c r="J676" s="373">
        <f>SUM(J674:J675)</f>
        <v>9500</v>
      </c>
      <c r="K676" s="373"/>
      <c r="L676" s="373">
        <f>SUM(L674:L675)</f>
        <v>91000</v>
      </c>
      <c r="M676" s="485"/>
      <c r="N676" s="485"/>
      <c r="O676" s="486"/>
      <c r="P676" s="373">
        <f>SUM(P674:P675)</f>
        <v>250000</v>
      </c>
      <c r="Q676" s="487"/>
    </row>
    <row r="677" spans="1:19" ht="20.25" customHeight="1" thickTop="1" thickBot="1" x14ac:dyDescent="0.25">
      <c r="A677" s="1133" t="s">
        <v>418</v>
      </c>
      <c r="B677" s="1134"/>
      <c r="C677" s="1134"/>
      <c r="D677" s="1134"/>
      <c r="E677" s="1134"/>
      <c r="F677" s="1134"/>
      <c r="G677" s="1134"/>
      <c r="H677" s="1134"/>
      <c r="I677" s="1134"/>
      <c r="J677" s="1134"/>
      <c r="K677" s="1134"/>
      <c r="L677" s="1134"/>
      <c r="M677" s="1134"/>
      <c r="N677" s="1134"/>
      <c r="O677" s="1134"/>
      <c r="P677" s="1134"/>
      <c r="Q677" s="1135"/>
    </row>
    <row r="678" spans="1:19" ht="20.25" customHeight="1" thickTop="1" x14ac:dyDescent="0.2">
      <c r="A678" s="1136" t="s">
        <v>419</v>
      </c>
      <c r="B678" s="1137"/>
      <c r="C678" s="1137"/>
      <c r="D678" s="1137"/>
      <c r="E678" s="1137"/>
      <c r="F678" s="1137"/>
      <c r="G678" s="1137"/>
      <c r="H678" s="1137"/>
      <c r="I678" s="1137"/>
      <c r="J678" s="1137"/>
      <c r="K678" s="1137"/>
      <c r="L678" s="1137"/>
      <c r="M678" s="1137"/>
      <c r="N678" s="1137"/>
      <c r="O678" s="1137"/>
      <c r="P678" s="1137"/>
      <c r="Q678" s="1138"/>
    </row>
    <row r="679" spans="1:19" ht="20.25" customHeight="1" x14ac:dyDescent="0.2">
      <c r="A679" s="1166" t="s">
        <v>799</v>
      </c>
      <c r="B679" s="1169" t="s">
        <v>461</v>
      </c>
      <c r="C679" s="468" t="s">
        <v>421</v>
      </c>
      <c r="D679" s="560">
        <v>1</v>
      </c>
      <c r="E679" s="501"/>
      <c r="F679" s="406">
        <v>55000</v>
      </c>
      <c r="G679" s="406"/>
      <c r="H679" s="406"/>
      <c r="I679" s="406"/>
      <c r="J679" s="406">
        <v>5500</v>
      </c>
      <c r="K679" s="406"/>
      <c r="L679" s="406">
        <v>24500</v>
      </c>
      <c r="M679" s="502"/>
      <c r="N679" s="502"/>
      <c r="O679" s="408"/>
      <c r="P679" s="409">
        <f t="shared" ref="P679:P681" si="80">SUM(F679:L679)</f>
        <v>85000</v>
      </c>
      <c r="Q679" s="503"/>
    </row>
    <row r="680" spans="1:19" ht="24" customHeight="1" x14ac:dyDescent="0.2">
      <c r="A680" s="1167"/>
      <c r="B680" s="1153"/>
      <c r="C680" s="468" t="s">
        <v>423</v>
      </c>
      <c r="D680" s="500">
        <v>1</v>
      </c>
      <c r="E680" s="501"/>
      <c r="F680" s="406">
        <v>53000</v>
      </c>
      <c r="G680" s="406"/>
      <c r="H680" s="406"/>
      <c r="I680" s="406"/>
      <c r="J680" s="406">
        <v>5300</v>
      </c>
      <c r="K680" s="406"/>
      <c r="L680" s="406">
        <v>1700</v>
      </c>
      <c r="M680" s="502"/>
      <c r="N680" s="502"/>
      <c r="O680" s="408"/>
      <c r="P680" s="409">
        <f t="shared" si="80"/>
        <v>60000</v>
      </c>
      <c r="Q680" s="503"/>
    </row>
    <row r="681" spans="1:19" ht="24" customHeight="1" x14ac:dyDescent="0.2">
      <c r="A681" s="1167"/>
      <c r="B681" s="1153"/>
      <c r="C681" s="428" t="s">
        <v>388</v>
      </c>
      <c r="D681" s="561">
        <v>1</v>
      </c>
      <c r="E681" s="430"/>
      <c r="F681" s="431">
        <v>30000</v>
      </c>
      <c r="G681" s="431"/>
      <c r="H681" s="431"/>
      <c r="I681" s="431"/>
      <c r="J681" s="431">
        <v>3000</v>
      </c>
      <c r="K681" s="431"/>
      <c r="L681" s="431">
        <v>12000</v>
      </c>
      <c r="M681" s="432"/>
      <c r="N681" s="432"/>
      <c r="O681" s="433"/>
      <c r="P681" s="434">
        <f t="shared" si="80"/>
        <v>45000</v>
      </c>
      <c r="Q681" s="562"/>
    </row>
    <row r="682" spans="1:19" ht="24" customHeight="1" thickBot="1" x14ac:dyDescent="0.25">
      <c r="A682" s="1168"/>
      <c r="B682" s="563"/>
      <c r="C682" s="564" t="s">
        <v>462</v>
      </c>
      <c r="D682" s="565">
        <f>SUM(D679:D681)</f>
        <v>3</v>
      </c>
      <c r="E682" s="566"/>
      <c r="F682" s="567">
        <f>SUM(F679:F681)</f>
        <v>138000</v>
      </c>
      <c r="G682" s="567"/>
      <c r="H682" s="567"/>
      <c r="I682" s="567"/>
      <c r="J682" s="567">
        <f>SUM(J679:J681)</f>
        <v>13800</v>
      </c>
      <c r="K682" s="567"/>
      <c r="L682" s="567">
        <f>SUM(L679:L681)</f>
        <v>38200</v>
      </c>
      <c r="M682" s="568"/>
      <c r="N682" s="568"/>
      <c r="O682" s="569"/>
      <c r="P682" s="567">
        <f>SUM(P679:P681)</f>
        <v>190000</v>
      </c>
      <c r="Q682" s="570"/>
    </row>
    <row r="683" spans="1:19" ht="27" customHeight="1" thickTop="1" x14ac:dyDescent="0.2">
      <c r="A683" s="1170" t="s">
        <v>800</v>
      </c>
      <c r="B683" s="1152" t="s">
        <v>463</v>
      </c>
      <c r="C683" s="403" t="s">
        <v>464</v>
      </c>
      <c r="D683" s="500">
        <v>1</v>
      </c>
      <c r="E683" s="501"/>
      <c r="F683" s="406">
        <v>55000</v>
      </c>
      <c r="G683" s="406"/>
      <c r="H683" s="406"/>
      <c r="I683" s="406"/>
      <c r="J683" s="406">
        <v>5500</v>
      </c>
      <c r="K683" s="406"/>
      <c r="L683" s="406">
        <v>15100</v>
      </c>
      <c r="M683" s="502"/>
      <c r="N683" s="502"/>
      <c r="O683" s="408"/>
      <c r="P683" s="409">
        <f t="shared" ref="P683:P684" si="81">SUM(F683:L683)</f>
        <v>75600</v>
      </c>
      <c r="Q683" s="503"/>
    </row>
    <row r="684" spans="1:19" ht="31.5" customHeight="1" x14ac:dyDescent="0.2">
      <c r="A684" s="1167"/>
      <c r="B684" s="1153"/>
      <c r="C684" s="428" t="s">
        <v>423</v>
      </c>
      <c r="D684" s="571">
        <v>1</v>
      </c>
      <c r="E684" s="572"/>
      <c r="F684" s="431">
        <v>53000</v>
      </c>
      <c r="G684" s="431"/>
      <c r="H684" s="431"/>
      <c r="I684" s="431"/>
      <c r="J684" s="431">
        <v>5300</v>
      </c>
      <c r="K684" s="431"/>
      <c r="L684" s="431">
        <v>1700</v>
      </c>
      <c r="M684" s="573"/>
      <c r="N684" s="573"/>
      <c r="O684" s="433"/>
      <c r="P684" s="434">
        <f t="shared" si="81"/>
        <v>60000</v>
      </c>
      <c r="Q684" s="574"/>
    </row>
    <row r="685" spans="1:19" ht="24" customHeight="1" thickBot="1" x14ac:dyDescent="0.25">
      <c r="A685" s="1168"/>
      <c r="B685" s="563"/>
      <c r="C685" s="564" t="s">
        <v>465</v>
      </c>
      <c r="D685" s="575">
        <f>SUM(D683:D684)</f>
        <v>2</v>
      </c>
      <c r="E685" s="566"/>
      <c r="F685" s="567">
        <f>SUM(F683:F684)</f>
        <v>108000</v>
      </c>
      <c r="G685" s="567"/>
      <c r="H685" s="567"/>
      <c r="I685" s="567"/>
      <c r="J685" s="567">
        <f>SUM(J683:J684)</f>
        <v>10800</v>
      </c>
      <c r="K685" s="567"/>
      <c r="L685" s="567">
        <f>SUM(L683:L684)</f>
        <v>16800</v>
      </c>
      <c r="M685" s="568"/>
      <c r="N685" s="568"/>
      <c r="O685" s="569"/>
      <c r="P685" s="567">
        <f>SUM(P683:P684)</f>
        <v>135600</v>
      </c>
      <c r="Q685" s="570"/>
    </row>
    <row r="686" spans="1:19" ht="24" customHeight="1" thickTop="1" thickBot="1" x14ac:dyDescent="0.25">
      <c r="A686" s="1171" t="s">
        <v>466</v>
      </c>
      <c r="B686" s="1172"/>
      <c r="C686" s="1173"/>
      <c r="D686" s="532">
        <f>SUM(D685,D682)</f>
        <v>5</v>
      </c>
      <c r="E686" s="484"/>
      <c r="F686" s="576">
        <f>SUM(F685,F682)</f>
        <v>246000</v>
      </c>
      <c r="G686" s="576"/>
      <c r="H686" s="576"/>
      <c r="I686" s="576"/>
      <c r="J686" s="576">
        <f>SUM(J685,J682)</f>
        <v>24600</v>
      </c>
      <c r="K686" s="576"/>
      <c r="L686" s="576">
        <f>SUM(L685,L682)</f>
        <v>55000</v>
      </c>
      <c r="M686" s="485"/>
      <c r="N686" s="485"/>
      <c r="O686" s="486"/>
      <c r="P686" s="576">
        <f>SUM(P685,P682)</f>
        <v>325600</v>
      </c>
      <c r="Q686" s="487"/>
      <c r="R686" s="161"/>
      <c r="S686" s="161"/>
    </row>
    <row r="687" spans="1:19" ht="20.25" customHeight="1" thickTop="1" thickBot="1" x14ac:dyDescent="0.25">
      <c r="A687" s="1188" t="s">
        <v>467</v>
      </c>
      <c r="B687" s="1189"/>
      <c r="C687" s="1189"/>
      <c r="D687" s="1189"/>
      <c r="E687" s="1189"/>
      <c r="F687" s="1189"/>
      <c r="G687" s="1189"/>
      <c r="H687" s="1189"/>
      <c r="I687" s="1189"/>
      <c r="J687" s="1189"/>
      <c r="K687" s="1189"/>
      <c r="L687" s="1189"/>
      <c r="M687" s="1189"/>
      <c r="N687" s="1189"/>
      <c r="O687" s="1189"/>
      <c r="P687" s="1189"/>
      <c r="Q687" s="1190"/>
    </row>
    <row r="688" spans="1:19" ht="20.25" customHeight="1" thickTop="1" thickBot="1" x14ac:dyDescent="0.25">
      <c r="A688" s="1146" t="s">
        <v>434</v>
      </c>
      <c r="B688" s="1147"/>
      <c r="C688" s="1147"/>
      <c r="D688" s="1147"/>
      <c r="E688" s="1147"/>
      <c r="F688" s="1147"/>
      <c r="G688" s="1147"/>
      <c r="H688" s="1147"/>
      <c r="I688" s="1147"/>
      <c r="J688" s="1147"/>
      <c r="K688" s="1147"/>
      <c r="L688" s="1147"/>
      <c r="M688" s="1147"/>
      <c r="N688" s="1147"/>
      <c r="O688" s="1147"/>
      <c r="P688" s="1147"/>
      <c r="Q688" s="1148"/>
    </row>
    <row r="689" spans="1:19" ht="30.75" customHeight="1" thickTop="1" x14ac:dyDescent="0.2">
      <c r="A689" s="1191" t="s">
        <v>801</v>
      </c>
      <c r="B689" s="1152" t="s">
        <v>468</v>
      </c>
      <c r="C689" s="523" t="s">
        <v>81</v>
      </c>
      <c r="D689" s="489">
        <v>1</v>
      </c>
      <c r="E689" s="325"/>
      <c r="F689" s="395">
        <v>55000</v>
      </c>
      <c r="G689" s="395">
        <v>38000</v>
      </c>
      <c r="H689" s="395"/>
      <c r="I689" s="395"/>
      <c r="J689" s="395">
        <v>5500</v>
      </c>
      <c r="K689" s="395"/>
      <c r="L689" s="395">
        <v>49500</v>
      </c>
      <c r="M689" s="398"/>
      <c r="N689" s="398"/>
      <c r="O689" s="399"/>
      <c r="P689" s="450">
        <f t="shared" ref="P689:P691" si="82">SUM(F689:L689)</f>
        <v>148000</v>
      </c>
      <c r="Q689" s="401"/>
    </row>
    <row r="690" spans="1:19" ht="30" customHeight="1" x14ac:dyDescent="0.2">
      <c r="A690" s="1150"/>
      <c r="B690" s="1153"/>
      <c r="C690" s="468" t="s">
        <v>76</v>
      </c>
      <c r="D690" s="451">
        <v>1</v>
      </c>
      <c r="E690" s="405"/>
      <c r="F690" s="406">
        <v>50000</v>
      </c>
      <c r="G690" s="406"/>
      <c r="H690" s="406"/>
      <c r="I690" s="406"/>
      <c r="J690" s="406">
        <v>5000</v>
      </c>
      <c r="K690" s="406"/>
      <c r="L690" s="406">
        <v>35000</v>
      </c>
      <c r="M690" s="407"/>
      <c r="N690" s="407"/>
      <c r="O690" s="408"/>
      <c r="P690" s="409">
        <f t="shared" si="82"/>
        <v>90000</v>
      </c>
      <c r="Q690" s="410"/>
    </row>
    <row r="691" spans="1:19" ht="30" customHeight="1" x14ac:dyDescent="0.2">
      <c r="A691" s="1150"/>
      <c r="B691" s="517"/>
      <c r="C691" s="428" t="s">
        <v>88</v>
      </c>
      <c r="D691" s="429">
        <v>1</v>
      </c>
      <c r="E691" s="405"/>
      <c r="F691" s="444">
        <v>30000</v>
      </c>
      <c r="G691" s="444">
        <v>1000</v>
      </c>
      <c r="H691" s="444"/>
      <c r="I691" s="444"/>
      <c r="J691" s="444">
        <v>3000</v>
      </c>
      <c r="K691" s="444"/>
      <c r="L691" s="444">
        <v>27000</v>
      </c>
      <c r="M691" s="445"/>
      <c r="N691" s="445"/>
      <c r="O691" s="446"/>
      <c r="P691" s="447">
        <f t="shared" si="82"/>
        <v>61000</v>
      </c>
      <c r="Q691" s="448"/>
    </row>
    <row r="692" spans="1:19" ht="29.25" customHeight="1" thickBot="1" x14ac:dyDescent="0.25">
      <c r="A692" s="1192"/>
      <c r="B692" s="577"/>
      <c r="C692" s="578" t="s">
        <v>469</v>
      </c>
      <c r="D692" s="490">
        <f>SUM(D689:D691)</f>
        <v>3</v>
      </c>
      <c r="E692" s="491"/>
      <c r="F692" s="579">
        <f>SUM(F689:F691)</f>
        <v>135000</v>
      </c>
      <c r="G692" s="579">
        <f>SUM(G689:G691)</f>
        <v>39000</v>
      </c>
      <c r="H692" s="579"/>
      <c r="I692" s="579"/>
      <c r="J692" s="579">
        <f>SUM(J689:J691)</f>
        <v>13500</v>
      </c>
      <c r="K692" s="579"/>
      <c r="L692" s="579">
        <f>SUM(L689:L691)</f>
        <v>111500</v>
      </c>
      <c r="M692" s="492"/>
      <c r="N692" s="492"/>
      <c r="O692" s="493"/>
      <c r="P692" s="579">
        <f>SUM(P689:P691)</f>
        <v>299000</v>
      </c>
      <c r="Q692" s="494"/>
    </row>
    <row r="693" spans="1:19" ht="28.5" customHeight="1" thickTop="1" x14ac:dyDescent="0.2">
      <c r="A693" s="1193" t="s">
        <v>802</v>
      </c>
      <c r="B693" s="1174" t="s">
        <v>470</v>
      </c>
      <c r="C693" s="411" t="s">
        <v>436</v>
      </c>
      <c r="D693" s="489">
        <v>1</v>
      </c>
      <c r="E693" s="413"/>
      <c r="F693" s="395">
        <v>55000</v>
      </c>
      <c r="G693" s="395"/>
      <c r="H693" s="395"/>
      <c r="I693" s="395"/>
      <c r="J693" s="395">
        <v>5500</v>
      </c>
      <c r="K693" s="395"/>
      <c r="L693" s="395">
        <v>49500</v>
      </c>
      <c r="M693" s="398"/>
      <c r="N693" s="398"/>
      <c r="O693" s="399"/>
      <c r="P693" s="450">
        <f t="shared" ref="P693:P694" si="83">SUM(F693:L693)</f>
        <v>110000</v>
      </c>
      <c r="Q693" s="401"/>
    </row>
    <row r="694" spans="1:19" ht="28.5" customHeight="1" x14ac:dyDescent="0.2">
      <c r="A694" s="1154"/>
      <c r="B694" s="1119"/>
      <c r="C694" s="428" t="s">
        <v>438</v>
      </c>
      <c r="D694" s="429">
        <v>1</v>
      </c>
      <c r="E694" s="430"/>
      <c r="F694" s="431">
        <v>30000</v>
      </c>
      <c r="G694" s="431">
        <v>10000</v>
      </c>
      <c r="H694" s="431"/>
      <c r="I694" s="431"/>
      <c r="J694" s="431">
        <v>3000</v>
      </c>
      <c r="K694" s="431"/>
      <c r="L694" s="431">
        <v>27000</v>
      </c>
      <c r="M694" s="432"/>
      <c r="N694" s="432"/>
      <c r="O694" s="433"/>
      <c r="P694" s="434">
        <f t="shared" si="83"/>
        <v>70000</v>
      </c>
      <c r="Q694" s="435"/>
    </row>
    <row r="695" spans="1:19" ht="28.5" customHeight="1" thickBot="1" x14ac:dyDescent="0.25">
      <c r="A695" s="1194"/>
      <c r="B695" s="580"/>
      <c r="C695" s="578" t="s">
        <v>471</v>
      </c>
      <c r="D695" s="581">
        <f>SUM(D693:D694)</f>
        <v>2</v>
      </c>
      <c r="E695" s="582"/>
      <c r="F695" s="583">
        <f>SUM(F693:F694)</f>
        <v>85000</v>
      </c>
      <c r="G695" s="583">
        <f>SUM(G693:G694)</f>
        <v>10000</v>
      </c>
      <c r="H695" s="583"/>
      <c r="I695" s="583"/>
      <c r="J695" s="583">
        <f>SUM(J693:J694)</f>
        <v>8500</v>
      </c>
      <c r="K695" s="583"/>
      <c r="L695" s="583">
        <f>SUM(L693:L694)</f>
        <v>76500</v>
      </c>
      <c r="M695" s="584"/>
      <c r="N695" s="584"/>
      <c r="O695" s="585"/>
      <c r="P695" s="583">
        <f>SUM(P693:P694)</f>
        <v>180000</v>
      </c>
      <c r="Q695" s="586"/>
    </row>
    <row r="696" spans="1:19" ht="21" customHeight="1" thickTop="1" x14ac:dyDescent="0.2">
      <c r="A696" s="1109" t="s">
        <v>803</v>
      </c>
      <c r="B696" s="1174" t="s">
        <v>472</v>
      </c>
      <c r="C696" s="411" t="s">
        <v>441</v>
      </c>
      <c r="D696" s="412">
        <v>1</v>
      </c>
      <c r="E696" s="413"/>
      <c r="F696" s="395">
        <v>55000</v>
      </c>
      <c r="G696" s="395">
        <v>20000</v>
      </c>
      <c r="H696" s="395"/>
      <c r="I696" s="395"/>
      <c r="J696" s="395">
        <v>5500</v>
      </c>
      <c r="K696" s="395"/>
      <c r="L696" s="395">
        <v>54500</v>
      </c>
      <c r="M696" s="398"/>
      <c r="N696" s="398"/>
      <c r="O696" s="399"/>
      <c r="P696" s="450">
        <f>SUM(F696:L696)</f>
        <v>135000</v>
      </c>
      <c r="Q696" s="330"/>
    </row>
    <row r="697" spans="1:19" ht="21.75" customHeight="1" x14ac:dyDescent="0.2">
      <c r="A697" s="1110"/>
      <c r="B697" s="1119"/>
      <c r="C697" s="403" t="s">
        <v>384</v>
      </c>
      <c r="D697" s="451">
        <v>1</v>
      </c>
      <c r="E697" s="405"/>
      <c r="F697" s="406">
        <v>45000</v>
      </c>
      <c r="G697" s="406">
        <v>10000</v>
      </c>
      <c r="H697" s="406"/>
      <c r="I697" s="406"/>
      <c r="J697" s="406">
        <v>4500</v>
      </c>
      <c r="K697" s="406"/>
      <c r="L697" s="406">
        <v>40500</v>
      </c>
      <c r="M697" s="407"/>
      <c r="N697" s="407"/>
      <c r="O697" s="408"/>
      <c r="P697" s="409">
        <f>SUM(F697:L697)</f>
        <v>100000</v>
      </c>
      <c r="Q697" s="410"/>
    </row>
    <row r="698" spans="1:19" ht="26.25" customHeight="1" x14ac:dyDescent="0.2">
      <c r="A698" s="1110"/>
      <c r="B698" s="1119"/>
      <c r="C698" s="428" t="s">
        <v>443</v>
      </c>
      <c r="D698" s="429">
        <v>1</v>
      </c>
      <c r="E698" s="430"/>
      <c r="F698" s="431">
        <v>40000</v>
      </c>
      <c r="G698" s="431"/>
      <c r="H698" s="431"/>
      <c r="I698" s="431"/>
      <c r="J698" s="431">
        <v>4000</v>
      </c>
      <c r="K698" s="431"/>
      <c r="L698" s="431">
        <v>26000</v>
      </c>
      <c r="M698" s="432"/>
      <c r="N698" s="432"/>
      <c r="O698" s="433"/>
      <c r="P698" s="434">
        <f>SUM(F698:L698)</f>
        <v>70000</v>
      </c>
      <c r="Q698" s="435"/>
    </row>
    <row r="699" spans="1:19" ht="30" customHeight="1" thickBot="1" x14ac:dyDescent="0.25">
      <c r="A699" s="1178"/>
      <c r="B699" s="580"/>
      <c r="C699" s="587" t="s">
        <v>473</v>
      </c>
      <c r="D699" s="490">
        <f>SUM(D696:D698)</f>
        <v>3</v>
      </c>
      <c r="E699" s="491"/>
      <c r="F699" s="579">
        <f>SUM(F696:F698)</f>
        <v>140000</v>
      </c>
      <c r="G699" s="579">
        <f>SUM(G696:G698)</f>
        <v>30000</v>
      </c>
      <c r="H699" s="579"/>
      <c r="I699" s="579"/>
      <c r="J699" s="579">
        <f>SUM(J696:J698)</f>
        <v>14000</v>
      </c>
      <c r="K699" s="579"/>
      <c r="L699" s="579">
        <f>SUM(L696:L698)</f>
        <v>121000</v>
      </c>
      <c r="M699" s="492"/>
      <c r="N699" s="492"/>
      <c r="O699" s="493"/>
      <c r="P699" s="579">
        <f>SUM(P696:P698)</f>
        <v>305000</v>
      </c>
      <c r="Q699" s="494"/>
    </row>
    <row r="700" spans="1:19" ht="23.25" customHeight="1" thickTop="1" thickBot="1" x14ac:dyDescent="0.25">
      <c r="A700" s="588"/>
      <c r="B700" s="589"/>
      <c r="C700" s="590" t="s">
        <v>474</v>
      </c>
      <c r="D700" s="591">
        <f>SUM(D699,D695,D692)</f>
        <v>8</v>
      </c>
      <c r="E700" s="484"/>
      <c r="F700" s="579">
        <f>SUM(F699,F695,F692)</f>
        <v>360000</v>
      </c>
      <c r="G700" s="579">
        <f>SUM(G699,G695,G692)</f>
        <v>79000</v>
      </c>
      <c r="H700" s="579"/>
      <c r="I700" s="579"/>
      <c r="J700" s="579">
        <f>SUM(J692+J695+J699)</f>
        <v>36000</v>
      </c>
      <c r="K700" s="579"/>
      <c r="L700" s="579">
        <f>SUM(L699,L695,L692)</f>
        <v>309000</v>
      </c>
      <c r="M700" s="485"/>
      <c r="N700" s="485"/>
      <c r="O700" s="486"/>
      <c r="P700" s="579">
        <f>SUM(P699,P695,P692)</f>
        <v>784000</v>
      </c>
      <c r="Q700" s="487"/>
    </row>
    <row r="701" spans="1:19" ht="21" customHeight="1" thickTop="1" thickBot="1" x14ac:dyDescent="0.25">
      <c r="A701" s="1179" t="s">
        <v>475</v>
      </c>
      <c r="B701" s="1180"/>
      <c r="C701" s="1181"/>
      <c r="D701" s="592">
        <f>SUM(D659+D664+D668+D672+D676+D686+D700)</f>
        <v>24</v>
      </c>
      <c r="E701" s="593"/>
      <c r="F701" s="594">
        <f>SUM(F659+F664+F668+F672+F676+F686+F700)</f>
        <v>1181000</v>
      </c>
      <c r="G701" s="594">
        <f>SUM(G664+G668+G672+G676+G700)</f>
        <v>268000</v>
      </c>
      <c r="H701" s="594"/>
      <c r="I701" s="594"/>
      <c r="J701" s="594">
        <f>SUM(J659+J664+J668+J672+J676+J686+J700)</f>
        <v>118100</v>
      </c>
      <c r="K701" s="594"/>
      <c r="L701" s="594">
        <f>SUM(L659+L664+L668+L672+L676+L686+L700)</f>
        <v>738000</v>
      </c>
      <c r="M701" s="595"/>
      <c r="N701" s="595"/>
      <c r="O701" s="596"/>
      <c r="P701" s="594">
        <f>SUM(P659+P664+P668+P672+P676+P686+P700)</f>
        <v>2305100</v>
      </c>
      <c r="Q701" s="487"/>
      <c r="R701" s="161"/>
      <c r="S701" s="161"/>
    </row>
    <row r="702" spans="1:19" ht="24" customHeight="1" thickTop="1" thickBot="1" x14ac:dyDescent="0.25">
      <c r="A702" s="1182" t="s">
        <v>804</v>
      </c>
      <c r="B702" s="1183"/>
      <c r="C702" s="1183"/>
      <c r="D702" s="1183"/>
      <c r="E702" s="1183"/>
      <c r="F702" s="1183"/>
      <c r="G702" s="1183"/>
      <c r="H702" s="1183"/>
      <c r="I702" s="1183"/>
      <c r="J702" s="1183"/>
      <c r="K702" s="1183"/>
      <c r="L702" s="1183"/>
      <c r="M702" s="1183"/>
      <c r="N702" s="1183"/>
      <c r="O702" s="1183"/>
      <c r="P702" s="1183"/>
      <c r="Q702" s="1184"/>
    </row>
    <row r="703" spans="1:19" ht="24" customHeight="1" thickTop="1" x14ac:dyDescent="0.2">
      <c r="A703" s="1185" t="s">
        <v>804</v>
      </c>
      <c r="B703" s="1055" t="s">
        <v>476</v>
      </c>
      <c r="C703" s="597" t="s">
        <v>477</v>
      </c>
      <c r="D703" s="120">
        <v>1</v>
      </c>
      <c r="E703" s="598"/>
      <c r="F703" s="120">
        <v>5281</v>
      </c>
      <c r="G703" s="147"/>
      <c r="H703" s="147"/>
      <c r="I703" s="147"/>
      <c r="J703" s="147"/>
      <c r="K703" s="147"/>
      <c r="L703" s="147"/>
      <c r="M703" s="147">
        <v>1</v>
      </c>
      <c r="N703" s="147"/>
      <c r="O703" s="147"/>
      <c r="P703" s="120">
        <v>2641</v>
      </c>
      <c r="Q703" s="599"/>
      <c r="R703" s="161"/>
      <c r="S703" s="161"/>
    </row>
    <row r="704" spans="1:19" ht="24" customHeight="1" x14ac:dyDescent="0.2">
      <c r="A704" s="1186"/>
      <c r="B704" s="1068"/>
      <c r="C704" s="600" t="s">
        <v>478</v>
      </c>
      <c r="D704" s="155">
        <v>1</v>
      </c>
      <c r="E704" s="601"/>
      <c r="F704" s="155">
        <v>800</v>
      </c>
      <c r="G704" s="223"/>
      <c r="H704" s="223"/>
      <c r="I704" s="223"/>
      <c r="J704" s="223"/>
      <c r="K704" s="223"/>
      <c r="L704" s="223"/>
      <c r="M704" s="223"/>
      <c r="N704" s="223"/>
      <c r="O704" s="223"/>
      <c r="P704" s="155">
        <v>400</v>
      </c>
      <c r="Q704" s="602"/>
      <c r="R704" s="161"/>
      <c r="S704" s="161"/>
    </row>
    <row r="705" spans="1:19" ht="30" customHeight="1" thickBot="1" x14ac:dyDescent="0.25">
      <c r="A705" s="1187"/>
      <c r="B705" s="603"/>
      <c r="C705" s="604" t="s">
        <v>479</v>
      </c>
      <c r="D705" s="68">
        <f>SUM(D703:D704)</f>
        <v>2</v>
      </c>
      <c r="E705" s="184"/>
      <c r="F705" s="68">
        <f>SUM(F703:F704)</f>
        <v>6081</v>
      </c>
      <c r="G705" s="68"/>
      <c r="H705" s="68"/>
      <c r="I705" s="68"/>
      <c r="J705" s="68"/>
      <c r="K705" s="68"/>
      <c r="L705" s="68"/>
      <c r="M705" s="68"/>
      <c r="N705" s="68"/>
      <c r="O705" s="68"/>
      <c r="P705" s="68">
        <f>SUM(P703:P704)</f>
        <v>3041</v>
      </c>
      <c r="Q705" s="605"/>
    </row>
    <row r="706" spans="1:19" ht="24" customHeight="1" thickTop="1" thickBot="1" x14ac:dyDescent="0.25">
      <c r="A706" s="1196" t="s">
        <v>480</v>
      </c>
      <c r="B706" s="1197"/>
      <c r="C706" s="1198"/>
      <c r="D706" s="68">
        <f>SUM(D705)</f>
        <v>2</v>
      </c>
      <c r="E706" s="184"/>
      <c r="F706" s="68">
        <f>SUM(F705:F705)</f>
        <v>6081</v>
      </c>
      <c r="G706" s="68"/>
      <c r="H706" s="68"/>
      <c r="I706" s="68"/>
      <c r="J706" s="68"/>
      <c r="K706" s="68"/>
      <c r="L706" s="68"/>
      <c r="M706" s="68"/>
      <c r="N706" s="68"/>
      <c r="O706" s="68"/>
      <c r="P706" s="68">
        <f>SUM(P705)</f>
        <v>3041</v>
      </c>
      <c r="Q706" s="605"/>
      <c r="R706" s="161"/>
      <c r="S706" s="161"/>
    </row>
    <row r="707" spans="1:19" s="161" customFormat="1" ht="24" customHeight="1" thickTop="1" thickBot="1" x14ac:dyDescent="0.25">
      <c r="A707" s="1199" t="s">
        <v>481</v>
      </c>
      <c r="B707" s="1200"/>
      <c r="C707" s="1201"/>
      <c r="D707" s="606">
        <f>SUM(D120+D139++D180+D198+D205+D209+D217+D227+D290+D312+D388+D701)</f>
        <v>237</v>
      </c>
      <c r="E707" s="606" t="e">
        <f>SUM(E205,#REF!,#REF!)</f>
        <v>#REF!</v>
      </c>
      <c r="F707" s="606">
        <f>SUM(F120+F139+F180+F198+F205+F209+F217+F227+F290+F312+F388+F701)</f>
        <v>12502000</v>
      </c>
      <c r="G707" s="606">
        <f>SUM(G120+G180+G198+G205+G209+G217+G227+G290+G312+G388+G701)</f>
        <v>2645950</v>
      </c>
      <c r="H707" s="606"/>
      <c r="I707" s="606"/>
      <c r="J707" s="606">
        <f>SUM(J120+J139+J180+J198+J205+J209+J217+J227+J290+J312+J388+J701)</f>
        <v>1189575</v>
      </c>
      <c r="K707" s="606"/>
      <c r="L707" s="606">
        <f>SUM(L120+L139+L180+L198+L205+L209+L217+L227+L290+L312+L388+L701)</f>
        <v>8723795</v>
      </c>
      <c r="M707" s="606" t="e">
        <f>SUM(M205,#REF!,#REF!)</f>
        <v>#REF!</v>
      </c>
      <c r="N707" s="606" t="e">
        <f>SUM(#REF!)</f>
        <v>#REF!</v>
      </c>
      <c r="O707" s="606"/>
      <c r="P707" s="606">
        <f>SUM(P120+P139+P180+P198+P205+P209+P217+P227+P290+P312+P388+P701)</f>
        <v>24722820</v>
      </c>
      <c r="Q707" s="607"/>
    </row>
    <row r="708" spans="1:19" ht="24" customHeight="1" thickTop="1" thickBot="1" x14ac:dyDescent="0.25">
      <c r="A708" s="1202" t="s">
        <v>482</v>
      </c>
      <c r="B708" s="1203"/>
      <c r="C708" s="1204"/>
      <c r="D708" s="608">
        <f>SUM(D655)</f>
        <v>220</v>
      </c>
      <c r="E708" s="609"/>
      <c r="F708" s="608">
        <f>SUM(F655)</f>
        <v>15989800</v>
      </c>
      <c r="G708" s="610">
        <f>SUM(G655)</f>
        <v>2122560</v>
      </c>
      <c r="H708" s="610"/>
      <c r="I708" s="610"/>
      <c r="J708" s="610"/>
      <c r="K708" s="610"/>
      <c r="L708" s="610">
        <f>SUM(L655)</f>
        <v>9979817</v>
      </c>
      <c r="M708" s="608"/>
      <c r="N708" s="608"/>
      <c r="O708" s="608"/>
      <c r="P708" s="608">
        <f>SUM(P655)</f>
        <v>28058177</v>
      </c>
      <c r="Q708" s="611"/>
      <c r="R708" s="161"/>
      <c r="S708" s="161"/>
    </row>
    <row r="709" spans="1:19" ht="30" customHeight="1" thickTop="1" thickBot="1" x14ac:dyDescent="0.25">
      <c r="A709" s="1002" t="s">
        <v>483</v>
      </c>
      <c r="B709" s="1003"/>
      <c r="C709" s="1003"/>
      <c r="D709" s="1003"/>
      <c r="E709" s="1003"/>
      <c r="F709" s="1003"/>
      <c r="G709" s="1003"/>
      <c r="H709" s="1003"/>
      <c r="I709" s="1003"/>
      <c r="J709" s="1003"/>
      <c r="K709" s="1003"/>
      <c r="L709" s="1003"/>
      <c r="M709" s="1003"/>
      <c r="N709" s="1003"/>
      <c r="O709" s="1003"/>
      <c r="P709" s="1003"/>
      <c r="Q709" s="1004"/>
      <c r="R709" s="161"/>
      <c r="S709" s="161"/>
    </row>
    <row r="710" spans="1:19" ht="24" customHeight="1" thickTop="1" thickBot="1" x14ac:dyDescent="0.25">
      <c r="A710" s="1205" t="s">
        <v>484</v>
      </c>
      <c r="B710" s="1206"/>
      <c r="C710" s="1206"/>
      <c r="D710" s="1206"/>
      <c r="E710" s="1206"/>
      <c r="F710" s="1206"/>
      <c r="G710" s="1206"/>
      <c r="H710" s="1206"/>
      <c r="I710" s="1206"/>
      <c r="J710" s="1206"/>
      <c r="K710" s="1206"/>
      <c r="L710" s="1206"/>
      <c r="M710" s="1206"/>
      <c r="N710" s="1206"/>
      <c r="O710" s="1206"/>
      <c r="P710" s="1206"/>
      <c r="Q710" s="1207"/>
    </row>
    <row r="711" spans="1:19" ht="24" customHeight="1" thickTop="1" x14ac:dyDescent="0.2">
      <c r="A711" s="1055" t="s">
        <v>485</v>
      </c>
      <c r="B711" s="1005" t="s">
        <v>486</v>
      </c>
      <c r="C711" s="612" t="s">
        <v>124</v>
      </c>
      <c r="D711" s="120">
        <v>1</v>
      </c>
      <c r="E711" s="120"/>
      <c r="F711" s="120">
        <v>85000</v>
      </c>
      <c r="G711" s="147">
        <v>21500</v>
      </c>
      <c r="H711" s="147"/>
      <c r="I711" s="147"/>
      <c r="J711" s="147">
        <v>8500</v>
      </c>
      <c r="K711" s="147"/>
      <c r="L711" s="147">
        <v>85000</v>
      </c>
      <c r="M711" s="147"/>
      <c r="N711" s="147"/>
      <c r="O711" s="147"/>
      <c r="P711" s="120">
        <f>SUM(F711:L711)</f>
        <v>200000</v>
      </c>
      <c r="Q711" s="148"/>
      <c r="R711" s="46"/>
      <c r="S711" s="46"/>
    </row>
    <row r="712" spans="1:19" ht="24" customHeight="1" x14ac:dyDescent="0.2">
      <c r="A712" s="1068"/>
      <c r="B712" s="1006"/>
      <c r="C712" s="35" t="s">
        <v>239</v>
      </c>
      <c r="D712" s="36">
        <v>1</v>
      </c>
      <c r="E712" s="36"/>
      <c r="F712" s="36">
        <v>80000</v>
      </c>
      <c r="G712" s="64"/>
      <c r="H712" s="64"/>
      <c r="I712" s="64"/>
      <c r="J712" s="64">
        <v>8000</v>
      </c>
      <c r="K712" s="64"/>
      <c r="L712" s="64">
        <v>77000</v>
      </c>
      <c r="M712" s="64"/>
      <c r="N712" s="64"/>
      <c r="O712" s="64"/>
      <c r="P712" s="36">
        <f>SUM(F712:L712)</f>
        <v>165000</v>
      </c>
      <c r="Q712" s="212"/>
      <c r="R712" s="46"/>
      <c r="S712" s="46"/>
    </row>
    <row r="713" spans="1:19" ht="24" customHeight="1" x14ac:dyDescent="0.2">
      <c r="A713" s="1068"/>
      <c r="B713" s="1006"/>
      <c r="C713" s="35" t="s">
        <v>239</v>
      </c>
      <c r="D713" s="37">
        <v>1</v>
      </c>
      <c r="E713" s="37"/>
      <c r="F713" s="36">
        <v>80000</v>
      </c>
      <c r="G713" s="64">
        <v>7000</v>
      </c>
      <c r="H713" s="64"/>
      <c r="I713" s="64"/>
      <c r="J713" s="64">
        <v>8000</v>
      </c>
      <c r="K713" s="64"/>
      <c r="L713" s="64">
        <v>80000</v>
      </c>
      <c r="M713" s="64"/>
      <c r="N713" s="64"/>
      <c r="O713" s="64"/>
      <c r="P713" s="36">
        <f>SUM(F713:L713)</f>
        <v>175000</v>
      </c>
      <c r="Q713" s="58"/>
      <c r="R713" s="46"/>
      <c r="S713" s="46"/>
    </row>
    <row r="714" spans="1:19" ht="24" customHeight="1" thickBot="1" x14ac:dyDescent="0.25">
      <c r="A714" s="1208"/>
      <c r="B714" s="613"/>
      <c r="C714" s="163" t="s">
        <v>487</v>
      </c>
      <c r="D714" s="164">
        <f t="shared" ref="D714:G714" si="84">SUM(D711:D713)</f>
        <v>3</v>
      </c>
      <c r="E714" s="164">
        <f t="shared" si="84"/>
        <v>0</v>
      </c>
      <c r="F714" s="164">
        <f t="shared" si="84"/>
        <v>245000</v>
      </c>
      <c r="G714" s="165">
        <f t="shared" si="84"/>
        <v>28500</v>
      </c>
      <c r="H714" s="165"/>
      <c r="I714" s="165"/>
      <c r="J714" s="165">
        <f t="shared" ref="J714" si="85">SUM(J711:J713)</f>
        <v>24500</v>
      </c>
      <c r="K714" s="165"/>
      <c r="L714" s="165">
        <f t="shared" ref="L714:M714" si="86">SUM(L711:L713)</f>
        <v>242000</v>
      </c>
      <c r="M714" s="165">
        <f t="shared" si="86"/>
        <v>0</v>
      </c>
      <c r="N714" s="165"/>
      <c r="O714" s="165"/>
      <c r="P714" s="164">
        <f>SUM(P711:P713)</f>
        <v>540000</v>
      </c>
      <c r="Q714" s="166"/>
      <c r="R714" s="46"/>
      <c r="S714" s="46"/>
    </row>
    <row r="715" spans="1:19" ht="30.75" customHeight="1" thickTop="1" x14ac:dyDescent="0.2">
      <c r="A715" s="1005" t="s">
        <v>488</v>
      </c>
      <c r="B715" s="171"/>
      <c r="C715" s="35" t="s">
        <v>71</v>
      </c>
      <c r="D715" s="75">
        <v>1</v>
      </c>
      <c r="E715" s="120"/>
      <c r="F715" s="36">
        <v>75000</v>
      </c>
      <c r="G715" s="64"/>
      <c r="H715" s="64"/>
      <c r="I715" s="64"/>
      <c r="J715" s="64">
        <v>7500</v>
      </c>
      <c r="K715" s="64"/>
      <c r="L715" s="64">
        <v>52500</v>
      </c>
      <c r="M715" s="64">
        <f t="shared" ref="M715:M725" si="87">L715/F715</f>
        <v>0.7</v>
      </c>
      <c r="N715" s="64"/>
      <c r="O715" s="64"/>
      <c r="P715" s="36">
        <f t="shared" ref="P715:P721" si="88">SUM(F715:L715)</f>
        <v>135000</v>
      </c>
      <c r="Q715" s="182"/>
    </row>
    <row r="716" spans="1:19" ht="27.75" customHeight="1" x14ac:dyDescent="0.2">
      <c r="A716" s="1006"/>
      <c r="B716" s="1009" t="s">
        <v>489</v>
      </c>
      <c r="C716" s="168" t="s">
        <v>76</v>
      </c>
      <c r="D716" s="37">
        <v>1</v>
      </c>
      <c r="E716" s="37"/>
      <c r="F716" s="37">
        <v>65000</v>
      </c>
      <c r="G716" s="57"/>
      <c r="H716" s="57"/>
      <c r="I716" s="57"/>
      <c r="J716" s="57">
        <v>6500</v>
      </c>
      <c r="K716" s="57"/>
      <c r="L716" s="57">
        <v>32500</v>
      </c>
      <c r="M716" s="57">
        <f t="shared" si="87"/>
        <v>0.5</v>
      </c>
      <c r="N716" s="57"/>
      <c r="O716" s="57"/>
      <c r="P716" s="37">
        <f t="shared" si="88"/>
        <v>104000</v>
      </c>
      <c r="Q716" s="224"/>
    </row>
    <row r="717" spans="1:19" ht="27.75" customHeight="1" x14ac:dyDescent="0.2">
      <c r="A717" s="1006"/>
      <c r="B717" s="1009"/>
      <c r="C717" s="168" t="s">
        <v>76</v>
      </c>
      <c r="D717" s="37">
        <v>1</v>
      </c>
      <c r="E717" s="37"/>
      <c r="F717" s="37">
        <v>65000</v>
      </c>
      <c r="G717" s="57"/>
      <c r="H717" s="57"/>
      <c r="I717" s="57"/>
      <c r="J717" s="57">
        <v>6500</v>
      </c>
      <c r="K717" s="57"/>
      <c r="L717" s="57">
        <v>13500</v>
      </c>
      <c r="M717" s="57">
        <f t="shared" si="87"/>
        <v>0.2076923076923077</v>
      </c>
      <c r="N717" s="57"/>
      <c r="O717" s="57"/>
      <c r="P717" s="37">
        <f t="shared" si="88"/>
        <v>85000</v>
      </c>
      <c r="Q717" s="224"/>
    </row>
    <row r="718" spans="1:19" ht="27.75" customHeight="1" x14ac:dyDescent="0.2">
      <c r="A718" s="1006"/>
      <c r="B718" s="1009"/>
      <c r="C718" s="168" t="s">
        <v>76</v>
      </c>
      <c r="D718" s="62">
        <v>1</v>
      </c>
      <c r="E718" s="37"/>
      <c r="F718" s="37">
        <v>65000</v>
      </c>
      <c r="G718" s="57"/>
      <c r="H718" s="57"/>
      <c r="I718" s="57"/>
      <c r="J718" s="57">
        <v>6500</v>
      </c>
      <c r="K718" s="57"/>
      <c r="L718" s="57">
        <v>3500</v>
      </c>
      <c r="M718" s="57">
        <f t="shared" si="87"/>
        <v>5.3846153846153849E-2</v>
      </c>
      <c r="N718" s="57"/>
      <c r="O718" s="57"/>
      <c r="P718" s="37">
        <f t="shared" si="88"/>
        <v>75000</v>
      </c>
      <c r="Q718" s="224"/>
    </row>
    <row r="719" spans="1:19" ht="27.75" customHeight="1" x14ac:dyDescent="0.2">
      <c r="A719" s="1006"/>
      <c r="B719" s="1009"/>
      <c r="C719" s="168" t="s">
        <v>76</v>
      </c>
      <c r="D719" s="37">
        <v>1</v>
      </c>
      <c r="E719" s="37"/>
      <c r="F719" s="37">
        <v>65000</v>
      </c>
      <c r="G719" s="57"/>
      <c r="H719" s="57"/>
      <c r="I719" s="57"/>
      <c r="J719" s="57">
        <v>6500</v>
      </c>
      <c r="K719" s="57"/>
      <c r="L719" s="57">
        <v>13500</v>
      </c>
      <c r="M719" s="57">
        <f t="shared" si="87"/>
        <v>0.2076923076923077</v>
      </c>
      <c r="N719" s="57"/>
      <c r="O719" s="57"/>
      <c r="P719" s="37">
        <f>SUM(F719:L719)</f>
        <v>85000</v>
      </c>
      <c r="Q719" s="224"/>
    </row>
    <row r="720" spans="1:19" ht="24" customHeight="1" x14ac:dyDescent="0.2">
      <c r="A720" s="1006"/>
      <c r="B720" s="1009"/>
      <c r="C720" s="168" t="s">
        <v>76</v>
      </c>
      <c r="D720" s="37">
        <v>1</v>
      </c>
      <c r="E720" s="37"/>
      <c r="F720" s="37">
        <v>65000</v>
      </c>
      <c r="G720" s="57"/>
      <c r="H720" s="57"/>
      <c r="I720" s="57"/>
      <c r="J720" s="57">
        <v>5687</v>
      </c>
      <c r="K720" s="57"/>
      <c r="L720" s="57">
        <v>16200</v>
      </c>
      <c r="M720" s="57">
        <f t="shared" si="87"/>
        <v>0.24923076923076923</v>
      </c>
      <c r="N720" s="57"/>
      <c r="O720" s="57"/>
      <c r="P720" s="37">
        <v>78762</v>
      </c>
      <c r="Q720" s="224"/>
    </row>
    <row r="721" spans="1:19" ht="24" customHeight="1" x14ac:dyDescent="0.2">
      <c r="A721" s="1006"/>
      <c r="B721" s="201"/>
      <c r="C721" s="614" t="s">
        <v>128</v>
      </c>
      <c r="D721" s="153">
        <v>1</v>
      </c>
      <c r="E721" s="153"/>
      <c r="F721" s="153">
        <v>50000</v>
      </c>
      <c r="G721" s="214"/>
      <c r="H721" s="214"/>
      <c r="I721" s="214"/>
      <c r="J721" s="214">
        <v>5000</v>
      </c>
      <c r="K721" s="214"/>
      <c r="L721" s="214">
        <v>22000</v>
      </c>
      <c r="M721" s="214">
        <f t="shared" si="87"/>
        <v>0.44</v>
      </c>
      <c r="N721" s="214"/>
      <c r="O721" s="214"/>
      <c r="P721" s="153">
        <f t="shared" si="88"/>
        <v>77000</v>
      </c>
      <c r="Q721" s="224"/>
    </row>
    <row r="722" spans="1:19" ht="24" customHeight="1" x14ac:dyDescent="0.2">
      <c r="A722" s="1006"/>
      <c r="B722" s="615"/>
      <c r="C722" s="616" t="s">
        <v>490</v>
      </c>
      <c r="D722" s="269"/>
      <c r="E722" s="269"/>
      <c r="F722" s="269"/>
      <c r="G722" s="270"/>
      <c r="H722" s="270"/>
      <c r="I722" s="270"/>
      <c r="J722" s="270"/>
      <c r="K722" s="270"/>
      <c r="L722" s="270"/>
      <c r="M722" s="270"/>
      <c r="N722" s="270"/>
      <c r="O722" s="270"/>
      <c r="P722" s="269"/>
      <c r="Q722" s="617"/>
    </row>
    <row r="723" spans="1:19" ht="24" customHeight="1" x14ac:dyDescent="0.2">
      <c r="A723" s="1006"/>
      <c r="B723" s="171"/>
      <c r="C723" s="200" t="s">
        <v>193</v>
      </c>
      <c r="D723" s="36">
        <v>1</v>
      </c>
      <c r="E723" s="36"/>
      <c r="F723" s="36">
        <v>68000</v>
      </c>
      <c r="G723" s="64"/>
      <c r="H723" s="64"/>
      <c r="I723" s="64"/>
      <c r="J723" s="64">
        <v>6800</v>
      </c>
      <c r="K723" s="64"/>
      <c r="L723" s="64">
        <v>29200</v>
      </c>
      <c r="M723" s="64">
        <f t="shared" si="87"/>
        <v>0.42941176470588233</v>
      </c>
      <c r="N723" s="64"/>
      <c r="O723" s="64"/>
      <c r="P723" s="36">
        <f t="shared" ref="P723:P725" si="89">SUM(F723:L723)</f>
        <v>104000</v>
      </c>
      <c r="Q723" s="182"/>
    </row>
    <row r="724" spans="1:19" ht="24" customHeight="1" x14ac:dyDescent="0.2">
      <c r="A724" s="1006"/>
      <c r="B724" s="171"/>
      <c r="C724" s="168" t="s">
        <v>76</v>
      </c>
      <c r="D724" s="37">
        <v>1</v>
      </c>
      <c r="E724" s="37"/>
      <c r="F724" s="37">
        <v>65000</v>
      </c>
      <c r="G724" s="57"/>
      <c r="H724" s="57"/>
      <c r="I724" s="57"/>
      <c r="J724" s="57">
        <v>6500</v>
      </c>
      <c r="K724" s="64"/>
      <c r="L724" s="64">
        <v>32500</v>
      </c>
      <c r="M724" s="64">
        <f t="shared" si="87"/>
        <v>0.5</v>
      </c>
      <c r="N724" s="64"/>
      <c r="O724" s="64"/>
      <c r="P724" s="36">
        <f t="shared" si="89"/>
        <v>104000</v>
      </c>
      <c r="Q724" s="182"/>
    </row>
    <row r="725" spans="1:19" ht="24" customHeight="1" x14ac:dyDescent="0.2">
      <c r="A725" s="1006"/>
      <c r="B725" s="171"/>
      <c r="C725" s="200" t="s">
        <v>128</v>
      </c>
      <c r="D725" s="36">
        <v>1</v>
      </c>
      <c r="E725" s="36"/>
      <c r="F725" s="36">
        <v>50000</v>
      </c>
      <c r="G725" s="64"/>
      <c r="H725" s="64"/>
      <c r="I725" s="64"/>
      <c r="J725" s="64">
        <v>5000</v>
      </c>
      <c r="K725" s="64"/>
      <c r="L725" s="64">
        <v>5000</v>
      </c>
      <c r="M725" s="64">
        <f t="shared" si="87"/>
        <v>0.1</v>
      </c>
      <c r="N725" s="64"/>
      <c r="O725" s="64"/>
      <c r="P725" s="36">
        <f t="shared" si="89"/>
        <v>60000</v>
      </c>
      <c r="Q725" s="182"/>
    </row>
    <row r="726" spans="1:19" ht="24" customHeight="1" thickBot="1" x14ac:dyDescent="0.25">
      <c r="A726" s="1195"/>
      <c r="B726" s="618"/>
      <c r="C726" s="50" t="s">
        <v>491</v>
      </c>
      <c r="D726" s="68">
        <f>SUM(D715:D725)</f>
        <v>10</v>
      </c>
      <c r="E726" s="68">
        <f>SUM(E715:E725)</f>
        <v>0</v>
      </c>
      <c r="F726" s="68">
        <f>SUM(F715:F725)</f>
        <v>633000</v>
      </c>
      <c r="G726" s="150"/>
      <c r="H726" s="150"/>
      <c r="I726" s="150"/>
      <c r="J726" s="150">
        <f>SUM(J715:J725)</f>
        <v>62487</v>
      </c>
      <c r="K726" s="150"/>
      <c r="L726" s="150">
        <f>SUM(L715:L725)</f>
        <v>220400</v>
      </c>
      <c r="M726" s="150">
        <f>SUM(M715:M725)</f>
        <v>3.3878733031674204</v>
      </c>
      <c r="N726" s="150"/>
      <c r="O726" s="150"/>
      <c r="P726" s="68">
        <f>SUM(P715:P725)</f>
        <v>907762</v>
      </c>
      <c r="Q726" s="158"/>
      <c r="R726" s="161"/>
      <c r="S726" s="161"/>
    </row>
    <row r="727" spans="1:19" ht="24" customHeight="1" thickTop="1" x14ac:dyDescent="0.2">
      <c r="A727" s="1005" t="s">
        <v>492</v>
      </c>
      <c r="B727" s="201"/>
      <c r="C727" s="63" t="s">
        <v>71</v>
      </c>
      <c r="D727" s="75">
        <v>1</v>
      </c>
      <c r="E727" s="75"/>
      <c r="F727" s="120">
        <v>75000</v>
      </c>
      <c r="G727" s="147"/>
      <c r="H727" s="147"/>
      <c r="I727" s="147"/>
      <c r="J727" s="147">
        <v>7500</v>
      </c>
      <c r="K727" s="147"/>
      <c r="L727" s="147">
        <v>37500</v>
      </c>
      <c r="M727" s="619">
        <f>L727/F727</f>
        <v>0.5</v>
      </c>
      <c r="N727" s="619"/>
      <c r="O727" s="620"/>
      <c r="P727" s="75">
        <f>SUM(F727:L727)</f>
        <v>120000</v>
      </c>
      <c r="Q727" s="216"/>
    </row>
    <row r="728" spans="1:19" ht="24" customHeight="1" x14ac:dyDescent="0.2">
      <c r="A728" s="1006"/>
      <c r="B728" s="201" t="s">
        <v>493</v>
      </c>
      <c r="C728" s="621" t="s">
        <v>494</v>
      </c>
      <c r="D728" s="36">
        <v>1</v>
      </c>
      <c r="E728" s="36"/>
      <c r="F728" s="36">
        <v>70000</v>
      </c>
      <c r="G728" s="64"/>
      <c r="H728" s="64"/>
      <c r="I728" s="64"/>
      <c r="J728" s="64">
        <v>7000</v>
      </c>
      <c r="K728" s="64"/>
      <c r="L728" s="64">
        <v>38000</v>
      </c>
      <c r="M728" s="64"/>
      <c r="N728" s="64"/>
      <c r="O728" s="36"/>
      <c r="P728" s="36">
        <f>SUM(F728:N728)</f>
        <v>115000</v>
      </c>
      <c r="Q728" s="622"/>
    </row>
    <row r="729" spans="1:19" ht="24" customHeight="1" x14ac:dyDescent="0.2">
      <c r="A729" s="1006"/>
      <c r="B729" s="623"/>
      <c r="C729" s="624" t="s">
        <v>494</v>
      </c>
      <c r="D729" s="625">
        <v>1</v>
      </c>
      <c r="E729" s="626"/>
      <c r="F729" s="36">
        <v>70000</v>
      </c>
      <c r="G729" s="64"/>
      <c r="H729" s="64"/>
      <c r="I729" s="64"/>
      <c r="J729" s="64">
        <v>7000</v>
      </c>
      <c r="K729" s="64"/>
      <c r="L729" s="64"/>
      <c r="M729" s="64"/>
      <c r="N729" s="64"/>
      <c r="O729" s="36"/>
      <c r="P729" s="36">
        <f>SUM(F729:N729)</f>
        <v>77000</v>
      </c>
      <c r="Q729" s="627"/>
    </row>
    <row r="730" spans="1:19" ht="24" customHeight="1" x14ac:dyDescent="0.2">
      <c r="A730" s="1006"/>
      <c r="B730" s="628"/>
      <c r="C730" s="629" t="s">
        <v>76</v>
      </c>
      <c r="D730" s="630">
        <v>1</v>
      </c>
      <c r="E730" s="630"/>
      <c r="F730" s="631">
        <v>65000</v>
      </c>
      <c r="G730" s="57"/>
      <c r="H730" s="57"/>
      <c r="I730" s="57"/>
      <c r="J730" s="57">
        <v>6500</v>
      </c>
      <c r="K730" s="57"/>
      <c r="L730" s="57">
        <v>21200</v>
      </c>
      <c r="M730" s="632"/>
      <c r="N730" s="632"/>
      <c r="O730" s="631"/>
      <c r="P730" s="631">
        <f t="shared" ref="P730:P737" si="90">SUM(F730:L730)</f>
        <v>92700</v>
      </c>
      <c r="Q730" s="633"/>
    </row>
    <row r="731" spans="1:19" ht="24" customHeight="1" x14ac:dyDescent="0.2">
      <c r="A731" s="1006"/>
      <c r="B731" s="628"/>
      <c r="C731" s="629" t="s">
        <v>76</v>
      </c>
      <c r="D731" s="630">
        <v>1</v>
      </c>
      <c r="E731" s="630"/>
      <c r="F731" s="631">
        <v>65000</v>
      </c>
      <c r="G731" s="57"/>
      <c r="H731" s="57"/>
      <c r="I731" s="57"/>
      <c r="J731" s="57">
        <v>6500</v>
      </c>
      <c r="K731" s="57"/>
      <c r="L731" s="57">
        <v>8500</v>
      </c>
      <c r="M731" s="632"/>
      <c r="N731" s="632"/>
      <c r="O731" s="631"/>
      <c r="P731" s="631">
        <f t="shared" si="90"/>
        <v>80000</v>
      </c>
      <c r="Q731" s="633"/>
    </row>
    <row r="732" spans="1:19" ht="24" customHeight="1" x14ac:dyDescent="0.2">
      <c r="A732" s="1006"/>
      <c r="B732" s="201"/>
      <c r="C732" s="629" t="s">
        <v>76</v>
      </c>
      <c r="D732" s="630">
        <v>1</v>
      </c>
      <c r="E732" s="630"/>
      <c r="F732" s="631">
        <v>65000</v>
      </c>
      <c r="G732" s="57"/>
      <c r="H732" s="57"/>
      <c r="I732" s="57"/>
      <c r="J732" s="57">
        <v>6500</v>
      </c>
      <c r="K732" s="57"/>
      <c r="L732" s="57">
        <v>500</v>
      </c>
      <c r="M732" s="632"/>
      <c r="N732" s="632"/>
      <c r="O732" s="631"/>
      <c r="P732" s="631">
        <f t="shared" si="90"/>
        <v>72000</v>
      </c>
      <c r="Q732" s="634"/>
    </row>
    <row r="733" spans="1:19" ht="24" customHeight="1" x14ac:dyDescent="0.2">
      <c r="A733" s="171"/>
      <c r="B733" s="201"/>
      <c r="C733" s="635" t="s">
        <v>128</v>
      </c>
      <c r="D733" s="636">
        <v>1</v>
      </c>
      <c r="E733" s="631"/>
      <c r="F733" s="631">
        <v>50000</v>
      </c>
      <c r="G733" s="57"/>
      <c r="H733" s="57"/>
      <c r="I733" s="57"/>
      <c r="J733" s="57">
        <v>5000</v>
      </c>
      <c r="K733" s="57"/>
      <c r="L733" s="57"/>
      <c r="M733" s="632"/>
      <c r="N733" s="632"/>
      <c r="O733" s="631"/>
      <c r="P733" s="631">
        <f t="shared" si="90"/>
        <v>55000</v>
      </c>
      <c r="Q733" s="634"/>
    </row>
    <row r="734" spans="1:19" ht="24" customHeight="1" x14ac:dyDescent="0.2">
      <c r="A734" s="637"/>
      <c r="B734" s="201"/>
      <c r="C734" s="635" t="s">
        <v>128</v>
      </c>
      <c r="D734" s="636">
        <v>1</v>
      </c>
      <c r="E734" s="631"/>
      <c r="F734" s="631">
        <v>50000</v>
      </c>
      <c r="G734" s="57"/>
      <c r="H734" s="57"/>
      <c r="I734" s="57"/>
      <c r="J734" s="57">
        <v>5000</v>
      </c>
      <c r="K734" s="57"/>
      <c r="L734" s="57">
        <v>14000</v>
      </c>
      <c r="M734" s="632"/>
      <c r="N734" s="632"/>
      <c r="O734" s="631"/>
      <c r="P734" s="631">
        <f t="shared" si="90"/>
        <v>69000</v>
      </c>
      <c r="Q734" s="634"/>
    </row>
    <row r="735" spans="1:19" ht="24" customHeight="1" x14ac:dyDescent="0.2">
      <c r="A735" s="637"/>
      <c r="B735" s="201"/>
      <c r="C735" s="635" t="s">
        <v>128</v>
      </c>
      <c r="D735" s="636">
        <v>1</v>
      </c>
      <c r="E735" s="631"/>
      <c r="F735" s="631">
        <v>50000</v>
      </c>
      <c r="G735" s="57"/>
      <c r="H735" s="57"/>
      <c r="I735" s="57"/>
      <c r="J735" s="57">
        <v>5000</v>
      </c>
      <c r="K735" s="57"/>
      <c r="L735" s="57">
        <v>10000</v>
      </c>
      <c r="M735" s="632"/>
      <c r="N735" s="632"/>
      <c r="O735" s="631"/>
      <c r="P735" s="631">
        <f t="shared" si="90"/>
        <v>65000</v>
      </c>
      <c r="Q735" s="634"/>
    </row>
    <row r="736" spans="1:19" ht="24" customHeight="1" x14ac:dyDescent="0.2">
      <c r="A736" s="638"/>
      <c r="B736" s="628"/>
      <c r="C736" s="635" t="s">
        <v>87</v>
      </c>
      <c r="D736" s="636">
        <v>1</v>
      </c>
      <c r="E736" s="631"/>
      <c r="F736" s="631">
        <v>40000</v>
      </c>
      <c r="G736" s="57"/>
      <c r="H736" s="57"/>
      <c r="I736" s="57"/>
      <c r="J736" s="57"/>
      <c r="K736" s="57"/>
      <c r="L736" s="57">
        <v>11000</v>
      </c>
      <c r="M736" s="632"/>
      <c r="N736" s="632"/>
      <c r="O736" s="631"/>
      <c r="P736" s="631">
        <f t="shared" si="90"/>
        <v>51000</v>
      </c>
      <c r="Q736" s="633"/>
    </row>
    <row r="737" spans="1:19" s="161" customFormat="1" ht="24" customHeight="1" x14ac:dyDescent="0.2">
      <c r="A737" s="638"/>
      <c r="B737" s="628"/>
      <c r="C737" s="635" t="s">
        <v>87</v>
      </c>
      <c r="D737" s="631">
        <v>1</v>
      </c>
      <c r="E737" s="631"/>
      <c r="F737" s="631">
        <v>40000</v>
      </c>
      <c r="G737" s="57"/>
      <c r="H737" s="57"/>
      <c r="I737" s="57"/>
      <c r="J737" s="57">
        <v>4000</v>
      </c>
      <c r="K737" s="57"/>
      <c r="L737" s="57"/>
      <c r="M737" s="632"/>
      <c r="N737" s="632"/>
      <c r="O737" s="631"/>
      <c r="P737" s="631">
        <f t="shared" si="90"/>
        <v>44000</v>
      </c>
      <c r="Q737" s="634"/>
      <c r="R737" s="2"/>
      <c r="S737" s="2"/>
    </row>
    <row r="738" spans="1:19" ht="24" customHeight="1" x14ac:dyDescent="0.2">
      <c r="A738" s="639"/>
      <c r="B738" s="171"/>
      <c r="C738" s="168" t="s">
        <v>87</v>
      </c>
      <c r="D738" s="37">
        <v>1</v>
      </c>
      <c r="E738" s="37"/>
      <c r="F738" s="631">
        <v>40000</v>
      </c>
      <c r="G738" s="57"/>
      <c r="H738" s="57"/>
      <c r="I738" s="57"/>
      <c r="J738" s="57">
        <v>4000</v>
      </c>
      <c r="K738" s="57"/>
      <c r="L738" s="57">
        <v>16000</v>
      </c>
      <c r="M738" s="632"/>
      <c r="N738" s="632"/>
      <c r="O738" s="631"/>
      <c r="P738" s="631">
        <f>SUM(F738:L738)</f>
        <v>60000</v>
      </c>
      <c r="Q738" s="634"/>
    </row>
    <row r="739" spans="1:19" s="161" customFormat="1" ht="24" customHeight="1" thickBot="1" x14ac:dyDescent="0.25">
      <c r="A739" s="640"/>
      <c r="B739" s="618"/>
      <c r="C739" s="50" t="s">
        <v>495</v>
      </c>
      <c r="D739" s="68">
        <f>SUM(D727:D738)</f>
        <v>12</v>
      </c>
      <c r="E739" s="68">
        <f>SUM(E727:E737)</f>
        <v>0</v>
      </c>
      <c r="F739" s="68">
        <f>SUM(F727:F738)</f>
        <v>680000</v>
      </c>
      <c r="G739" s="150"/>
      <c r="H739" s="150"/>
      <c r="I739" s="150"/>
      <c r="J739" s="150">
        <f>SUM(J727:J738)</f>
        <v>64000</v>
      </c>
      <c r="K739" s="150"/>
      <c r="L739" s="150">
        <f>SUM(L727:L738)</f>
        <v>156700</v>
      </c>
      <c r="M739" s="641"/>
      <c r="N739" s="641"/>
      <c r="O739" s="642"/>
      <c r="P739" s="68">
        <f>SUM(P727:P738)</f>
        <v>900700</v>
      </c>
      <c r="Q739" s="158"/>
    </row>
    <row r="740" spans="1:19" ht="30.75" customHeight="1" thickTop="1" thickBot="1" x14ac:dyDescent="0.25">
      <c r="A740" s="1065" t="s">
        <v>496</v>
      </c>
      <c r="B740" s="1038"/>
      <c r="C740" s="1039"/>
      <c r="D740" s="140">
        <f>SUM(D739,D726,D714)</f>
        <v>25</v>
      </c>
      <c r="E740" s="140" t="e">
        <f>SUM(#REF!,#REF!,#REF!,#REF!)</f>
        <v>#REF!</v>
      </c>
      <c r="F740" s="140">
        <f>SUM(F739,F726,F714)</f>
        <v>1558000</v>
      </c>
      <c r="G740" s="159">
        <f>SUM(G714+G739)</f>
        <v>28500</v>
      </c>
      <c r="H740" s="159"/>
      <c r="I740" s="159"/>
      <c r="J740" s="159">
        <f>SUM(J739,J726,J714)</f>
        <v>150987</v>
      </c>
      <c r="K740" s="159"/>
      <c r="L740" s="159">
        <f>SUM(L739,L726,L714)</f>
        <v>619100</v>
      </c>
      <c r="M740" s="159" t="e">
        <f>SUM(#REF!,#REF!,#REF!,#REF!)</f>
        <v>#REF!</v>
      </c>
      <c r="N740" s="159"/>
      <c r="O740" s="159"/>
      <c r="P740" s="140">
        <f>SUM(P739,P726,P714)</f>
        <v>2348462</v>
      </c>
      <c r="Q740" s="160"/>
      <c r="R740" s="161"/>
      <c r="S740" s="161"/>
    </row>
    <row r="741" spans="1:19" ht="30.75" customHeight="1" thickTop="1" thickBot="1" x14ac:dyDescent="0.25">
      <c r="A741" s="1065" t="s">
        <v>497</v>
      </c>
      <c r="B741" s="1038"/>
      <c r="C741" s="1039"/>
      <c r="D741" s="606">
        <f>SUM(D740)</f>
        <v>25</v>
      </c>
      <c r="E741" s="606" t="e">
        <f>SUM(#REF!,#REF!,#REF!,#REF!)</f>
        <v>#REF!</v>
      </c>
      <c r="F741" s="606">
        <f>SUM(F740)</f>
        <v>1558000</v>
      </c>
      <c r="G741" s="643">
        <f>SUM(G740)</f>
        <v>28500</v>
      </c>
      <c r="H741" s="643"/>
      <c r="I741" s="643"/>
      <c r="J741" s="643">
        <f>SUM(J740)</f>
        <v>150987</v>
      </c>
      <c r="K741" s="643"/>
      <c r="L741" s="643">
        <f>SUM(L740)</f>
        <v>619100</v>
      </c>
      <c r="M741" s="643" t="e">
        <f>SUM(#REF!,#REF!,#REF!,#REF!)</f>
        <v>#REF!</v>
      </c>
      <c r="N741" s="643"/>
      <c r="O741" s="643"/>
      <c r="P741" s="606">
        <f>SUM(P740)</f>
        <v>2348462</v>
      </c>
      <c r="Q741" s="644"/>
      <c r="R741" s="161"/>
      <c r="S741" s="161"/>
    </row>
    <row r="742" spans="1:19" ht="24" customHeight="1" thickTop="1" thickBot="1" x14ac:dyDescent="0.25">
      <c r="A742" s="1002" t="s">
        <v>498</v>
      </c>
      <c r="B742" s="1003"/>
      <c r="C742" s="1003"/>
      <c r="D742" s="1003"/>
      <c r="E742" s="1003"/>
      <c r="F742" s="1003"/>
      <c r="G742" s="1003"/>
      <c r="H742" s="1003"/>
      <c r="I742" s="1003"/>
      <c r="J742" s="1003"/>
      <c r="K742" s="1003"/>
      <c r="L742" s="1003"/>
      <c r="M742" s="1003"/>
      <c r="N742" s="1003"/>
      <c r="O742" s="1003"/>
      <c r="P742" s="1003"/>
      <c r="Q742" s="1004"/>
    </row>
    <row r="743" spans="1:19" ht="24" customHeight="1" thickTop="1" x14ac:dyDescent="0.2">
      <c r="A743" s="1005" t="s">
        <v>499</v>
      </c>
      <c r="B743" s="171"/>
      <c r="C743" s="35" t="s">
        <v>211</v>
      </c>
      <c r="D743" s="120">
        <v>1</v>
      </c>
      <c r="E743" s="120"/>
      <c r="F743" s="120">
        <v>60000</v>
      </c>
      <c r="G743" s="147"/>
      <c r="H743" s="147"/>
      <c r="I743" s="147"/>
      <c r="J743" s="147">
        <v>4500</v>
      </c>
      <c r="K743" s="147"/>
      <c r="L743" s="147">
        <v>40500</v>
      </c>
      <c r="M743" s="120"/>
      <c r="N743" s="120"/>
      <c r="O743" s="120"/>
      <c r="P743" s="120">
        <v>90000</v>
      </c>
      <c r="Q743" s="148"/>
    </row>
    <row r="744" spans="1:19" ht="24" customHeight="1" x14ac:dyDescent="0.2">
      <c r="A744" s="1006"/>
      <c r="B744" s="171"/>
      <c r="C744" s="56" t="s">
        <v>500</v>
      </c>
      <c r="D744" s="37">
        <v>1</v>
      </c>
      <c r="E744" s="37"/>
      <c r="F744" s="37">
        <v>55000</v>
      </c>
      <c r="G744" s="57"/>
      <c r="H744" s="57"/>
      <c r="I744" s="57"/>
      <c r="J744" s="57">
        <v>5500</v>
      </c>
      <c r="K744" s="57"/>
      <c r="L744" s="57"/>
      <c r="M744" s="37"/>
      <c r="N744" s="37"/>
      <c r="O744" s="37"/>
      <c r="P744" s="37">
        <f>SUM(F744:J744)</f>
        <v>60500</v>
      </c>
      <c r="Q744" s="58"/>
    </row>
    <row r="745" spans="1:19" ht="24" customHeight="1" x14ac:dyDescent="0.2">
      <c r="A745" s="1006"/>
      <c r="B745" s="201"/>
      <c r="C745" s="629" t="s">
        <v>501</v>
      </c>
      <c r="D745" s="631">
        <v>1</v>
      </c>
      <c r="E745" s="631"/>
      <c r="F745" s="631">
        <v>30000</v>
      </c>
      <c r="G745" s="57"/>
      <c r="H745" s="57"/>
      <c r="I745" s="57"/>
      <c r="J745" s="57">
        <v>3000</v>
      </c>
      <c r="K745" s="57"/>
      <c r="L745" s="57">
        <v>17000</v>
      </c>
      <c r="M745" s="631"/>
      <c r="N745" s="631"/>
      <c r="O745" s="631"/>
      <c r="P745" s="631">
        <f>SUM(F745:L745)</f>
        <v>50000</v>
      </c>
      <c r="Q745" s="645"/>
    </row>
    <row r="746" spans="1:19" ht="24" customHeight="1" x14ac:dyDescent="0.2">
      <c r="A746" s="1006"/>
      <c r="B746" s="201"/>
      <c r="C746" s="629" t="s">
        <v>312</v>
      </c>
      <c r="D746" s="631">
        <v>1</v>
      </c>
      <c r="E746" s="631"/>
      <c r="F746" s="646">
        <v>20000</v>
      </c>
      <c r="G746" s="647"/>
      <c r="H746" s="647"/>
      <c r="I746" s="647"/>
      <c r="J746" s="647">
        <v>1500</v>
      </c>
      <c r="K746" s="647"/>
      <c r="L746" s="57">
        <v>20000</v>
      </c>
      <c r="M746" s="631"/>
      <c r="N746" s="631"/>
      <c r="O746" s="631"/>
      <c r="P746" s="631">
        <v>36500</v>
      </c>
      <c r="Q746" s="645"/>
    </row>
    <row r="747" spans="1:19" ht="24" customHeight="1" x14ac:dyDescent="0.2">
      <c r="A747" s="1006"/>
      <c r="B747" s="648"/>
      <c r="C747" s="649" t="s">
        <v>502</v>
      </c>
      <c r="D747" s="650"/>
      <c r="E747" s="650"/>
      <c r="F747" s="651"/>
      <c r="G747" s="228"/>
      <c r="H747" s="228"/>
      <c r="I747" s="228"/>
      <c r="J747" s="228"/>
      <c r="K747" s="652"/>
      <c r="L747" s="653"/>
      <c r="M747" s="654"/>
      <c r="N747" s="654"/>
      <c r="O747" s="654"/>
      <c r="P747" s="654"/>
      <c r="Q747" s="655"/>
    </row>
    <row r="748" spans="1:19" ht="24" customHeight="1" x14ac:dyDescent="0.2">
      <c r="A748" s="1006"/>
      <c r="B748" s="648"/>
      <c r="C748" s="656" t="s">
        <v>503</v>
      </c>
      <c r="D748" s="36">
        <v>1</v>
      </c>
      <c r="E748" s="36"/>
      <c r="F748" s="657">
        <v>45000</v>
      </c>
      <c r="G748" s="658"/>
      <c r="H748" s="658"/>
      <c r="I748" s="658"/>
      <c r="J748" s="658">
        <v>4500</v>
      </c>
      <c r="K748" s="658"/>
      <c r="L748" s="658"/>
      <c r="M748" s="657"/>
      <c r="N748" s="657"/>
      <c r="O748" s="657"/>
      <c r="P748" s="657">
        <f>SUM(F748:L748)</f>
        <v>49500</v>
      </c>
      <c r="Q748" s="659"/>
    </row>
    <row r="749" spans="1:19" ht="24" customHeight="1" x14ac:dyDescent="0.2">
      <c r="A749" s="1006"/>
      <c r="B749" s="648"/>
      <c r="C749" s="56" t="s">
        <v>212</v>
      </c>
      <c r="D749" s="37">
        <v>1</v>
      </c>
      <c r="E749" s="37"/>
      <c r="F749" s="37">
        <v>35000</v>
      </c>
      <c r="G749" s="57"/>
      <c r="H749" s="57"/>
      <c r="I749" s="57"/>
      <c r="J749" s="57">
        <v>2187</v>
      </c>
      <c r="K749" s="57"/>
      <c r="L749" s="57">
        <v>7193</v>
      </c>
      <c r="M749" s="37"/>
      <c r="N749" s="37"/>
      <c r="O749" s="37"/>
      <c r="P749" s="37">
        <v>31255</v>
      </c>
      <c r="Q749" s="59"/>
    </row>
    <row r="750" spans="1:19" ht="24" customHeight="1" x14ac:dyDescent="0.2">
      <c r="A750" s="1006"/>
      <c r="B750" s="648"/>
      <c r="C750" s="196" t="s">
        <v>77</v>
      </c>
      <c r="D750" s="37">
        <v>1</v>
      </c>
      <c r="E750" s="37"/>
      <c r="F750" s="37">
        <v>32000</v>
      </c>
      <c r="G750" s="57"/>
      <c r="H750" s="57"/>
      <c r="I750" s="57"/>
      <c r="J750" s="57">
        <v>3200</v>
      </c>
      <c r="K750" s="57"/>
      <c r="L750" s="57">
        <v>20000</v>
      </c>
      <c r="M750" s="37"/>
      <c r="N750" s="37"/>
      <c r="O750" s="37"/>
      <c r="P750" s="37">
        <f>SUM(F750:L750)</f>
        <v>55200</v>
      </c>
      <c r="Q750" s="660"/>
    </row>
    <row r="751" spans="1:19" ht="24" customHeight="1" x14ac:dyDescent="0.2">
      <c r="A751" s="1006"/>
      <c r="B751" s="648"/>
      <c r="C751" s="196" t="s">
        <v>504</v>
      </c>
      <c r="D751" s="37">
        <v>1</v>
      </c>
      <c r="E751" s="37"/>
      <c r="F751" s="37">
        <v>30000</v>
      </c>
      <c r="G751" s="57"/>
      <c r="H751" s="57"/>
      <c r="I751" s="57"/>
      <c r="J751" s="57">
        <v>2625</v>
      </c>
      <c r="K751" s="57"/>
      <c r="L751" s="57">
        <v>26125</v>
      </c>
      <c r="M751" s="37"/>
      <c r="N751" s="37"/>
      <c r="O751" s="37"/>
      <c r="P751" s="37">
        <v>55000</v>
      </c>
      <c r="Q751" s="661"/>
    </row>
    <row r="752" spans="1:19" ht="24" customHeight="1" x14ac:dyDescent="0.2">
      <c r="A752" s="1006"/>
      <c r="B752" s="648"/>
      <c r="C752" s="196" t="s">
        <v>505</v>
      </c>
      <c r="D752" s="105">
        <v>1</v>
      </c>
      <c r="E752" s="105"/>
      <c r="F752" s="105">
        <v>28000</v>
      </c>
      <c r="G752" s="259"/>
      <c r="H752" s="259"/>
      <c r="I752" s="259"/>
      <c r="J752" s="259">
        <v>2800</v>
      </c>
      <c r="K752" s="259"/>
      <c r="L752" s="259"/>
      <c r="M752" s="105"/>
      <c r="N752" s="105"/>
      <c r="O752" s="105"/>
      <c r="P752" s="105">
        <f>SUM(F752:L752)</f>
        <v>30800</v>
      </c>
      <c r="Q752" s="58"/>
    </row>
    <row r="753" spans="1:17" ht="24" customHeight="1" x14ac:dyDescent="0.2">
      <c r="A753" s="662"/>
      <c r="B753" s="648"/>
      <c r="C753" s="663" t="s">
        <v>506</v>
      </c>
      <c r="D753" s="664"/>
      <c r="E753" s="664"/>
      <c r="F753" s="664"/>
      <c r="G753" s="228"/>
      <c r="H753" s="665"/>
      <c r="I753" s="665"/>
      <c r="J753" s="665"/>
      <c r="K753" s="652"/>
      <c r="L753" s="652"/>
      <c r="M753" s="666"/>
      <c r="N753" s="666"/>
      <c r="O753" s="666"/>
      <c r="P753" s="666"/>
      <c r="Q753" s="667"/>
    </row>
    <row r="754" spans="1:17" ht="24" customHeight="1" x14ac:dyDescent="0.2">
      <c r="A754" s="662"/>
      <c r="B754" s="648"/>
      <c r="C754" s="185" t="s">
        <v>507</v>
      </c>
      <c r="D754" s="657">
        <v>1</v>
      </c>
      <c r="E754" s="657"/>
      <c r="F754" s="657">
        <v>45000</v>
      </c>
      <c r="G754" s="658"/>
      <c r="H754" s="658"/>
      <c r="I754" s="658"/>
      <c r="J754" s="658">
        <v>4500</v>
      </c>
      <c r="K754" s="658"/>
      <c r="L754" s="658"/>
      <c r="M754" s="657"/>
      <c r="N754" s="657"/>
      <c r="O754" s="657"/>
      <c r="P754" s="657">
        <f>SUM(F754:J754)</f>
        <v>49500</v>
      </c>
      <c r="Q754" s="659"/>
    </row>
    <row r="755" spans="1:17" ht="24" customHeight="1" x14ac:dyDescent="0.2">
      <c r="A755" s="662"/>
      <c r="B755" s="648"/>
      <c r="C755" s="56" t="s">
        <v>508</v>
      </c>
      <c r="D755" s="37">
        <v>1</v>
      </c>
      <c r="E755" s="37"/>
      <c r="F755" s="37">
        <v>35000</v>
      </c>
      <c r="G755" s="57"/>
      <c r="H755" s="57"/>
      <c r="I755" s="57"/>
      <c r="J755" s="57">
        <v>3500</v>
      </c>
      <c r="K755" s="57"/>
      <c r="L755" s="57">
        <v>26500</v>
      </c>
      <c r="M755" s="37"/>
      <c r="N755" s="37"/>
      <c r="O755" s="37"/>
      <c r="P755" s="37">
        <v>65000</v>
      </c>
      <c r="Q755" s="59"/>
    </row>
    <row r="756" spans="1:17" ht="24" customHeight="1" x14ac:dyDescent="0.2">
      <c r="A756" s="662"/>
      <c r="B756" s="648"/>
      <c r="C756" s="56" t="s">
        <v>509</v>
      </c>
      <c r="D756" s="37">
        <v>1</v>
      </c>
      <c r="E756" s="37"/>
      <c r="F756" s="37">
        <v>35000</v>
      </c>
      <c r="G756" s="57"/>
      <c r="H756" s="57"/>
      <c r="I756" s="57"/>
      <c r="J756" s="57">
        <v>3500</v>
      </c>
      <c r="K756" s="57"/>
      <c r="L756" s="57">
        <v>21500</v>
      </c>
      <c r="M756" s="37"/>
      <c r="N756" s="37"/>
      <c r="O756" s="37"/>
      <c r="P756" s="37">
        <f>SUM(F756:L756)</f>
        <v>60000</v>
      </c>
      <c r="Q756" s="59"/>
    </row>
    <row r="757" spans="1:17" ht="24" customHeight="1" x14ac:dyDescent="0.2">
      <c r="A757" s="662"/>
      <c r="B757" s="648"/>
      <c r="C757" s="668" t="s">
        <v>77</v>
      </c>
      <c r="D757" s="62">
        <v>1</v>
      </c>
      <c r="E757" s="62"/>
      <c r="F757" s="62">
        <v>32000</v>
      </c>
      <c r="G757" s="222"/>
      <c r="H757" s="222"/>
      <c r="I757" s="222"/>
      <c r="J757" s="222">
        <v>3200</v>
      </c>
      <c r="K757" s="222"/>
      <c r="L757" s="222"/>
      <c r="M757" s="62"/>
      <c r="N757" s="62"/>
      <c r="O757" s="62"/>
      <c r="P757" s="62">
        <f>SUM(F757:J757)</f>
        <v>35200</v>
      </c>
      <c r="Q757" s="669"/>
    </row>
    <row r="758" spans="1:17" ht="24" customHeight="1" x14ac:dyDescent="0.2">
      <c r="A758" s="662"/>
      <c r="B758" s="648"/>
      <c r="C758" s="668" t="s">
        <v>510</v>
      </c>
      <c r="D758" s="62">
        <v>1</v>
      </c>
      <c r="E758" s="62"/>
      <c r="F758" s="62">
        <v>32000</v>
      </c>
      <c r="G758" s="222"/>
      <c r="H758" s="222"/>
      <c r="I758" s="222"/>
      <c r="J758" s="222">
        <v>3200</v>
      </c>
      <c r="K758" s="222"/>
      <c r="L758" s="222">
        <v>24800</v>
      </c>
      <c r="M758" s="62"/>
      <c r="N758" s="62"/>
      <c r="O758" s="62"/>
      <c r="P758" s="62">
        <f>SUM(F758:L758)</f>
        <v>60000</v>
      </c>
      <c r="Q758" s="669"/>
    </row>
    <row r="759" spans="1:17" ht="24" customHeight="1" x14ac:dyDescent="0.2">
      <c r="A759" s="662"/>
      <c r="B759" s="648"/>
      <c r="C759" s="196" t="s">
        <v>505</v>
      </c>
      <c r="D759" s="37">
        <v>1</v>
      </c>
      <c r="E759" s="37"/>
      <c r="F759" s="37">
        <v>28000</v>
      </c>
      <c r="G759" s="57"/>
      <c r="H759" s="57"/>
      <c r="I759" s="57"/>
      <c r="J759" s="57">
        <v>2800</v>
      </c>
      <c r="K759" s="57"/>
      <c r="L759" s="57">
        <v>7000</v>
      </c>
      <c r="M759" s="37"/>
      <c r="N759" s="37"/>
      <c r="O759" s="37"/>
      <c r="P759" s="37">
        <f>SUM(F759:L759)</f>
        <v>37800</v>
      </c>
      <c r="Q759" s="669"/>
    </row>
    <row r="760" spans="1:17" ht="24" customHeight="1" x14ac:dyDescent="0.2">
      <c r="A760" s="662"/>
      <c r="B760" s="648"/>
      <c r="C760" s="196" t="s">
        <v>505</v>
      </c>
      <c r="D760" s="670">
        <v>1</v>
      </c>
      <c r="E760" s="670"/>
      <c r="F760" s="670">
        <v>28000</v>
      </c>
      <c r="G760" s="647"/>
      <c r="H760" s="647"/>
      <c r="I760" s="647"/>
      <c r="J760" s="647">
        <v>2800</v>
      </c>
      <c r="K760" s="647"/>
      <c r="L760" s="647">
        <v>12000</v>
      </c>
      <c r="M760" s="670"/>
      <c r="N760" s="670"/>
      <c r="O760" s="670"/>
      <c r="P760" s="670">
        <f>SUM(F760:L760)</f>
        <v>42800</v>
      </c>
      <c r="Q760" s="58"/>
    </row>
    <row r="761" spans="1:17" ht="24" customHeight="1" x14ac:dyDescent="0.2">
      <c r="A761" s="1216" t="s">
        <v>499</v>
      </c>
      <c r="B761" s="671"/>
      <c r="C761" s="672" t="s">
        <v>511</v>
      </c>
      <c r="D761" s="673"/>
      <c r="E761" s="673"/>
      <c r="F761" s="673"/>
      <c r="G761" s="673"/>
      <c r="H761" s="673"/>
      <c r="I761" s="673"/>
      <c r="J761" s="673"/>
      <c r="K761" s="673"/>
      <c r="L761" s="673"/>
      <c r="M761" s="673"/>
      <c r="N761" s="673"/>
      <c r="O761" s="673"/>
      <c r="P761" s="673"/>
      <c r="Q761" s="674"/>
    </row>
    <row r="762" spans="1:17" ht="24" customHeight="1" x14ac:dyDescent="0.2">
      <c r="A762" s="1216"/>
      <c r="B762" s="171" t="s">
        <v>512</v>
      </c>
      <c r="C762" s="656" t="s">
        <v>513</v>
      </c>
      <c r="D762" s="36">
        <v>1</v>
      </c>
      <c r="E762" s="36"/>
      <c r="F762" s="36">
        <v>45000</v>
      </c>
      <c r="G762" s="64"/>
      <c r="H762" s="64"/>
      <c r="I762" s="64"/>
      <c r="J762" s="64">
        <v>4500</v>
      </c>
      <c r="K762" s="64"/>
      <c r="L762" s="64">
        <v>35500</v>
      </c>
      <c r="M762" s="36"/>
      <c r="N762" s="36"/>
      <c r="O762" s="36"/>
      <c r="P762" s="36">
        <f>SUM(F762:L762)</f>
        <v>85000</v>
      </c>
      <c r="Q762" s="66"/>
    </row>
    <row r="763" spans="1:17" ht="24" customHeight="1" x14ac:dyDescent="0.2">
      <c r="A763" s="1216"/>
      <c r="B763" s="648"/>
      <c r="C763" s="196" t="s">
        <v>514</v>
      </c>
      <c r="D763" s="37">
        <v>1</v>
      </c>
      <c r="E763" s="37"/>
      <c r="F763" s="37">
        <v>35000</v>
      </c>
      <c r="G763" s="57"/>
      <c r="H763" s="57"/>
      <c r="I763" s="57"/>
      <c r="J763" s="57">
        <v>3500</v>
      </c>
      <c r="K763" s="57"/>
      <c r="L763" s="57">
        <v>6500</v>
      </c>
      <c r="M763" s="37"/>
      <c r="N763" s="37"/>
      <c r="O763" s="37"/>
      <c r="P763" s="37">
        <f>SUM(F763:L763)</f>
        <v>45000</v>
      </c>
      <c r="Q763" s="58"/>
    </row>
    <row r="764" spans="1:17" ht="24" customHeight="1" x14ac:dyDescent="0.2">
      <c r="A764" s="675"/>
      <c r="B764" s="676"/>
      <c r="C764" s="196" t="s">
        <v>77</v>
      </c>
      <c r="D764" s="37">
        <v>1</v>
      </c>
      <c r="E764" s="37"/>
      <c r="F764" s="37">
        <v>32000</v>
      </c>
      <c r="G764" s="57"/>
      <c r="H764" s="57"/>
      <c r="I764" s="57"/>
      <c r="J764" s="57">
        <v>3200</v>
      </c>
      <c r="K764" s="57"/>
      <c r="L764" s="57">
        <v>19800</v>
      </c>
      <c r="M764" s="37"/>
      <c r="N764" s="37"/>
      <c r="O764" s="37"/>
      <c r="P764" s="37">
        <f>SUM(F764:L764)</f>
        <v>55000</v>
      </c>
      <c r="Q764" s="58"/>
    </row>
    <row r="765" spans="1:17" ht="24" customHeight="1" x14ac:dyDescent="0.2">
      <c r="A765" s="677"/>
      <c r="B765" s="676"/>
      <c r="C765" s="196" t="s">
        <v>505</v>
      </c>
      <c r="D765" s="37">
        <v>1</v>
      </c>
      <c r="E765" s="37"/>
      <c r="F765" s="37">
        <v>28000</v>
      </c>
      <c r="G765" s="57"/>
      <c r="H765" s="57"/>
      <c r="I765" s="57"/>
      <c r="J765" s="57">
        <v>2800</v>
      </c>
      <c r="K765" s="57"/>
      <c r="L765" s="57">
        <v>4200</v>
      </c>
      <c r="M765" s="37"/>
      <c r="N765" s="37"/>
      <c r="O765" s="37"/>
      <c r="P765" s="37">
        <f>SUM(F765:L765)</f>
        <v>35000</v>
      </c>
      <c r="Q765" s="58"/>
    </row>
    <row r="766" spans="1:17" ht="24" customHeight="1" x14ac:dyDescent="0.2">
      <c r="A766" s="677"/>
      <c r="B766" s="676"/>
      <c r="C766" s="196" t="s">
        <v>501</v>
      </c>
      <c r="D766" s="37">
        <v>1</v>
      </c>
      <c r="E766" s="37"/>
      <c r="F766" s="37">
        <v>30000</v>
      </c>
      <c r="G766" s="57"/>
      <c r="H766" s="57"/>
      <c r="I766" s="57"/>
      <c r="J766" s="57">
        <v>3000</v>
      </c>
      <c r="K766" s="57"/>
      <c r="L766" s="57">
        <v>12000</v>
      </c>
      <c r="M766" s="37"/>
      <c r="N766" s="37"/>
      <c r="O766" s="37"/>
      <c r="P766" s="37">
        <f>SUM(F766:L766)</f>
        <v>45000</v>
      </c>
      <c r="Q766" s="58"/>
    </row>
    <row r="767" spans="1:17" ht="24" customHeight="1" x14ac:dyDescent="0.2">
      <c r="A767" s="677"/>
      <c r="B767" s="676"/>
      <c r="C767" s="196" t="s">
        <v>312</v>
      </c>
      <c r="D767" s="37">
        <v>1</v>
      </c>
      <c r="E767" s="37"/>
      <c r="F767" s="37">
        <v>20000</v>
      </c>
      <c r="G767" s="57"/>
      <c r="H767" s="57"/>
      <c r="I767" s="57"/>
      <c r="J767" s="57">
        <v>2000</v>
      </c>
      <c r="K767" s="57"/>
      <c r="L767" s="57"/>
      <c r="M767" s="37"/>
      <c r="N767" s="37"/>
      <c r="O767" s="37"/>
      <c r="P767" s="37">
        <v>22000</v>
      </c>
      <c r="Q767" s="58"/>
    </row>
    <row r="768" spans="1:17" ht="30.75" customHeight="1" x14ac:dyDescent="0.2">
      <c r="A768" s="678"/>
      <c r="B768" s="679"/>
      <c r="C768" s="196" t="s">
        <v>312</v>
      </c>
      <c r="D768" s="37">
        <v>1</v>
      </c>
      <c r="E768" s="37"/>
      <c r="F768" s="37">
        <v>20000</v>
      </c>
      <c r="G768" s="57"/>
      <c r="H768" s="57"/>
      <c r="I768" s="57"/>
      <c r="J768" s="57">
        <v>2000</v>
      </c>
      <c r="K768" s="57"/>
      <c r="L768" s="57">
        <v>8000</v>
      </c>
      <c r="M768" s="37"/>
      <c r="N768" s="37"/>
      <c r="O768" s="37"/>
      <c r="P768" s="37">
        <f>SUM(F768:L768)</f>
        <v>30000</v>
      </c>
      <c r="Q768" s="58"/>
    </row>
    <row r="769" spans="1:19" s="161" customFormat="1" ht="28.5" customHeight="1" thickBot="1" x14ac:dyDescent="0.25">
      <c r="A769" s="640"/>
      <c r="B769" s="618"/>
      <c r="C769" s="50" t="s">
        <v>515</v>
      </c>
      <c r="D769" s="68">
        <f>SUM(D743:D768)</f>
        <v>23</v>
      </c>
      <c r="E769" s="68">
        <f>SUM(E743:E768)</f>
        <v>0</v>
      </c>
      <c r="F769" s="68">
        <f>SUM(F743:F768)</f>
        <v>780000</v>
      </c>
      <c r="G769" s="150"/>
      <c r="H769" s="150"/>
      <c r="I769" s="150"/>
      <c r="J769" s="680">
        <f>SUM(J743:J768)</f>
        <v>74312</v>
      </c>
      <c r="K769" s="680"/>
      <c r="L769" s="150">
        <f>SUM(L743:L768)</f>
        <v>308618</v>
      </c>
      <c r="M769" s="68">
        <f>SUM(M743:M768)</f>
        <v>0</v>
      </c>
      <c r="N769" s="68"/>
      <c r="O769" s="68"/>
      <c r="P769" s="68">
        <f>SUM(P743:P768)</f>
        <v>1126055</v>
      </c>
      <c r="Q769" s="158"/>
      <c r="R769" s="2"/>
      <c r="S769" s="2"/>
    </row>
    <row r="770" spans="1:19" ht="24" customHeight="1" thickTop="1" x14ac:dyDescent="0.2">
      <c r="A770" s="1217" t="s">
        <v>516</v>
      </c>
      <c r="B770" s="1055" t="s">
        <v>517</v>
      </c>
      <c r="C770" s="35" t="s">
        <v>81</v>
      </c>
      <c r="D770" s="36">
        <v>1</v>
      </c>
      <c r="E770" s="36"/>
      <c r="F770" s="36">
        <v>60000</v>
      </c>
      <c r="G770" s="64">
        <v>14000</v>
      </c>
      <c r="H770" s="64"/>
      <c r="I770" s="64"/>
      <c r="J770" s="64">
        <v>6000</v>
      </c>
      <c r="K770" s="64"/>
      <c r="L770" s="64">
        <v>60000</v>
      </c>
      <c r="M770" s="36"/>
      <c r="N770" s="36"/>
      <c r="O770" s="36"/>
      <c r="P770" s="36">
        <f>SUM(F770:O770)</f>
        <v>140000</v>
      </c>
      <c r="Q770" s="182"/>
    </row>
    <row r="771" spans="1:19" ht="24" customHeight="1" x14ac:dyDescent="0.2">
      <c r="A771" s="1218"/>
      <c r="B771" s="1068"/>
      <c r="C771" s="196" t="s">
        <v>76</v>
      </c>
      <c r="D771" s="37">
        <v>1</v>
      </c>
      <c r="E771" s="37"/>
      <c r="F771" s="37">
        <v>45000</v>
      </c>
      <c r="G771" s="57"/>
      <c r="H771" s="57"/>
      <c r="I771" s="57"/>
      <c r="J771" s="57">
        <v>4500</v>
      </c>
      <c r="K771" s="57"/>
      <c r="L771" s="57">
        <v>35500</v>
      </c>
      <c r="M771" s="37"/>
      <c r="N771" s="37"/>
      <c r="O771" s="37"/>
      <c r="P771" s="37">
        <f>SUM(F771:O771)</f>
        <v>85000</v>
      </c>
      <c r="Q771" s="58"/>
    </row>
    <row r="772" spans="1:19" ht="24" customHeight="1" x14ac:dyDescent="0.2">
      <c r="A772" s="1218"/>
      <c r="B772" s="648"/>
      <c r="C772" s="196" t="s">
        <v>76</v>
      </c>
      <c r="D772" s="37">
        <v>1</v>
      </c>
      <c r="E772" s="37"/>
      <c r="F772" s="37">
        <v>45000</v>
      </c>
      <c r="G772" s="57"/>
      <c r="H772" s="57"/>
      <c r="I772" s="57"/>
      <c r="J772" s="57">
        <v>4500</v>
      </c>
      <c r="K772" s="57"/>
      <c r="L772" s="57">
        <v>20500</v>
      </c>
      <c r="M772" s="37"/>
      <c r="N772" s="37"/>
      <c r="O772" s="37"/>
      <c r="P772" s="37">
        <f>SUM(F772:O772)</f>
        <v>70000</v>
      </c>
      <c r="Q772" s="58"/>
    </row>
    <row r="773" spans="1:19" ht="24" customHeight="1" x14ac:dyDescent="0.2">
      <c r="A773" s="1218"/>
      <c r="B773" s="671"/>
      <c r="C773" s="196" t="s">
        <v>87</v>
      </c>
      <c r="D773" s="37">
        <v>1</v>
      </c>
      <c r="E773" s="37"/>
      <c r="F773" s="37">
        <v>23000</v>
      </c>
      <c r="G773" s="57"/>
      <c r="H773" s="57"/>
      <c r="I773" s="57"/>
      <c r="J773" s="57">
        <v>1725</v>
      </c>
      <c r="K773" s="57"/>
      <c r="L773" s="57">
        <v>21025</v>
      </c>
      <c r="M773" s="37"/>
      <c r="N773" s="37"/>
      <c r="O773" s="37"/>
      <c r="P773" s="37">
        <v>40000</v>
      </c>
      <c r="Q773" s="58"/>
    </row>
    <row r="774" spans="1:19" ht="24" customHeight="1" x14ac:dyDescent="0.2">
      <c r="A774" s="1218"/>
      <c r="B774" s="671"/>
      <c r="C774" s="196" t="s">
        <v>78</v>
      </c>
      <c r="D774" s="37">
        <v>1</v>
      </c>
      <c r="E774" s="37"/>
      <c r="F774" s="37">
        <v>23000</v>
      </c>
      <c r="G774" s="57"/>
      <c r="H774" s="57"/>
      <c r="I774" s="57"/>
      <c r="J774" s="57">
        <v>2300</v>
      </c>
      <c r="K774" s="57"/>
      <c r="L774" s="57">
        <v>14700</v>
      </c>
      <c r="M774" s="37"/>
      <c r="N774" s="37"/>
      <c r="O774" s="37"/>
      <c r="P774" s="37">
        <f>SUM(F774:O774)</f>
        <v>40000</v>
      </c>
      <c r="Q774" s="58"/>
    </row>
    <row r="775" spans="1:19" ht="24" customHeight="1" thickBot="1" x14ac:dyDescent="0.25">
      <c r="A775" s="1219"/>
      <c r="B775" s="681"/>
      <c r="C775" s="50" t="s">
        <v>518</v>
      </c>
      <c r="D775" s="68">
        <f>SUM(D770:D774)</f>
        <v>5</v>
      </c>
      <c r="E775" s="68">
        <f>SUM(E770:E772)</f>
        <v>0</v>
      </c>
      <c r="F775" s="68">
        <f>SUM(F770:F774)</f>
        <v>196000</v>
      </c>
      <c r="G775" s="150">
        <f>SUM(G770:G774)</f>
        <v>14000</v>
      </c>
      <c r="H775" s="150"/>
      <c r="I775" s="150"/>
      <c r="J775" s="150">
        <f>SUM(J770:J774)</f>
        <v>19025</v>
      </c>
      <c r="K775" s="150"/>
      <c r="L775" s="150">
        <f>SUM(L770:L774)</f>
        <v>151725</v>
      </c>
      <c r="M775" s="642"/>
      <c r="N775" s="642"/>
      <c r="O775" s="642"/>
      <c r="P775" s="68">
        <f>SUM(P770:P774)</f>
        <v>375000</v>
      </c>
      <c r="Q775" s="158"/>
    </row>
    <row r="776" spans="1:19" ht="30" customHeight="1" thickTop="1" thickBot="1" x14ac:dyDescent="0.25">
      <c r="A776" s="1202" t="s">
        <v>519</v>
      </c>
      <c r="B776" s="1203"/>
      <c r="C776" s="1204"/>
      <c r="D776" s="606">
        <f>SUM(D775,D769)</f>
        <v>28</v>
      </c>
      <c r="E776" s="606" t="e">
        <f>SUM(#REF!,E775,E769)</f>
        <v>#REF!</v>
      </c>
      <c r="F776" s="682">
        <f>SUM(F775,F769)</f>
        <v>976000</v>
      </c>
      <c r="G776" s="643">
        <f>SUM(G775,G769)</f>
        <v>14000</v>
      </c>
      <c r="H776" s="643"/>
      <c r="I776" s="643"/>
      <c r="J776" s="643">
        <f>SUM(J769+J775)</f>
        <v>93337</v>
      </c>
      <c r="K776" s="643"/>
      <c r="L776" s="643">
        <f>SUM(L775,L769)</f>
        <v>460343</v>
      </c>
      <c r="M776" s="606" t="e">
        <f>SUM(#REF!,M775,M769)</f>
        <v>#REF!</v>
      </c>
      <c r="N776" s="606"/>
      <c r="O776" s="606"/>
      <c r="P776" s="606">
        <f>SUM(P775,P769)</f>
        <v>1501055</v>
      </c>
      <c r="Q776" s="174"/>
      <c r="R776" s="161"/>
      <c r="S776" s="161"/>
    </row>
    <row r="777" spans="1:19" ht="27.75" customHeight="1" thickTop="1" thickBot="1" x14ac:dyDescent="0.25">
      <c r="A777" s="1002" t="s">
        <v>520</v>
      </c>
      <c r="B777" s="1003"/>
      <c r="C777" s="1003"/>
      <c r="D777" s="1003"/>
      <c r="E777" s="1003"/>
      <c r="F777" s="1003"/>
      <c r="G777" s="1003"/>
      <c r="H777" s="1003"/>
      <c r="I777" s="1003"/>
      <c r="J777" s="1003"/>
      <c r="K777" s="1003"/>
      <c r="L777" s="1003"/>
      <c r="M777" s="1003"/>
      <c r="N777" s="1003"/>
      <c r="O777" s="1003"/>
      <c r="P777" s="1003"/>
      <c r="Q777" s="1004"/>
    </row>
    <row r="778" spans="1:19" ht="31.5" customHeight="1" thickTop="1" x14ac:dyDescent="0.2">
      <c r="A778" s="1073" t="s">
        <v>521</v>
      </c>
      <c r="B778" s="1005" t="s">
        <v>522</v>
      </c>
      <c r="C778" s="257" t="s">
        <v>71</v>
      </c>
      <c r="D778" s="120">
        <v>1</v>
      </c>
      <c r="E778" s="120"/>
      <c r="F778" s="120">
        <v>50000</v>
      </c>
      <c r="G778" s="147">
        <v>21000</v>
      </c>
      <c r="H778" s="147"/>
      <c r="I778" s="147"/>
      <c r="J778" s="147">
        <v>5000</v>
      </c>
      <c r="K778" s="147"/>
      <c r="L778" s="147">
        <v>44000</v>
      </c>
      <c r="M778" s="683">
        <f>L778/F778</f>
        <v>0.88</v>
      </c>
      <c r="N778" s="683"/>
      <c r="O778" s="683"/>
      <c r="P778" s="120">
        <f>SUM(F778:L778)</f>
        <v>120000</v>
      </c>
      <c r="Q778" s="684"/>
    </row>
    <row r="779" spans="1:19" ht="32.25" customHeight="1" x14ac:dyDescent="0.2">
      <c r="A779" s="1074"/>
      <c r="B779" s="1006"/>
      <c r="C779" s="35" t="s">
        <v>82</v>
      </c>
      <c r="D779" s="36">
        <v>1</v>
      </c>
      <c r="E779" s="36"/>
      <c r="F779" s="36">
        <v>40000</v>
      </c>
      <c r="G779" s="214">
        <v>40000</v>
      </c>
      <c r="H779" s="214"/>
      <c r="I779" s="214"/>
      <c r="J779" s="214">
        <v>2000</v>
      </c>
      <c r="K779" s="214"/>
      <c r="L779" s="214">
        <v>23000</v>
      </c>
      <c r="M779" s="65">
        <f>L779/F779</f>
        <v>0.57499999999999996</v>
      </c>
      <c r="N779" s="65"/>
      <c r="O779" s="65"/>
      <c r="P779" s="36">
        <v>65000</v>
      </c>
      <c r="Q779" s="66"/>
    </row>
    <row r="780" spans="1:19" ht="24" customHeight="1" x14ac:dyDescent="0.2">
      <c r="A780" s="1074"/>
      <c r="B780" s="1006"/>
      <c r="C780" s="178" t="s">
        <v>76</v>
      </c>
      <c r="D780" s="685">
        <v>1</v>
      </c>
      <c r="E780" s="685"/>
      <c r="F780" s="62">
        <v>35000</v>
      </c>
      <c r="G780" s="222"/>
      <c r="H780" s="222"/>
      <c r="I780" s="222"/>
      <c r="J780" s="222">
        <v>3062</v>
      </c>
      <c r="K780" s="222"/>
      <c r="L780" s="222">
        <v>31500</v>
      </c>
      <c r="M780" s="62"/>
      <c r="N780" s="62"/>
      <c r="O780" s="62"/>
      <c r="P780" s="62">
        <v>65187</v>
      </c>
      <c r="Q780" s="195"/>
    </row>
    <row r="781" spans="1:19" ht="24" customHeight="1" x14ac:dyDescent="0.2">
      <c r="A781" s="1074"/>
      <c r="B781" s="1006"/>
      <c r="C781" s="178" t="s">
        <v>76</v>
      </c>
      <c r="D781" s="685">
        <v>1</v>
      </c>
      <c r="E781" s="685"/>
      <c r="F781" s="62">
        <v>35000</v>
      </c>
      <c r="G781" s="222">
        <v>5000</v>
      </c>
      <c r="H781" s="222"/>
      <c r="I781" s="222"/>
      <c r="J781" s="222">
        <v>3500</v>
      </c>
      <c r="K781" s="222"/>
      <c r="L781" s="222">
        <v>31500</v>
      </c>
      <c r="M781" s="62"/>
      <c r="N781" s="62"/>
      <c r="O781" s="62"/>
      <c r="P781" s="62">
        <f>SUM(F781:L781)</f>
        <v>75000</v>
      </c>
      <c r="Q781" s="686"/>
    </row>
    <row r="782" spans="1:19" s="161" customFormat="1" ht="24" customHeight="1" x14ac:dyDescent="0.2">
      <c r="A782" s="1074"/>
      <c r="B782" s="1006"/>
      <c r="C782" s="178" t="s">
        <v>76</v>
      </c>
      <c r="D782" s="685">
        <v>1</v>
      </c>
      <c r="E782" s="685"/>
      <c r="F782" s="62">
        <v>35000</v>
      </c>
      <c r="G782" s="222">
        <v>10000</v>
      </c>
      <c r="H782" s="222"/>
      <c r="I782" s="222"/>
      <c r="J782" s="222"/>
      <c r="K782" s="222"/>
      <c r="L782" s="222">
        <v>35000</v>
      </c>
      <c r="M782" s="62"/>
      <c r="N782" s="62"/>
      <c r="O782" s="62"/>
      <c r="P782" s="62">
        <v>57500</v>
      </c>
      <c r="Q782" s="195"/>
    </row>
    <row r="783" spans="1:19" s="161" customFormat="1" ht="24" customHeight="1" x14ac:dyDescent="0.2">
      <c r="A783" s="687"/>
      <c r="B783" s="1006"/>
      <c r="C783" s="178" t="s">
        <v>77</v>
      </c>
      <c r="D783" s="685">
        <v>1</v>
      </c>
      <c r="E783" s="685"/>
      <c r="F783" s="62">
        <v>30000</v>
      </c>
      <c r="G783" s="222">
        <v>16500</v>
      </c>
      <c r="H783" s="222"/>
      <c r="I783" s="222"/>
      <c r="J783" s="222">
        <v>3000</v>
      </c>
      <c r="K783" s="222"/>
      <c r="L783" s="222">
        <v>15500</v>
      </c>
      <c r="M783" s="62"/>
      <c r="N783" s="62"/>
      <c r="O783" s="62"/>
      <c r="P783" s="62">
        <f>SUM(F783:L783)</f>
        <v>65000</v>
      </c>
      <c r="Q783" s="195"/>
    </row>
    <row r="784" spans="1:19" s="161" customFormat="1" ht="24" customHeight="1" x14ac:dyDescent="0.2">
      <c r="A784" s="687"/>
      <c r="B784" s="1006"/>
      <c r="C784" s="688" t="s">
        <v>78</v>
      </c>
      <c r="D784" s="636">
        <v>1</v>
      </c>
      <c r="E784" s="636"/>
      <c r="F784" s="636">
        <v>22000</v>
      </c>
      <c r="G784" s="222">
        <v>7800</v>
      </c>
      <c r="H784" s="222"/>
      <c r="I784" s="222"/>
      <c r="J784" s="222">
        <v>2200</v>
      </c>
      <c r="K784" s="222"/>
      <c r="L784" s="222">
        <v>20000</v>
      </c>
      <c r="M784" s="636"/>
      <c r="N784" s="636"/>
      <c r="O784" s="636"/>
      <c r="P784" s="636">
        <f>SUM(F784:L784)</f>
        <v>52000</v>
      </c>
      <c r="Q784" s="197"/>
    </row>
    <row r="785" spans="1:19" ht="24" customHeight="1" thickBot="1" x14ac:dyDescent="0.25">
      <c r="A785" s="640"/>
      <c r="B785" s="1195"/>
      <c r="C785" s="50" t="s">
        <v>523</v>
      </c>
      <c r="D785" s="68">
        <f>SUM(D778:D784)</f>
        <v>7</v>
      </c>
      <c r="E785" s="68">
        <f>SUM(E778:E782)</f>
        <v>0</v>
      </c>
      <c r="F785" s="68">
        <f>SUM(F778:F784)</f>
        <v>247000</v>
      </c>
      <c r="G785" s="150">
        <f>SUM(G778:G784)</f>
        <v>100300</v>
      </c>
      <c r="H785" s="150"/>
      <c r="I785" s="150"/>
      <c r="J785" s="150">
        <f>SUM(J778:J784)</f>
        <v>18762</v>
      </c>
      <c r="K785" s="150"/>
      <c r="L785" s="150">
        <f>SUM(L778:L784)</f>
        <v>200500</v>
      </c>
      <c r="M785" s="68">
        <f>SUM(M778:M782)</f>
        <v>1.4550000000000001</v>
      </c>
      <c r="N785" s="68"/>
      <c r="O785" s="68"/>
      <c r="P785" s="68">
        <f>SUM(P778:P784)</f>
        <v>499687</v>
      </c>
      <c r="Q785" s="68"/>
      <c r="R785" s="161"/>
      <c r="S785" s="161"/>
    </row>
    <row r="786" spans="1:19" ht="27.75" customHeight="1" thickTop="1" x14ac:dyDescent="0.2">
      <c r="A786" s="1005" t="s">
        <v>524</v>
      </c>
      <c r="B786" s="1005" t="s">
        <v>525</v>
      </c>
      <c r="C786" s="178" t="s">
        <v>526</v>
      </c>
      <c r="D786" s="62">
        <v>1</v>
      </c>
      <c r="E786" s="62"/>
      <c r="F786" s="62">
        <v>35000</v>
      </c>
      <c r="G786" s="222"/>
      <c r="H786" s="222"/>
      <c r="I786" s="222"/>
      <c r="J786" s="222">
        <v>3500</v>
      </c>
      <c r="K786" s="222"/>
      <c r="L786" s="222">
        <v>27500</v>
      </c>
      <c r="M786" s="62"/>
      <c r="N786" s="62"/>
      <c r="O786" s="62"/>
      <c r="P786" s="62">
        <f>SUM(F786:L786)</f>
        <v>66000</v>
      </c>
      <c r="Q786" s="224"/>
    </row>
    <row r="787" spans="1:19" ht="27.75" customHeight="1" x14ac:dyDescent="0.2">
      <c r="A787" s="1006"/>
      <c r="B787" s="1006"/>
      <c r="C787" s="56" t="s">
        <v>526</v>
      </c>
      <c r="D787" s="1010">
        <v>1</v>
      </c>
      <c r="E787" s="37"/>
      <c r="F787" s="37">
        <v>35000</v>
      </c>
      <c r="G787" s="57"/>
      <c r="H787" s="57"/>
      <c r="I787" s="57"/>
      <c r="J787" s="57">
        <v>3500</v>
      </c>
      <c r="K787" s="57"/>
      <c r="L787" s="57"/>
      <c r="M787" s="37"/>
      <c r="N787" s="37"/>
      <c r="O787" s="37"/>
      <c r="P787" s="37">
        <f>SUM(F787:L787)</f>
        <v>38500</v>
      </c>
      <c r="Q787" s="59"/>
    </row>
    <row r="788" spans="1:19" ht="27.75" customHeight="1" x14ac:dyDescent="0.2">
      <c r="A788" s="171"/>
      <c r="B788" s="171"/>
      <c r="C788" s="256"/>
      <c r="D788" s="1209"/>
      <c r="E788" s="153"/>
      <c r="F788" s="153">
        <v>35000</v>
      </c>
      <c r="G788" s="214"/>
      <c r="H788" s="214"/>
      <c r="I788" s="214"/>
      <c r="J788" s="214">
        <v>3500</v>
      </c>
      <c r="K788" s="214"/>
      <c r="L788" s="214">
        <v>6500</v>
      </c>
      <c r="M788" s="153"/>
      <c r="N788" s="153"/>
      <c r="O788" s="153"/>
      <c r="P788" s="153">
        <f>SUM(F788:L788)</f>
        <v>45000</v>
      </c>
      <c r="Q788" s="689"/>
    </row>
    <row r="789" spans="1:19" ht="24" customHeight="1" thickBot="1" x14ac:dyDescent="0.25">
      <c r="A789" s="640"/>
      <c r="B789" s="618"/>
      <c r="C789" s="50" t="s">
        <v>527</v>
      </c>
      <c r="D789" s="68">
        <f>SUM(D786:D787)</f>
        <v>2</v>
      </c>
      <c r="E789" s="68">
        <f t="shared" ref="E789:M789" si="91">SUM(E786)</f>
        <v>0</v>
      </c>
      <c r="F789" s="68">
        <f>SUM(F786:F788)</f>
        <v>105000</v>
      </c>
      <c r="G789" s="150"/>
      <c r="H789" s="150"/>
      <c r="I789" s="150"/>
      <c r="J789" s="150">
        <f>SUM(J786:J788)</f>
        <v>10500</v>
      </c>
      <c r="K789" s="150"/>
      <c r="L789" s="150">
        <f>SUM(L786:L788)</f>
        <v>34000</v>
      </c>
      <c r="M789" s="68">
        <f t="shared" si="91"/>
        <v>0</v>
      </c>
      <c r="N789" s="68"/>
      <c r="O789" s="68"/>
      <c r="P789" s="68">
        <f>SUM(P786:P788)</f>
        <v>149500</v>
      </c>
      <c r="Q789" s="158"/>
      <c r="R789" s="161"/>
      <c r="S789" s="161"/>
    </row>
    <row r="790" spans="1:19" ht="24" customHeight="1" thickTop="1" x14ac:dyDescent="0.2">
      <c r="A790" s="1210" t="s">
        <v>528</v>
      </c>
      <c r="B790" s="1213" t="s">
        <v>529</v>
      </c>
      <c r="C790" s="690" t="s">
        <v>331</v>
      </c>
      <c r="D790" s="209">
        <v>1</v>
      </c>
      <c r="E790" s="691"/>
      <c r="F790" s="209">
        <v>40000</v>
      </c>
      <c r="G790" s="210">
        <v>8000</v>
      </c>
      <c r="H790" s="210"/>
      <c r="I790" s="210"/>
      <c r="J790" s="210">
        <v>4000</v>
      </c>
      <c r="K790" s="210"/>
      <c r="L790" s="210">
        <v>18000</v>
      </c>
      <c r="M790" s="692"/>
      <c r="N790" s="692"/>
      <c r="O790" s="692"/>
      <c r="P790" s="209">
        <f>SUM(F790:L790)</f>
        <v>70000</v>
      </c>
      <c r="Q790" s="693"/>
      <c r="R790" s="161"/>
      <c r="S790" s="161"/>
    </row>
    <row r="791" spans="1:19" ht="24" customHeight="1" x14ac:dyDescent="0.2">
      <c r="A791" s="1211"/>
      <c r="B791" s="1214"/>
      <c r="C791" s="251" t="s">
        <v>331</v>
      </c>
      <c r="D791" s="87">
        <v>1</v>
      </c>
      <c r="E791" s="694"/>
      <c r="F791" s="87">
        <v>40000</v>
      </c>
      <c r="G791" s="695"/>
      <c r="H791" s="695"/>
      <c r="I791" s="695"/>
      <c r="J791" s="695">
        <v>4000</v>
      </c>
      <c r="K791" s="695"/>
      <c r="L791" s="695">
        <v>16000</v>
      </c>
      <c r="M791" s="696"/>
      <c r="N791" s="696"/>
      <c r="O791" s="696"/>
      <c r="P791" s="87">
        <f>SUM(F791:L791)</f>
        <v>60000</v>
      </c>
      <c r="Q791" s="697"/>
      <c r="R791" s="161"/>
      <c r="S791" s="161"/>
    </row>
    <row r="792" spans="1:19" ht="24" customHeight="1" x14ac:dyDescent="0.2">
      <c r="A792" s="1211"/>
      <c r="B792" s="1214"/>
      <c r="C792" s="251" t="s">
        <v>331</v>
      </c>
      <c r="D792" s="87">
        <v>1</v>
      </c>
      <c r="E792" s="694"/>
      <c r="F792" s="87">
        <v>40000</v>
      </c>
      <c r="G792" s="695"/>
      <c r="H792" s="695"/>
      <c r="I792" s="695"/>
      <c r="J792" s="695">
        <v>4000</v>
      </c>
      <c r="K792" s="695"/>
      <c r="L792" s="695">
        <v>16000</v>
      </c>
      <c r="M792" s="696"/>
      <c r="N792" s="696"/>
      <c r="O792" s="696"/>
      <c r="P792" s="87">
        <f>SUM(F792:L792)</f>
        <v>60000</v>
      </c>
      <c r="Q792" s="697"/>
      <c r="R792" s="161"/>
      <c r="S792" s="161"/>
    </row>
    <row r="793" spans="1:19" ht="24" customHeight="1" x14ac:dyDescent="0.2">
      <c r="A793" s="1211"/>
      <c r="B793" s="1214"/>
      <c r="C793" s="251" t="s">
        <v>331</v>
      </c>
      <c r="D793" s="87">
        <v>1</v>
      </c>
      <c r="E793" s="694"/>
      <c r="F793" s="87">
        <v>40000</v>
      </c>
      <c r="G793" s="695"/>
      <c r="H793" s="695"/>
      <c r="I793" s="695"/>
      <c r="J793" s="695">
        <v>4000</v>
      </c>
      <c r="K793" s="695"/>
      <c r="L793" s="695">
        <v>16000</v>
      </c>
      <c r="M793" s="696"/>
      <c r="N793" s="696"/>
      <c r="O793" s="696"/>
      <c r="P793" s="87">
        <f>SUM(F793:L793)</f>
        <v>60000</v>
      </c>
      <c r="Q793" s="697"/>
      <c r="R793" s="161"/>
      <c r="S793" s="161"/>
    </row>
    <row r="794" spans="1:19" ht="24" customHeight="1" x14ac:dyDescent="0.2">
      <c r="A794" s="1211"/>
      <c r="B794" s="1214"/>
      <c r="C794" s="698" t="s">
        <v>331</v>
      </c>
      <c r="D794" s="254">
        <v>1</v>
      </c>
      <c r="E794" s="699"/>
      <c r="F794" s="254">
        <v>40000</v>
      </c>
      <c r="G794" s="700"/>
      <c r="H794" s="700"/>
      <c r="I794" s="700"/>
      <c r="J794" s="700">
        <v>4000</v>
      </c>
      <c r="K794" s="700"/>
      <c r="L794" s="700"/>
      <c r="M794" s="701"/>
      <c r="N794" s="701"/>
      <c r="O794" s="701"/>
      <c r="P794" s="309">
        <f>SUM(F794:L794)</f>
        <v>44000</v>
      </c>
      <c r="Q794" s="702"/>
      <c r="R794" s="161"/>
      <c r="S794" s="161"/>
    </row>
    <row r="795" spans="1:19" ht="24" customHeight="1" thickBot="1" x14ac:dyDescent="0.25">
      <c r="A795" s="1212"/>
      <c r="B795" s="1215"/>
      <c r="C795" s="703" t="s">
        <v>530</v>
      </c>
      <c r="D795" s="583">
        <f>SUM(D790:D794)</f>
        <v>5</v>
      </c>
      <c r="E795" s="583"/>
      <c r="F795" s="583">
        <f>SUM(F790:F794)</f>
        <v>200000</v>
      </c>
      <c r="G795" s="704">
        <f>SUM(G790:G794)</f>
        <v>8000</v>
      </c>
      <c r="H795" s="704"/>
      <c r="I795" s="704"/>
      <c r="J795" s="704">
        <f>SUM(J790:J794)</f>
        <v>20000</v>
      </c>
      <c r="K795" s="704"/>
      <c r="L795" s="704">
        <f>SUM(L790:L794)</f>
        <v>66000</v>
      </c>
      <c r="M795" s="583"/>
      <c r="N795" s="583"/>
      <c r="O795" s="583"/>
      <c r="P795" s="583">
        <f>SUM(P790:P794)</f>
        <v>294000</v>
      </c>
      <c r="Q795" s="705"/>
      <c r="R795" s="161"/>
      <c r="S795" s="161"/>
    </row>
    <row r="796" spans="1:19" ht="24" customHeight="1" thickTop="1" x14ac:dyDescent="0.2">
      <c r="A796" s="1005" t="s">
        <v>531</v>
      </c>
      <c r="B796" s="226"/>
      <c r="C796" s="35" t="s">
        <v>532</v>
      </c>
      <c r="D796" s="36">
        <v>1</v>
      </c>
      <c r="E796" s="36"/>
      <c r="F796" s="36">
        <v>75000</v>
      </c>
      <c r="G796" s="222"/>
      <c r="H796" s="222"/>
      <c r="I796" s="222"/>
      <c r="J796" s="222">
        <v>7500</v>
      </c>
      <c r="K796" s="222"/>
      <c r="L796" s="222">
        <v>42500</v>
      </c>
      <c r="M796" s="65">
        <f>L796/F796</f>
        <v>0.56666666666666665</v>
      </c>
      <c r="N796" s="64">
        <v>15000</v>
      </c>
      <c r="O796" s="65"/>
      <c r="P796" s="36">
        <f>SUM(F796:L796)</f>
        <v>125000</v>
      </c>
      <c r="Q796" s="66"/>
    </row>
    <row r="797" spans="1:19" ht="30" customHeight="1" x14ac:dyDescent="0.2">
      <c r="A797" s="1006"/>
      <c r="B797" s="226"/>
      <c r="C797" s="185" t="s">
        <v>494</v>
      </c>
      <c r="D797" s="36">
        <v>1</v>
      </c>
      <c r="E797" s="36"/>
      <c r="F797" s="37">
        <v>60000</v>
      </c>
      <c r="G797" s="222"/>
      <c r="H797" s="222"/>
      <c r="I797" s="222"/>
      <c r="J797" s="222">
        <v>6000</v>
      </c>
      <c r="K797" s="222"/>
      <c r="L797" s="222">
        <v>32000</v>
      </c>
      <c r="M797" s="37"/>
      <c r="N797" s="37"/>
      <c r="O797" s="37"/>
      <c r="P797" s="37">
        <f t="shared" ref="P797:P804" si="92">SUM(F797:L797)</f>
        <v>98000</v>
      </c>
      <c r="Q797" s="66"/>
    </row>
    <row r="798" spans="1:19" s="161" customFormat="1" ht="24" customHeight="1" x14ac:dyDescent="0.2">
      <c r="A798" s="1006"/>
      <c r="B798" s="43"/>
      <c r="C798" s="35" t="s">
        <v>212</v>
      </c>
      <c r="D798" s="36">
        <v>1</v>
      </c>
      <c r="E798" s="36"/>
      <c r="F798" s="36">
        <v>50000</v>
      </c>
      <c r="G798" s="222"/>
      <c r="H798" s="222"/>
      <c r="I798" s="222"/>
      <c r="J798" s="222">
        <v>5000</v>
      </c>
      <c r="K798" s="222"/>
      <c r="L798" s="222">
        <v>37000</v>
      </c>
      <c r="M798" s="39">
        <f t="shared" ref="M798:M805" si="93">L798/F798</f>
        <v>0.74</v>
      </c>
      <c r="N798" s="65"/>
      <c r="O798" s="65"/>
      <c r="P798" s="36">
        <f t="shared" si="92"/>
        <v>92000</v>
      </c>
      <c r="Q798" s="66"/>
    </row>
    <row r="799" spans="1:19" ht="24" customHeight="1" x14ac:dyDescent="0.2">
      <c r="A799" s="1006"/>
      <c r="B799" s="43"/>
      <c r="C799" s="35" t="s">
        <v>212</v>
      </c>
      <c r="D799" s="36">
        <v>1</v>
      </c>
      <c r="E799" s="36"/>
      <c r="F799" s="36">
        <v>50000</v>
      </c>
      <c r="G799" s="222"/>
      <c r="H799" s="222"/>
      <c r="I799" s="222"/>
      <c r="J799" s="222">
        <v>5000</v>
      </c>
      <c r="K799" s="222"/>
      <c r="L799" s="222">
        <v>37000</v>
      </c>
      <c r="M799" s="39">
        <f t="shared" si="93"/>
        <v>0.74</v>
      </c>
      <c r="N799" s="65"/>
      <c r="O799" s="65"/>
      <c r="P799" s="36">
        <f t="shared" si="92"/>
        <v>92000</v>
      </c>
      <c r="Q799" s="66"/>
      <c r="R799" s="161"/>
      <c r="S799" s="161"/>
    </row>
    <row r="800" spans="1:19" ht="22.5" customHeight="1" x14ac:dyDescent="0.2">
      <c r="A800" s="1006"/>
      <c r="B800" s="43"/>
      <c r="C800" s="35" t="s">
        <v>76</v>
      </c>
      <c r="D800" s="36">
        <v>1</v>
      </c>
      <c r="E800" s="36"/>
      <c r="F800" s="36">
        <v>50000</v>
      </c>
      <c r="G800" s="222"/>
      <c r="H800" s="222"/>
      <c r="I800" s="222"/>
      <c r="J800" s="222">
        <v>5000</v>
      </c>
      <c r="K800" s="222"/>
      <c r="L800" s="222"/>
      <c r="M800" s="39">
        <f t="shared" si="93"/>
        <v>0</v>
      </c>
      <c r="N800" s="65"/>
      <c r="O800" s="65"/>
      <c r="P800" s="36">
        <f t="shared" si="92"/>
        <v>55000</v>
      </c>
      <c r="Q800" s="66"/>
    </row>
    <row r="801" spans="1:19" s="161" customFormat="1" ht="24.75" customHeight="1" x14ac:dyDescent="0.2">
      <c r="A801" s="1006"/>
      <c r="B801" s="43"/>
      <c r="C801" s="35" t="s">
        <v>212</v>
      </c>
      <c r="D801" s="36">
        <v>1</v>
      </c>
      <c r="E801" s="36"/>
      <c r="F801" s="36">
        <v>50000</v>
      </c>
      <c r="G801" s="222"/>
      <c r="H801" s="222"/>
      <c r="I801" s="222"/>
      <c r="J801" s="222">
        <v>5000</v>
      </c>
      <c r="K801" s="222"/>
      <c r="L801" s="222">
        <v>43000</v>
      </c>
      <c r="M801" s="39">
        <f t="shared" si="93"/>
        <v>0.86</v>
      </c>
      <c r="N801" s="65"/>
      <c r="O801" s="65"/>
      <c r="P801" s="36">
        <f t="shared" si="92"/>
        <v>98000</v>
      </c>
      <c r="Q801" s="686"/>
      <c r="R801" s="2"/>
      <c r="S801" s="2"/>
    </row>
    <row r="802" spans="1:19" ht="24" customHeight="1" x14ac:dyDescent="0.2">
      <c r="A802" s="1006"/>
      <c r="B802" s="171"/>
      <c r="C802" s="706" t="s">
        <v>77</v>
      </c>
      <c r="D802" s="636">
        <v>1</v>
      </c>
      <c r="E802" s="636"/>
      <c r="F802" s="631">
        <v>45000</v>
      </c>
      <c r="G802" s="222"/>
      <c r="H802" s="222"/>
      <c r="I802" s="222"/>
      <c r="J802" s="222">
        <v>4500</v>
      </c>
      <c r="K802" s="222"/>
      <c r="L802" s="222">
        <v>36000</v>
      </c>
      <c r="M802" s="707">
        <f t="shared" si="93"/>
        <v>0.8</v>
      </c>
      <c r="N802" s="707"/>
      <c r="O802" s="707"/>
      <c r="P802" s="631">
        <f t="shared" si="92"/>
        <v>85500</v>
      </c>
      <c r="Q802" s="708"/>
    </row>
    <row r="803" spans="1:19" ht="24" customHeight="1" x14ac:dyDescent="0.2">
      <c r="A803" s="1006"/>
      <c r="B803" s="171"/>
      <c r="C803" s="706" t="s">
        <v>77</v>
      </c>
      <c r="D803" s="636">
        <v>1</v>
      </c>
      <c r="E803" s="636"/>
      <c r="F803" s="631">
        <v>45000</v>
      </c>
      <c r="G803" s="222"/>
      <c r="H803" s="222"/>
      <c r="I803" s="222"/>
      <c r="J803" s="222">
        <v>4500</v>
      </c>
      <c r="K803" s="222"/>
      <c r="L803" s="222">
        <v>5500</v>
      </c>
      <c r="M803" s="707">
        <f t="shared" si="93"/>
        <v>0.12222222222222222</v>
      </c>
      <c r="N803" s="707"/>
      <c r="O803" s="707"/>
      <c r="P803" s="631">
        <f t="shared" si="92"/>
        <v>55000</v>
      </c>
      <c r="Q803" s="708"/>
    </row>
    <row r="804" spans="1:19" ht="24" customHeight="1" x14ac:dyDescent="0.2">
      <c r="A804" s="1006"/>
      <c r="B804" s="171"/>
      <c r="C804" s="196" t="s">
        <v>504</v>
      </c>
      <c r="D804" s="37">
        <v>1</v>
      </c>
      <c r="E804" s="37"/>
      <c r="F804" s="37">
        <v>40000</v>
      </c>
      <c r="G804" s="222"/>
      <c r="H804" s="222"/>
      <c r="I804" s="222"/>
      <c r="J804" s="222">
        <v>4000</v>
      </c>
      <c r="K804" s="222"/>
      <c r="L804" s="222">
        <v>36500</v>
      </c>
      <c r="M804" s="39">
        <f t="shared" si="93"/>
        <v>0.91249999999999998</v>
      </c>
      <c r="N804" s="39"/>
      <c r="O804" s="39"/>
      <c r="P804" s="37">
        <f t="shared" si="92"/>
        <v>80500</v>
      </c>
      <c r="Q804" s="58"/>
      <c r="R804" s="161"/>
      <c r="S804" s="161"/>
    </row>
    <row r="805" spans="1:19" ht="24" customHeight="1" x14ac:dyDescent="0.2">
      <c r="A805" s="1006"/>
      <c r="B805" s="171"/>
      <c r="C805" s="196" t="s">
        <v>505</v>
      </c>
      <c r="D805" s="37">
        <v>1</v>
      </c>
      <c r="E805" s="37"/>
      <c r="F805" s="37">
        <v>38000</v>
      </c>
      <c r="G805" s="222"/>
      <c r="H805" s="222"/>
      <c r="I805" s="222"/>
      <c r="J805" s="222">
        <v>3800</v>
      </c>
      <c r="K805" s="222"/>
      <c r="L805" s="222">
        <v>28000</v>
      </c>
      <c r="M805" s="39">
        <f t="shared" si="93"/>
        <v>0.73684210526315785</v>
      </c>
      <c r="N805" s="39"/>
      <c r="O805" s="39"/>
      <c r="P805" s="37">
        <v>69800</v>
      </c>
      <c r="Q805" s="58"/>
    </row>
    <row r="806" spans="1:19" ht="24" customHeight="1" x14ac:dyDescent="0.2">
      <c r="A806" s="1006"/>
      <c r="B806" s="171"/>
      <c r="C806" s="196" t="s">
        <v>533</v>
      </c>
      <c r="D806" s="37">
        <v>1</v>
      </c>
      <c r="E806" s="37"/>
      <c r="F806" s="37">
        <v>38000</v>
      </c>
      <c r="G806" s="222"/>
      <c r="H806" s="222"/>
      <c r="I806" s="222"/>
      <c r="J806" s="222">
        <v>3800</v>
      </c>
      <c r="K806" s="222"/>
      <c r="L806" s="222">
        <v>13200</v>
      </c>
      <c r="M806" s="39"/>
      <c r="N806" s="39"/>
      <c r="O806" s="39"/>
      <c r="P806" s="37">
        <f>SUM(F806:L806)</f>
        <v>55000</v>
      </c>
      <c r="Q806" s="58"/>
    </row>
    <row r="807" spans="1:19" s="161" customFormat="1" ht="24" customHeight="1" x14ac:dyDescent="0.2">
      <c r="A807" s="1006"/>
      <c r="B807" s="171"/>
      <c r="C807" s="706" t="s">
        <v>399</v>
      </c>
      <c r="D807" s="37">
        <v>1</v>
      </c>
      <c r="E807" s="37"/>
      <c r="F807" s="37">
        <v>32000</v>
      </c>
      <c r="G807" s="222"/>
      <c r="H807" s="222"/>
      <c r="I807" s="222"/>
      <c r="J807" s="222">
        <v>3200</v>
      </c>
      <c r="K807" s="222"/>
      <c r="L807" s="222">
        <v>20000</v>
      </c>
      <c r="M807" s="37"/>
      <c r="N807" s="37"/>
      <c r="O807" s="37"/>
      <c r="P807" s="37">
        <f>SUM(F807:L807)</f>
        <v>55200</v>
      </c>
      <c r="Q807" s="58"/>
      <c r="R807" s="2"/>
      <c r="S807" s="2"/>
    </row>
    <row r="808" spans="1:19" ht="24" customHeight="1" thickBot="1" x14ac:dyDescent="0.25">
      <c r="A808" s="709"/>
      <c r="B808" s="681"/>
      <c r="C808" s="50" t="s">
        <v>534</v>
      </c>
      <c r="D808" s="68">
        <f>SUM(D796:D807)</f>
        <v>12</v>
      </c>
      <c r="E808" s="68">
        <f>SUM(E796:E807)</f>
        <v>0</v>
      </c>
      <c r="F808" s="68">
        <f>SUM(F796:F807)</f>
        <v>573000</v>
      </c>
      <c r="G808" s="150"/>
      <c r="H808" s="150"/>
      <c r="I808" s="150"/>
      <c r="J808" s="150">
        <f>SUM(J796:J807)</f>
        <v>57300</v>
      </c>
      <c r="K808" s="150"/>
      <c r="L808" s="150">
        <f>SUM(L796:L807)</f>
        <v>330700</v>
      </c>
      <c r="M808" s="68">
        <f>SUM(M796:M807)</f>
        <v>5.4782309941520468</v>
      </c>
      <c r="N808" s="68">
        <f>SUM(N796:N798)</f>
        <v>15000</v>
      </c>
      <c r="O808" s="68"/>
      <c r="P808" s="68">
        <f>SUM(P796:P807)</f>
        <v>961000</v>
      </c>
      <c r="Q808" s="158"/>
      <c r="R808" s="161"/>
      <c r="S808" s="161"/>
    </row>
    <row r="809" spans="1:19" ht="24" customHeight="1" thickTop="1" x14ac:dyDescent="0.2">
      <c r="A809" s="1005" t="s">
        <v>535</v>
      </c>
      <c r="B809" s="1005" t="s">
        <v>536</v>
      </c>
      <c r="C809" s="690" t="s">
        <v>532</v>
      </c>
      <c r="D809" s="120">
        <v>1</v>
      </c>
      <c r="E809" s="36"/>
      <c r="F809" s="36">
        <v>75000</v>
      </c>
      <c r="G809" s="222">
        <v>55000</v>
      </c>
      <c r="H809" s="222"/>
      <c r="I809" s="222"/>
      <c r="J809" s="222">
        <v>7500</v>
      </c>
      <c r="K809" s="222"/>
      <c r="L809" s="222">
        <v>42500</v>
      </c>
      <c r="M809" s="36"/>
      <c r="N809" s="36">
        <v>10000</v>
      </c>
      <c r="O809" s="36"/>
      <c r="P809" s="36">
        <f>SUM(F809:L809)</f>
        <v>180000</v>
      </c>
      <c r="Q809" s="66"/>
    </row>
    <row r="810" spans="1:19" ht="24" customHeight="1" x14ac:dyDescent="0.2">
      <c r="A810" s="1006"/>
      <c r="B810" s="1006"/>
      <c r="C810" s="185" t="s">
        <v>217</v>
      </c>
      <c r="D810" s="36">
        <v>1</v>
      </c>
      <c r="E810" s="36"/>
      <c r="F810" s="37">
        <v>60000</v>
      </c>
      <c r="G810" s="222"/>
      <c r="H810" s="222"/>
      <c r="I810" s="222"/>
      <c r="J810" s="222">
        <v>6000</v>
      </c>
      <c r="K810" s="222"/>
      <c r="L810" s="222">
        <v>54000</v>
      </c>
      <c r="M810" s="37"/>
      <c r="N810" s="37"/>
      <c r="O810" s="37"/>
      <c r="P810" s="37">
        <f t="shared" ref="P810:P816" si="94">SUM(F810:L810)</f>
        <v>120000</v>
      </c>
      <c r="Q810" s="66"/>
    </row>
    <row r="811" spans="1:19" ht="24" customHeight="1" x14ac:dyDescent="0.2">
      <c r="A811" s="1006"/>
      <c r="B811" s="1006"/>
      <c r="C811" s="196" t="s">
        <v>76</v>
      </c>
      <c r="D811" s="631">
        <v>1</v>
      </c>
      <c r="E811" s="631"/>
      <c r="F811" s="631">
        <v>50000</v>
      </c>
      <c r="G811" s="57"/>
      <c r="H811" s="57"/>
      <c r="I811" s="57"/>
      <c r="J811" s="57">
        <v>5000</v>
      </c>
      <c r="K811" s="57"/>
      <c r="L811" s="57"/>
      <c r="M811" s="631"/>
      <c r="N811" s="631"/>
      <c r="O811" s="631"/>
      <c r="P811" s="631">
        <f>SUM(F811:J811)</f>
        <v>55000</v>
      </c>
      <c r="Q811" s="634"/>
    </row>
    <row r="812" spans="1:19" ht="24" customHeight="1" x14ac:dyDescent="0.2">
      <c r="A812" s="1006"/>
      <c r="B812" s="1006"/>
      <c r="C812" s="185" t="s">
        <v>212</v>
      </c>
      <c r="D812" s="36">
        <v>1</v>
      </c>
      <c r="E812" s="36"/>
      <c r="F812" s="36">
        <v>50000</v>
      </c>
      <c r="G812" s="214"/>
      <c r="H812" s="214"/>
      <c r="I812" s="214"/>
      <c r="J812" s="214">
        <v>5000</v>
      </c>
      <c r="K812" s="214"/>
      <c r="L812" s="214">
        <v>35000</v>
      </c>
      <c r="M812" s="65">
        <f t="shared" ref="M812:M836" si="95">L812/F812</f>
        <v>0.7</v>
      </c>
      <c r="N812" s="65"/>
      <c r="O812" s="65"/>
      <c r="P812" s="36">
        <f t="shared" si="94"/>
        <v>90000</v>
      </c>
      <c r="Q812" s="212"/>
      <c r="R812" s="161"/>
      <c r="S812" s="161"/>
    </row>
    <row r="813" spans="1:19" ht="24" customHeight="1" x14ac:dyDescent="0.2">
      <c r="A813" s="1006"/>
      <c r="B813" s="1006"/>
      <c r="C813" s="185" t="s">
        <v>76</v>
      </c>
      <c r="D813" s="36">
        <v>1</v>
      </c>
      <c r="E813" s="36"/>
      <c r="F813" s="36">
        <v>50000</v>
      </c>
      <c r="G813" s="57"/>
      <c r="H813" s="57"/>
      <c r="I813" s="57"/>
      <c r="J813" s="57">
        <v>5000</v>
      </c>
      <c r="K813" s="57"/>
      <c r="L813" s="57">
        <v>30000</v>
      </c>
      <c r="M813" s="65">
        <f t="shared" si="95"/>
        <v>0.6</v>
      </c>
      <c r="N813" s="65"/>
      <c r="O813" s="65"/>
      <c r="P813" s="36">
        <f t="shared" si="94"/>
        <v>85000</v>
      </c>
      <c r="Q813" s="212"/>
      <c r="R813" s="161"/>
      <c r="S813" s="161"/>
    </row>
    <row r="814" spans="1:19" ht="24" customHeight="1" x14ac:dyDescent="0.2">
      <c r="A814" s="1006"/>
      <c r="B814" s="1006"/>
      <c r="C814" s="185" t="s">
        <v>76</v>
      </c>
      <c r="D814" s="36">
        <v>1</v>
      </c>
      <c r="E814" s="36"/>
      <c r="F814" s="36">
        <v>50000</v>
      </c>
      <c r="G814" s="57"/>
      <c r="H814" s="57"/>
      <c r="I814" s="57"/>
      <c r="J814" s="57">
        <v>5000</v>
      </c>
      <c r="K814" s="57"/>
      <c r="L814" s="57">
        <v>35000</v>
      </c>
      <c r="M814" s="65">
        <f t="shared" si="95"/>
        <v>0.7</v>
      </c>
      <c r="N814" s="65"/>
      <c r="O814" s="65"/>
      <c r="P814" s="36">
        <f t="shared" si="94"/>
        <v>90000</v>
      </c>
      <c r="Q814" s="212"/>
      <c r="R814" s="161"/>
      <c r="S814" s="161"/>
    </row>
    <row r="815" spans="1:19" ht="24" customHeight="1" x14ac:dyDescent="0.2">
      <c r="A815" s="1006"/>
      <c r="B815" s="1006"/>
      <c r="C815" s="185" t="s">
        <v>76</v>
      </c>
      <c r="D815" s="36">
        <v>1</v>
      </c>
      <c r="E815" s="36"/>
      <c r="F815" s="36">
        <v>50000</v>
      </c>
      <c r="G815" s="57">
        <v>10000</v>
      </c>
      <c r="H815" s="57"/>
      <c r="I815" s="57"/>
      <c r="J815" s="57">
        <v>5000</v>
      </c>
      <c r="K815" s="57"/>
      <c r="L815" s="57">
        <v>50000</v>
      </c>
      <c r="M815" s="65">
        <f t="shared" si="95"/>
        <v>1</v>
      </c>
      <c r="N815" s="65"/>
      <c r="O815" s="65"/>
      <c r="P815" s="36">
        <f t="shared" si="94"/>
        <v>115000</v>
      </c>
      <c r="Q815" s="212"/>
    </row>
    <row r="816" spans="1:19" ht="24" customHeight="1" x14ac:dyDescent="0.2">
      <c r="A816" s="1006"/>
      <c r="B816" s="1006"/>
      <c r="C816" s="185" t="s">
        <v>212</v>
      </c>
      <c r="D816" s="36">
        <v>1</v>
      </c>
      <c r="E816" s="36"/>
      <c r="F816" s="36">
        <v>50000</v>
      </c>
      <c r="G816" s="57"/>
      <c r="H816" s="57"/>
      <c r="I816" s="57"/>
      <c r="J816" s="57">
        <v>5000</v>
      </c>
      <c r="K816" s="57"/>
      <c r="L816" s="57">
        <v>45000</v>
      </c>
      <c r="M816" s="65">
        <f t="shared" si="95"/>
        <v>0.9</v>
      </c>
      <c r="N816" s="65"/>
      <c r="O816" s="65"/>
      <c r="P816" s="36">
        <f t="shared" si="94"/>
        <v>100000</v>
      </c>
      <c r="Q816" s="212"/>
    </row>
    <row r="817" spans="1:19" ht="24" customHeight="1" x14ac:dyDescent="0.2">
      <c r="A817" s="1006"/>
      <c r="B817" s="1006"/>
      <c r="C817" s="668" t="s">
        <v>77</v>
      </c>
      <c r="D817" s="636">
        <v>1</v>
      </c>
      <c r="E817" s="631"/>
      <c r="F817" s="631">
        <v>45000</v>
      </c>
      <c r="G817" s="57"/>
      <c r="H817" s="57"/>
      <c r="I817" s="57"/>
      <c r="J817" s="57">
        <v>3938</v>
      </c>
      <c r="K817" s="57"/>
      <c r="L817" s="57"/>
      <c r="M817" s="707">
        <f t="shared" si="95"/>
        <v>0</v>
      </c>
      <c r="N817" s="707"/>
      <c r="O817" s="707"/>
      <c r="P817" s="631">
        <v>43313</v>
      </c>
      <c r="Q817" s="633"/>
    </row>
    <row r="818" spans="1:19" ht="24" customHeight="1" x14ac:dyDescent="0.2">
      <c r="A818" s="1006"/>
      <c r="B818" s="1006"/>
      <c r="C818" s="668" t="s">
        <v>77</v>
      </c>
      <c r="D818" s="631">
        <v>1</v>
      </c>
      <c r="E818" s="631"/>
      <c r="F818" s="631">
        <v>45000</v>
      </c>
      <c r="G818" s="57"/>
      <c r="H818" s="57"/>
      <c r="I818" s="57"/>
      <c r="J818" s="57">
        <v>4500</v>
      </c>
      <c r="K818" s="57"/>
      <c r="L818" s="57">
        <v>35500</v>
      </c>
      <c r="M818" s="707">
        <f t="shared" si="95"/>
        <v>0.78888888888888886</v>
      </c>
      <c r="N818" s="707"/>
      <c r="O818" s="707"/>
      <c r="P818" s="631">
        <f>SUM(F818:L818)</f>
        <v>85000</v>
      </c>
      <c r="Q818" s="633"/>
    </row>
    <row r="819" spans="1:19" s="161" customFormat="1" ht="24" customHeight="1" x14ac:dyDescent="0.2">
      <c r="A819" s="1006"/>
      <c r="B819" s="1006"/>
      <c r="C819" s="668" t="s">
        <v>537</v>
      </c>
      <c r="D819" s="631">
        <v>1</v>
      </c>
      <c r="E819" s="631"/>
      <c r="F819" s="631">
        <v>45000</v>
      </c>
      <c r="G819" s="57"/>
      <c r="H819" s="57"/>
      <c r="I819" s="57"/>
      <c r="J819" s="57">
        <v>4500</v>
      </c>
      <c r="K819" s="57"/>
      <c r="L819" s="57">
        <v>25500</v>
      </c>
      <c r="M819" s="707">
        <f t="shared" si="95"/>
        <v>0.56666666666666665</v>
      </c>
      <c r="N819" s="707"/>
      <c r="O819" s="707"/>
      <c r="P819" s="631">
        <f t="shared" ref="P819:P834" si="96">SUM(F819:L819)</f>
        <v>75000</v>
      </c>
      <c r="Q819" s="633"/>
      <c r="R819" s="2"/>
      <c r="S819" s="2"/>
    </row>
    <row r="820" spans="1:19" ht="24" customHeight="1" x14ac:dyDescent="0.2">
      <c r="A820" s="1006"/>
      <c r="B820" s="1006"/>
      <c r="C820" s="668" t="s">
        <v>538</v>
      </c>
      <c r="D820" s="631">
        <v>1</v>
      </c>
      <c r="E820" s="631"/>
      <c r="F820" s="631">
        <v>45000</v>
      </c>
      <c r="G820" s="57"/>
      <c r="H820" s="57"/>
      <c r="I820" s="57"/>
      <c r="J820" s="57">
        <v>4500</v>
      </c>
      <c r="K820" s="57"/>
      <c r="L820" s="57">
        <v>30500</v>
      </c>
      <c r="M820" s="707">
        <f t="shared" si="95"/>
        <v>0.67777777777777781</v>
      </c>
      <c r="N820" s="707"/>
      <c r="O820" s="707"/>
      <c r="P820" s="631">
        <f t="shared" si="96"/>
        <v>80000</v>
      </c>
      <c r="Q820" s="633"/>
    </row>
    <row r="821" spans="1:19" ht="24" customHeight="1" x14ac:dyDescent="0.2">
      <c r="A821" s="1006"/>
      <c r="B821" s="171"/>
      <c r="C821" s="668" t="s">
        <v>510</v>
      </c>
      <c r="D821" s="631">
        <v>1</v>
      </c>
      <c r="E821" s="631"/>
      <c r="F821" s="631">
        <v>45000</v>
      </c>
      <c r="G821" s="57">
        <v>20000</v>
      </c>
      <c r="H821" s="57"/>
      <c r="I821" s="57"/>
      <c r="J821" s="57">
        <v>4500</v>
      </c>
      <c r="K821" s="57"/>
      <c r="L821" s="57">
        <v>40500</v>
      </c>
      <c r="M821" s="707">
        <f t="shared" si="95"/>
        <v>0.9</v>
      </c>
      <c r="N821" s="707"/>
      <c r="O821" s="707"/>
      <c r="P821" s="631">
        <f t="shared" si="96"/>
        <v>110000</v>
      </c>
      <c r="Q821" s="633"/>
    </row>
    <row r="822" spans="1:19" ht="24" customHeight="1" x14ac:dyDescent="0.2">
      <c r="A822" s="1006"/>
      <c r="B822" s="171"/>
      <c r="C822" s="668" t="s">
        <v>77</v>
      </c>
      <c r="D822" s="631">
        <v>1</v>
      </c>
      <c r="E822" s="631"/>
      <c r="F822" s="631">
        <v>45000</v>
      </c>
      <c r="G822" s="57"/>
      <c r="H822" s="57"/>
      <c r="I822" s="57"/>
      <c r="J822" s="57">
        <v>4500</v>
      </c>
      <c r="K822" s="57"/>
      <c r="L822" s="57">
        <v>25000</v>
      </c>
      <c r="M822" s="707">
        <f t="shared" si="95"/>
        <v>0.55555555555555558</v>
      </c>
      <c r="N822" s="707"/>
      <c r="O822" s="707"/>
      <c r="P822" s="631">
        <f t="shared" si="96"/>
        <v>74500</v>
      </c>
      <c r="Q822" s="633"/>
    </row>
    <row r="823" spans="1:19" ht="25.5" customHeight="1" x14ac:dyDescent="0.2">
      <c r="A823" s="1006"/>
      <c r="B823" s="226"/>
      <c r="C823" s="668" t="s">
        <v>510</v>
      </c>
      <c r="D823" s="631">
        <v>1</v>
      </c>
      <c r="E823" s="631"/>
      <c r="F823" s="631">
        <v>45000</v>
      </c>
      <c r="G823" s="57"/>
      <c r="H823" s="57"/>
      <c r="I823" s="57"/>
      <c r="J823" s="57">
        <v>4500</v>
      </c>
      <c r="K823" s="57"/>
      <c r="L823" s="57"/>
      <c r="M823" s="707">
        <f t="shared" si="95"/>
        <v>0</v>
      </c>
      <c r="N823" s="707"/>
      <c r="O823" s="707"/>
      <c r="P823" s="631">
        <f t="shared" si="96"/>
        <v>49500</v>
      </c>
      <c r="Q823" s="633"/>
    </row>
    <row r="824" spans="1:19" ht="25.5" customHeight="1" x14ac:dyDescent="0.2">
      <c r="A824" s="1006"/>
      <c r="B824" s="226"/>
      <c r="C824" s="668" t="s">
        <v>77</v>
      </c>
      <c r="D824" s="631">
        <v>1</v>
      </c>
      <c r="E824" s="631"/>
      <c r="F824" s="631">
        <v>45000</v>
      </c>
      <c r="G824" s="57"/>
      <c r="H824" s="57"/>
      <c r="I824" s="57"/>
      <c r="J824" s="57">
        <v>4500</v>
      </c>
      <c r="K824" s="57"/>
      <c r="L824" s="57"/>
      <c r="M824" s="707">
        <f t="shared" si="95"/>
        <v>0</v>
      </c>
      <c r="N824" s="707"/>
      <c r="O824" s="707"/>
      <c r="P824" s="631">
        <f t="shared" si="96"/>
        <v>49500</v>
      </c>
      <c r="Q824" s="633"/>
    </row>
    <row r="825" spans="1:19" ht="25.5" customHeight="1" x14ac:dyDescent="0.2">
      <c r="A825" s="1006"/>
      <c r="B825" s="226"/>
      <c r="C825" s="668" t="s">
        <v>77</v>
      </c>
      <c r="D825" s="631">
        <v>1</v>
      </c>
      <c r="E825" s="631"/>
      <c r="F825" s="631">
        <v>45000</v>
      </c>
      <c r="G825" s="57"/>
      <c r="H825" s="57"/>
      <c r="I825" s="57"/>
      <c r="J825" s="57">
        <v>4500</v>
      </c>
      <c r="K825" s="57"/>
      <c r="L825" s="57">
        <v>35500</v>
      </c>
      <c r="M825" s="707">
        <f t="shared" si="95"/>
        <v>0.78888888888888886</v>
      </c>
      <c r="N825" s="707"/>
      <c r="O825" s="707"/>
      <c r="P825" s="631">
        <f t="shared" si="96"/>
        <v>85000</v>
      </c>
      <c r="Q825" s="633"/>
    </row>
    <row r="826" spans="1:19" ht="25.5" customHeight="1" x14ac:dyDescent="0.2">
      <c r="A826" s="1006"/>
      <c r="B826" s="226"/>
      <c r="C826" s="668" t="s">
        <v>77</v>
      </c>
      <c r="D826" s="631">
        <v>1</v>
      </c>
      <c r="E826" s="631"/>
      <c r="F826" s="631">
        <v>45000</v>
      </c>
      <c r="G826" s="57"/>
      <c r="H826" s="57"/>
      <c r="I826" s="57"/>
      <c r="J826" s="57">
        <v>4500</v>
      </c>
      <c r="K826" s="57"/>
      <c r="L826" s="57">
        <v>25000</v>
      </c>
      <c r="M826" s="707">
        <f t="shared" si="95"/>
        <v>0.55555555555555558</v>
      </c>
      <c r="N826" s="707"/>
      <c r="O826" s="707"/>
      <c r="P826" s="631">
        <f t="shared" si="96"/>
        <v>74500</v>
      </c>
      <c r="Q826" s="633"/>
    </row>
    <row r="827" spans="1:19" ht="25.5" customHeight="1" x14ac:dyDescent="0.2">
      <c r="A827" s="1006"/>
      <c r="B827" s="226"/>
      <c r="C827" s="668" t="s">
        <v>77</v>
      </c>
      <c r="D827" s="631">
        <v>1</v>
      </c>
      <c r="E827" s="631"/>
      <c r="F827" s="631">
        <v>45000</v>
      </c>
      <c r="G827" s="57"/>
      <c r="H827" s="57"/>
      <c r="I827" s="57"/>
      <c r="J827" s="57">
        <v>4500</v>
      </c>
      <c r="K827" s="57"/>
      <c r="L827" s="57">
        <v>35000</v>
      </c>
      <c r="M827" s="707">
        <f t="shared" si="95"/>
        <v>0.77777777777777779</v>
      </c>
      <c r="N827" s="707"/>
      <c r="O827" s="707"/>
      <c r="P827" s="631">
        <f t="shared" si="96"/>
        <v>84500</v>
      </c>
      <c r="Q827" s="633"/>
    </row>
    <row r="828" spans="1:19" s="161" customFormat="1" ht="24" customHeight="1" x14ac:dyDescent="0.2">
      <c r="A828" s="1006"/>
      <c r="B828" s="226"/>
      <c r="C828" s="185" t="s">
        <v>501</v>
      </c>
      <c r="D828" s="36">
        <v>1</v>
      </c>
      <c r="E828" s="37"/>
      <c r="F828" s="37">
        <v>40000</v>
      </c>
      <c r="G828" s="57"/>
      <c r="H828" s="57"/>
      <c r="I828" s="57"/>
      <c r="J828" s="57">
        <v>4000</v>
      </c>
      <c r="K828" s="57"/>
      <c r="L828" s="57">
        <v>31000</v>
      </c>
      <c r="M828" s="39">
        <f t="shared" si="95"/>
        <v>0.77500000000000002</v>
      </c>
      <c r="N828" s="39"/>
      <c r="O828" s="39"/>
      <c r="P828" s="37">
        <f t="shared" si="96"/>
        <v>75000</v>
      </c>
      <c r="Q828" s="169"/>
      <c r="R828" s="2"/>
      <c r="S828" s="2"/>
    </row>
    <row r="829" spans="1:19" s="161" customFormat="1" ht="24" customHeight="1" x14ac:dyDescent="0.2">
      <c r="A829" s="1006"/>
      <c r="B829" s="226"/>
      <c r="C829" s="185" t="s">
        <v>504</v>
      </c>
      <c r="D829" s="36">
        <v>1</v>
      </c>
      <c r="E829" s="37"/>
      <c r="F829" s="37">
        <v>40000</v>
      </c>
      <c r="G829" s="57"/>
      <c r="H829" s="57"/>
      <c r="I829" s="57"/>
      <c r="J829" s="57">
        <v>4000</v>
      </c>
      <c r="K829" s="57"/>
      <c r="L829" s="57">
        <v>26500</v>
      </c>
      <c r="M829" s="39">
        <f t="shared" si="95"/>
        <v>0.66249999999999998</v>
      </c>
      <c r="N829" s="39"/>
      <c r="O829" s="39"/>
      <c r="P829" s="37">
        <f t="shared" si="96"/>
        <v>70500</v>
      </c>
      <c r="Q829" s="169"/>
      <c r="R829" s="2"/>
      <c r="S829" s="2"/>
    </row>
    <row r="830" spans="1:19" s="161" customFormat="1" ht="24" customHeight="1" x14ac:dyDescent="0.2">
      <c r="A830" s="1006"/>
      <c r="B830" s="226"/>
      <c r="C830" s="185" t="s">
        <v>501</v>
      </c>
      <c r="D830" s="36">
        <v>1</v>
      </c>
      <c r="E830" s="37"/>
      <c r="F830" s="37">
        <v>40000</v>
      </c>
      <c r="G830" s="57"/>
      <c r="H830" s="57"/>
      <c r="I830" s="57"/>
      <c r="J830" s="57">
        <v>4000</v>
      </c>
      <c r="K830" s="57"/>
      <c r="L830" s="57">
        <v>35000</v>
      </c>
      <c r="M830" s="39">
        <f t="shared" si="95"/>
        <v>0.875</v>
      </c>
      <c r="N830" s="39"/>
      <c r="O830" s="39"/>
      <c r="P830" s="37">
        <f t="shared" si="96"/>
        <v>79000</v>
      </c>
      <c r="Q830" s="169"/>
      <c r="R830" s="2"/>
      <c r="S830" s="2"/>
    </row>
    <row r="831" spans="1:19" s="161" customFormat="1" ht="24" customHeight="1" x14ac:dyDescent="0.2">
      <c r="A831" s="1006"/>
      <c r="B831" s="226"/>
      <c r="C831" s="196" t="s">
        <v>505</v>
      </c>
      <c r="D831" s="37">
        <v>1</v>
      </c>
      <c r="E831" s="37"/>
      <c r="F831" s="37">
        <v>38000</v>
      </c>
      <c r="G831" s="57"/>
      <c r="H831" s="57"/>
      <c r="I831" s="57"/>
      <c r="J831" s="57">
        <v>3800</v>
      </c>
      <c r="K831" s="57"/>
      <c r="L831" s="57">
        <v>28200</v>
      </c>
      <c r="M831" s="39">
        <f t="shared" si="95"/>
        <v>0.74210526315789471</v>
      </c>
      <c r="N831" s="39"/>
      <c r="O831" s="39"/>
      <c r="P831" s="37">
        <f t="shared" si="96"/>
        <v>70000</v>
      </c>
      <c r="Q831" s="710"/>
      <c r="R831" s="2"/>
      <c r="S831" s="2"/>
    </row>
    <row r="832" spans="1:19" s="161" customFormat="1" ht="24" customHeight="1" x14ac:dyDescent="0.2">
      <c r="A832" s="1006"/>
      <c r="B832" s="226"/>
      <c r="C832" s="196" t="s">
        <v>539</v>
      </c>
      <c r="D832" s="37">
        <v>1</v>
      </c>
      <c r="E832" s="37"/>
      <c r="F832" s="37">
        <v>38000</v>
      </c>
      <c r="G832" s="57"/>
      <c r="H832" s="57"/>
      <c r="I832" s="57"/>
      <c r="J832" s="57">
        <v>3800</v>
      </c>
      <c r="K832" s="57"/>
      <c r="L832" s="57">
        <v>33200</v>
      </c>
      <c r="M832" s="39">
        <f t="shared" si="95"/>
        <v>0.87368421052631584</v>
      </c>
      <c r="N832" s="39"/>
      <c r="O832" s="39"/>
      <c r="P832" s="37">
        <f t="shared" si="96"/>
        <v>75000</v>
      </c>
      <c r="Q832" s="710"/>
      <c r="R832" s="2"/>
      <c r="S832" s="2"/>
    </row>
    <row r="833" spans="1:19" ht="24" customHeight="1" x14ac:dyDescent="0.2">
      <c r="A833" s="1006"/>
      <c r="B833" s="711"/>
      <c r="C833" s="196" t="s">
        <v>505</v>
      </c>
      <c r="D833" s="37">
        <v>1</v>
      </c>
      <c r="E833" s="37"/>
      <c r="F833" s="37">
        <v>38000</v>
      </c>
      <c r="G833" s="57"/>
      <c r="H833" s="57"/>
      <c r="I833" s="57"/>
      <c r="J833" s="57">
        <v>3800</v>
      </c>
      <c r="K833" s="57"/>
      <c r="L833" s="57">
        <v>27000</v>
      </c>
      <c r="M833" s="39">
        <f t="shared" si="95"/>
        <v>0.71052631578947367</v>
      </c>
      <c r="N833" s="39"/>
      <c r="O833" s="39"/>
      <c r="P833" s="37">
        <f t="shared" si="96"/>
        <v>68800</v>
      </c>
      <c r="Q833" s="710"/>
    </row>
    <row r="834" spans="1:19" ht="24" customHeight="1" x14ac:dyDescent="0.2">
      <c r="A834" s="1006"/>
      <c r="B834" s="711"/>
      <c r="C834" s="196" t="s">
        <v>540</v>
      </c>
      <c r="D834" s="62">
        <v>1</v>
      </c>
      <c r="E834" s="62"/>
      <c r="F834" s="62">
        <v>35000</v>
      </c>
      <c r="G834" s="222"/>
      <c r="H834" s="222"/>
      <c r="I834" s="222"/>
      <c r="J834" s="222">
        <v>3500</v>
      </c>
      <c r="K834" s="222"/>
      <c r="L834" s="222">
        <v>21500</v>
      </c>
      <c r="M834" s="712">
        <f t="shared" si="95"/>
        <v>0.61428571428571432</v>
      </c>
      <c r="N834" s="712"/>
      <c r="O834" s="712"/>
      <c r="P834" s="62">
        <f t="shared" si="96"/>
        <v>60000</v>
      </c>
      <c r="Q834" s="710"/>
    </row>
    <row r="835" spans="1:19" ht="24" customHeight="1" x14ac:dyDescent="0.2">
      <c r="A835" s="1006"/>
      <c r="B835" s="711"/>
      <c r="C835" s="196" t="s">
        <v>399</v>
      </c>
      <c r="D835" s="62">
        <v>1</v>
      </c>
      <c r="E835" s="62"/>
      <c r="F835" s="62">
        <v>32000</v>
      </c>
      <c r="G835" s="222"/>
      <c r="H835" s="222"/>
      <c r="I835" s="222"/>
      <c r="J835" s="222">
        <v>3200</v>
      </c>
      <c r="K835" s="222"/>
      <c r="L835" s="222">
        <v>9700</v>
      </c>
      <c r="M835" s="712">
        <f t="shared" si="95"/>
        <v>0.30312499999999998</v>
      </c>
      <c r="N835" s="712"/>
      <c r="O835" s="712"/>
      <c r="P835" s="62">
        <f>SUM(F835:L835)</f>
        <v>44900</v>
      </c>
      <c r="Q835" s="710"/>
    </row>
    <row r="836" spans="1:19" ht="24" customHeight="1" x14ac:dyDescent="0.2">
      <c r="A836" s="1006"/>
      <c r="B836" s="711"/>
      <c r="C836" s="196" t="s">
        <v>399</v>
      </c>
      <c r="D836" s="37">
        <v>1</v>
      </c>
      <c r="E836" s="37"/>
      <c r="F836" s="37">
        <v>32000</v>
      </c>
      <c r="G836" s="57"/>
      <c r="H836" s="57"/>
      <c r="I836" s="57"/>
      <c r="J836" s="57">
        <v>3200</v>
      </c>
      <c r="K836" s="57"/>
      <c r="L836" s="57">
        <v>3000</v>
      </c>
      <c r="M836" s="39">
        <f t="shared" si="95"/>
        <v>9.375E-2</v>
      </c>
      <c r="N836" s="39"/>
      <c r="O836" s="39"/>
      <c r="P836" s="37">
        <f>SUM(F836:L836)</f>
        <v>38200</v>
      </c>
      <c r="Q836" s="710"/>
    </row>
    <row r="837" spans="1:19" ht="24" customHeight="1" x14ac:dyDescent="0.2">
      <c r="A837" s="1006"/>
      <c r="B837" s="711"/>
      <c r="C837" s="196" t="s">
        <v>312</v>
      </c>
      <c r="D837" s="1010">
        <v>1</v>
      </c>
      <c r="E837" s="37"/>
      <c r="F837" s="37">
        <v>28000</v>
      </c>
      <c r="G837" s="57"/>
      <c r="H837" s="57"/>
      <c r="I837" s="57"/>
      <c r="J837" s="57">
        <v>1400</v>
      </c>
      <c r="K837" s="57"/>
      <c r="L837" s="57">
        <v>2000</v>
      </c>
      <c r="M837" s="39"/>
      <c r="N837" s="39"/>
      <c r="O837" s="39"/>
      <c r="P837" s="37">
        <v>17400</v>
      </c>
      <c r="Q837" s="169"/>
    </row>
    <row r="838" spans="1:19" ht="24" customHeight="1" x14ac:dyDescent="0.2">
      <c r="A838" s="1006"/>
      <c r="B838" s="711"/>
      <c r="C838" s="196"/>
      <c r="D838" s="1224"/>
      <c r="E838" s="36"/>
      <c r="F838" s="37">
        <v>28000</v>
      </c>
      <c r="G838" s="57"/>
      <c r="H838" s="57"/>
      <c r="I838" s="57"/>
      <c r="J838" s="57">
        <v>1400</v>
      </c>
      <c r="K838" s="57"/>
      <c r="L838" s="57">
        <v>2000</v>
      </c>
      <c r="M838" s="39"/>
      <c r="N838" s="39"/>
      <c r="O838" s="39"/>
      <c r="P838" s="37">
        <v>17400</v>
      </c>
      <c r="Q838" s="212"/>
    </row>
    <row r="839" spans="1:19" s="161" customFormat="1" ht="24" customHeight="1" x14ac:dyDescent="0.2">
      <c r="A839" s="1006"/>
      <c r="B839" s="711"/>
      <c r="C839" s="196" t="s">
        <v>312</v>
      </c>
      <c r="D839" s="153">
        <v>1</v>
      </c>
      <c r="E839" s="36"/>
      <c r="F839" s="153">
        <v>28000</v>
      </c>
      <c r="G839" s="64"/>
      <c r="H839" s="64"/>
      <c r="I839" s="64"/>
      <c r="J839" s="64">
        <v>2800</v>
      </c>
      <c r="K839" s="64"/>
      <c r="L839" s="64">
        <v>9200</v>
      </c>
      <c r="M839" s="65"/>
      <c r="N839" s="65"/>
      <c r="O839" s="65"/>
      <c r="P839" s="36">
        <v>40000</v>
      </c>
      <c r="Q839" s="212"/>
      <c r="R839" s="2"/>
      <c r="S839" s="2"/>
    </row>
    <row r="840" spans="1:19" ht="23.25" customHeight="1" thickBot="1" x14ac:dyDescent="0.25">
      <c r="A840" s="1195"/>
      <c r="B840" s="681"/>
      <c r="C840" s="50" t="s">
        <v>541</v>
      </c>
      <c r="D840" s="68">
        <f>SUM(D809:D839)</f>
        <v>30</v>
      </c>
      <c r="E840" s="68">
        <f>SUM(E809:E832)</f>
        <v>0</v>
      </c>
      <c r="F840" s="68">
        <f>SUM(F809:F839)</f>
        <v>1347000</v>
      </c>
      <c r="G840" s="150">
        <f>SUM(G809:G839)</f>
        <v>85000</v>
      </c>
      <c r="H840" s="150"/>
      <c r="I840" s="150"/>
      <c r="J840" s="150">
        <f>SUM(J809:J839)</f>
        <v>131338</v>
      </c>
      <c r="K840" s="150"/>
      <c r="L840" s="150">
        <f>SUM(L809:L839)</f>
        <v>772300</v>
      </c>
      <c r="M840" s="68">
        <f>SUM(M809:M832)</f>
        <v>13.439400584795322</v>
      </c>
      <c r="N840" s="68">
        <f>SUM(N809)</f>
        <v>10000</v>
      </c>
      <c r="O840" s="68"/>
      <c r="P840" s="68">
        <f>SUM(P809:P839)</f>
        <v>2302013</v>
      </c>
      <c r="Q840" s="158"/>
      <c r="R840" s="161"/>
      <c r="S840" s="161"/>
    </row>
    <row r="841" spans="1:19" s="161" customFormat="1" ht="24.75" customHeight="1" thickTop="1" x14ac:dyDescent="0.2">
      <c r="A841" s="1225" t="s">
        <v>542</v>
      </c>
      <c r="B841" s="1227" t="s">
        <v>543</v>
      </c>
      <c r="C841" s="196" t="s">
        <v>211</v>
      </c>
      <c r="D841" s="37">
        <v>1</v>
      </c>
      <c r="E841" s="37"/>
      <c r="F841" s="37">
        <v>75000</v>
      </c>
      <c r="G841" s="222">
        <v>10000</v>
      </c>
      <c r="H841" s="222"/>
      <c r="I841" s="222"/>
      <c r="J841" s="222">
        <v>7500</v>
      </c>
      <c r="K841" s="222"/>
      <c r="L841" s="222">
        <v>37500</v>
      </c>
      <c r="M841" s="280"/>
      <c r="N841" s="280"/>
      <c r="O841" s="280"/>
      <c r="P841" s="713">
        <f t="shared" ref="P841:P858" si="97">SUM(F841:L841)</f>
        <v>130000</v>
      </c>
      <c r="Q841" s="714"/>
      <c r="R841" s="2"/>
      <c r="S841" s="2"/>
    </row>
    <row r="842" spans="1:19" ht="24" customHeight="1" x14ac:dyDescent="0.2">
      <c r="A842" s="1226"/>
      <c r="B842" s="1228"/>
      <c r="C842" s="196" t="s">
        <v>212</v>
      </c>
      <c r="D842" s="62">
        <v>1</v>
      </c>
      <c r="E842" s="62"/>
      <c r="F842" s="37">
        <v>50000</v>
      </c>
      <c r="G842" s="222"/>
      <c r="H842" s="222"/>
      <c r="I842" s="222"/>
      <c r="J842" s="222">
        <v>5000</v>
      </c>
      <c r="K842" s="222"/>
      <c r="L842" s="222">
        <v>45000</v>
      </c>
      <c r="M842" s="284"/>
      <c r="N842" s="284"/>
      <c r="O842" s="284"/>
      <c r="P842" s="715">
        <f t="shared" si="97"/>
        <v>100000</v>
      </c>
      <c r="Q842" s="45"/>
    </row>
    <row r="843" spans="1:19" ht="24.75" customHeight="1" x14ac:dyDescent="0.2">
      <c r="A843" s="1226"/>
      <c r="B843" s="1228"/>
      <c r="C843" s="196" t="s">
        <v>76</v>
      </c>
      <c r="D843" s="62">
        <v>1</v>
      </c>
      <c r="E843" s="62"/>
      <c r="F843" s="37">
        <v>50000</v>
      </c>
      <c r="G843" s="222"/>
      <c r="H843" s="222"/>
      <c r="I843" s="222"/>
      <c r="J843" s="222">
        <v>5000</v>
      </c>
      <c r="K843" s="222"/>
      <c r="L843" s="222">
        <v>25000</v>
      </c>
      <c r="M843" s="284"/>
      <c r="N843" s="284"/>
      <c r="O843" s="284"/>
      <c r="P843" s="715">
        <f t="shared" si="97"/>
        <v>80000</v>
      </c>
      <c r="Q843" s="45"/>
    </row>
    <row r="844" spans="1:19" ht="24.75" customHeight="1" x14ac:dyDescent="0.2">
      <c r="A844" s="1226"/>
      <c r="B844" s="1228"/>
      <c r="C844" s="196" t="s">
        <v>76</v>
      </c>
      <c r="D844" s="62">
        <v>1</v>
      </c>
      <c r="E844" s="62"/>
      <c r="F844" s="37">
        <v>50000</v>
      </c>
      <c r="G844" s="222">
        <v>10000</v>
      </c>
      <c r="H844" s="222"/>
      <c r="I844" s="222"/>
      <c r="J844" s="222">
        <v>5000</v>
      </c>
      <c r="K844" s="222"/>
      <c r="L844" s="222">
        <v>50000</v>
      </c>
      <c r="M844" s="284"/>
      <c r="N844" s="284"/>
      <c r="O844" s="284"/>
      <c r="P844" s="715">
        <f t="shared" si="97"/>
        <v>115000</v>
      </c>
      <c r="Q844" s="45"/>
    </row>
    <row r="845" spans="1:19" ht="24.75" customHeight="1" x14ac:dyDescent="0.2">
      <c r="A845" s="1226"/>
      <c r="B845" s="1228"/>
      <c r="C845" s="196" t="s">
        <v>76</v>
      </c>
      <c r="D845" s="62">
        <v>1</v>
      </c>
      <c r="E845" s="62"/>
      <c r="F845" s="37">
        <v>50000</v>
      </c>
      <c r="G845" s="222"/>
      <c r="H845" s="222"/>
      <c r="I845" s="222"/>
      <c r="J845" s="222">
        <v>5000</v>
      </c>
      <c r="K845" s="222"/>
      <c r="L845" s="222"/>
      <c r="M845" s="284"/>
      <c r="N845" s="284"/>
      <c r="O845" s="284"/>
      <c r="P845" s="715">
        <f t="shared" si="97"/>
        <v>55000</v>
      </c>
      <c r="Q845" s="45"/>
    </row>
    <row r="846" spans="1:19" ht="24.75" customHeight="1" x14ac:dyDescent="0.2">
      <c r="A846" s="1226"/>
      <c r="B846" s="1228"/>
      <c r="C846" s="196" t="s">
        <v>76</v>
      </c>
      <c r="D846" s="62">
        <v>1</v>
      </c>
      <c r="E846" s="62"/>
      <c r="F846" s="37">
        <v>50000</v>
      </c>
      <c r="G846" s="222"/>
      <c r="H846" s="222"/>
      <c r="I846" s="222"/>
      <c r="J846" s="222">
        <v>5000</v>
      </c>
      <c r="K846" s="222"/>
      <c r="L846" s="222">
        <v>40000</v>
      </c>
      <c r="M846" s="284"/>
      <c r="N846" s="284"/>
      <c r="O846" s="284"/>
      <c r="P846" s="715">
        <f t="shared" si="97"/>
        <v>95000</v>
      </c>
      <c r="Q846" s="45"/>
    </row>
    <row r="847" spans="1:19" ht="24.75" customHeight="1" x14ac:dyDescent="0.2">
      <c r="A847" s="1226"/>
      <c r="B847" s="1228"/>
      <c r="C847" s="196" t="s">
        <v>212</v>
      </c>
      <c r="D847" s="62">
        <v>1</v>
      </c>
      <c r="E847" s="62"/>
      <c r="F847" s="37">
        <v>50000</v>
      </c>
      <c r="G847" s="222"/>
      <c r="H847" s="222"/>
      <c r="I847" s="222"/>
      <c r="J847" s="222">
        <v>5000</v>
      </c>
      <c r="K847" s="222"/>
      <c r="L847" s="222">
        <v>40000</v>
      </c>
      <c r="M847" s="284"/>
      <c r="N847" s="284"/>
      <c r="O847" s="284"/>
      <c r="P847" s="715">
        <f t="shared" si="97"/>
        <v>95000</v>
      </c>
      <c r="Q847" s="45"/>
    </row>
    <row r="848" spans="1:19" ht="24.75" customHeight="1" x14ac:dyDescent="0.2">
      <c r="A848" s="1226"/>
      <c r="B848" s="1228"/>
      <c r="C848" s="196" t="s">
        <v>76</v>
      </c>
      <c r="D848" s="62">
        <v>1</v>
      </c>
      <c r="E848" s="62"/>
      <c r="F848" s="37">
        <v>50000</v>
      </c>
      <c r="G848" s="222"/>
      <c r="H848" s="222"/>
      <c r="I848" s="222"/>
      <c r="J848" s="222">
        <v>5000</v>
      </c>
      <c r="K848" s="222"/>
      <c r="L848" s="222">
        <v>35000</v>
      </c>
      <c r="M848" s="284"/>
      <c r="N848" s="284"/>
      <c r="O848" s="284"/>
      <c r="P848" s="715">
        <f t="shared" si="97"/>
        <v>90000</v>
      </c>
      <c r="Q848" s="45"/>
    </row>
    <row r="849" spans="1:19" s="161" customFormat="1" ht="24" customHeight="1" x14ac:dyDescent="0.2">
      <c r="A849" s="1226"/>
      <c r="B849" s="1228"/>
      <c r="C849" s="668" t="s">
        <v>77</v>
      </c>
      <c r="D849" s="62">
        <v>1</v>
      </c>
      <c r="E849" s="62"/>
      <c r="F849" s="37">
        <v>45000</v>
      </c>
      <c r="G849" s="222"/>
      <c r="H849" s="222"/>
      <c r="I849" s="222"/>
      <c r="J849" s="222">
        <v>4500</v>
      </c>
      <c r="K849" s="222"/>
      <c r="L849" s="222">
        <v>20000</v>
      </c>
      <c r="M849" s="284"/>
      <c r="N849" s="284"/>
      <c r="O849" s="284"/>
      <c r="P849" s="715">
        <f t="shared" si="97"/>
        <v>69500</v>
      </c>
      <c r="Q849" s="45"/>
      <c r="R849" s="2"/>
      <c r="S849" s="2"/>
    </row>
    <row r="850" spans="1:19" ht="25.5" customHeight="1" x14ac:dyDescent="0.2">
      <c r="A850" s="1226"/>
      <c r="B850" s="716"/>
      <c r="C850" s="668" t="s">
        <v>77</v>
      </c>
      <c r="D850" s="37">
        <v>1</v>
      </c>
      <c r="E850" s="37"/>
      <c r="F850" s="37">
        <v>45000</v>
      </c>
      <c r="G850" s="222"/>
      <c r="H850" s="222"/>
      <c r="I850" s="222"/>
      <c r="J850" s="222">
        <v>4500</v>
      </c>
      <c r="K850" s="222"/>
      <c r="L850" s="222">
        <v>30500</v>
      </c>
      <c r="M850" s="284"/>
      <c r="N850" s="284"/>
      <c r="O850" s="284"/>
      <c r="P850" s="715">
        <f t="shared" si="97"/>
        <v>80000</v>
      </c>
      <c r="Q850" s="45"/>
    </row>
    <row r="851" spans="1:19" ht="24" customHeight="1" x14ac:dyDescent="0.2">
      <c r="A851" s="717"/>
      <c r="B851" s="718"/>
      <c r="C851" s="668" t="s">
        <v>77</v>
      </c>
      <c r="D851" s="37">
        <v>1</v>
      </c>
      <c r="E851" s="37"/>
      <c r="F851" s="37">
        <v>45000</v>
      </c>
      <c r="G851" s="222"/>
      <c r="H851" s="222"/>
      <c r="I851" s="222"/>
      <c r="J851" s="222">
        <v>4500</v>
      </c>
      <c r="K851" s="222"/>
      <c r="L851" s="222"/>
      <c r="M851" s="284"/>
      <c r="N851" s="284"/>
      <c r="O851" s="284"/>
      <c r="P851" s="715">
        <f t="shared" si="97"/>
        <v>49500</v>
      </c>
      <c r="Q851" s="45"/>
    </row>
    <row r="852" spans="1:19" ht="24" customHeight="1" x14ac:dyDescent="0.2">
      <c r="A852" s="717"/>
      <c r="B852" s="718"/>
      <c r="C852" s="196" t="s">
        <v>501</v>
      </c>
      <c r="D852" s="62">
        <v>1</v>
      </c>
      <c r="E852" s="62"/>
      <c r="F852" s="62">
        <v>40000</v>
      </c>
      <c r="G852" s="222"/>
      <c r="H852" s="222"/>
      <c r="I852" s="222"/>
      <c r="J852" s="222">
        <v>4000</v>
      </c>
      <c r="K852" s="222"/>
      <c r="L852" s="222">
        <v>40000</v>
      </c>
      <c r="M852" s="712">
        <f t="shared" ref="M852:M858" si="98">L852/F852</f>
        <v>1</v>
      </c>
      <c r="N852" s="712"/>
      <c r="O852" s="712"/>
      <c r="P852" s="62">
        <f t="shared" si="97"/>
        <v>84000</v>
      </c>
      <c r="Q852" s="719"/>
    </row>
    <row r="853" spans="1:19" ht="24" customHeight="1" x14ac:dyDescent="0.2">
      <c r="A853" s="717"/>
      <c r="B853" s="718"/>
      <c r="C853" s="196" t="s">
        <v>501</v>
      </c>
      <c r="D853" s="62">
        <v>1</v>
      </c>
      <c r="E853" s="62"/>
      <c r="F853" s="62">
        <v>40000</v>
      </c>
      <c r="G853" s="222"/>
      <c r="H853" s="222"/>
      <c r="I853" s="222"/>
      <c r="J853" s="222">
        <v>4000</v>
      </c>
      <c r="K853" s="222"/>
      <c r="L853" s="222">
        <v>40000</v>
      </c>
      <c r="M853" s="712">
        <f t="shared" si="98"/>
        <v>1</v>
      </c>
      <c r="N853" s="712"/>
      <c r="O853" s="712"/>
      <c r="P853" s="62">
        <f t="shared" si="97"/>
        <v>84000</v>
      </c>
      <c r="Q853" s="719"/>
    </row>
    <row r="854" spans="1:19" ht="24" customHeight="1" x14ac:dyDescent="0.2">
      <c r="A854" s="717"/>
      <c r="B854" s="718"/>
      <c r="C854" s="196" t="s">
        <v>505</v>
      </c>
      <c r="D854" s="62">
        <v>1</v>
      </c>
      <c r="E854" s="62"/>
      <c r="F854" s="62">
        <v>38000</v>
      </c>
      <c r="G854" s="222"/>
      <c r="H854" s="222"/>
      <c r="I854" s="222"/>
      <c r="J854" s="222">
        <v>3800</v>
      </c>
      <c r="K854" s="222"/>
      <c r="L854" s="222">
        <v>23200</v>
      </c>
      <c r="M854" s="712">
        <f t="shared" si="98"/>
        <v>0.61052631578947369</v>
      </c>
      <c r="N854" s="712"/>
      <c r="O854" s="712"/>
      <c r="P854" s="62">
        <f t="shared" si="97"/>
        <v>65000</v>
      </c>
      <c r="Q854" s="719"/>
    </row>
    <row r="855" spans="1:19" ht="24" customHeight="1" x14ac:dyDescent="0.2">
      <c r="A855" s="717"/>
      <c r="B855" s="718"/>
      <c r="C855" s="196" t="s">
        <v>505</v>
      </c>
      <c r="D855" s="62">
        <v>1</v>
      </c>
      <c r="E855" s="62"/>
      <c r="F855" s="62">
        <v>38000</v>
      </c>
      <c r="G855" s="222"/>
      <c r="H855" s="222"/>
      <c r="I855" s="222"/>
      <c r="J855" s="222">
        <v>3800</v>
      </c>
      <c r="K855" s="222"/>
      <c r="L855" s="222">
        <v>33200</v>
      </c>
      <c r="M855" s="712">
        <f t="shared" si="98"/>
        <v>0.87368421052631584</v>
      </c>
      <c r="N855" s="712"/>
      <c r="O855" s="712"/>
      <c r="P855" s="62">
        <f t="shared" si="97"/>
        <v>75000</v>
      </c>
      <c r="Q855" s="719"/>
    </row>
    <row r="856" spans="1:19" ht="24" customHeight="1" x14ac:dyDescent="0.2">
      <c r="A856" s="717"/>
      <c r="B856" s="718"/>
      <c r="C856" s="196" t="s">
        <v>505</v>
      </c>
      <c r="D856" s="62">
        <v>1</v>
      </c>
      <c r="E856" s="62"/>
      <c r="F856" s="62">
        <v>38000</v>
      </c>
      <c r="G856" s="222"/>
      <c r="H856" s="222"/>
      <c r="I856" s="222"/>
      <c r="J856" s="222">
        <v>3800</v>
      </c>
      <c r="K856" s="222"/>
      <c r="L856" s="222">
        <v>33200</v>
      </c>
      <c r="M856" s="712">
        <f t="shared" si="98"/>
        <v>0.87368421052631584</v>
      </c>
      <c r="N856" s="712"/>
      <c r="O856" s="712"/>
      <c r="P856" s="62">
        <f t="shared" si="97"/>
        <v>75000</v>
      </c>
      <c r="Q856" s="719"/>
    </row>
    <row r="857" spans="1:19" ht="24" customHeight="1" x14ac:dyDescent="0.2">
      <c r="A857" s="717"/>
      <c r="B857" s="711"/>
      <c r="C857" s="196" t="s">
        <v>540</v>
      </c>
      <c r="D857" s="62">
        <v>1</v>
      </c>
      <c r="E857" s="62"/>
      <c r="F857" s="62">
        <v>35000</v>
      </c>
      <c r="G857" s="222"/>
      <c r="H857" s="222"/>
      <c r="I857" s="222"/>
      <c r="J857" s="222">
        <v>3500</v>
      </c>
      <c r="K857" s="222"/>
      <c r="L857" s="222">
        <v>15750</v>
      </c>
      <c r="M857" s="712">
        <f t="shared" si="98"/>
        <v>0.45</v>
      </c>
      <c r="N857" s="712"/>
      <c r="O857" s="712"/>
      <c r="P857" s="62">
        <f t="shared" si="97"/>
        <v>54250</v>
      </c>
      <c r="Q857" s="710"/>
    </row>
    <row r="858" spans="1:19" ht="24" customHeight="1" x14ac:dyDescent="0.2">
      <c r="A858" s="717"/>
      <c r="B858" s="711"/>
      <c r="C858" s="196" t="s">
        <v>540</v>
      </c>
      <c r="D858" s="62">
        <v>1</v>
      </c>
      <c r="E858" s="62"/>
      <c r="F858" s="62">
        <v>35000</v>
      </c>
      <c r="G858" s="222"/>
      <c r="H858" s="222"/>
      <c r="I858" s="222"/>
      <c r="J858" s="222">
        <v>3500</v>
      </c>
      <c r="K858" s="222"/>
      <c r="L858" s="222"/>
      <c r="M858" s="712">
        <f t="shared" si="98"/>
        <v>0</v>
      </c>
      <c r="N858" s="712"/>
      <c r="O858" s="712"/>
      <c r="P858" s="62">
        <f t="shared" si="97"/>
        <v>38500</v>
      </c>
      <c r="Q858" s="710"/>
    </row>
    <row r="859" spans="1:19" ht="28.5" customHeight="1" thickBot="1" x14ac:dyDescent="0.25">
      <c r="A859" s="720"/>
      <c r="B859" s="721"/>
      <c r="C859" s="722" t="s">
        <v>544</v>
      </c>
      <c r="D859" s="723">
        <f>SUM(D841:D858)</f>
        <v>18</v>
      </c>
      <c r="E859" s="723"/>
      <c r="F859" s="723">
        <f>SUM(F841:F858)</f>
        <v>824000</v>
      </c>
      <c r="G859" s="150">
        <f>SUM(G841:G858)</f>
        <v>20000</v>
      </c>
      <c r="H859" s="150"/>
      <c r="I859" s="150"/>
      <c r="J859" s="150">
        <f>SUM(J841:J858)</f>
        <v>82400</v>
      </c>
      <c r="K859" s="150"/>
      <c r="L859" s="150">
        <f>SUM(L841:L858)</f>
        <v>508350</v>
      </c>
      <c r="M859" s="68"/>
      <c r="N859" s="68"/>
      <c r="O859" s="68"/>
      <c r="P859" s="68">
        <f>SUM(P841:P858)</f>
        <v>1434750</v>
      </c>
      <c r="Q859" s="158"/>
      <c r="R859" s="161"/>
      <c r="S859" s="161"/>
    </row>
    <row r="860" spans="1:19" s="161" customFormat="1" ht="23.25" customHeight="1" thickTop="1" x14ac:dyDescent="0.2">
      <c r="A860" s="1220" t="s">
        <v>545</v>
      </c>
      <c r="B860" s="724"/>
      <c r="C860" s="537" t="s">
        <v>211</v>
      </c>
      <c r="D860" s="87">
        <v>1</v>
      </c>
      <c r="E860" s="87"/>
      <c r="F860" s="87">
        <v>50000</v>
      </c>
      <c r="G860" s="695"/>
      <c r="H860" s="695"/>
      <c r="I860" s="695"/>
      <c r="J860" s="695">
        <v>5000</v>
      </c>
      <c r="K860" s="695"/>
      <c r="L860" s="695">
        <v>30000</v>
      </c>
      <c r="M860" s="725">
        <f>L860/F860</f>
        <v>0.6</v>
      </c>
      <c r="N860" s="725"/>
      <c r="O860" s="725"/>
      <c r="P860" s="87">
        <f>SUM(F860:L860)</f>
        <v>85000</v>
      </c>
      <c r="Q860" s="726"/>
      <c r="R860" s="2"/>
      <c r="S860" s="2"/>
    </row>
    <row r="861" spans="1:19" ht="22.5" customHeight="1" x14ac:dyDescent="0.2">
      <c r="A861" s="1006"/>
      <c r="B861" s="48" t="s">
        <v>546</v>
      </c>
      <c r="C861" s="727" t="s">
        <v>547</v>
      </c>
      <c r="D861" s="82">
        <v>1</v>
      </c>
      <c r="E861" s="82"/>
      <c r="F861" s="82">
        <v>45000</v>
      </c>
      <c r="G861" s="220">
        <v>16000</v>
      </c>
      <c r="H861" s="220"/>
      <c r="I861" s="220"/>
      <c r="J861" s="220">
        <v>4500</v>
      </c>
      <c r="K861" s="220"/>
      <c r="L861" s="220">
        <v>45000</v>
      </c>
      <c r="M861" s="728">
        <f>L861/F861</f>
        <v>1</v>
      </c>
      <c r="N861" s="728"/>
      <c r="O861" s="728"/>
      <c r="P861" s="82">
        <f>SUM(F861:L861)</f>
        <v>110500</v>
      </c>
      <c r="Q861" s="729"/>
    </row>
    <row r="862" spans="1:19" ht="24" customHeight="1" thickBot="1" x14ac:dyDescent="0.25">
      <c r="A862" s="1195"/>
      <c r="B862" s="681"/>
      <c r="C862" s="50" t="s">
        <v>548</v>
      </c>
      <c r="D862" s="68">
        <f>SUM(D860:D861)</f>
        <v>2</v>
      </c>
      <c r="E862" s="68">
        <f>SUM(E860:E861)</f>
        <v>0</v>
      </c>
      <c r="F862" s="68">
        <f>SUM(F860:F861)</f>
        <v>95000</v>
      </c>
      <c r="G862" s="150">
        <f>SUM(G861)</f>
        <v>16000</v>
      </c>
      <c r="H862" s="150"/>
      <c r="I862" s="150"/>
      <c r="J862" s="150">
        <f>SUM(J860:J861)</f>
        <v>9500</v>
      </c>
      <c r="K862" s="150"/>
      <c r="L862" s="150">
        <f>SUM(L860:L861)</f>
        <v>75000</v>
      </c>
      <c r="M862" s="642"/>
      <c r="N862" s="642"/>
      <c r="O862" s="642"/>
      <c r="P862" s="68">
        <f>SUM(P860:P861)</f>
        <v>195500</v>
      </c>
      <c r="Q862" s="158"/>
      <c r="R862" s="161"/>
      <c r="S862" s="161"/>
    </row>
    <row r="863" spans="1:19" s="161" customFormat="1" ht="24" customHeight="1" thickTop="1" x14ac:dyDescent="0.2">
      <c r="A863" s="1005" t="s">
        <v>549</v>
      </c>
      <c r="B863" s="226"/>
      <c r="C863" s="35" t="s">
        <v>211</v>
      </c>
      <c r="D863" s="36">
        <v>1</v>
      </c>
      <c r="E863" s="36"/>
      <c r="F863" s="36">
        <v>75000</v>
      </c>
      <c r="G863" s="222"/>
      <c r="H863" s="222"/>
      <c r="I863" s="222"/>
      <c r="J863" s="222">
        <v>7500</v>
      </c>
      <c r="K863" s="222"/>
      <c r="L863" s="222">
        <v>37500</v>
      </c>
      <c r="M863" s="65">
        <f>L863/F863</f>
        <v>0.5</v>
      </c>
      <c r="N863" s="64">
        <v>15000</v>
      </c>
      <c r="O863" s="65"/>
      <c r="P863" s="36">
        <f>SUM(F863:L863)</f>
        <v>120000</v>
      </c>
      <c r="Q863" s="66"/>
      <c r="R863" s="2"/>
      <c r="S863" s="2"/>
    </row>
    <row r="864" spans="1:19" ht="24" customHeight="1" x14ac:dyDescent="0.2">
      <c r="A864" s="1006"/>
      <c r="B864" s="145"/>
      <c r="C864" s="35" t="s">
        <v>82</v>
      </c>
      <c r="D864" s="36">
        <v>1</v>
      </c>
      <c r="E864" s="36"/>
      <c r="F864" s="36">
        <v>60000</v>
      </c>
      <c r="G864" s="222"/>
      <c r="H864" s="222"/>
      <c r="I864" s="222"/>
      <c r="J864" s="222">
        <v>6000</v>
      </c>
      <c r="K864" s="222"/>
      <c r="L864" s="222">
        <v>24000</v>
      </c>
      <c r="M864" s="39">
        <f t="shared" ref="M864:M874" si="99">L864/F864</f>
        <v>0.4</v>
      </c>
      <c r="N864" s="65"/>
      <c r="O864" s="65"/>
      <c r="P864" s="36">
        <f t="shared" ref="P864:P870" si="100">SUM(F864:L864)</f>
        <v>90000</v>
      </c>
      <c r="Q864" s="66"/>
    </row>
    <row r="865" spans="1:19" ht="18.75" customHeight="1" x14ac:dyDescent="0.2">
      <c r="A865" s="1006"/>
      <c r="B865" s="43"/>
      <c r="C865" s="35" t="s">
        <v>76</v>
      </c>
      <c r="D865" s="36">
        <v>1</v>
      </c>
      <c r="E865" s="36"/>
      <c r="F865" s="36">
        <v>50000</v>
      </c>
      <c r="G865" s="222"/>
      <c r="H865" s="222"/>
      <c r="I865" s="222"/>
      <c r="J865" s="222">
        <v>5000</v>
      </c>
      <c r="K865" s="222"/>
      <c r="L865" s="222">
        <v>27000</v>
      </c>
      <c r="M865" s="39">
        <f t="shared" si="99"/>
        <v>0.54</v>
      </c>
      <c r="N865" s="65"/>
      <c r="O865" s="65"/>
      <c r="P865" s="36">
        <f t="shared" si="100"/>
        <v>82000</v>
      </c>
      <c r="Q865" s="66"/>
      <c r="R865" s="161"/>
      <c r="S865" s="161"/>
    </row>
    <row r="866" spans="1:19" ht="24" customHeight="1" x14ac:dyDescent="0.2">
      <c r="A866" s="1006"/>
      <c r="B866" s="43"/>
      <c r="C866" s="35" t="s">
        <v>76</v>
      </c>
      <c r="D866" s="36">
        <v>1</v>
      </c>
      <c r="E866" s="36"/>
      <c r="F866" s="36">
        <v>50000</v>
      </c>
      <c r="G866" s="222"/>
      <c r="H866" s="222"/>
      <c r="I866" s="222"/>
      <c r="J866" s="222">
        <v>5000</v>
      </c>
      <c r="K866" s="222"/>
      <c r="L866" s="222"/>
      <c r="M866" s="39">
        <f t="shared" si="99"/>
        <v>0</v>
      </c>
      <c r="N866" s="65"/>
      <c r="O866" s="65"/>
      <c r="P866" s="36">
        <f t="shared" si="100"/>
        <v>55000</v>
      </c>
      <c r="Q866" s="66"/>
    </row>
    <row r="867" spans="1:19" ht="24" customHeight="1" x14ac:dyDescent="0.2">
      <c r="A867" s="1006"/>
      <c r="B867" s="43"/>
      <c r="C867" s="35" t="s">
        <v>76</v>
      </c>
      <c r="D867" s="36">
        <v>1</v>
      </c>
      <c r="E867" s="36"/>
      <c r="F867" s="36">
        <v>50000</v>
      </c>
      <c r="G867" s="222"/>
      <c r="H867" s="222"/>
      <c r="I867" s="222"/>
      <c r="J867" s="222">
        <v>5000</v>
      </c>
      <c r="K867" s="222"/>
      <c r="L867" s="222">
        <v>30000</v>
      </c>
      <c r="M867" s="39">
        <f t="shared" si="99"/>
        <v>0.6</v>
      </c>
      <c r="N867" s="65"/>
      <c r="O867" s="65"/>
      <c r="P867" s="36">
        <f t="shared" si="100"/>
        <v>85000</v>
      </c>
      <c r="Q867" s="686"/>
    </row>
    <row r="868" spans="1:19" ht="24" customHeight="1" x14ac:dyDescent="0.2">
      <c r="A868" s="1006"/>
      <c r="B868" s="730" t="s">
        <v>550</v>
      </c>
      <c r="C868" s="35" t="s">
        <v>76</v>
      </c>
      <c r="D868" s="36">
        <v>1</v>
      </c>
      <c r="E868" s="36"/>
      <c r="F868" s="36">
        <v>50000</v>
      </c>
      <c r="G868" s="222"/>
      <c r="H868" s="222"/>
      <c r="I868" s="222"/>
      <c r="J868" s="222">
        <v>5000</v>
      </c>
      <c r="K868" s="222"/>
      <c r="L868" s="222">
        <v>36000</v>
      </c>
      <c r="M868" s="39">
        <f t="shared" si="99"/>
        <v>0.72</v>
      </c>
      <c r="N868" s="65"/>
      <c r="O868" s="65"/>
      <c r="P868" s="36">
        <f t="shared" si="100"/>
        <v>91000</v>
      </c>
      <c r="Q868" s="686"/>
    </row>
    <row r="869" spans="1:19" s="161" customFormat="1" ht="24" customHeight="1" x14ac:dyDescent="0.2">
      <c r="A869" s="1006"/>
      <c r="B869" s="171"/>
      <c r="C869" s="706" t="s">
        <v>551</v>
      </c>
      <c r="D869" s="636">
        <v>1</v>
      </c>
      <c r="E869" s="636"/>
      <c r="F869" s="631">
        <v>45000</v>
      </c>
      <c r="G869" s="222"/>
      <c r="H869" s="222"/>
      <c r="I869" s="222"/>
      <c r="J869" s="222">
        <v>4500</v>
      </c>
      <c r="K869" s="222"/>
      <c r="L869" s="222">
        <v>25500</v>
      </c>
      <c r="M869" s="707">
        <f t="shared" si="99"/>
        <v>0.56666666666666665</v>
      </c>
      <c r="N869" s="707"/>
      <c r="O869" s="707"/>
      <c r="P869" s="631">
        <f t="shared" si="100"/>
        <v>75000</v>
      </c>
      <c r="Q869" s="708"/>
      <c r="R869" s="2"/>
      <c r="S869" s="2"/>
    </row>
    <row r="870" spans="1:19" ht="24" customHeight="1" x14ac:dyDescent="0.2">
      <c r="A870" s="1006"/>
      <c r="B870" s="171"/>
      <c r="C870" s="706" t="s">
        <v>551</v>
      </c>
      <c r="D870" s="636">
        <v>1</v>
      </c>
      <c r="E870" s="636"/>
      <c r="F870" s="631">
        <v>45000</v>
      </c>
      <c r="G870" s="222"/>
      <c r="H870" s="222"/>
      <c r="I870" s="222"/>
      <c r="J870" s="222">
        <v>4500</v>
      </c>
      <c r="K870" s="222"/>
      <c r="L870" s="222">
        <v>25500</v>
      </c>
      <c r="M870" s="707">
        <f t="shared" si="99"/>
        <v>0.56666666666666665</v>
      </c>
      <c r="N870" s="707"/>
      <c r="O870" s="707"/>
      <c r="P870" s="631">
        <f t="shared" si="100"/>
        <v>75000</v>
      </c>
      <c r="Q870" s="708"/>
    </row>
    <row r="871" spans="1:19" ht="24" customHeight="1" x14ac:dyDescent="0.2">
      <c r="A871" s="1006"/>
      <c r="B871" s="171"/>
      <c r="C871" s="706" t="s">
        <v>551</v>
      </c>
      <c r="D871" s="37">
        <v>1</v>
      </c>
      <c r="E871" s="37"/>
      <c r="F871" s="37">
        <v>45000</v>
      </c>
      <c r="G871" s="222"/>
      <c r="H871" s="222"/>
      <c r="I871" s="222"/>
      <c r="J871" s="222">
        <v>2250</v>
      </c>
      <c r="K871" s="222"/>
      <c r="L871" s="222">
        <v>7750</v>
      </c>
      <c r="M871" s="39">
        <f t="shared" si="99"/>
        <v>0.17222222222222222</v>
      </c>
      <c r="N871" s="39"/>
      <c r="O871" s="39"/>
      <c r="P871" s="37">
        <v>32500</v>
      </c>
      <c r="Q871" s="58"/>
      <c r="R871" s="161"/>
      <c r="S871" s="161"/>
    </row>
    <row r="872" spans="1:19" ht="24" customHeight="1" x14ac:dyDescent="0.2">
      <c r="A872" s="1006"/>
      <c r="B872" s="171"/>
      <c r="C872" s="706" t="s">
        <v>552</v>
      </c>
      <c r="D872" s="37">
        <v>1</v>
      </c>
      <c r="E872" s="37"/>
      <c r="F872" s="37">
        <v>40000</v>
      </c>
      <c r="G872" s="222"/>
      <c r="H872" s="222"/>
      <c r="I872" s="222"/>
      <c r="J872" s="222"/>
      <c r="K872" s="222"/>
      <c r="L872" s="222">
        <v>31500</v>
      </c>
      <c r="M872" s="39">
        <f t="shared" si="99"/>
        <v>0.78749999999999998</v>
      </c>
      <c r="N872" s="39"/>
      <c r="O872" s="39"/>
      <c r="P872" s="37">
        <f>SUM(F872:L872)</f>
        <v>71500</v>
      </c>
      <c r="Q872" s="58"/>
      <c r="R872" s="161"/>
      <c r="S872" s="161"/>
    </row>
    <row r="873" spans="1:19" ht="24" customHeight="1" x14ac:dyDescent="0.2">
      <c r="A873" s="1006"/>
      <c r="B873" s="171"/>
      <c r="C873" s="706" t="s">
        <v>553</v>
      </c>
      <c r="D873" s="37">
        <v>1</v>
      </c>
      <c r="E873" s="37"/>
      <c r="F873" s="37">
        <v>38000</v>
      </c>
      <c r="G873" s="222"/>
      <c r="H873" s="222"/>
      <c r="I873" s="222"/>
      <c r="J873" s="222">
        <v>3800</v>
      </c>
      <c r="K873" s="222"/>
      <c r="L873" s="222">
        <v>24500</v>
      </c>
      <c r="M873" s="39">
        <f t="shared" si="99"/>
        <v>0.64473684210526316</v>
      </c>
      <c r="N873" s="39"/>
      <c r="O873" s="39"/>
      <c r="P873" s="37">
        <f>SUM(F873:L873)</f>
        <v>66300</v>
      </c>
      <c r="Q873" s="58"/>
      <c r="R873" s="161"/>
      <c r="S873" s="161"/>
    </row>
    <row r="874" spans="1:19" ht="21" customHeight="1" x14ac:dyDescent="0.2">
      <c r="A874" s="1006"/>
      <c r="B874" s="171"/>
      <c r="C874" s="706" t="s">
        <v>554</v>
      </c>
      <c r="D874" s="37">
        <v>1</v>
      </c>
      <c r="E874" s="37"/>
      <c r="F874" s="37">
        <v>32000</v>
      </c>
      <c r="G874" s="222"/>
      <c r="H874" s="222"/>
      <c r="I874" s="222"/>
      <c r="J874" s="222">
        <v>3200</v>
      </c>
      <c r="K874" s="222"/>
      <c r="L874" s="222">
        <v>23300</v>
      </c>
      <c r="M874" s="37">
        <f t="shared" si="99"/>
        <v>0.72812500000000002</v>
      </c>
      <c r="N874" s="37"/>
      <c r="O874" s="37"/>
      <c r="P874" s="37">
        <f>SUM(F874:L874)</f>
        <v>58500</v>
      </c>
      <c r="Q874" s="58"/>
    </row>
    <row r="875" spans="1:19" ht="24" customHeight="1" thickBot="1" x14ac:dyDescent="0.25">
      <c r="A875" s="709"/>
      <c r="B875" s="681"/>
      <c r="C875" s="50" t="s">
        <v>555</v>
      </c>
      <c r="D875" s="68">
        <f>SUM(D863:D874)</f>
        <v>12</v>
      </c>
      <c r="E875" s="68">
        <f>SUM(E863:E874)</f>
        <v>0</v>
      </c>
      <c r="F875" s="68">
        <f>SUM(F863:F874)</f>
        <v>580000</v>
      </c>
      <c r="G875" s="150"/>
      <c r="H875" s="150"/>
      <c r="I875" s="150"/>
      <c r="J875" s="150">
        <f>SUM(J863:J874)</f>
        <v>51750</v>
      </c>
      <c r="K875" s="150"/>
      <c r="L875" s="150">
        <f>SUM(L863:L874)</f>
        <v>292550</v>
      </c>
      <c r="M875" s="68">
        <f>SUM(M863:M874)</f>
        <v>6.225917397660818</v>
      </c>
      <c r="N875" s="68">
        <f>SUM(N863:N865)</f>
        <v>15000</v>
      </c>
      <c r="O875" s="68"/>
      <c r="P875" s="68">
        <f>SUM(P863:P874)</f>
        <v>901800</v>
      </c>
      <c r="Q875" s="158"/>
      <c r="R875" s="161"/>
      <c r="S875" s="161"/>
    </row>
    <row r="876" spans="1:19" ht="24" customHeight="1" thickTop="1" x14ac:dyDescent="0.2">
      <c r="A876" s="1080" t="s">
        <v>556</v>
      </c>
      <c r="B876" s="1083" t="s">
        <v>557</v>
      </c>
      <c r="C876" s="35" t="s">
        <v>81</v>
      </c>
      <c r="D876" s="75">
        <v>1</v>
      </c>
      <c r="E876" s="36"/>
      <c r="F876" s="36">
        <v>80000</v>
      </c>
      <c r="G876" s="64"/>
      <c r="H876" s="64"/>
      <c r="I876" s="64"/>
      <c r="J876" s="64">
        <v>8000</v>
      </c>
      <c r="K876" s="64"/>
      <c r="L876" s="64">
        <v>62000</v>
      </c>
      <c r="M876" s="64">
        <f>L876/F876</f>
        <v>0.77500000000000002</v>
      </c>
      <c r="N876" s="64"/>
      <c r="O876" s="65"/>
      <c r="P876" s="36">
        <f>SUM(F876:L876)</f>
        <v>150000</v>
      </c>
      <c r="Q876" s="182"/>
    </row>
    <row r="877" spans="1:19" ht="24" customHeight="1" x14ac:dyDescent="0.2">
      <c r="A877" s="1081"/>
      <c r="B877" s="1084"/>
      <c r="C877" s="168" t="s">
        <v>558</v>
      </c>
      <c r="D877" s="37">
        <v>1</v>
      </c>
      <c r="E877" s="37"/>
      <c r="F877" s="37">
        <v>50000</v>
      </c>
      <c r="G877" s="222">
        <v>20000</v>
      </c>
      <c r="H877" s="222"/>
      <c r="I877" s="222"/>
      <c r="J877" s="222">
        <v>5000</v>
      </c>
      <c r="K877" s="222"/>
      <c r="L877" s="222">
        <v>50000</v>
      </c>
      <c r="M877" s="223"/>
      <c r="N877" s="222"/>
      <c r="O877" s="39"/>
      <c r="P877" s="37">
        <f t="shared" ref="P877:P886" si="101">SUM(F877:L877)</f>
        <v>125000</v>
      </c>
      <c r="Q877" s="59"/>
    </row>
    <row r="878" spans="1:19" ht="24" customHeight="1" x14ac:dyDescent="0.2">
      <c r="A878" s="1081"/>
      <c r="B878" s="1084"/>
      <c r="C878" s="168" t="s">
        <v>558</v>
      </c>
      <c r="D878" s="62">
        <v>1</v>
      </c>
      <c r="E878" s="37"/>
      <c r="F878" s="37">
        <v>50000</v>
      </c>
      <c r="G878" s="222">
        <v>3500</v>
      </c>
      <c r="H878" s="222"/>
      <c r="I878" s="222"/>
      <c r="J878" s="222">
        <v>5000</v>
      </c>
      <c r="K878" s="222"/>
      <c r="L878" s="222">
        <v>50000</v>
      </c>
      <c r="M878" s="223"/>
      <c r="N878" s="222"/>
      <c r="O878" s="39"/>
      <c r="P878" s="37">
        <f t="shared" si="101"/>
        <v>108500</v>
      </c>
      <c r="Q878" s="59"/>
    </row>
    <row r="879" spans="1:19" ht="24" customHeight="1" x14ac:dyDescent="0.2">
      <c r="A879" s="1081"/>
      <c r="B879" s="1084"/>
      <c r="C879" s="168" t="s">
        <v>558</v>
      </c>
      <c r="D879" s="62">
        <v>1</v>
      </c>
      <c r="E879" s="37"/>
      <c r="F879" s="37">
        <v>50000</v>
      </c>
      <c r="G879" s="222">
        <v>30000</v>
      </c>
      <c r="H879" s="222"/>
      <c r="I879" s="222"/>
      <c r="J879" s="222">
        <v>5000</v>
      </c>
      <c r="K879" s="222"/>
      <c r="L879" s="222">
        <v>50000</v>
      </c>
      <c r="M879" s="223"/>
      <c r="N879" s="222"/>
      <c r="O879" s="39"/>
      <c r="P879" s="37">
        <f t="shared" si="101"/>
        <v>135000</v>
      </c>
      <c r="Q879" s="59"/>
    </row>
    <row r="880" spans="1:19" ht="24" customHeight="1" x14ac:dyDescent="0.2">
      <c r="A880" s="1081"/>
      <c r="B880" s="1084"/>
      <c r="C880" s="168" t="s">
        <v>558</v>
      </c>
      <c r="D880" s="37">
        <v>1</v>
      </c>
      <c r="E880" s="37"/>
      <c r="F880" s="37">
        <v>50000</v>
      </c>
      <c r="G880" s="222">
        <v>50000</v>
      </c>
      <c r="H880" s="222"/>
      <c r="I880" s="222"/>
      <c r="J880" s="222">
        <v>5000</v>
      </c>
      <c r="K880" s="222"/>
      <c r="L880" s="222">
        <v>50000</v>
      </c>
      <c r="M880" s="223"/>
      <c r="N880" s="222"/>
      <c r="O880" s="39"/>
      <c r="P880" s="37">
        <f t="shared" si="101"/>
        <v>155000</v>
      </c>
      <c r="Q880" s="59"/>
    </row>
    <row r="881" spans="1:19" ht="24" customHeight="1" x14ac:dyDescent="0.2">
      <c r="A881" s="1081"/>
      <c r="B881" s="1084"/>
      <c r="C881" s="168" t="s">
        <v>558</v>
      </c>
      <c r="D881" s="37">
        <v>1</v>
      </c>
      <c r="E881" s="37"/>
      <c r="F881" s="37">
        <v>50000</v>
      </c>
      <c r="G881" s="222"/>
      <c r="H881" s="222"/>
      <c r="I881" s="222"/>
      <c r="J881" s="222">
        <v>5000</v>
      </c>
      <c r="K881" s="222"/>
      <c r="L881" s="222">
        <v>45000</v>
      </c>
      <c r="M881" s="223"/>
      <c r="N881" s="222"/>
      <c r="O881" s="39"/>
      <c r="P881" s="37">
        <f t="shared" si="101"/>
        <v>100000</v>
      </c>
      <c r="Q881" s="59"/>
    </row>
    <row r="882" spans="1:19" ht="24" customHeight="1" x14ac:dyDescent="0.2">
      <c r="A882" s="1081"/>
      <c r="B882" s="1084"/>
      <c r="C882" s="168" t="s">
        <v>76</v>
      </c>
      <c r="D882" s="37">
        <v>1</v>
      </c>
      <c r="E882" s="37"/>
      <c r="F882" s="37">
        <v>45000</v>
      </c>
      <c r="G882" s="222"/>
      <c r="H882" s="222"/>
      <c r="I882" s="222"/>
      <c r="J882" s="222">
        <v>4500</v>
      </c>
      <c r="K882" s="222"/>
      <c r="L882" s="222">
        <v>45000</v>
      </c>
      <c r="M882" s="223"/>
      <c r="N882" s="222"/>
      <c r="O882" s="39"/>
      <c r="P882" s="37">
        <f t="shared" si="101"/>
        <v>94500</v>
      </c>
      <c r="Q882" s="59"/>
    </row>
    <row r="883" spans="1:19" ht="24" customHeight="1" x14ac:dyDescent="0.2">
      <c r="A883" s="1081"/>
      <c r="B883" s="1084"/>
      <c r="C883" s="168" t="s">
        <v>76</v>
      </c>
      <c r="D883" s="37">
        <v>1</v>
      </c>
      <c r="E883" s="37"/>
      <c r="F883" s="37">
        <v>45000</v>
      </c>
      <c r="G883" s="222">
        <v>45000</v>
      </c>
      <c r="H883" s="222"/>
      <c r="I883" s="222"/>
      <c r="J883" s="222">
        <v>4500</v>
      </c>
      <c r="K883" s="222"/>
      <c r="L883" s="222">
        <v>45000</v>
      </c>
      <c r="M883" s="223"/>
      <c r="N883" s="222"/>
      <c r="O883" s="39"/>
      <c r="P883" s="37">
        <f t="shared" si="101"/>
        <v>139500</v>
      </c>
      <c r="Q883" s="59"/>
    </row>
    <row r="884" spans="1:19" ht="24" customHeight="1" x14ac:dyDescent="0.2">
      <c r="A884" s="1081"/>
      <c r="B884" s="1084"/>
      <c r="C884" s="168" t="s">
        <v>76</v>
      </c>
      <c r="D884" s="37">
        <v>1</v>
      </c>
      <c r="E884" s="37"/>
      <c r="F884" s="37">
        <v>45000</v>
      </c>
      <c r="G884" s="222">
        <v>7000</v>
      </c>
      <c r="H884" s="222"/>
      <c r="I884" s="222"/>
      <c r="J884" s="222">
        <v>4500</v>
      </c>
      <c r="K884" s="222"/>
      <c r="L884" s="222"/>
      <c r="M884" s="223"/>
      <c r="N884" s="222"/>
      <c r="O884" s="39"/>
      <c r="P884" s="37">
        <f t="shared" si="101"/>
        <v>56500</v>
      </c>
      <c r="Q884" s="59"/>
    </row>
    <row r="885" spans="1:19" s="161" customFormat="1" ht="24" customHeight="1" x14ac:dyDescent="0.2">
      <c r="A885" s="1081"/>
      <c r="B885" s="1084"/>
      <c r="C885" s="168" t="s">
        <v>76</v>
      </c>
      <c r="D885" s="37">
        <v>1</v>
      </c>
      <c r="E885" s="37"/>
      <c r="F885" s="37">
        <v>45000</v>
      </c>
      <c r="G885" s="222">
        <v>10000</v>
      </c>
      <c r="H885" s="222"/>
      <c r="I885" s="222"/>
      <c r="J885" s="222">
        <v>4500</v>
      </c>
      <c r="K885" s="222"/>
      <c r="L885" s="222">
        <v>45000</v>
      </c>
      <c r="M885" s="223"/>
      <c r="N885" s="222"/>
      <c r="O885" s="39"/>
      <c r="P885" s="37">
        <f t="shared" si="101"/>
        <v>104500</v>
      </c>
      <c r="Q885" s="59"/>
      <c r="R885" s="2"/>
      <c r="S885" s="2"/>
    </row>
    <row r="886" spans="1:19" s="161" customFormat="1" ht="24" customHeight="1" x14ac:dyDescent="0.2">
      <c r="A886" s="1081"/>
      <c r="B886" s="1084"/>
      <c r="C886" s="168" t="s">
        <v>76</v>
      </c>
      <c r="D886" s="62">
        <v>1</v>
      </c>
      <c r="E886" s="37"/>
      <c r="F886" s="37">
        <v>45000</v>
      </c>
      <c r="G886" s="222">
        <v>2000</v>
      </c>
      <c r="H886" s="222"/>
      <c r="I886" s="222"/>
      <c r="J886" s="222">
        <v>4500</v>
      </c>
      <c r="K886" s="222"/>
      <c r="L886" s="222">
        <v>45000</v>
      </c>
      <c r="M886" s="223"/>
      <c r="N886" s="222"/>
      <c r="O886" s="39"/>
      <c r="P886" s="37">
        <f t="shared" si="101"/>
        <v>96500</v>
      </c>
      <c r="Q886" s="59"/>
      <c r="R886" s="2"/>
      <c r="S886" s="2"/>
    </row>
    <row r="887" spans="1:19" ht="24" customHeight="1" x14ac:dyDescent="0.2">
      <c r="A887" s="1081"/>
      <c r="B887" s="1084"/>
      <c r="C887" s="168" t="s">
        <v>77</v>
      </c>
      <c r="D887" s="37">
        <v>1</v>
      </c>
      <c r="E887" s="37"/>
      <c r="F887" s="37">
        <v>25000</v>
      </c>
      <c r="G887" s="222">
        <v>25000</v>
      </c>
      <c r="H887" s="222"/>
      <c r="I887" s="222"/>
      <c r="J887" s="57">
        <v>2500</v>
      </c>
      <c r="K887" s="57"/>
      <c r="L887" s="57">
        <v>25000</v>
      </c>
      <c r="M887" s="223"/>
      <c r="N887" s="222"/>
      <c r="O887" s="39"/>
      <c r="P887" s="37">
        <f>SUM(F887:L887)</f>
        <v>77500</v>
      </c>
      <c r="Q887" s="59"/>
    </row>
    <row r="888" spans="1:19" ht="24" customHeight="1" x14ac:dyDescent="0.2">
      <c r="A888" s="731"/>
      <c r="B888" s="732"/>
      <c r="C888" s="168" t="s">
        <v>78</v>
      </c>
      <c r="D888" s="37">
        <v>1</v>
      </c>
      <c r="E888" s="37"/>
      <c r="F888" s="37">
        <v>21000</v>
      </c>
      <c r="G888" s="222">
        <v>21000</v>
      </c>
      <c r="H888" s="222"/>
      <c r="I888" s="222"/>
      <c r="J888" s="57">
        <v>2100</v>
      </c>
      <c r="K888" s="57"/>
      <c r="L888" s="57">
        <v>21000</v>
      </c>
      <c r="M888" s="223"/>
      <c r="N888" s="222"/>
      <c r="O888" s="39"/>
      <c r="P888" s="37">
        <f>SUM(F888:L888)</f>
        <v>65100</v>
      </c>
      <c r="Q888" s="59"/>
    </row>
    <row r="889" spans="1:19" ht="24" customHeight="1" thickBot="1" x14ac:dyDescent="0.25">
      <c r="A889" s="733"/>
      <c r="B889" s="618"/>
      <c r="C889" s="50" t="s">
        <v>559</v>
      </c>
      <c r="D889" s="68">
        <f>SUM(D876:D888)</f>
        <v>13</v>
      </c>
      <c r="E889" s="183"/>
      <c r="F889" s="68">
        <f>SUM(F876:F888)</f>
        <v>601000</v>
      </c>
      <c r="G889" s="150">
        <f>SUM(G876:G888)</f>
        <v>213500</v>
      </c>
      <c r="H889" s="150"/>
      <c r="I889" s="150"/>
      <c r="J889" s="150">
        <f>SUM(J876:J888)</f>
        <v>60100</v>
      </c>
      <c r="K889" s="150"/>
      <c r="L889" s="150">
        <f>SUM(L876:L888)</f>
        <v>533000</v>
      </c>
      <c r="M889" s="232"/>
      <c r="N889" s="232"/>
      <c r="O889" s="184"/>
      <c r="P889" s="68">
        <f>SUM(P876:P888)</f>
        <v>1407600</v>
      </c>
      <c r="Q889" s="184"/>
      <c r="R889" s="161"/>
      <c r="S889" s="161"/>
    </row>
    <row r="890" spans="1:19" ht="31.5" customHeight="1" thickTop="1" thickBot="1" x14ac:dyDescent="0.25">
      <c r="A890" s="1202" t="s">
        <v>560</v>
      </c>
      <c r="B890" s="1203"/>
      <c r="C890" s="1204"/>
      <c r="D890" s="734">
        <f>SUM(D889,D875,D862,D859,D840,D808,D795,D789,D785)</f>
        <v>101</v>
      </c>
      <c r="E890" s="734">
        <f>SUM(E840,E808,E789,E785)</f>
        <v>0</v>
      </c>
      <c r="F890" s="734">
        <f>SUM(F785+F789+F795+F808+F840+F859+F862+F875+F889)</f>
        <v>4572000</v>
      </c>
      <c r="G890" s="734">
        <f>SUM(G785+G795+G840+G859+G862+G889)</f>
        <v>442800</v>
      </c>
      <c r="H890" s="734"/>
      <c r="I890" s="734"/>
      <c r="J890" s="734">
        <f>SUM(J785+J789+J795+J808+J840+J859+J862+J875+J889)</f>
        <v>441650</v>
      </c>
      <c r="K890" s="734"/>
      <c r="L890" s="734">
        <f>SUM(L785+L789+L795+L808+L840+L859+L862+L875+L889)</f>
        <v>2812400</v>
      </c>
      <c r="M890" s="734">
        <f>SUM(M840,M808,M789,M785)</f>
        <v>20.37263157894737</v>
      </c>
      <c r="N890" s="734">
        <f>SUM(N808+N840)</f>
        <v>25000</v>
      </c>
      <c r="O890" s="734"/>
      <c r="P890" s="734">
        <f>SUM(P785+P789+P795+P808+P840+P859+P862+P875+P889)</f>
        <v>8145850</v>
      </c>
      <c r="Q890" s="174"/>
      <c r="R890" s="161"/>
      <c r="S890" s="161"/>
    </row>
    <row r="891" spans="1:19" ht="24" customHeight="1" thickTop="1" thickBot="1" x14ac:dyDescent="0.25">
      <c r="A891" s="1221" t="s">
        <v>561</v>
      </c>
      <c r="B891" s="1222"/>
      <c r="C891" s="1222"/>
      <c r="D891" s="1222"/>
      <c r="E891" s="1222"/>
      <c r="F891" s="1222"/>
      <c r="G891" s="1222"/>
      <c r="H891" s="1222"/>
      <c r="I891" s="1222"/>
      <c r="J891" s="1222"/>
      <c r="K891" s="1222"/>
      <c r="L891" s="1222"/>
      <c r="M891" s="1222"/>
      <c r="N891" s="1222"/>
      <c r="O891" s="1222"/>
      <c r="P891" s="1222"/>
      <c r="Q891" s="1223"/>
    </row>
    <row r="892" spans="1:19" ht="24" customHeight="1" thickTop="1" x14ac:dyDescent="0.2">
      <c r="A892" s="1234" t="s">
        <v>562</v>
      </c>
      <c r="B892" s="1237" t="s">
        <v>563</v>
      </c>
      <c r="C892" s="735" t="s">
        <v>81</v>
      </c>
      <c r="D892" s="736">
        <v>1</v>
      </c>
      <c r="E892" s="737"/>
      <c r="F892" s="736">
        <v>50000</v>
      </c>
      <c r="G892" s="738">
        <v>45000</v>
      </c>
      <c r="H892" s="738"/>
      <c r="I892" s="738"/>
      <c r="J892" s="738">
        <v>5000</v>
      </c>
      <c r="K892" s="738"/>
      <c r="L892" s="738">
        <v>50000</v>
      </c>
      <c r="M892" s="739"/>
      <c r="N892" s="739"/>
      <c r="O892" s="740"/>
      <c r="P892" s="736">
        <f>SUM(F892:N892)</f>
        <v>150000</v>
      </c>
      <c r="Q892" s="741"/>
    </row>
    <row r="893" spans="1:19" ht="24" customHeight="1" x14ac:dyDescent="0.2">
      <c r="A893" s="1235"/>
      <c r="B893" s="1238"/>
      <c r="C893" s="742" t="s">
        <v>76</v>
      </c>
      <c r="D893" s="743">
        <v>1</v>
      </c>
      <c r="E893" s="744"/>
      <c r="F893" s="743">
        <v>35000</v>
      </c>
      <c r="G893" s="220"/>
      <c r="H893" s="220"/>
      <c r="I893" s="220"/>
      <c r="J893" s="220">
        <v>3500</v>
      </c>
      <c r="K893" s="220"/>
      <c r="L893" s="220"/>
      <c r="M893" s="745"/>
      <c r="N893" s="745"/>
      <c r="O893" s="743"/>
      <c r="P893" s="743">
        <f>SUM(F893:J893)</f>
        <v>38500</v>
      </c>
      <c r="Q893" s="746"/>
    </row>
    <row r="894" spans="1:19" ht="24" customHeight="1" x14ac:dyDescent="0.2">
      <c r="A894" s="1235"/>
      <c r="B894" s="1238"/>
      <c r="C894" s="747" t="s">
        <v>312</v>
      </c>
      <c r="D894" s="748">
        <v>1</v>
      </c>
      <c r="E894" s="749"/>
      <c r="F894" s="748">
        <v>20000</v>
      </c>
      <c r="G894" s="700"/>
      <c r="H894" s="700"/>
      <c r="I894" s="700"/>
      <c r="J894" s="700">
        <v>1750</v>
      </c>
      <c r="K894" s="700"/>
      <c r="L894" s="700">
        <v>6150</v>
      </c>
      <c r="M894" s="750"/>
      <c r="N894" s="750"/>
      <c r="O894" s="748"/>
      <c r="P894" s="748">
        <v>25400</v>
      </c>
      <c r="Q894" s="751"/>
    </row>
    <row r="895" spans="1:19" ht="24" customHeight="1" thickBot="1" x14ac:dyDescent="0.25">
      <c r="A895" s="1236"/>
      <c r="B895" s="1239"/>
      <c r="C895" s="752" t="s">
        <v>564</v>
      </c>
      <c r="D895" s="753">
        <f>SUM(D892:D894)</f>
        <v>3</v>
      </c>
      <c r="E895" s="753"/>
      <c r="F895" s="753">
        <f>SUM(F892:F894)</f>
        <v>105000</v>
      </c>
      <c r="G895" s="754">
        <f>SUM(G892:G894)</f>
        <v>45000</v>
      </c>
      <c r="H895" s="754"/>
      <c r="I895" s="754"/>
      <c r="J895" s="754">
        <f>SUM(J892:J894)</f>
        <v>10250</v>
      </c>
      <c r="K895" s="754"/>
      <c r="L895" s="754">
        <f>SUM(L892:L894)</f>
        <v>56150</v>
      </c>
      <c r="M895" s="754"/>
      <c r="N895" s="754"/>
      <c r="O895" s="753"/>
      <c r="P895" s="753">
        <f>SUM(P892:P894)</f>
        <v>213900</v>
      </c>
      <c r="Q895" s="755"/>
      <c r="R895" s="161"/>
      <c r="S895" s="161"/>
    </row>
    <row r="896" spans="1:19" ht="24" customHeight="1" thickTop="1" thickBot="1" x14ac:dyDescent="0.25">
      <c r="A896" s="1182" t="s">
        <v>805</v>
      </c>
      <c r="B896" s="1183"/>
      <c r="C896" s="1183"/>
      <c r="D896" s="1183"/>
      <c r="E896" s="1183"/>
      <c r="F896" s="1183"/>
      <c r="G896" s="1183"/>
      <c r="H896" s="1183"/>
      <c r="I896" s="1183"/>
      <c r="J896" s="1183"/>
      <c r="K896" s="1183"/>
      <c r="L896" s="1183"/>
      <c r="M896" s="1183"/>
      <c r="N896" s="1183"/>
      <c r="O896" s="1183"/>
      <c r="P896" s="1183"/>
      <c r="Q896" s="1184"/>
    </row>
    <row r="897" spans="1:19" ht="24" customHeight="1" thickTop="1" x14ac:dyDescent="0.2">
      <c r="A897" s="1045" t="s">
        <v>806</v>
      </c>
      <c r="B897" s="1033" t="s">
        <v>565</v>
      </c>
      <c r="C897" s="597" t="s">
        <v>566</v>
      </c>
      <c r="D897" s="120">
        <v>1</v>
      </c>
      <c r="E897" s="120"/>
      <c r="F897" s="120">
        <v>55000</v>
      </c>
      <c r="G897" s="222"/>
      <c r="H897" s="222"/>
      <c r="I897" s="222"/>
      <c r="J897" s="222">
        <v>5500</v>
      </c>
      <c r="K897" s="222"/>
      <c r="L897" s="222">
        <v>44500</v>
      </c>
      <c r="M897" s="147">
        <v>0.1</v>
      </c>
      <c r="N897" s="147"/>
      <c r="O897" s="683"/>
      <c r="P897" s="120">
        <f>SUM(F897:L897)</f>
        <v>105000</v>
      </c>
      <c r="Q897" s="756"/>
    </row>
    <row r="898" spans="1:19" ht="24" customHeight="1" x14ac:dyDescent="0.2">
      <c r="A898" s="1046"/>
      <c r="B898" s="1034"/>
      <c r="C898" s="757" t="s">
        <v>567</v>
      </c>
      <c r="D898" s="37">
        <v>1</v>
      </c>
      <c r="E898" s="37"/>
      <c r="F898" s="37">
        <v>50000</v>
      </c>
      <c r="G898" s="222">
        <v>30000</v>
      </c>
      <c r="H898" s="222"/>
      <c r="I898" s="222"/>
      <c r="J898" s="222">
        <v>5000</v>
      </c>
      <c r="K898" s="222"/>
      <c r="L898" s="222">
        <v>50000</v>
      </c>
      <c r="M898" s="57">
        <v>0.11</v>
      </c>
      <c r="N898" s="57"/>
      <c r="O898" s="39"/>
      <c r="P898" s="37">
        <f>SUM(F898:L898)</f>
        <v>135000</v>
      </c>
      <c r="Q898" s="758"/>
    </row>
    <row r="899" spans="1:19" ht="24" customHeight="1" x14ac:dyDescent="0.2">
      <c r="A899" s="1046"/>
      <c r="B899" s="1034"/>
      <c r="C899" s="757" t="s">
        <v>568</v>
      </c>
      <c r="D899" s="37">
        <v>1</v>
      </c>
      <c r="E899" s="37"/>
      <c r="F899" s="37">
        <v>45000</v>
      </c>
      <c r="G899" s="222"/>
      <c r="H899" s="222"/>
      <c r="I899" s="222"/>
      <c r="J899" s="222"/>
      <c r="K899" s="222"/>
      <c r="L899" s="222">
        <v>27500</v>
      </c>
      <c r="M899" s="57">
        <v>0.11</v>
      </c>
      <c r="N899" s="57"/>
      <c r="O899" s="39"/>
      <c r="P899" s="37">
        <v>50000</v>
      </c>
      <c r="Q899" s="758"/>
    </row>
    <row r="900" spans="1:19" ht="24" customHeight="1" thickBot="1" x14ac:dyDescent="0.25">
      <c r="A900" s="759"/>
      <c r="B900" s="613"/>
      <c r="C900" s="760" t="s">
        <v>569</v>
      </c>
      <c r="D900" s="164">
        <f>SUM(D897:D899)</f>
        <v>3</v>
      </c>
      <c r="E900" s="164">
        <f>SUM(E897:E898)</f>
        <v>0</v>
      </c>
      <c r="F900" s="164">
        <f>SUM(F897:F899)</f>
        <v>150000</v>
      </c>
      <c r="G900" s="165">
        <f>SUM(G898:G899)</f>
        <v>30000</v>
      </c>
      <c r="H900" s="165"/>
      <c r="I900" s="165"/>
      <c r="J900" s="165">
        <f>SUM(J897:J899)</f>
        <v>10500</v>
      </c>
      <c r="K900" s="165"/>
      <c r="L900" s="165">
        <f>SUM(L897:L899)</f>
        <v>122000</v>
      </c>
      <c r="M900" s="165"/>
      <c r="N900" s="165"/>
      <c r="O900" s="164"/>
      <c r="P900" s="164">
        <f>SUM(P897:P899)</f>
        <v>290000</v>
      </c>
      <c r="Q900" s="761"/>
      <c r="R900" s="161"/>
      <c r="S900" s="161"/>
    </row>
    <row r="901" spans="1:19" ht="24" customHeight="1" thickTop="1" x14ac:dyDescent="0.2">
      <c r="A901" s="1045" t="s">
        <v>807</v>
      </c>
      <c r="B901" s="1005" t="s">
        <v>570</v>
      </c>
      <c r="C901" s="762" t="s">
        <v>211</v>
      </c>
      <c r="D901" s="120">
        <v>1</v>
      </c>
      <c r="E901" s="763"/>
      <c r="F901" s="120">
        <v>40000</v>
      </c>
      <c r="G901" s="147">
        <v>5000</v>
      </c>
      <c r="H901" s="147"/>
      <c r="I901" s="147"/>
      <c r="J901" s="147">
        <v>4000</v>
      </c>
      <c r="K901" s="147"/>
      <c r="L901" s="147">
        <v>38000</v>
      </c>
      <c r="M901" s="147"/>
      <c r="N901" s="147"/>
      <c r="O901" s="120"/>
      <c r="P901" s="120">
        <f>SUM(F901:L901)</f>
        <v>87000</v>
      </c>
      <c r="Q901" s="756"/>
    </row>
    <row r="902" spans="1:19" ht="24" customHeight="1" x14ac:dyDescent="0.2">
      <c r="A902" s="1046"/>
      <c r="B902" s="1006"/>
      <c r="C902" s="668" t="s">
        <v>558</v>
      </c>
      <c r="D902" s="62">
        <v>1</v>
      </c>
      <c r="E902" s="764"/>
      <c r="F902" s="62">
        <v>35000</v>
      </c>
      <c r="G902" s="222">
        <v>11500</v>
      </c>
      <c r="H902" s="222"/>
      <c r="I902" s="222"/>
      <c r="J902" s="222">
        <v>3500</v>
      </c>
      <c r="K902" s="222"/>
      <c r="L902" s="222">
        <v>35000</v>
      </c>
      <c r="M902" s="222"/>
      <c r="N902" s="222"/>
      <c r="O902" s="62"/>
      <c r="P902" s="62">
        <f>SUM(F902:L902)</f>
        <v>85000</v>
      </c>
      <c r="Q902" s="669"/>
      <c r="R902" s="161"/>
      <c r="S902" s="161"/>
    </row>
    <row r="903" spans="1:19" ht="24" customHeight="1" x14ac:dyDescent="0.2">
      <c r="A903" s="1046"/>
      <c r="B903" s="1006"/>
      <c r="C903" s="196" t="s">
        <v>76</v>
      </c>
      <c r="D903" s="37">
        <v>1</v>
      </c>
      <c r="E903" s="765"/>
      <c r="F903" s="37">
        <v>32000</v>
      </c>
      <c r="G903" s="57">
        <v>2800</v>
      </c>
      <c r="H903" s="57"/>
      <c r="I903" s="57"/>
      <c r="J903" s="57">
        <v>3200</v>
      </c>
      <c r="K903" s="57"/>
      <c r="L903" s="57">
        <v>32000</v>
      </c>
      <c r="M903" s="57"/>
      <c r="N903" s="57"/>
      <c r="O903" s="37"/>
      <c r="P903" s="37">
        <f>SUM(F903:L903)</f>
        <v>70000</v>
      </c>
      <c r="Q903" s="176"/>
    </row>
    <row r="904" spans="1:19" ht="24" customHeight="1" x14ac:dyDescent="0.2">
      <c r="A904" s="1046"/>
      <c r="B904" s="1006"/>
      <c r="C904" s="196" t="s">
        <v>76</v>
      </c>
      <c r="D904" s="37">
        <v>1</v>
      </c>
      <c r="E904" s="765"/>
      <c r="F904" s="37">
        <v>32000</v>
      </c>
      <c r="G904" s="57"/>
      <c r="H904" s="57"/>
      <c r="I904" s="57"/>
      <c r="J904" s="57">
        <v>1600</v>
      </c>
      <c r="K904" s="57"/>
      <c r="L904" s="57">
        <v>5900</v>
      </c>
      <c r="M904" s="57"/>
      <c r="N904" s="57"/>
      <c r="O904" s="37"/>
      <c r="P904" s="37">
        <v>23500</v>
      </c>
      <c r="Q904" s="176"/>
    </row>
    <row r="905" spans="1:19" ht="24" customHeight="1" x14ac:dyDescent="0.2">
      <c r="A905" s="1046"/>
      <c r="B905" s="1006"/>
      <c r="C905" s="198" t="s">
        <v>331</v>
      </c>
      <c r="D905" s="153">
        <v>1</v>
      </c>
      <c r="E905" s="766"/>
      <c r="F905" s="227">
        <v>23000</v>
      </c>
      <c r="G905" s="228"/>
      <c r="H905" s="228"/>
      <c r="I905" s="228"/>
      <c r="J905" s="228"/>
      <c r="K905" s="228"/>
      <c r="L905" s="228">
        <v>13500</v>
      </c>
      <c r="M905" s="228"/>
      <c r="N905" s="228"/>
      <c r="O905" s="227"/>
      <c r="P905" s="227">
        <v>25000</v>
      </c>
      <c r="Q905" s="767"/>
    </row>
    <row r="906" spans="1:19" ht="24" customHeight="1" x14ac:dyDescent="0.2">
      <c r="A906" s="1046"/>
      <c r="B906" s="1006"/>
      <c r="C906" s="768" t="s">
        <v>571</v>
      </c>
      <c r="D906" s="654"/>
      <c r="E906" s="769"/>
      <c r="F906" s="770"/>
      <c r="G906" s="771"/>
      <c r="H906" s="771"/>
      <c r="I906" s="771"/>
      <c r="J906" s="771"/>
      <c r="K906" s="771"/>
      <c r="L906" s="771"/>
      <c r="M906" s="772"/>
      <c r="N906" s="772"/>
      <c r="O906" s="770"/>
      <c r="P906" s="770"/>
      <c r="Q906" s="773"/>
      <c r="R906" s="161"/>
      <c r="S906" s="161"/>
    </row>
    <row r="907" spans="1:19" ht="24" customHeight="1" x14ac:dyDescent="0.2">
      <c r="A907" s="1046"/>
      <c r="B907" s="1006"/>
      <c r="C907" s="146" t="s">
        <v>509</v>
      </c>
      <c r="D907" s="36">
        <v>1</v>
      </c>
      <c r="E907" s="36"/>
      <c r="F907" s="36">
        <v>28000</v>
      </c>
      <c r="G907" s="64">
        <v>21200</v>
      </c>
      <c r="H907" s="64"/>
      <c r="I907" s="64"/>
      <c r="J907" s="64">
        <v>2800</v>
      </c>
      <c r="K907" s="64"/>
      <c r="L907" s="64">
        <v>28000</v>
      </c>
      <c r="M907" s="64"/>
      <c r="N907" s="64"/>
      <c r="O907" s="36"/>
      <c r="P907" s="36">
        <f t="shared" ref="P907:P912" si="102">SUM(F907:L907)</f>
        <v>80000</v>
      </c>
      <c r="Q907" s="182"/>
    </row>
    <row r="908" spans="1:19" ht="24" customHeight="1" x14ac:dyDescent="0.2">
      <c r="A908" s="1046"/>
      <c r="B908" s="1006"/>
      <c r="C908" s="706" t="s">
        <v>77</v>
      </c>
      <c r="D908" s="631">
        <v>1</v>
      </c>
      <c r="E908" s="631"/>
      <c r="F908" s="631">
        <v>23000</v>
      </c>
      <c r="G908" s="57">
        <v>3000</v>
      </c>
      <c r="H908" s="57"/>
      <c r="I908" s="57"/>
      <c r="J908" s="57">
        <v>2300</v>
      </c>
      <c r="K908" s="57"/>
      <c r="L908" s="57">
        <v>23000</v>
      </c>
      <c r="M908" s="632"/>
      <c r="N908" s="632"/>
      <c r="O908" s="631"/>
      <c r="P908" s="631">
        <f t="shared" si="102"/>
        <v>51300</v>
      </c>
      <c r="Q908" s="252"/>
      <c r="R908" s="161"/>
      <c r="S908" s="161"/>
    </row>
    <row r="909" spans="1:19" ht="24" customHeight="1" x14ac:dyDescent="0.2">
      <c r="A909" s="774"/>
      <c r="B909" s="775"/>
      <c r="C909" s="706" t="s">
        <v>77</v>
      </c>
      <c r="D909" s="631">
        <v>1</v>
      </c>
      <c r="E909" s="631"/>
      <c r="F909" s="631">
        <v>23000</v>
      </c>
      <c r="G909" s="57">
        <v>1700</v>
      </c>
      <c r="H909" s="57"/>
      <c r="I909" s="57"/>
      <c r="J909" s="57">
        <v>2300</v>
      </c>
      <c r="K909" s="57"/>
      <c r="L909" s="57">
        <v>23000</v>
      </c>
      <c r="M909" s="632"/>
      <c r="N909" s="632"/>
      <c r="O909" s="631"/>
      <c r="P909" s="631">
        <f t="shared" si="102"/>
        <v>50000</v>
      </c>
      <c r="Q909" s="252"/>
    </row>
    <row r="910" spans="1:19" ht="24" customHeight="1" x14ac:dyDescent="0.2">
      <c r="A910" s="776"/>
      <c r="B910" s="777"/>
      <c r="C910" s="706" t="s">
        <v>501</v>
      </c>
      <c r="D910" s="631">
        <v>1</v>
      </c>
      <c r="E910" s="631"/>
      <c r="F910" s="631">
        <v>18000</v>
      </c>
      <c r="G910" s="57">
        <v>1200</v>
      </c>
      <c r="H910" s="57"/>
      <c r="I910" s="57"/>
      <c r="J910" s="57">
        <v>1800</v>
      </c>
      <c r="K910" s="57"/>
      <c r="L910" s="57">
        <v>17000</v>
      </c>
      <c r="M910" s="632"/>
      <c r="N910" s="632"/>
      <c r="O910" s="631"/>
      <c r="P910" s="631">
        <f t="shared" si="102"/>
        <v>38000</v>
      </c>
      <c r="Q910" s="778"/>
    </row>
    <row r="911" spans="1:19" ht="24" customHeight="1" x14ac:dyDescent="0.2">
      <c r="A911" s="776"/>
      <c r="B911" s="777"/>
      <c r="C911" s="196" t="s">
        <v>505</v>
      </c>
      <c r="D911" s="37">
        <v>1</v>
      </c>
      <c r="E911" s="37"/>
      <c r="F911" s="37">
        <v>15000</v>
      </c>
      <c r="G911" s="57">
        <v>8500</v>
      </c>
      <c r="H911" s="57"/>
      <c r="I911" s="57"/>
      <c r="J911" s="57">
        <v>1500</v>
      </c>
      <c r="K911" s="57"/>
      <c r="L911" s="57">
        <v>15000</v>
      </c>
      <c r="M911" s="57"/>
      <c r="N911" s="57"/>
      <c r="O911" s="37"/>
      <c r="P911" s="37">
        <f t="shared" si="102"/>
        <v>40000</v>
      </c>
      <c r="Q911" s="758"/>
      <c r="R911" s="161"/>
      <c r="S911" s="161"/>
    </row>
    <row r="912" spans="1:19" ht="24" customHeight="1" x14ac:dyDescent="0.2">
      <c r="A912" s="776"/>
      <c r="B912" s="777"/>
      <c r="C912" s="196" t="s">
        <v>540</v>
      </c>
      <c r="D912" s="37">
        <v>1</v>
      </c>
      <c r="E912" s="37"/>
      <c r="F912" s="37">
        <v>12000</v>
      </c>
      <c r="G912" s="57">
        <v>8000</v>
      </c>
      <c r="H912" s="57"/>
      <c r="I912" s="57"/>
      <c r="J912" s="57">
        <v>1200</v>
      </c>
      <c r="K912" s="57"/>
      <c r="L912" s="57">
        <v>12000</v>
      </c>
      <c r="M912" s="57"/>
      <c r="N912" s="57"/>
      <c r="O912" s="37"/>
      <c r="P912" s="37">
        <f t="shared" si="102"/>
        <v>33200</v>
      </c>
      <c r="Q912" s="758"/>
    </row>
    <row r="913" spans="1:19" ht="24" customHeight="1" x14ac:dyDescent="0.2">
      <c r="A913" s="776"/>
      <c r="B913" s="777"/>
      <c r="C913" s="196" t="s">
        <v>312</v>
      </c>
      <c r="D913" s="37">
        <v>1</v>
      </c>
      <c r="E913" s="37"/>
      <c r="F913" s="37">
        <v>10000</v>
      </c>
      <c r="G913" s="57"/>
      <c r="H913" s="57"/>
      <c r="I913" s="57"/>
      <c r="J913" s="57">
        <v>1000</v>
      </c>
      <c r="K913" s="57"/>
      <c r="L913" s="57"/>
      <c r="M913" s="57"/>
      <c r="N913" s="57"/>
      <c r="O913" s="37"/>
      <c r="P913" s="37">
        <f>SUM(F913:J913)</f>
        <v>11000</v>
      </c>
      <c r="Q913" s="758"/>
      <c r="R913" s="161"/>
      <c r="S913" s="161"/>
    </row>
    <row r="914" spans="1:19" ht="24" customHeight="1" x14ac:dyDescent="0.2">
      <c r="A914" s="1046" t="s">
        <v>807</v>
      </c>
      <c r="B914" s="637"/>
      <c r="C914" s="768" t="s">
        <v>572</v>
      </c>
      <c r="D914" s="779"/>
      <c r="E914" s="779"/>
      <c r="F914" s="780"/>
      <c r="G914" s="771"/>
      <c r="H914" s="771"/>
      <c r="I914" s="771"/>
      <c r="J914" s="771"/>
      <c r="K914" s="771"/>
      <c r="L914" s="771"/>
      <c r="M914" s="772"/>
      <c r="N914" s="772"/>
      <c r="O914" s="770"/>
      <c r="P914" s="780"/>
      <c r="Q914" s="773"/>
    </row>
    <row r="915" spans="1:19" ht="24" customHeight="1" x14ac:dyDescent="0.2">
      <c r="A915" s="1046"/>
      <c r="B915" s="171"/>
      <c r="C915" s="35" t="s">
        <v>117</v>
      </c>
      <c r="D915" s="36">
        <v>1</v>
      </c>
      <c r="E915" s="781"/>
      <c r="F915" s="36">
        <v>25000</v>
      </c>
      <c r="G915" s="658"/>
      <c r="H915" s="658"/>
      <c r="I915" s="658"/>
      <c r="J915" s="658">
        <v>2500</v>
      </c>
      <c r="K915" s="658"/>
      <c r="L915" s="658"/>
      <c r="M915" s="658"/>
      <c r="N915" s="658"/>
      <c r="O915" s="657"/>
      <c r="P915" s="657">
        <f>SUM(F915:J915)</f>
        <v>27500</v>
      </c>
      <c r="Q915" s="622"/>
    </row>
    <row r="916" spans="1:19" ht="24" customHeight="1" x14ac:dyDescent="0.2">
      <c r="A916" s="1046"/>
      <c r="B916" s="171"/>
      <c r="C916" s="600" t="s">
        <v>505</v>
      </c>
      <c r="D916" s="153">
        <v>1</v>
      </c>
      <c r="E916" s="782"/>
      <c r="F916" s="153">
        <v>15000</v>
      </c>
      <c r="G916" s="214">
        <v>1500</v>
      </c>
      <c r="H916" s="214"/>
      <c r="I916" s="214"/>
      <c r="J916" s="214">
        <v>1500</v>
      </c>
      <c r="K916" s="214"/>
      <c r="L916" s="214">
        <v>10000</v>
      </c>
      <c r="M916" s="214"/>
      <c r="N916" s="214"/>
      <c r="O916" s="153"/>
      <c r="P916" s="153">
        <f>SUM(F916:L916)</f>
        <v>28000</v>
      </c>
      <c r="Q916" s="783"/>
      <c r="R916" s="161"/>
      <c r="S916" s="161"/>
    </row>
    <row r="917" spans="1:19" ht="24" customHeight="1" x14ac:dyDescent="0.2">
      <c r="A917" s="1046"/>
      <c r="B917" s="171"/>
      <c r="C917" s="784" t="s">
        <v>573</v>
      </c>
      <c r="D917" s="779"/>
      <c r="E917" s="779"/>
      <c r="F917" s="785"/>
      <c r="G917" s="771"/>
      <c r="H917" s="771"/>
      <c r="I917" s="771"/>
      <c r="J917" s="771"/>
      <c r="K917" s="771"/>
      <c r="L917" s="771"/>
      <c r="M917" s="772"/>
      <c r="N917" s="772"/>
      <c r="O917" s="770"/>
      <c r="P917" s="785"/>
      <c r="Q917" s="773"/>
    </row>
    <row r="918" spans="1:19" ht="24" customHeight="1" x14ac:dyDescent="0.2">
      <c r="A918" s="1046"/>
      <c r="B918" s="201"/>
      <c r="C918" s="146" t="s">
        <v>117</v>
      </c>
      <c r="D918" s="36">
        <v>1</v>
      </c>
      <c r="E918" s="781"/>
      <c r="F918" s="36">
        <v>25000</v>
      </c>
      <c r="G918" s="214">
        <v>5000</v>
      </c>
      <c r="H918" s="214"/>
      <c r="I918" s="214"/>
      <c r="J918" s="214">
        <v>2500</v>
      </c>
      <c r="K918" s="214"/>
      <c r="L918" s="214">
        <v>17000</v>
      </c>
      <c r="M918" s="64"/>
      <c r="N918" s="64"/>
      <c r="O918" s="36"/>
      <c r="P918" s="36">
        <f t="shared" ref="P918:P924" si="103">SUM(F918:L918)</f>
        <v>49500</v>
      </c>
      <c r="Q918" s="622"/>
    </row>
    <row r="919" spans="1:19" ht="24" customHeight="1" x14ac:dyDescent="0.2">
      <c r="A919" s="1046"/>
      <c r="B919" s="201"/>
      <c r="C919" s="196" t="s">
        <v>510</v>
      </c>
      <c r="D919" s="37">
        <v>1</v>
      </c>
      <c r="E919" s="37"/>
      <c r="F919" s="37">
        <v>23000</v>
      </c>
      <c r="G919" s="57">
        <v>6700</v>
      </c>
      <c r="H919" s="57"/>
      <c r="I919" s="57"/>
      <c r="J919" s="57">
        <v>2300</v>
      </c>
      <c r="K919" s="57"/>
      <c r="L919" s="57">
        <v>23000</v>
      </c>
      <c r="M919" s="57"/>
      <c r="N919" s="57"/>
      <c r="O919" s="37"/>
      <c r="P919" s="37">
        <f t="shared" si="103"/>
        <v>55000</v>
      </c>
      <c r="Q919" s="758"/>
    </row>
    <row r="920" spans="1:19" ht="24" customHeight="1" x14ac:dyDescent="0.2">
      <c r="A920" s="1046"/>
      <c r="B920" s="201"/>
      <c r="C920" s="196" t="s">
        <v>77</v>
      </c>
      <c r="D920" s="37">
        <v>1</v>
      </c>
      <c r="E920" s="37"/>
      <c r="F920" s="37">
        <v>23000</v>
      </c>
      <c r="G920" s="57">
        <v>1700</v>
      </c>
      <c r="H920" s="57"/>
      <c r="I920" s="57"/>
      <c r="J920" s="57">
        <v>2300</v>
      </c>
      <c r="K920" s="57"/>
      <c r="L920" s="57">
        <v>23000</v>
      </c>
      <c r="M920" s="57"/>
      <c r="N920" s="57"/>
      <c r="O920" s="37"/>
      <c r="P920" s="37">
        <f t="shared" si="103"/>
        <v>50000</v>
      </c>
      <c r="Q920" s="758"/>
    </row>
    <row r="921" spans="1:19" ht="24" customHeight="1" x14ac:dyDescent="0.2">
      <c r="A921" s="1046"/>
      <c r="B921" s="623"/>
      <c r="C921" s="706" t="s">
        <v>501</v>
      </c>
      <c r="D921" s="1229">
        <v>1</v>
      </c>
      <c r="E921" s="631"/>
      <c r="F921" s="631">
        <v>18000</v>
      </c>
      <c r="G921" s="57">
        <v>12200</v>
      </c>
      <c r="H921" s="57"/>
      <c r="I921" s="57"/>
      <c r="J921" s="57">
        <v>1800</v>
      </c>
      <c r="K921" s="57"/>
      <c r="L921" s="57">
        <v>18000</v>
      </c>
      <c r="M921" s="632"/>
      <c r="N921" s="632"/>
      <c r="O921" s="631"/>
      <c r="P921" s="631">
        <f t="shared" si="103"/>
        <v>50000</v>
      </c>
      <c r="Q921" s="778"/>
    </row>
    <row r="922" spans="1:19" ht="24" customHeight="1" x14ac:dyDescent="0.2">
      <c r="A922" s="1046"/>
      <c r="B922" s="623"/>
      <c r="C922" s="706"/>
      <c r="D922" s="1230"/>
      <c r="E922" s="631"/>
      <c r="F922" s="631">
        <v>18000</v>
      </c>
      <c r="G922" s="57">
        <v>12200</v>
      </c>
      <c r="H922" s="57"/>
      <c r="I922" s="57"/>
      <c r="J922" s="57">
        <v>1575</v>
      </c>
      <c r="K922" s="57"/>
      <c r="L922" s="57">
        <v>18000</v>
      </c>
      <c r="M922" s="632"/>
      <c r="N922" s="632"/>
      <c r="O922" s="631"/>
      <c r="P922" s="631">
        <v>46000</v>
      </c>
      <c r="Q922" s="778"/>
    </row>
    <row r="923" spans="1:19" ht="24" customHeight="1" x14ac:dyDescent="0.2">
      <c r="A923" s="1046"/>
      <c r="B923" s="623"/>
      <c r="C923" s="706" t="s">
        <v>501</v>
      </c>
      <c r="D923" s="631">
        <v>1</v>
      </c>
      <c r="E923" s="631"/>
      <c r="F923" s="631">
        <v>18000</v>
      </c>
      <c r="G923" s="57"/>
      <c r="H923" s="57"/>
      <c r="I923" s="57"/>
      <c r="J923" s="57">
        <v>1800</v>
      </c>
      <c r="K923" s="57"/>
      <c r="L923" s="57"/>
      <c r="M923" s="632"/>
      <c r="N923" s="632"/>
      <c r="O923" s="631"/>
      <c r="P923" s="631">
        <f t="shared" si="103"/>
        <v>19800</v>
      </c>
      <c r="Q923" s="778"/>
    </row>
    <row r="924" spans="1:19" ht="24" customHeight="1" x14ac:dyDescent="0.2">
      <c r="A924" s="1046"/>
      <c r="B924" s="201"/>
      <c r="C924" s="196" t="s">
        <v>505</v>
      </c>
      <c r="D924" s="37">
        <v>1</v>
      </c>
      <c r="E924" s="37"/>
      <c r="F924" s="37">
        <v>15000</v>
      </c>
      <c r="G924" s="57">
        <v>6500</v>
      </c>
      <c r="H924" s="57"/>
      <c r="I924" s="57"/>
      <c r="J924" s="57">
        <v>1500</v>
      </c>
      <c r="K924" s="57"/>
      <c r="L924" s="57">
        <v>15000</v>
      </c>
      <c r="M924" s="57"/>
      <c r="N924" s="57"/>
      <c r="O924" s="37"/>
      <c r="P924" s="37">
        <f t="shared" si="103"/>
        <v>38000</v>
      </c>
      <c r="Q924" s="758"/>
      <c r="R924" s="161"/>
      <c r="S924" s="161"/>
    </row>
    <row r="925" spans="1:19" ht="24" customHeight="1" x14ac:dyDescent="0.2">
      <c r="A925" s="774"/>
      <c r="B925" s="201"/>
      <c r="C925" s="196" t="s">
        <v>540</v>
      </c>
      <c r="D925" s="37">
        <v>1</v>
      </c>
      <c r="E925" s="786"/>
      <c r="F925" s="37">
        <v>12000</v>
      </c>
      <c r="G925" s="222"/>
      <c r="H925" s="222"/>
      <c r="I925" s="222"/>
      <c r="J925" s="222">
        <v>1200</v>
      </c>
      <c r="K925" s="222"/>
      <c r="L925" s="222">
        <v>8000</v>
      </c>
      <c r="M925" s="57"/>
      <c r="N925" s="57"/>
      <c r="O925" s="37"/>
      <c r="P925" s="37">
        <f>SUM(F925:L925)</f>
        <v>21200</v>
      </c>
      <c r="Q925" s="758"/>
    </row>
    <row r="926" spans="1:19" ht="24" customHeight="1" x14ac:dyDescent="0.2">
      <c r="A926" s="787"/>
      <c r="B926" s="201"/>
      <c r="C926" s="196" t="s">
        <v>312</v>
      </c>
      <c r="D926" s="37">
        <v>1</v>
      </c>
      <c r="E926" s="786"/>
      <c r="F926" s="37">
        <v>10000</v>
      </c>
      <c r="G926" s="222"/>
      <c r="H926" s="222"/>
      <c r="I926" s="222"/>
      <c r="J926" s="222">
        <v>1000</v>
      </c>
      <c r="K926" s="222"/>
      <c r="L926" s="222"/>
      <c r="M926" s="57"/>
      <c r="N926" s="57"/>
      <c r="O926" s="37"/>
      <c r="P926" s="37">
        <f>SUM(F926:J926)</f>
        <v>11000</v>
      </c>
      <c r="Q926" s="758"/>
    </row>
    <row r="927" spans="1:19" ht="24" customHeight="1" thickBot="1" x14ac:dyDescent="0.25">
      <c r="A927" s="788"/>
      <c r="B927" s="789"/>
      <c r="C927" s="790" t="s">
        <v>574</v>
      </c>
      <c r="D927" s="791">
        <f t="shared" ref="D927:G927" si="104">SUM(D901:D926)</f>
        <v>22</v>
      </c>
      <c r="E927" s="791">
        <f t="shared" si="104"/>
        <v>0</v>
      </c>
      <c r="F927" s="791">
        <f t="shared" si="104"/>
        <v>493000</v>
      </c>
      <c r="G927" s="792">
        <f t="shared" si="104"/>
        <v>108700</v>
      </c>
      <c r="H927" s="792"/>
      <c r="I927" s="792"/>
      <c r="J927" s="792">
        <f t="shared" ref="J927" si="105">SUM(J901:J926)</f>
        <v>45175</v>
      </c>
      <c r="K927" s="792"/>
      <c r="L927" s="792">
        <f>SUM(L901:L926)</f>
        <v>374400</v>
      </c>
      <c r="M927" s="792"/>
      <c r="N927" s="792"/>
      <c r="O927" s="791"/>
      <c r="P927" s="791">
        <f>SUM(P901:P926)</f>
        <v>990000</v>
      </c>
      <c r="Q927" s="793"/>
    </row>
    <row r="928" spans="1:19" ht="24" customHeight="1" x14ac:dyDescent="0.2">
      <c r="A928" s="1231" t="s">
        <v>808</v>
      </c>
      <c r="B928" s="1034" t="s">
        <v>575</v>
      </c>
      <c r="C928" s="185" t="s">
        <v>576</v>
      </c>
      <c r="D928" s="36">
        <v>1</v>
      </c>
      <c r="E928" s="794"/>
      <c r="F928" s="36">
        <v>30000</v>
      </c>
      <c r="G928" s="64"/>
      <c r="H928" s="64"/>
      <c r="I928" s="64"/>
      <c r="J928" s="64"/>
      <c r="K928" s="64"/>
      <c r="L928" s="64">
        <v>23000</v>
      </c>
      <c r="M928" s="64"/>
      <c r="N928" s="64"/>
      <c r="O928" s="36"/>
      <c r="P928" s="36">
        <v>38000</v>
      </c>
      <c r="Q928" s="795"/>
    </row>
    <row r="929" spans="1:19" ht="24" customHeight="1" x14ac:dyDescent="0.2">
      <c r="A929" s="1231"/>
      <c r="B929" s="1034"/>
      <c r="C929" s="185" t="s">
        <v>76</v>
      </c>
      <c r="D929" s="36">
        <v>1</v>
      </c>
      <c r="E929" s="796"/>
      <c r="F929" s="36">
        <v>32000</v>
      </c>
      <c r="G929" s="64"/>
      <c r="H929" s="64"/>
      <c r="I929" s="64"/>
      <c r="J929" s="64">
        <v>3200</v>
      </c>
      <c r="K929" s="64"/>
      <c r="L929" s="64">
        <v>19800</v>
      </c>
      <c r="M929" s="64"/>
      <c r="N929" s="64"/>
      <c r="O929" s="36"/>
      <c r="P929" s="36">
        <f>SUM(F929:L929)</f>
        <v>55000</v>
      </c>
      <c r="Q929" s="156"/>
    </row>
    <row r="930" spans="1:19" ht="24" customHeight="1" x14ac:dyDescent="0.2">
      <c r="A930" s="1231"/>
      <c r="B930" s="1034"/>
      <c r="C930" s="196" t="s">
        <v>77</v>
      </c>
      <c r="D930" s="37">
        <v>1</v>
      </c>
      <c r="E930" s="37"/>
      <c r="F930" s="37">
        <v>23000</v>
      </c>
      <c r="G930" s="57">
        <v>1000</v>
      </c>
      <c r="H930" s="57"/>
      <c r="I930" s="57"/>
      <c r="J930" s="57">
        <v>2300</v>
      </c>
      <c r="K930" s="57"/>
      <c r="L930" s="57">
        <v>22700</v>
      </c>
      <c r="M930" s="57"/>
      <c r="N930" s="57"/>
      <c r="O930" s="37"/>
      <c r="P930" s="37">
        <f>SUM(F930:L930)</f>
        <v>49000</v>
      </c>
      <c r="Q930" s="758"/>
    </row>
    <row r="931" spans="1:19" ht="24" customHeight="1" x14ac:dyDescent="0.2">
      <c r="A931" s="1231"/>
      <c r="B931" s="1034"/>
      <c r="C931" s="185" t="s">
        <v>501</v>
      </c>
      <c r="D931" s="36">
        <v>1</v>
      </c>
      <c r="E931" s="794"/>
      <c r="F931" s="36">
        <v>18000</v>
      </c>
      <c r="G931" s="64">
        <v>6200</v>
      </c>
      <c r="H931" s="64"/>
      <c r="I931" s="64"/>
      <c r="J931" s="64">
        <v>1800</v>
      </c>
      <c r="K931" s="64"/>
      <c r="L931" s="64">
        <v>18000</v>
      </c>
      <c r="M931" s="64"/>
      <c r="N931" s="64"/>
      <c r="O931" s="36"/>
      <c r="P931" s="36">
        <f>SUM(F931:L931)</f>
        <v>44000</v>
      </c>
      <c r="Q931" s="795"/>
    </row>
    <row r="932" spans="1:19" ht="24" customHeight="1" x14ac:dyDescent="0.2">
      <c r="A932" s="1231"/>
      <c r="B932" s="1034"/>
      <c r="C932" s="797" t="s">
        <v>540</v>
      </c>
      <c r="D932" s="62">
        <v>1</v>
      </c>
      <c r="E932" s="62"/>
      <c r="F932" s="62">
        <v>12000</v>
      </c>
      <c r="G932" s="222"/>
      <c r="H932" s="222"/>
      <c r="I932" s="222"/>
      <c r="J932" s="222">
        <v>1200</v>
      </c>
      <c r="K932" s="222"/>
      <c r="L932" s="222"/>
      <c r="M932" s="222"/>
      <c r="N932" s="222"/>
      <c r="O932" s="62"/>
      <c r="P932" s="62">
        <f>SUM(F932:K932)</f>
        <v>13200</v>
      </c>
      <c r="Q932" s="798"/>
    </row>
    <row r="933" spans="1:19" ht="24" customHeight="1" thickBot="1" x14ac:dyDescent="0.25">
      <c r="A933" s="1232"/>
      <c r="B933" s="1233"/>
      <c r="C933" s="799" t="s">
        <v>577</v>
      </c>
      <c r="D933" s="800">
        <f>SUM(D928:D932)</f>
        <v>5</v>
      </c>
      <c r="E933" s="800">
        <f>SUM(E928:E932)</f>
        <v>0</v>
      </c>
      <c r="F933" s="800">
        <f>SUM(F928:F932)</f>
        <v>115000</v>
      </c>
      <c r="G933" s="801">
        <f>SUM(G928:G932)</f>
        <v>7200</v>
      </c>
      <c r="H933" s="801"/>
      <c r="I933" s="801"/>
      <c r="J933" s="801">
        <f>SUM(J928:J932)</f>
        <v>8500</v>
      </c>
      <c r="K933" s="801"/>
      <c r="L933" s="801">
        <f>SUM(L928:L931)</f>
        <v>83500</v>
      </c>
      <c r="M933" s="801"/>
      <c r="N933" s="801"/>
      <c r="O933" s="800"/>
      <c r="P933" s="800">
        <f>SUM(P928:P932)</f>
        <v>199200</v>
      </c>
      <c r="Q933" s="800"/>
    </row>
    <row r="934" spans="1:19" ht="24" customHeight="1" thickTop="1" thickBot="1" x14ac:dyDescent="0.25">
      <c r="A934" s="1065" t="s">
        <v>578</v>
      </c>
      <c r="B934" s="1038"/>
      <c r="C934" s="1039"/>
      <c r="D934" s="140">
        <f>SUM(D900+D927+D933)</f>
        <v>30</v>
      </c>
      <c r="E934" s="140" t="e">
        <f>SUM(E900,E933,#REF!,#REF!,E927)</f>
        <v>#REF!</v>
      </c>
      <c r="F934" s="140">
        <f>SUM(F933,F927,F900)</f>
        <v>758000</v>
      </c>
      <c r="G934" s="159">
        <f>SUM(G900+G927+G933)</f>
        <v>145900</v>
      </c>
      <c r="H934" s="159"/>
      <c r="I934" s="159"/>
      <c r="J934" s="159">
        <f>SUM(J933,J927,J900)</f>
        <v>64175</v>
      </c>
      <c r="K934" s="159"/>
      <c r="L934" s="159">
        <f>SUM(L933,L927,L900)</f>
        <v>579900</v>
      </c>
      <c r="M934" s="159"/>
      <c r="N934" s="159"/>
      <c r="O934" s="140"/>
      <c r="P934" s="140">
        <f>SUM(P900+P927+P933)</f>
        <v>1479200</v>
      </c>
      <c r="Q934" s="140"/>
    </row>
    <row r="935" spans="1:19" ht="24" customHeight="1" thickTop="1" thickBot="1" x14ac:dyDescent="0.25">
      <c r="A935" s="1182" t="s">
        <v>809</v>
      </c>
      <c r="B935" s="1183"/>
      <c r="C935" s="1183"/>
      <c r="D935" s="1183"/>
      <c r="E935" s="1183"/>
      <c r="F935" s="1183"/>
      <c r="G935" s="1183"/>
      <c r="H935" s="1183"/>
      <c r="I935" s="1183"/>
      <c r="J935" s="1183"/>
      <c r="K935" s="1183"/>
      <c r="L935" s="1183"/>
      <c r="M935" s="1183"/>
      <c r="N935" s="1183"/>
      <c r="O935" s="1183"/>
      <c r="P935" s="1183"/>
      <c r="Q935" s="1184"/>
    </row>
    <row r="936" spans="1:19" ht="24" customHeight="1" thickTop="1" x14ac:dyDescent="0.2">
      <c r="A936" s="1248" t="s">
        <v>810</v>
      </c>
      <c r="B936" s="1033" t="s">
        <v>579</v>
      </c>
      <c r="C936" s="597" t="s">
        <v>580</v>
      </c>
      <c r="D936" s="120">
        <v>1</v>
      </c>
      <c r="E936" s="120"/>
      <c r="F936" s="120">
        <v>60000</v>
      </c>
      <c r="G936" s="147">
        <v>29000</v>
      </c>
      <c r="H936" s="147"/>
      <c r="I936" s="147"/>
      <c r="J936" s="147">
        <v>6000</v>
      </c>
      <c r="K936" s="147"/>
      <c r="L936" s="147">
        <v>60000</v>
      </c>
      <c r="M936" s="120"/>
      <c r="N936" s="120"/>
      <c r="O936" s="120"/>
      <c r="P936" s="120">
        <f>SUM(F936:L936)</f>
        <v>155000</v>
      </c>
      <c r="Q936" s="756"/>
      <c r="R936" s="161"/>
      <c r="S936" s="161"/>
    </row>
    <row r="937" spans="1:19" ht="24" customHeight="1" x14ac:dyDescent="0.2">
      <c r="A937" s="1249"/>
      <c r="B937" s="1034"/>
      <c r="C937" s="802" t="s">
        <v>581</v>
      </c>
      <c r="D937" s="37">
        <v>1</v>
      </c>
      <c r="E937" s="36"/>
      <c r="F937" s="36">
        <v>20000</v>
      </c>
      <c r="G937" s="64"/>
      <c r="H937" s="64"/>
      <c r="I937" s="64"/>
      <c r="J937" s="64"/>
      <c r="K937" s="64"/>
      <c r="L937" s="64">
        <v>8800</v>
      </c>
      <c r="M937" s="36"/>
      <c r="N937" s="36"/>
      <c r="O937" s="36"/>
      <c r="P937" s="36">
        <v>18800</v>
      </c>
      <c r="Q937" s="795"/>
    </row>
    <row r="938" spans="1:19" ht="24" customHeight="1" thickBot="1" x14ac:dyDescent="0.25">
      <c r="A938" s="1250"/>
      <c r="B938" s="1233"/>
      <c r="C938" s="760" t="s">
        <v>582</v>
      </c>
      <c r="D938" s="164">
        <f>SUM(D936:D937)</f>
        <v>2</v>
      </c>
      <c r="E938" s="164"/>
      <c r="F938" s="164">
        <f>SUM(F936:F937)</f>
        <v>80000</v>
      </c>
      <c r="G938" s="165">
        <f>SUM(G936:G937)</f>
        <v>29000</v>
      </c>
      <c r="H938" s="165"/>
      <c r="I938" s="165"/>
      <c r="J938" s="165">
        <f>SUM(J936:J937)</f>
        <v>6000</v>
      </c>
      <c r="K938" s="165"/>
      <c r="L938" s="165">
        <f>SUM(L936:L937)</f>
        <v>68800</v>
      </c>
      <c r="M938" s="803"/>
      <c r="N938" s="803"/>
      <c r="O938" s="803"/>
      <c r="P938" s="164">
        <f>SUM(P936:P937)</f>
        <v>173800</v>
      </c>
      <c r="Q938" s="166"/>
    </row>
    <row r="939" spans="1:19" ht="24" customHeight="1" thickTop="1" x14ac:dyDescent="0.2">
      <c r="A939" s="1251" t="s">
        <v>811</v>
      </c>
      <c r="B939" s="1033" t="s">
        <v>583</v>
      </c>
      <c r="C939" s="597" t="s">
        <v>81</v>
      </c>
      <c r="D939" s="120">
        <v>1</v>
      </c>
      <c r="E939" s="120"/>
      <c r="F939" s="120">
        <v>40000</v>
      </c>
      <c r="G939" s="147"/>
      <c r="H939" s="147"/>
      <c r="I939" s="147"/>
      <c r="J939" s="147">
        <v>4000</v>
      </c>
      <c r="K939" s="147"/>
      <c r="L939" s="147"/>
      <c r="M939" s="120"/>
      <c r="N939" s="120"/>
      <c r="O939" s="120"/>
      <c r="P939" s="120">
        <f>SUM(F939:J939)</f>
        <v>44000</v>
      </c>
      <c r="Q939" s="756"/>
    </row>
    <row r="940" spans="1:19" ht="24" customHeight="1" x14ac:dyDescent="0.2">
      <c r="A940" s="1252"/>
      <c r="B940" s="1034"/>
      <c r="C940" s="804" t="s">
        <v>201</v>
      </c>
      <c r="D940" s="37">
        <v>1</v>
      </c>
      <c r="E940" s="37"/>
      <c r="F940" s="37">
        <v>35000</v>
      </c>
      <c r="G940" s="57">
        <v>27000</v>
      </c>
      <c r="H940" s="57"/>
      <c r="I940" s="57"/>
      <c r="J940" s="57">
        <v>3500</v>
      </c>
      <c r="K940" s="57"/>
      <c r="L940" s="57">
        <v>34500</v>
      </c>
      <c r="M940" s="37"/>
      <c r="N940" s="37"/>
      <c r="O940" s="37"/>
      <c r="P940" s="37">
        <f t="shared" ref="P940:P946" si="106">SUM(F940:L940)</f>
        <v>100000</v>
      </c>
      <c r="Q940" s="795"/>
    </row>
    <row r="941" spans="1:19" ht="24" customHeight="1" x14ac:dyDescent="0.2">
      <c r="A941" s="1252"/>
      <c r="B941" s="1034"/>
      <c r="C941" s="804" t="s">
        <v>213</v>
      </c>
      <c r="D941" s="37">
        <v>1</v>
      </c>
      <c r="E941" s="37"/>
      <c r="F941" s="37">
        <v>35000</v>
      </c>
      <c r="G941" s="57">
        <v>35000</v>
      </c>
      <c r="H941" s="57"/>
      <c r="I941" s="57"/>
      <c r="J941" s="57">
        <v>3500</v>
      </c>
      <c r="K941" s="57"/>
      <c r="L941" s="57">
        <v>35000</v>
      </c>
      <c r="M941" s="37"/>
      <c r="N941" s="37"/>
      <c r="O941" s="37"/>
      <c r="P941" s="37">
        <f t="shared" si="106"/>
        <v>108500</v>
      </c>
      <c r="Q941" s="795"/>
    </row>
    <row r="942" spans="1:19" ht="24" customHeight="1" x14ac:dyDescent="0.2">
      <c r="A942" s="1252"/>
      <c r="B942" s="1034"/>
      <c r="C942" s="804" t="s">
        <v>193</v>
      </c>
      <c r="D942" s="37">
        <v>1</v>
      </c>
      <c r="E942" s="37"/>
      <c r="F942" s="36">
        <v>38000</v>
      </c>
      <c r="G942" s="64">
        <v>1000</v>
      </c>
      <c r="H942" s="64"/>
      <c r="I942" s="64"/>
      <c r="J942" s="64">
        <v>3800</v>
      </c>
      <c r="K942" s="64"/>
      <c r="L942" s="64">
        <v>37200</v>
      </c>
      <c r="M942" s="36"/>
      <c r="N942" s="36"/>
      <c r="O942" s="36"/>
      <c r="P942" s="36">
        <f t="shared" si="106"/>
        <v>80000</v>
      </c>
      <c r="Q942" s="795"/>
      <c r="R942" s="161"/>
      <c r="S942" s="161"/>
    </row>
    <row r="943" spans="1:19" ht="24" customHeight="1" x14ac:dyDescent="0.2">
      <c r="A943" s="1252"/>
      <c r="B943" s="1034"/>
      <c r="C943" s="804" t="s">
        <v>77</v>
      </c>
      <c r="D943" s="37">
        <v>1</v>
      </c>
      <c r="E943" s="37"/>
      <c r="F943" s="37">
        <v>30000</v>
      </c>
      <c r="G943" s="57">
        <v>3000</v>
      </c>
      <c r="H943" s="57"/>
      <c r="I943" s="57"/>
      <c r="J943" s="57">
        <v>3000</v>
      </c>
      <c r="K943" s="57"/>
      <c r="L943" s="57">
        <v>30000</v>
      </c>
      <c r="M943" s="37"/>
      <c r="N943" s="37"/>
      <c r="O943" s="37"/>
      <c r="P943" s="37">
        <f t="shared" si="106"/>
        <v>66000</v>
      </c>
      <c r="Q943" s="795"/>
    </row>
    <row r="944" spans="1:19" ht="24" customHeight="1" x14ac:dyDescent="0.2">
      <c r="A944" s="1252"/>
      <c r="B944" s="1034"/>
      <c r="C944" s="804" t="s">
        <v>77</v>
      </c>
      <c r="D944" s="37">
        <v>1</v>
      </c>
      <c r="E944" s="37"/>
      <c r="F944" s="37">
        <v>30000</v>
      </c>
      <c r="G944" s="57">
        <v>10000</v>
      </c>
      <c r="H944" s="57"/>
      <c r="I944" s="57"/>
      <c r="J944" s="57">
        <v>3000</v>
      </c>
      <c r="K944" s="57"/>
      <c r="L944" s="57">
        <v>22000</v>
      </c>
      <c r="M944" s="37"/>
      <c r="N944" s="37"/>
      <c r="O944" s="37"/>
      <c r="P944" s="37">
        <f t="shared" si="106"/>
        <v>65000</v>
      </c>
      <c r="Q944" s="758"/>
    </row>
    <row r="945" spans="1:19" ht="24" customHeight="1" x14ac:dyDescent="0.2">
      <c r="A945" s="1252"/>
      <c r="B945" s="1034"/>
      <c r="C945" s="804" t="s">
        <v>505</v>
      </c>
      <c r="D945" s="37">
        <v>1</v>
      </c>
      <c r="E945" s="37"/>
      <c r="F945" s="37">
        <v>25000</v>
      </c>
      <c r="G945" s="57">
        <v>11000</v>
      </c>
      <c r="H945" s="57"/>
      <c r="I945" s="57"/>
      <c r="J945" s="57"/>
      <c r="K945" s="57"/>
      <c r="L945" s="57">
        <v>19000</v>
      </c>
      <c r="M945" s="37"/>
      <c r="N945" s="37"/>
      <c r="O945" s="37"/>
      <c r="P945" s="37">
        <f t="shared" si="106"/>
        <v>55000</v>
      </c>
      <c r="Q945" s="758"/>
    </row>
    <row r="946" spans="1:19" ht="24" customHeight="1" x14ac:dyDescent="0.2">
      <c r="A946" s="1252"/>
      <c r="B946" s="1034"/>
      <c r="C946" s="804" t="s">
        <v>505</v>
      </c>
      <c r="D946" s="37">
        <v>1</v>
      </c>
      <c r="E946" s="37"/>
      <c r="F946" s="37">
        <v>25000</v>
      </c>
      <c r="G946" s="57"/>
      <c r="H946" s="57"/>
      <c r="I946" s="57"/>
      <c r="J946" s="57"/>
      <c r="K946" s="57"/>
      <c r="L946" s="57"/>
      <c r="M946" s="37"/>
      <c r="N946" s="37"/>
      <c r="O946" s="37"/>
      <c r="P946" s="37">
        <f t="shared" si="106"/>
        <v>25000</v>
      </c>
      <c r="Q946" s="758"/>
    </row>
    <row r="947" spans="1:19" ht="24" customHeight="1" x14ac:dyDescent="0.2">
      <c r="A947" s="1252"/>
      <c r="B947" s="1034"/>
      <c r="C947" s="802" t="s">
        <v>399</v>
      </c>
      <c r="D947" s="36">
        <v>1</v>
      </c>
      <c r="E947" s="36"/>
      <c r="F947" s="36">
        <v>22000</v>
      </c>
      <c r="G947" s="64"/>
      <c r="H947" s="64"/>
      <c r="I947" s="64"/>
      <c r="J947" s="64">
        <v>2200</v>
      </c>
      <c r="K947" s="64"/>
      <c r="L947" s="64"/>
      <c r="M947" s="36"/>
      <c r="N947" s="36"/>
      <c r="O947" s="36"/>
      <c r="P947" s="36">
        <f>SUM(F947:L947)</f>
        <v>24200</v>
      </c>
      <c r="Q947" s="795"/>
    </row>
    <row r="948" spans="1:19" ht="24" customHeight="1" x14ac:dyDescent="0.2">
      <c r="A948" s="1252"/>
      <c r="B948" s="1034"/>
      <c r="C948" s="805" t="s">
        <v>584</v>
      </c>
      <c r="D948" s="779"/>
      <c r="E948" s="779"/>
      <c r="F948" s="780"/>
      <c r="G948" s="771"/>
      <c r="H948" s="771"/>
      <c r="I948" s="771"/>
      <c r="J948" s="771"/>
      <c r="K948" s="771"/>
      <c r="L948" s="771"/>
      <c r="M948" s="772"/>
      <c r="N948" s="772"/>
      <c r="O948" s="770"/>
      <c r="P948" s="780"/>
      <c r="Q948" s="773"/>
    </row>
    <row r="949" spans="1:19" ht="24" customHeight="1" x14ac:dyDescent="0.2">
      <c r="A949" s="1252"/>
      <c r="B949" s="1034"/>
      <c r="C949" s="35" t="s">
        <v>117</v>
      </c>
      <c r="D949" s="36">
        <v>1</v>
      </c>
      <c r="E949" s="781"/>
      <c r="F949" s="36">
        <v>38000</v>
      </c>
      <c r="G949" s="658">
        <v>38000</v>
      </c>
      <c r="H949" s="658"/>
      <c r="I949" s="658"/>
      <c r="J949" s="658">
        <v>3800</v>
      </c>
      <c r="K949" s="658"/>
      <c r="L949" s="658">
        <v>38000</v>
      </c>
      <c r="M949" s="658"/>
      <c r="N949" s="658"/>
      <c r="O949" s="657"/>
      <c r="P949" s="657">
        <f>SUM(F949:L949)</f>
        <v>117800</v>
      </c>
      <c r="Q949" s="622"/>
    </row>
    <row r="950" spans="1:19" ht="24" customHeight="1" x14ac:dyDescent="0.2">
      <c r="A950" s="1252"/>
      <c r="B950" s="1034"/>
      <c r="C950" s="56" t="s">
        <v>76</v>
      </c>
      <c r="D950" s="37">
        <v>1</v>
      </c>
      <c r="E950" s="37"/>
      <c r="F950" s="37">
        <v>35000</v>
      </c>
      <c r="G950" s="57">
        <v>6500</v>
      </c>
      <c r="H950" s="57"/>
      <c r="I950" s="57"/>
      <c r="J950" s="57">
        <v>3500</v>
      </c>
      <c r="K950" s="57"/>
      <c r="L950" s="57">
        <v>35000</v>
      </c>
      <c r="M950" s="57"/>
      <c r="N950" s="57"/>
      <c r="O950" s="37"/>
      <c r="P950" s="37">
        <f>SUM(F950:L950)</f>
        <v>80000</v>
      </c>
      <c r="Q950" s="47"/>
      <c r="R950" s="161"/>
      <c r="S950" s="161"/>
    </row>
    <row r="951" spans="1:19" ht="24" customHeight="1" x14ac:dyDescent="0.2">
      <c r="A951" s="1252"/>
      <c r="B951" s="1034"/>
      <c r="C951" s="56" t="s">
        <v>76</v>
      </c>
      <c r="D951" s="37">
        <v>1</v>
      </c>
      <c r="E951" s="37"/>
      <c r="F951" s="37">
        <v>35000</v>
      </c>
      <c r="G951" s="57">
        <v>35000</v>
      </c>
      <c r="H951" s="57"/>
      <c r="I951" s="57"/>
      <c r="J951" s="57">
        <v>3500</v>
      </c>
      <c r="K951" s="57"/>
      <c r="L951" s="57">
        <v>35000</v>
      </c>
      <c r="M951" s="57"/>
      <c r="N951" s="57"/>
      <c r="O951" s="37"/>
      <c r="P951" s="37">
        <f>SUM(F951:L951)</f>
        <v>108500</v>
      </c>
      <c r="Q951" s="47"/>
      <c r="R951" s="161"/>
      <c r="S951" s="161"/>
    </row>
    <row r="952" spans="1:19" ht="24" customHeight="1" x14ac:dyDescent="0.2">
      <c r="A952" s="1252"/>
      <c r="B952" s="1034"/>
      <c r="C952" s="56" t="s">
        <v>77</v>
      </c>
      <c r="D952" s="37">
        <v>1</v>
      </c>
      <c r="E952" s="37"/>
      <c r="F952" s="37">
        <v>30000</v>
      </c>
      <c r="G952" s="57">
        <v>30000</v>
      </c>
      <c r="H952" s="57"/>
      <c r="I952" s="57"/>
      <c r="J952" s="57">
        <v>3000</v>
      </c>
      <c r="K952" s="57"/>
      <c r="L952" s="57">
        <v>30000</v>
      </c>
      <c r="M952" s="57"/>
      <c r="N952" s="57"/>
      <c r="O952" s="37"/>
      <c r="P952" s="37">
        <f>SUM(F952:L952)</f>
        <v>93000</v>
      </c>
      <c r="Q952" s="47"/>
    </row>
    <row r="953" spans="1:19" ht="24" customHeight="1" thickBot="1" x14ac:dyDescent="0.25">
      <c r="A953" s="1253"/>
      <c r="B953" s="1233"/>
      <c r="C953" s="760" t="s">
        <v>585</v>
      </c>
      <c r="D953" s="164">
        <f>SUM(D939:D952)</f>
        <v>13</v>
      </c>
      <c r="E953" s="164"/>
      <c r="F953" s="164">
        <f>SUM(F939:F952)</f>
        <v>418000</v>
      </c>
      <c r="G953" s="165">
        <f>SUM(G939:G952)</f>
        <v>196500</v>
      </c>
      <c r="H953" s="165"/>
      <c r="I953" s="165"/>
      <c r="J953" s="165">
        <f>SUM(J939:J952)</f>
        <v>36800</v>
      </c>
      <c r="K953" s="165"/>
      <c r="L953" s="165">
        <f>SUM(L939:L952)</f>
        <v>315700</v>
      </c>
      <c r="M953" s="803"/>
      <c r="N953" s="803"/>
      <c r="O953" s="803"/>
      <c r="P953" s="164">
        <f>SUM(P939:P952)</f>
        <v>967000</v>
      </c>
      <c r="Q953" s="166"/>
    </row>
    <row r="954" spans="1:19" ht="32.25" customHeight="1" thickTop="1" thickBot="1" x14ac:dyDescent="0.25">
      <c r="A954" s="1065" t="s">
        <v>812</v>
      </c>
      <c r="B954" s="1038"/>
      <c r="C954" s="1039"/>
      <c r="D954" s="140">
        <f>SUM(D938+D953)</f>
        <v>15</v>
      </c>
      <c r="E954" s="140" t="e">
        <f>SUM(#REF!,#REF!,#REF!,#REF!)</f>
        <v>#REF!</v>
      </c>
      <c r="F954" s="140">
        <f>SUM(F953,F938)</f>
        <v>498000</v>
      </c>
      <c r="G954" s="159">
        <f>SUM(G953,G938)</f>
        <v>225500</v>
      </c>
      <c r="H954" s="159"/>
      <c r="I954" s="159"/>
      <c r="J954" s="159">
        <f>SUM(J938+J953)</f>
        <v>42800</v>
      </c>
      <c r="K954" s="159"/>
      <c r="L954" s="159">
        <f>SUM(L953,L938)</f>
        <v>384500</v>
      </c>
      <c r="M954" s="140" t="e">
        <f>SUM(#REF!,#REF!,#REF!,#REF!)</f>
        <v>#REF!</v>
      </c>
      <c r="N954" s="140"/>
      <c r="O954" s="140"/>
      <c r="P954" s="140">
        <f>SUM(P953,P938)</f>
        <v>1140800</v>
      </c>
      <c r="Q954" s="140"/>
    </row>
    <row r="955" spans="1:19" ht="24" customHeight="1" thickTop="1" thickBot="1" x14ac:dyDescent="0.25">
      <c r="A955" s="1254" t="s">
        <v>586</v>
      </c>
      <c r="B955" s="1255"/>
      <c r="C955" s="1256"/>
      <c r="D955" s="806">
        <f>SUM(D895+D934+D954)</f>
        <v>48</v>
      </c>
      <c r="E955" s="806" t="e">
        <f>SUM(#REF!,#REF!,E934,#REF!,#REF!,#REF!,#REF!,#REF!)</f>
        <v>#REF!</v>
      </c>
      <c r="F955" s="807">
        <f>SUM(F895+F934+F954)</f>
        <v>1361000</v>
      </c>
      <c r="G955" s="808">
        <f>SUM(G934+G954)</f>
        <v>371400</v>
      </c>
      <c r="H955" s="808"/>
      <c r="I955" s="808"/>
      <c r="J955" s="808">
        <f>SUM(J895+J934+J954)</f>
        <v>117225</v>
      </c>
      <c r="K955" s="808"/>
      <c r="L955" s="808">
        <f>SUM(L895+L934+L954)</f>
        <v>1020550</v>
      </c>
      <c r="M955" s="808" t="e">
        <f>SUM(#REF!,#REF!,M934,#REF!,#REF!,#REF!,#REF!,#REF!)</f>
        <v>#REF!</v>
      </c>
      <c r="N955" s="808"/>
      <c r="O955" s="808"/>
      <c r="P955" s="807">
        <f>SUM(P895+P934+P954)</f>
        <v>2833900</v>
      </c>
      <c r="Q955" s="809"/>
      <c r="R955" s="161"/>
      <c r="S955" s="161"/>
    </row>
    <row r="956" spans="1:19" ht="24" customHeight="1" thickTop="1" thickBot="1" x14ac:dyDescent="0.25">
      <c r="A956" s="1002" t="s">
        <v>587</v>
      </c>
      <c r="B956" s="1003"/>
      <c r="C956" s="1003"/>
      <c r="D956" s="1003"/>
      <c r="E956" s="1003"/>
      <c r="F956" s="1003"/>
      <c r="G956" s="1003"/>
      <c r="H956" s="1003"/>
      <c r="I956" s="1003"/>
      <c r="J956" s="1003"/>
      <c r="K956" s="1003"/>
      <c r="L956" s="1003"/>
      <c r="M956" s="1003"/>
      <c r="N956" s="1003"/>
      <c r="O956" s="1003"/>
      <c r="P956" s="1003"/>
      <c r="Q956" s="1004"/>
    </row>
    <row r="957" spans="1:19" ht="24" customHeight="1" thickTop="1" x14ac:dyDescent="0.2">
      <c r="A957" s="1240" t="s">
        <v>588</v>
      </c>
      <c r="B957" s="1243" t="s">
        <v>589</v>
      </c>
      <c r="C957" s="810" t="s">
        <v>211</v>
      </c>
      <c r="D957" s="811">
        <v>1</v>
      </c>
      <c r="E957" s="812"/>
      <c r="F957" s="812">
        <v>50000</v>
      </c>
      <c r="G957" s="619"/>
      <c r="H957" s="619"/>
      <c r="I957" s="619"/>
      <c r="J957" s="619">
        <v>5000</v>
      </c>
      <c r="K957" s="619"/>
      <c r="L957" s="619">
        <v>25000</v>
      </c>
      <c r="M957" s="812"/>
      <c r="N957" s="812"/>
      <c r="O957" s="812"/>
      <c r="P957" s="812">
        <f t="shared" ref="P957:P962" si="107">SUM(F957:L957)</f>
        <v>80000</v>
      </c>
      <c r="Q957" s="813"/>
    </row>
    <row r="958" spans="1:19" ht="24" customHeight="1" x14ac:dyDescent="0.2">
      <c r="A958" s="1241"/>
      <c r="B958" s="1244"/>
      <c r="C958" s="814" t="s">
        <v>82</v>
      </c>
      <c r="D958" s="630">
        <v>1</v>
      </c>
      <c r="E958" s="631"/>
      <c r="F958" s="631">
        <v>48000</v>
      </c>
      <c r="G958" s="222">
        <v>48000</v>
      </c>
      <c r="H958" s="222"/>
      <c r="I958" s="222"/>
      <c r="J958" s="222">
        <v>4800</v>
      </c>
      <c r="K958" s="222"/>
      <c r="L958" s="222">
        <v>48000</v>
      </c>
      <c r="M958" s="707">
        <f>L958/F958</f>
        <v>1</v>
      </c>
      <c r="N958" s="707"/>
      <c r="O958" s="707"/>
      <c r="P958" s="631">
        <f t="shared" si="107"/>
        <v>148800</v>
      </c>
      <c r="Q958" s="815"/>
    </row>
    <row r="959" spans="1:19" ht="27" customHeight="1" x14ac:dyDescent="0.2">
      <c r="A959" s="1241"/>
      <c r="B959" s="1244"/>
      <c r="C959" s="814" t="s">
        <v>558</v>
      </c>
      <c r="D959" s="630">
        <v>1</v>
      </c>
      <c r="E959" s="631"/>
      <c r="F959" s="631">
        <v>42000</v>
      </c>
      <c r="G959" s="222">
        <v>3800</v>
      </c>
      <c r="H959" s="222"/>
      <c r="I959" s="222"/>
      <c r="J959" s="222">
        <v>4200</v>
      </c>
      <c r="K959" s="222"/>
      <c r="L959" s="222">
        <v>42000</v>
      </c>
      <c r="M959" s="707">
        <f>L959/F959</f>
        <v>1</v>
      </c>
      <c r="N959" s="707"/>
      <c r="O959" s="707"/>
      <c r="P959" s="631">
        <f t="shared" si="107"/>
        <v>92000</v>
      </c>
      <c r="Q959" s="816"/>
    </row>
    <row r="960" spans="1:19" ht="24" customHeight="1" x14ac:dyDescent="0.2">
      <c r="A960" s="1241"/>
      <c r="B960" s="817"/>
      <c r="C960" s="814" t="s">
        <v>558</v>
      </c>
      <c r="D960" s="630">
        <v>1</v>
      </c>
      <c r="E960" s="631"/>
      <c r="F960" s="631">
        <v>42000</v>
      </c>
      <c r="G960" s="222">
        <v>26800</v>
      </c>
      <c r="H960" s="222"/>
      <c r="I960" s="222"/>
      <c r="J960" s="222">
        <v>4200</v>
      </c>
      <c r="K960" s="222"/>
      <c r="L960" s="222">
        <v>42000</v>
      </c>
      <c r="M960" s="707">
        <f>L960/F960</f>
        <v>1</v>
      </c>
      <c r="N960" s="707"/>
      <c r="O960" s="707"/>
      <c r="P960" s="631">
        <f t="shared" si="107"/>
        <v>115000</v>
      </c>
      <c r="Q960" s="816"/>
    </row>
    <row r="961" spans="1:20" ht="24" customHeight="1" x14ac:dyDescent="0.2">
      <c r="A961" s="1241"/>
      <c r="B961" s="818"/>
      <c r="C961" s="196" t="s">
        <v>76</v>
      </c>
      <c r="D961" s="62">
        <v>1</v>
      </c>
      <c r="E961" s="62"/>
      <c r="F961" s="37">
        <v>35000</v>
      </c>
      <c r="G961" s="222">
        <v>30000</v>
      </c>
      <c r="H961" s="222"/>
      <c r="I961" s="222"/>
      <c r="J961" s="222">
        <v>3500</v>
      </c>
      <c r="K961" s="222"/>
      <c r="L961" s="222">
        <v>35000</v>
      </c>
      <c r="M961" s="284"/>
      <c r="N961" s="284"/>
      <c r="O961" s="284"/>
      <c r="P961" s="715">
        <f t="shared" si="107"/>
        <v>103500</v>
      </c>
      <c r="Q961" s="45"/>
    </row>
    <row r="962" spans="1:20" s="161" customFormat="1" ht="24" customHeight="1" x14ac:dyDescent="0.2">
      <c r="A962" s="1241"/>
      <c r="B962" s="818"/>
      <c r="C962" s="196" t="s">
        <v>76</v>
      </c>
      <c r="D962" s="62">
        <v>1</v>
      </c>
      <c r="E962" s="62"/>
      <c r="F962" s="37">
        <v>35000</v>
      </c>
      <c r="G962" s="222"/>
      <c r="H962" s="222"/>
      <c r="I962" s="222"/>
      <c r="J962" s="222">
        <v>3500</v>
      </c>
      <c r="K962" s="222"/>
      <c r="L962" s="222"/>
      <c r="M962" s="284"/>
      <c r="N962" s="284"/>
      <c r="O962" s="284"/>
      <c r="P962" s="715">
        <f t="shared" si="107"/>
        <v>38500</v>
      </c>
      <c r="Q962" s="45"/>
      <c r="R962" s="2"/>
      <c r="S962" s="2"/>
    </row>
    <row r="963" spans="1:20" ht="24.75" customHeight="1" x14ac:dyDescent="0.2">
      <c r="A963" s="1241"/>
      <c r="B963" s="818"/>
      <c r="C963" s="814" t="s">
        <v>501</v>
      </c>
      <c r="D963" s="630">
        <v>1</v>
      </c>
      <c r="E963" s="631"/>
      <c r="F963" s="631">
        <v>21000</v>
      </c>
      <c r="G963" s="222">
        <v>18000</v>
      </c>
      <c r="H963" s="222"/>
      <c r="I963" s="222"/>
      <c r="J963" s="222">
        <v>2100</v>
      </c>
      <c r="K963" s="222"/>
      <c r="L963" s="222">
        <v>21000</v>
      </c>
      <c r="M963" s="707">
        <f>L963/F963</f>
        <v>1</v>
      </c>
      <c r="N963" s="707"/>
      <c r="O963" s="707"/>
      <c r="P963" s="631">
        <f>SUM(F963:L963)</f>
        <v>62100</v>
      </c>
      <c r="Q963" s="816"/>
    </row>
    <row r="964" spans="1:20" ht="24" customHeight="1" thickBot="1" x14ac:dyDescent="0.25">
      <c r="A964" s="1242"/>
      <c r="B964" s="819"/>
      <c r="C964" s="820" t="s">
        <v>590</v>
      </c>
      <c r="D964" s="821">
        <f>SUM(D957:D963)</f>
        <v>7</v>
      </c>
      <c r="E964" s="822"/>
      <c r="F964" s="821">
        <f>SUM(F957:F963)</f>
        <v>273000</v>
      </c>
      <c r="G964" s="823">
        <f>SUM(G958:G963)</f>
        <v>126600</v>
      </c>
      <c r="H964" s="823"/>
      <c r="I964" s="823"/>
      <c r="J964" s="823">
        <f>SUM(J957:J963)</f>
        <v>27300</v>
      </c>
      <c r="K964" s="823"/>
      <c r="L964" s="823">
        <f>SUM(L957:L963)</f>
        <v>213000</v>
      </c>
      <c r="M964" s="824"/>
      <c r="N964" s="824"/>
      <c r="O964" s="824"/>
      <c r="P964" s="821">
        <f>SUM(P957:P963)</f>
        <v>639900</v>
      </c>
      <c r="Q964" s="824"/>
      <c r="R964" s="161"/>
      <c r="S964" s="161"/>
      <c r="T964" s="161"/>
    </row>
    <row r="965" spans="1:20" s="161" customFormat="1" ht="23.25" customHeight="1" thickTop="1" x14ac:dyDescent="0.2">
      <c r="A965" s="1245" t="s">
        <v>591</v>
      </c>
      <c r="B965" s="1005" t="s">
        <v>592</v>
      </c>
      <c r="C965" s="257" t="s">
        <v>81</v>
      </c>
      <c r="D965" s="209">
        <v>1</v>
      </c>
      <c r="E965" s="692"/>
      <c r="F965" s="209">
        <v>50000</v>
      </c>
      <c r="G965" s="210">
        <v>48000</v>
      </c>
      <c r="H965" s="210"/>
      <c r="I965" s="210"/>
      <c r="J965" s="210">
        <v>5000</v>
      </c>
      <c r="K965" s="210"/>
      <c r="L965" s="210">
        <v>50000</v>
      </c>
      <c r="M965" s="692"/>
      <c r="N965" s="692"/>
      <c r="O965" s="692"/>
      <c r="P965" s="209">
        <f>SUM(F965:L965)</f>
        <v>153000</v>
      </c>
      <c r="Q965" s="714"/>
      <c r="R965" s="2"/>
      <c r="S965" s="2"/>
    </row>
    <row r="966" spans="1:20" s="161" customFormat="1" ht="23.25" customHeight="1" x14ac:dyDescent="0.2">
      <c r="A966" s="1246"/>
      <c r="B966" s="1006"/>
      <c r="C966" s="814" t="s">
        <v>558</v>
      </c>
      <c r="D966" s="630">
        <v>1</v>
      </c>
      <c r="E966" s="631"/>
      <c r="F966" s="631">
        <v>42000</v>
      </c>
      <c r="G966" s="222"/>
      <c r="H966" s="222"/>
      <c r="I966" s="222"/>
      <c r="J966" s="222">
        <v>4200</v>
      </c>
      <c r="K966" s="222"/>
      <c r="L966" s="222"/>
      <c r="M966" s="707">
        <f>L966/F966</f>
        <v>0</v>
      </c>
      <c r="N966" s="707"/>
      <c r="O966" s="707"/>
      <c r="P966" s="631">
        <f t="shared" ref="P966:P967" si="108">SUM(F966:L966)</f>
        <v>46200</v>
      </c>
      <c r="Q966" s="816"/>
      <c r="R966" s="2"/>
      <c r="S966" s="2"/>
    </row>
    <row r="967" spans="1:20" s="161" customFormat="1" ht="23.25" customHeight="1" x14ac:dyDescent="0.2">
      <c r="A967" s="1246"/>
      <c r="B967" s="1006"/>
      <c r="C967" s="196" t="s">
        <v>76</v>
      </c>
      <c r="D967" s="62">
        <v>1</v>
      </c>
      <c r="E967" s="62"/>
      <c r="F967" s="37">
        <v>35000</v>
      </c>
      <c r="G967" s="222">
        <v>22000</v>
      </c>
      <c r="H967" s="222"/>
      <c r="I967" s="222"/>
      <c r="J967" s="222"/>
      <c r="K967" s="222"/>
      <c r="L967" s="222">
        <v>35000</v>
      </c>
      <c r="M967" s="284"/>
      <c r="N967" s="284"/>
      <c r="O967" s="284"/>
      <c r="P967" s="715">
        <f t="shared" si="108"/>
        <v>92000</v>
      </c>
      <c r="Q967" s="45"/>
      <c r="R967" s="2"/>
      <c r="S967" s="2"/>
    </row>
    <row r="968" spans="1:20" ht="24" customHeight="1" x14ac:dyDescent="0.2">
      <c r="A968" s="1246"/>
      <c r="B968" s="1006"/>
      <c r="C968" s="56" t="s">
        <v>77</v>
      </c>
      <c r="D968" s="82">
        <v>1</v>
      </c>
      <c r="E968" s="303"/>
      <c r="F968" s="82">
        <v>25000</v>
      </c>
      <c r="G968" s="220">
        <v>25000</v>
      </c>
      <c r="H968" s="220"/>
      <c r="I968" s="220"/>
      <c r="J968" s="220"/>
      <c r="K968" s="220"/>
      <c r="L968" s="220">
        <v>25000</v>
      </c>
      <c r="M968" s="303"/>
      <c r="N968" s="303"/>
      <c r="O968" s="303"/>
      <c r="P968" s="82">
        <f>SUM(F968:L968)</f>
        <v>75000</v>
      </c>
      <c r="Q968" s="45"/>
    </row>
    <row r="969" spans="1:20" ht="24" customHeight="1" x14ac:dyDescent="0.2">
      <c r="A969" s="1246"/>
      <c r="B969" s="1006"/>
      <c r="C969" s="56" t="s">
        <v>501</v>
      </c>
      <c r="D969" s="825">
        <v>1</v>
      </c>
      <c r="E969" s="303"/>
      <c r="F969" s="82">
        <v>21000</v>
      </c>
      <c r="G969" s="220">
        <v>10000</v>
      </c>
      <c r="H969" s="220"/>
      <c r="I969" s="220"/>
      <c r="J969" s="220">
        <v>2100</v>
      </c>
      <c r="K969" s="220"/>
      <c r="L969" s="220">
        <v>21000</v>
      </c>
      <c r="M969" s="303"/>
      <c r="N969" s="303"/>
      <c r="O969" s="303"/>
      <c r="P969" s="82">
        <f>SUM(F969:L969)</f>
        <v>54100</v>
      </c>
      <c r="Q969" s="45"/>
    </row>
    <row r="970" spans="1:20" ht="24" customHeight="1" thickBot="1" x14ac:dyDescent="0.25">
      <c r="A970" s="1247"/>
      <c r="B970" s="1195"/>
      <c r="C970" s="826" t="s">
        <v>593</v>
      </c>
      <c r="D970" s="68">
        <f>SUM(D965:D969)</f>
        <v>5</v>
      </c>
      <c r="E970" s="68"/>
      <c r="F970" s="68">
        <f>SUM(F965:F969)</f>
        <v>173000</v>
      </c>
      <c r="G970" s="150">
        <f>SUM(G965:G969)</f>
        <v>105000</v>
      </c>
      <c r="H970" s="150"/>
      <c r="I970" s="150"/>
      <c r="J970" s="150">
        <f>SUM(J965:J969)</f>
        <v>11300</v>
      </c>
      <c r="K970" s="150"/>
      <c r="L970" s="150">
        <f>SUM(L965:L969)</f>
        <v>131000</v>
      </c>
      <c r="M970" s="68"/>
      <c r="N970" s="68"/>
      <c r="O970" s="68"/>
      <c r="P970" s="68">
        <f>SUM(P965:P969)</f>
        <v>420300</v>
      </c>
      <c r="Q970" s="158"/>
      <c r="R970" s="161"/>
      <c r="S970" s="161"/>
    </row>
    <row r="971" spans="1:20" ht="24" customHeight="1" thickTop="1" x14ac:dyDescent="0.2">
      <c r="A971" s="1245" t="s">
        <v>594</v>
      </c>
      <c r="B971" s="1005" t="s">
        <v>595</v>
      </c>
      <c r="C971" s="257" t="s">
        <v>81</v>
      </c>
      <c r="D971" s="120">
        <v>1</v>
      </c>
      <c r="E971" s="280"/>
      <c r="F971" s="120">
        <v>50000</v>
      </c>
      <c r="G971" s="147"/>
      <c r="H971" s="147"/>
      <c r="I971" s="147"/>
      <c r="J971" s="147">
        <v>2500</v>
      </c>
      <c r="K971" s="147"/>
      <c r="L971" s="147">
        <v>2500</v>
      </c>
      <c r="M971" s="280"/>
      <c r="N971" s="280"/>
      <c r="O971" s="280"/>
      <c r="P971" s="120">
        <v>30000</v>
      </c>
      <c r="Q971" s="714"/>
    </row>
    <row r="972" spans="1:20" ht="24" customHeight="1" x14ac:dyDescent="0.2">
      <c r="A972" s="1246"/>
      <c r="B972" s="1006"/>
      <c r="C972" s="814" t="s">
        <v>82</v>
      </c>
      <c r="D972" s="630">
        <v>1</v>
      </c>
      <c r="E972" s="631"/>
      <c r="F972" s="631">
        <v>40000</v>
      </c>
      <c r="G972" s="222"/>
      <c r="H972" s="222"/>
      <c r="I972" s="222"/>
      <c r="J972" s="222">
        <v>4000</v>
      </c>
      <c r="K972" s="222"/>
      <c r="L972" s="222"/>
      <c r="M972" s="707">
        <f>L972/F972</f>
        <v>0</v>
      </c>
      <c r="N972" s="707"/>
      <c r="O972" s="707"/>
      <c r="P972" s="631">
        <f t="shared" ref="P972" si="109">SUM(F972:L972)</f>
        <v>44000</v>
      </c>
      <c r="Q972" s="815"/>
    </row>
    <row r="973" spans="1:20" s="161" customFormat="1" ht="24" customHeight="1" x14ac:dyDescent="0.2">
      <c r="A973" s="1246"/>
      <c r="B973" s="1006"/>
      <c r="C973" s="56" t="s">
        <v>370</v>
      </c>
      <c r="D973" s="37">
        <v>1</v>
      </c>
      <c r="E973" s="284"/>
      <c r="F973" s="37">
        <v>35000</v>
      </c>
      <c r="G973" s="57">
        <v>22000</v>
      </c>
      <c r="H973" s="57"/>
      <c r="I973" s="57"/>
      <c r="J973" s="57">
        <v>3500</v>
      </c>
      <c r="K973" s="57"/>
      <c r="L973" s="57">
        <v>35000</v>
      </c>
      <c r="M973" s="284"/>
      <c r="N973" s="284"/>
      <c r="O973" s="284"/>
      <c r="P973" s="37">
        <f>SUM(F973:L973)</f>
        <v>95500</v>
      </c>
      <c r="Q973" s="45"/>
      <c r="R973" s="2"/>
      <c r="S973" s="2"/>
    </row>
    <row r="974" spans="1:20" s="161" customFormat="1" ht="24" customHeight="1" x14ac:dyDescent="0.2">
      <c r="A974" s="1246"/>
      <c r="B974" s="1006"/>
      <c r="C974" s="56" t="s">
        <v>596</v>
      </c>
      <c r="D974" s="37">
        <v>1</v>
      </c>
      <c r="E974" s="284"/>
      <c r="F974" s="37">
        <v>23000</v>
      </c>
      <c r="G974" s="57"/>
      <c r="H974" s="57"/>
      <c r="I974" s="57"/>
      <c r="J974" s="57"/>
      <c r="K974" s="57"/>
      <c r="L974" s="57"/>
      <c r="M974" s="284"/>
      <c r="N974" s="284"/>
      <c r="O974" s="284"/>
      <c r="P974" s="37">
        <v>11500</v>
      </c>
      <c r="Q974" s="45"/>
      <c r="R974" s="2"/>
      <c r="S974" s="2"/>
    </row>
    <row r="975" spans="1:20" ht="24" customHeight="1" thickBot="1" x14ac:dyDescent="0.25">
      <c r="A975" s="1247"/>
      <c r="B975" s="1195"/>
      <c r="C975" s="826" t="s">
        <v>597</v>
      </c>
      <c r="D975" s="68">
        <f>SUM(D971:D974)</f>
        <v>4</v>
      </c>
      <c r="E975" s="68"/>
      <c r="F975" s="68">
        <f>SUM(F971:F974)</f>
        <v>148000</v>
      </c>
      <c r="G975" s="150">
        <f>SUM(G973:G974)</f>
        <v>22000</v>
      </c>
      <c r="H975" s="150"/>
      <c r="I975" s="150"/>
      <c r="J975" s="150">
        <f>SUM(J971:J973)</f>
        <v>10000</v>
      </c>
      <c r="K975" s="150"/>
      <c r="L975" s="150">
        <f>SUM(L971:L973)</f>
        <v>37500</v>
      </c>
      <c r="M975" s="68"/>
      <c r="N975" s="68"/>
      <c r="O975" s="68"/>
      <c r="P975" s="68">
        <f>SUM(P971:P974)</f>
        <v>181000</v>
      </c>
      <c r="Q975" s="158"/>
      <c r="R975" s="161"/>
      <c r="S975" s="161"/>
    </row>
    <row r="976" spans="1:20" s="46" customFormat="1" ht="22.5" customHeight="1" thickTop="1" x14ac:dyDescent="0.2">
      <c r="A976" s="1005" t="s">
        <v>598</v>
      </c>
      <c r="B976" s="162"/>
      <c r="C976" s="35" t="s">
        <v>81</v>
      </c>
      <c r="D976" s="87">
        <v>1</v>
      </c>
      <c r="E976" s="87"/>
      <c r="F976" s="87">
        <v>75000</v>
      </c>
      <c r="G976" s="695">
        <v>68500</v>
      </c>
      <c r="H976" s="695"/>
      <c r="I976" s="695"/>
      <c r="J976" s="695">
        <v>7500</v>
      </c>
      <c r="K976" s="695"/>
      <c r="L976" s="695">
        <v>75000</v>
      </c>
      <c r="M976" s="695"/>
      <c r="N976" s="695"/>
      <c r="O976" s="695"/>
      <c r="P976" s="87">
        <f>SUM(F976:L976)</f>
        <v>226000</v>
      </c>
      <c r="Q976" s="186"/>
    </row>
    <row r="977" spans="1:18" s="46" customFormat="1" ht="22.5" customHeight="1" x14ac:dyDescent="0.2">
      <c r="A977" s="1006"/>
      <c r="B977" s="1006" t="s">
        <v>599</v>
      </c>
      <c r="C977" s="827" t="s">
        <v>558</v>
      </c>
      <c r="D977" s="82">
        <v>1</v>
      </c>
      <c r="E977" s="82"/>
      <c r="F977" s="82">
        <v>52000</v>
      </c>
      <c r="G977" s="220">
        <v>52000</v>
      </c>
      <c r="H977" s="220"/>
      <c r="I977" s="220"/>
      <c r="J977" s="220">
        <v>5200</v>
      </c>
      <c r="K977" s="220"/>
      <c r="L977" s="220">
        <v>49000</v>
      </c>
      <c r="M977" s="220"/>
      <c r="N977" s="220"/>
      <c r="O977" s="220"/>
      <c r="P977" s="82">
        <f>SUM(F977:L977)</f>
        <v>158200</v>
      </c>
      <c r="Q977" s="58"/>
    </row>
    <row r="978" spans="1:18" s="46" customFormat="1" ht="19.5" customHeight="1" x14ac:dyDescent="0.2">
      <c r="A978" s="1006"/>
      <c r="B978" s="1006"/>
      <c r="C978" s="828" t="s">
        <v>600</v>
      </c>
      <c r="D978" s="82">
        <v>1</v>
      </c>
      <c r="E978" s="82"/>
      <c r="F978" s="82">
        <v>50000</v>
      </c>
      <c r="G978" s="220"/>
      <c r="H978" s="220"/>
      <c r="I978" s="220"/>
      <c r="J978" s="220"/>
      <c r="K978" s="220"/>
      <c r="L978" s="220">
        <v>21000</v>
      </c>
      <c r="M978" s="220"/>
      <c r="N978" s="220"/>
      <c r="O978" s="220"/>
      <c r="P978" s="82">
        <v>46000</v>
      </c>
      <c r="Q978" s="58"/>
    </row>
    <row r="979" spans="1:18" s="55" customFormat="1" ht="19.5" customHeight="1" thickBot="1" x14ac:dyDescent="0.25">
      <c r="A979" s="1195"/>
      <c r="B979" s="709"/>
      <c r="C979" s="50" t="s">
        <v>601</v>
      </c>
      <c r="D979" s="68">
        <f>SUM(D976:D978)</f>
        <v>3</v>
      </c>
      <c r="E979" s="68">
        <f>SUM(E976:E978)</f>
        <v>0</v>
      </c>
      <c r="F979" s="68">
        <f>SUM(F976:F978)</f>
        <v>177000</v>
      </c>
      <c r="G979" s="150">
        <f>SUM(G976:G978)</f>
        <v>120500</v>
      </c>
      <c r="H979" s="150"/>
      <c r="I979" s="150"/>
      <c r="J979" s="150">
        <f>SUM(J976:J978)</f>
        <v>12700</v>
      </c>
      <c r="K979" s="150"/>
      <c r="L979" s="150">
        <f>SUM(L976:L978)</f>
        <v>145000</v>
      </c>
      <c r="M979" s="150">
        <f>SUM(M976:M978)</f>
        <v>0</v>
      </c>
      <c r="N979" s="150"/>
      <c r="O979" s="150"/>
      <c r="P979" s="68">
        <f>SUM(P976:P978)</f>
        <v>430200</v>
      </c>
      <c r="Q979" s="158"/>
    </row>
    <row r="980" spans="1:18" ht="24" customHeight="1" thickTop="1" x14ac:dyDescent="0.2">
      <c r="A980" s="1217" t="s">
        <v>602</v>
      </c>
      <c r="B980" s="1055" t="s">
        <v>603</v>
      </c>
      <c r="C980" s="35" t="s">
        <v>81</v>
      </c>
      <c r="D980" s="36">
        <v>1</v>
      </c>
      <c r="E980" s="36"/>
      <c r="F980" s="36">
        <v>75000</v>
      </c>
      <c r="G980" s="64"/>
      <c r="H980" s="64"/>
      <c r="I980" s="64"/>
      <c r="J980" s="64">
        <v>7500</v>
      </c>
      <c r="K980" s="64"/>
      <c r="L980" s="64">
        <v>67500</v>
      </c>
      <c r="M980" s="36"/>
      <c r="N980" s="36"/>
      <c r="O980" s="36"/>
      <c r="P980" s="36">
        <f t="shared" ref="P980:P985" si="110">SUM(F980:O980)</f>
        <v>150000</v>
      </c>
      <c r="Q980" s="182"/>
    </row>
    <row r="981" spans="1:18" ht="24" customHeight="1" x14ac:dyDescent="0.2">
      <c r="A981" s="1218"/>
      <c r="B981" s="1068"/>
      <c r="C981" s="196" t="s">
        <v>76</v>
      </c>
      <c r="D981" s="37">
        <v>1</v>
      </c>
      <c r="E981" s="37"/>
      <c r="F981" s="37">
        <v>50000</v>
      </c>
      <c r="G981" s="57"/>
      <c r="H981" s="57"/>
      <c r="I981" s="57"/>
      <c r="J981" s="57">
        <v>5000</v>
      </c>
      <c r="K981" s="57"/>
      <c r="L981" s="57">
        <v>25000</v>
      </c>
      <c r="M981" s="37"/>
      <c r="N981" s="37"/>
      <c r="O981" s="37"/>
      <c r="P981" s="37">
        <f t="shared" si="110"/>
        <v>80000</v>
      </c>
      <c r="Q981" s="58"/>
    </row>
    <row r="982" spans="1:18" ht="24" customHeight="1" x14ac:dyDescent="0.2">
      <c r="A982" s="1218"/>
      <c r="B982" s="1068"/>
      <c r="C982" s="196" t="s">
        <v>77</v>
      </c>
      <c r="D982" s="37">
        <v>1</v>
      </c>
      <c r="E982" s="37"/>
      <c r="F982" s="37">
        <v>45000</v>
      </c>
      <c r="G982" s="57"/>
      <c r="H982" s="57"/>
      <c r="I982" s="57"/>
      <c r="J982" s="57">
        <v>4500</v>
      </c>
      <c r="K982" s="57"/>
      <c r="L982" s="57"/>
      <c r="M982" s="37"/>
      <c r="N982" s="37"/>
      <c r="O982" s="37"/>
      <c r="P982" s="37">
        <f t="shared" si="110"/>
        <v>49500</v>
      </c>
      <c r="Q982" s="58"/>
    </row>
    <row r="983" spans="1:18" ht="24" customHeight="1" x14ac:dyDescent="0.2">
      <c r="A983" s="1218"/>
      <c r="B983" s="1068"/>
      <c r="C983" s="196" t="s">
        <v>77</v>
      </c>
      <c r="D983" s="37">
        <v>1</v>
      </c>
      <c r="E983" s="37"/>
      <c r="F983" s="37">
        <v>45000</v>
      </c>
      <c r="G983" s="57"/>
      <c r="H983" s="57"/>
      <c r="I983" s="57"/>
      <c r="J983" s="57">
        <v>4500</v>
      </c>
      <c r="K983" s="57"/>
      <c r="L983" s="57">
        <v>35500</v>
      </c>
      <c r="M983" s="37"/>
      <c r="N983" s="37"/>
      <c r="O983" s="37"/>
      <c r="P983" s="37">
        <f t="shared" si="110"/>
        <v>85000</v>
      </c>
      <c r="Q983" s="58"/>
    </row>
    <row r="984" spans="1:18" ht="24" customHeight="1" x14ac:dyDescent="0.2">
      <c r="A984" s="1218"/>
      <c r="B984" s="1068"/>
      <c r="C984" s="196" t="s">
        <v>77</v>
      </c>
      <c r="D984" s="37">
        <v>1</v>
      </c>
      <c r="E984" s="37"/>
      <c r="F984" s="37">
        <v>45000</v>
      </c>
      <c r="G984" s="57"/>
      <c r="H984" s="57"/>
      <c r="I984" s="57"/>
      <c r="J984" s="57">
        <v>4500</v>
      </c>
      <c r="K984" s="57"/>
      <c r="L984" s="57">
        <v>35500</v>
      </c>
      <c r="M984" s="37"/>
      <c r="N984" s="37"/>
      <c r="O984" s="37"/>
      <c r="P984" s="37">
        <f t="shared" si="110"/>
        <v>85000</v>
      </c>
      <c r="Q984" s="58"/>
    </row>
    <row r="985" spans="1:18" ht="24" customHeight="1" x14ac:dyDescent="0.2">
      <c r="A985" s="1218"/>
      <c r="B985" s="1068"/>
      <c r="C985" s="196" t="s">
        <v>501</v>
      </c>
      <c r="D985" s="37">
        <v>1</v>
      </c>
      <c r="E985" s="37"/>
      <c r="F985" s="37">
        <v>40000</v>
      </c>
      <c r="G985" s="57"/>
      <c r="H985" s="57"/>
      <c r="I985" s="57"/>
      <c r="J985" s="57">
        <v>4000</v>
      </c>
      <c r="K985" s="57"/>
      <c r="L985" s="57">
        <v>30000</v>
      </c>
      <c r="M985" s="37"/>
      <c r="N985" s="37"/>
      <c r="O985" s="37"/>
      <c r="P985" s="37">
        <f t="shared" si="110"/>
        <v>74000</v>
      </c>
      <c r="Q985" s="58"/>
    </row>
    <row r="986" spans="1:18" ht="24" customHeight="1" x14ac:dyDescent="0.2">
      <c r="A986" s="1218"/>
      <c r="B986" s="648"/>
      <c r="C986" s="196" t="s">
        <v>505</v>
      </c>
      <c r="D986" s="37">
        <v>1</v>
      </c>
      <c r="E986" s="37"/>
      <c r="F986" s="37">
        <v>38000</v>
      </c>
      <c r="G986" s="57"/>
      <c r="H986" s="57"/>
      <c r="I986" s="57"/>
      <c r="J986" s="57">
        <v>3800</v>
      </c>
      <c r="K986" s="57"/>
      <c r="L986" s="57">
        <v>18200</v>
      </c>
      <c r="M986" s="37"/>
      <c r="N986" s="37"/>
      <c r="O986" s="37"/>
      <c r="P986" s="37">
        <f>SUM(F986:O986)</f>
        <v>60000</v>
      </c>
      <c r="Q986" s="58"/>
    </row>
    <row r="987" spans="1:18" ht="24" customHeight="1" x14ac:dyDescent="0.2">
      <c r="A987" s="1218"/>
      <c r="B987" s="671"/>
      <c r="C987" s="196" t="s">
        <v>540</v>
      </c>
      <c r="D987" s="37">
        <v>1</v>
      </c>
      <c r="E987" s="37"/>
      <c r="F987" s="37">
        <v>35000</v>
      </c>
      <c r="G987" s="57"/>
      <c r="H987" s="57"/>
      <c r="I987" s="57"/>
      <c r="J987" s="57">
        <v>3500</v>
      </c>
      <c r="K987" s="57"/>
      <c r="L987" s="57">
        <v>13500</v>
      </c>
      <c r="M987" s="37"/>
      <c r="N987" s="37"/>
      <c r="O987" s="37"/>
      <c r="P987" s="37">
        <f>SUM(F987:O987)</f>
        <v>52000</v>
      </c>
      <c r="Q987" s="58"/>
    </row>
    <row r="988" spans="1:18" ht="24" customHeight="1" thickBot="1" x14ac:dyDescent="0.25">
      <c r="A988" s="1219"/>
      <c r="B988" s="681"/>
      <c r="C988" s="50" t="s">
        <v>604</v>
      </c>
      <c r="D988" s="68">
        <f>SUM(D980:D987)</f>
        <v>8</v>
      </c>
      <c r="E988" s="68">
        <f>SUM(E980:E986)</f>
        <v>0</v>
      </c>
      <c r="F988" s="68">
        <f>SUM(F980:F987)</f>
        <v>373000</v>
      </c>
      <c r="G988" s="150"/>
      <c r="H988" s="150"/>
      <c r="I988" s="150"/>
      <c r="J988" s="150">
        <f>SUM(J980:J987)</f>
        <v>37300</v>
      </c>
      <c r="K988" s="150"/>
      <c r="L988" s="150">
        <f>SUM(L980:L987)</f>
        <v>225200</v>
      </c>
      <c r="M988" s="642"/>
      <c r="N988" s="642"/>
      <c r="O988" s="642"/>
      <c r="P988" s="68">
        <f>SUM(P980:P987)</f>
        <v>635500</v>
      </c>
      <c r="Q988" s="158"/>
      <c r="R988" s="161"/>
    </row>
    <row r="989" spans="1:18" ht="24" customHeight="1" thickTop="1" x14ac:dyDescent="0.2">
      <c r="A989" s="1005" t="s">
        <v>605</v>
      </c>
      <c r="B989" s="1005" t="s">
        <v>606</v>
      </c>
      <c r="C989" s="35" t="s">
        <v>607</v>
      </c>
      <c r="D989" s="36">
        <v>1</v>
      </c>
      <c r="E989" s="36"/>
      <c r="F989" s="36">
        <v>30000</v>
      </c>
      <c r="G989" s="64"/>
      <c r="H989" s="64"/>
      <c r="I989" s="64"/>
      <c r="J989" s="64"/>
      <c r="K989" s="64"/>
      <c r="L989" s="64"/>
      <c r="M989" s="64"/>
      <c r="N989" s="64"/>
      <c r="O989" s="36"/>
      <c r="P989" s="36">
        <v>15000</v>
      </c>
      <c r="Q989" s="66"/>
    </row>
    <row r="990" spans="1:18" ht="24" customHeight="1" x14ac:dyDescent="0.2">
      <c r="A990" s="1006"/>
      <c r="B990" s="1006"/>
      <c r="C990" s="537" t="s">
        <v>607</v>
      </c>
      <c r="D990" s="36">
        <v>1</v>
      </c>
      <c r="E990" s="36"/>
      <c r="F990" s="36">
        <v>30000</v>
      </c>
      <c r="G990" s="64">
        <v>30000</v>
      </c>
      <c r="H990" s="64"/>
      <c r="I990" s="64"/>
      <c r="J990" s="64">
        <v>3000</v>
      </c>
      <c r="K990" s="64"/>
      <c r="L990" s="64">
        <v>30000</v>
      </c>
      <c r="M990" s="64"/>
      <c r="N990" s="64"/>
      <c r="O990" s="36"/>
      <c r="P990" s="36">
        <f>SUM(F990:L990)</f>
        <v>93000</v>
      </c>
      <c r="Q990" s="66"/>
    </row>
    <row r="991" spans="1:18" ht="24" customHeight="1" x14ac:dyDescent="0.2">
      <c r="A991" s="1006"/>
      <c r="B991" s="1006"/>
      <c r="C991" s="35" t="s">
        <v>607</v>
      </c>
      <c r="D991" s="36">
        <v>1</v>
      </c>
      <c r="E991" s="36"/>
      <c r="F991" s="36">
        <v>30000</v>
      </c>
      <c r="G991" s="64"/>
      <c r="H991" s="64"/>
      <c r="I991" s="64"/>
      <c r="J991" s="64">
        <v>1500</v>
      </c>
      <c r="K991" s="64"/>
      <c r="L991" s="64"/>
      <c r="M991" s="64"/>
      <c r="N991" s="64"/>
      <c r="O991" s="36"/>
      <c r="P991" s="36">
        <v>16500</v>
      </c>
      <c r="Q991" s="66"/>
    </row>
    <row r="992" spans="1:18" ht="24" customHeight="1" x14ac:dyDescent="0.2">
      <c r="A992" s="1006"/>
      <c r="B992" s="1006"/>
      <c r="C992" s="35" t="s">
        <v>607</v>
      </c>
      <c r="D992" s="62">
        <v>1</v>
      </c>
      <c r="E992" s="36"/>
      <c r="F992" s="36">
        <v>30000</v>
      </c>
      <c r="G992" s="64"/>
      <c r="H992" s="64"/>
      <c r="I992" s="64"/>
      <c r="J992" s="64"/>
      <c r="K992" s="64"/>
      <c r="L992" s="64"/>
      <c r="M992" s="64"/>
      <c r="N992" s="64"/>
      <c r="O992" s="36"/>
      <c r="P992" s="36">
        <v>15000</v>
      </c>
      <c r="Q992" s="66"/>
    </row>
    <row r="993" spans="1:17" ht="24" customHeight="1" x14ac:dyDescent="0.2">
      <c r="A993" s="1006"/>
      <c r="B993" s="1006"/>
      <c r="C993" s="35" t="s">
        <v>608</v>
      </c>
      <c r="D993" s="62">
        <v>1</v>
      </c>
      <c r="E993" s="36"/>
      <c r="F993" s="36">
        <v>30000</v>
      </c>
      <c r="G993" s="64">
        <v>30000</v>
      </c>
      <c r="H993" s="64"/>
      <c r="I993" s="64"/>
      <c r="J993" s="64"/>
      <c r="K993" s="64"/>
      <c r="L993" s="64">
        <v>27500</v>
      </c>
      <c r="M993" s="64"/>
      <c r="N993" s="64"/>
      <c r="O993" s="36"/>
      <c r="P993" s="36">
        <v>57500</v>
      </c>
      <c r="Q993" s="66"/>
    </row>
    <row r="994" spans="1:17" ht="24" customHeight="1" x14ac:dyDescent="0.2">
      <c r="A994" s="1006"/>
      <c r="B994" s="1006"/>
      <c r="C994" s="35" t="s">
        <v>609</v>
      </c>
      <c r="D994" s="37">
        <v>1</v>
      </c>
      <c r="E994" s="36"/>
      <c r="F994" s="36">
        <v>30000</v>
      </c>
      <c r="G994" s="64">
        <v>17000</v>
      </c>
      <c r="H994" s="64"/>
      <c r="I994" s="64"/>
      <c r="J994" s="64">
        <v>3000</v>
      </c>
      <c r="K994" s="64"/>
      <c r="L994" s="64">
        <v>30000</v>
      </c>
      <c r="M994" s="64"/>
      <c r="N994" s="64"/>
      <c r="O994" s="36"/>
      <c r="P994" s="36">
        <f>SUM(F994:L994)</f>
        <v>80000</v>
      </c>
      <c r="Q994" s="66"/>
    </row>
    <row r="995" spans="1:17" ht="24" customHeight="1" x14ac:dyDescent="0.2">
      <c r="A995" s="1006"/>
      <c r="B995" s="1006"/>
      <c r="C995" s="35" t="s">
        <v>610</v>
      </c>
      <c r="D995" s="37">
        <v>1</v>
      </c>
      <c r="E995" s="36"/>
      <c r="F995" s="36">
        <v>30000</v>
      </c>
      <c r="G995" s="64">
        <v>29000</v>
      </c>
      <c r="H995" s="64"/>
      <c r="I995" s="64"/>
      <c r="J995" s="64">
        <v>3000</v>
      </c>
      <c r="K995" s="64"/>
      <c r="L995" s="64">
        <v>30000</v>
      </c>
      <c r="M995" s="64"/>
      <c r="N995" s="64"/>
      <c r="O995" s="36"/>
      <c r="P995" s="36">
        <f>SUM(F995:L995)</f>
        <v>92000</v>
      </c>
      <c r="Q995" s="66"/>
    </row>
    <row r="996" spans="1:17" ht="24" customHeight="1" x14ac:dyDescent="0.2">
      <c r="A996" s="1006"/>
      <c r="B996" s="1006"/>
      <c r="C996" s="35" t="s">
        <v>609</v>
      </c>
      <c r="D996" s="36">
        <v>1</v>
      </c>
      <c r="E996" s="36"/>
      <c r="F996" s="36">
        <v>30000</v>
      </c>
      <c r="G996" s="64"/>
      <c r="H996" s="64"/>
      <c r="I996" s="64"/>
      <c r="J996" s="64">
        <v>3000</v>
      </c>
      <c r="K996" s="64"/>
      <c r="L996" s="64"/>
      <c r="M996" s="64"/>
      <c r="N996" s="64"/>
      <c r="O996" s="36"/>
      <c r="P996" s="36">
        <v>33000</v>
      </c>
      <c r="Q996" s="66"/>
    </row>
    <row r="997" spans="1:17" ht="24" customHeight="1" x14ac:dyDescent="0.2">
      <c r="A997" s="1006"/>
      <c r="B997" s="1006"/>
      <c r="C997" s="35" t="s">
        <v>611</v>
      </c>
      <c r="D997" s="36">
        <v>1</v>
      </c>
      <c r="E997" s="36"/>
      <c r="F997" s="36">
        <v>30000</v>
      </c>
      <c r="G997" s="64"/>
      <c r="H997" s="64"/>
      <c r="I997" s="64"/>
      <c r="J997" s="64">
        <v>3000</v>
      </c>
      <c r="K997" s="64"/>
      <c r="L997" s="64">
        <v>24500</v>
      </c>
      <c r="M997" s="64"/>
      <c r="N997" s="64"/>
      <c r="O997" s="36"/>
      <c r="P997" s="36">
        <f>SUM(F997:L997)</f>
        <v>57500</v>
      </c>
      <c r="Q997" s="66"/>
    </row>
    <row r="998" spans="1:17" ht="24" customHeight="1" x14ac:dyDescent="0.2">
      <c r="A998" s="1006"/>
      <c r="B998" s="1006"/>
      <c r="C998" s="56" t="s">
        <v>612</v>
      </c>
      <c r="D998" s="37">
        <v>1</v>
      </c>
      <c r="E998" s="37"/>
      <c r="F998" s="37">
        <v>90000</v>
      </c>
      <c r="G998" s="57">
        <v>11000</v>
      </c>
      <c r="H998" s="57"/>
      <c r="I998" s="57"/>
      <c r="J998" s="57">
        <v>9000</v>
      </c>
      <c r="K998" s="57"/>
      <c r="L998" s="57">
        <v>90000</v>
      </c>
      <c r="M998" s="57"/>
      <c r="N998" s="57"/>
      <c r="O998" s="37"/>
      <c r="P998" s="37">
        <f>SUM(F998:N998)</f>
        <v>200000</v>
      </c>
      <c r="Q998" s="195"/>
    </row>
    <row r="999" spans="1:17" ht="24" customHeight="1" x14ac:dyDescent="0.2">
      <c r="A999" s="1006"/>
      <c r="B999" s="1006"/>
      <c r="C999" s="178" t="s">
        <v>613</v>
      </c>
      <c r="D999" s="829">
        <v>1</v>
      </c>
      <c r="E999" s="37"/>
      <c r="F999" s="37">
        <v>90000</v>
      </c>
      <c r="G999" s="57"/>
      <c r="H999" s="57"/>
      <c r="I999" s="57"/>
      <c r="J999" s="57"/>
      <c r="K999" s="57"/>
      <c r="L999" s="57">
        <v>55000</v>
      </c>
      <c r="M999" s="57"/>
      <c r="N999" s="57"/>
      <c r="O999" s="37"/>
      <c r="P999" s="62">
        <v>100000</v>
      </c>
      <c r="Q999" s="195"/>
    </row>
    <row r="1000" spans="1:17" ht="24" customHeight="1" x14ac:dyDescent="0.2">
      <c r="A1000" s="1006"/>
      <c r="B1000" s="1006"/>
      <c r="C1000" s="178" t="s">
        <v>614</v>
      </c>
      <c r="D1000" s="62">
        <v>1</v>
      </c>
      <c r="E1000" s="62"/>
      <c r="F1000" s="62">
        <v>90000</v>
      </c>
      <c r="G1000" s="222"/>
      <c r="H1000" s="222"/>
      <c r="I1000" s="222"/>
      <c r="J1000" s="222">
        <v>9000</v>
      </c>
      <c r="K1000" s="222"/>
      <c r="L1000" s="222"/>
      <c r="M1000" s="222"/>
      <c r="N1000" s="222"/>
      <c r="O1000" s="62"/>
      <c r="P1000" s="62">
        <f>SUM(F1000:J1000)</f>
        <v>99000</v>
      </c>
      <c r="Q1000" s="195"/>
    </row>
    <row r="1001" spans="1:17" ht="35.25" customHeight="1" x14ac:dyDescent="0.2">
      <c r="A1001" s="1006"/>
      <c r="B1001" s="1006"/>
      <c r="C1001" s="56" t="s">
        <v>615</v>
      </c>
      <c r="D1001" s="37">
        <v>1</v>
      </c>
      <c r="E1001" s="37"/>
      <c r="F1001" s="37">
        <v>150000</v>
      </c>
      <c r="G1001" s="57">
        <v>150000</v>
      </c>
      <c r="H1001" s="57"/>
      <c r="I1001" s="57"/>
      <c r="J1001" s="57"/>
      <c r="K1001" s="57"/>
      <c r="L1001" s="57">
        <v>100000</v>
      </c>
      <c r="M1001" s="57"/>
      <c r="N1001" s="57"/>
      <c r="O1001" s="37"/>
      <c r="P1001" s="37">
        <v>250000</v>
      </c>
      <c r="Q1001" s="58"/>
    </row>
    <row r="1002" spans="1:17" ht="35.25" customHeight="1" x14ac:dyDescent="0.2">
      <c r="A1002" s="1006"/>
      <c r="B1002" s="1006"/>
      <c r="C1002" s="56" t="s">
        <v>616</v>
      </c>
      <c r="D1002" s="37">
        <v>1</v>
      </c>
      <c r="E1002" s="37"/>
      <c r="F1002" s="62">
        <v>90000</v>
      </c>
      <c r="G1002" s="222"/>
      <c r="H1002" s="222"/>
      <c r="I1002" s="222"/>
      <c r="J1002" s="222">
        <v>9000</v>
      </c>
      <c r="K1002" s="222"/>
      <c r="L1002" s="222">
        <v>1000</v>
      </c>
      <c r="M1002" s="222"/>
      <c r="N1002" s="222"/>
      <c r="O1002" s="62"/>
      <c r="P1002" s="62">
        <f>SUM(F1002:L1002)</f>
        <v>100000</v>
      </c>
      <c r="Q1002" s="58"/>
    </row>
    <row r="1003" spans="1:17" ht="24" customHeight="1" x14ac:dyDescent="0.2">
      <c r="A1003" s="1006"/>
      <c r="B1003" s="1006"/>
      <c r="C1003" s="56" t="s">
        <v>617</v>
      </c>
      <c r="D1003" s="62">
        <v>1</v>
      </c>
      <c r="E1003" s="37"/>
      <c r="F1003" s="37">
        <v>150000</v>
      </c>
      <c r="G1003" s="57"/>
      <c r="H1003" s="57"/>
      <c r="I1003" s="57"/>
      <c r="J1003" s="57"/>
      <c r="K1003" s="57"/>
      <c r="L1003" s="57">
        <v>97500</v>
      </c>
      <c r="M1003" s="57"/>
      <c r="N1003" s="57"/>
      <c r="O1003" s="37"/>
      <c r="P1003" s="37">
        <v>172500</v>
      </c>
      <c r="Q1003" s="58"/>
    </row>
    <row r="1004" spans="1:17" ht="24" customHeight="1" x14ac:dyDescent="0.2">
      <c r="A1004" s="1006"/>
      <c r="B1004" s="1006"/>
      <c r="C1004" s="56" t="s">
        <v>618</v>
      </c>
      <c r="D1004" s="62">
        <v>1</v>
      </c>
      <c r="E1004" s="37"/>
      <c r="F1004" s="37">
        <v>120000</v>
      </c>
      <c r="G1004" s="57">
        <v>60000</v>
      </c>
      <c r="H1004" s="57"/>
      <c r="I1004" s="57"/>
      <c r="J1004" s="57">
        <v>12000</v>
      </c>
      <c r="K1004" s="57"/>
      <c r="L1004" s="57">
        <v>120000</v>
      </c>
      <c r="M1004" s="57"/>
      <c r="N1004" s="57"/>
      <c r="O1004" s="37"/>
      <c r="P1004" s="37">
        <f>SUM(F1004:L1004)</f>
        <v>312000</v>
      </c>
      <c r="Q1004" s="58"/>
    </row>
    <row r="1005" spans="1:17" ht="24" customHeight="1" x14ac:dyDescent="0.2">
      <c r="A1005" s="1006"/>
      <c r="B1005" s="1006"/>
      <c r="C1005" s="56" t="s">
        <v>618</v>
      </c>
      <c r="D1005" s="62">
        <v>1</v>
      </c>
      <c r="E1005" s="37"/>
      <c r="F1005" s="37">
        <v>120000</v>
      </c>
      <c r="G1005" s="57"/>
      <c r="H1005" s="57"/>
      <c r="I1005" s="57"/>
      <c r="J1005" s="57">
        <v>12000</v>
      </c>
      <c r="K1005" s="57"/>
      <c r="L1005" s="57"/>
      <c r="M1005" s="57"/>
      <c r="N1005" s="57"/>
      <c r="O1005" s="37"/>
      <c r="P1005" s="37">
        <f>SUM(F1005:J1005)</f>
        <v>132000</v>
      </c>
      <c r="Q1005" s="58"/>
    </row>
    <row r="1006" spans="1:17" ht="24" customHeight="1" x14ac:dyDescent="0.2">
      <c r="A1006" s="1006"/>
      <c r="B1006" s="1006"/>
      <c r="C1006" s="56" t="s">
        <v>618</v>
      </c>
      <c r="D1006" s="62">
        <v>1</v>
      </c>
      <c r="E1006" s="37"/>
      <c r="F1006" s="37">
        <v>120000</v>
      </c>
      <c r="G1006" s="57"/>
      <c r="H1006" s="57"/>
      <c r="I1006" s="57"/>
      <c r="J1006" s="57">
        <v>12000</v>
      </c>
      <c r="K1006" s="57"/>
      <c r="L1006" s="57"/>
      <c r="M1006" s="57"/>
      <c r="N1006" s="57"/>
      <c r="O1006" s="37"/>
      <c r="P1006" s="37">
        <f>SUM(F1006:J1006)</f>
        <v>132000</v>
      </c>
      <c r="Q1006" s="58"/>
    </row>
    <row r="1007" spans="1:17" ht="24" customHeight="1" x14ac:dyDescent="0.2">
      <c r="A1007" s="1006"/>
      <c r="B1007" s="1006"/>
      <c r="C1007" s="56" t="s">
        <v>619</v>
      </c>
      <c r="D1007" s="37">
        <v>1</v>
      </c>
      <c r="E1007" s="37"/>
      <c r="F1007" s="37">
        <v>150000</v>
      </c>
      <c r="G1007" s="57">
        <v>150000</v>
      </c>
      <c r="H1007" s="57"/>
      <c r="I1007" s="57"/>
      <c r="J1007" s="57"/>
      <c r="K1007" s="57"/>
      <c r="L1007" s="57">
        <v>150000</v>
      </c>
      <c r="M1007" s="57"/>
      <c r="N1007" s="57"/>
      <c r="O1007" s="37"/>
      <c r="P1007" s="37">
        <v>300000</v>
      </c>
      <c r="Q1007" s="58"/>
    </row>
    <row r="1008" spans="1:17" ht="24" customHeight="1" x14ac:dyDescent="0.2">
      <c r="A1008" s="1006"/>
      <c r="B1008" s="1006"/>
      <c r="C1008" s="56" t="s">
        <v>620</v>
      </c>
      <c r="D1008" s="37">
        <v>1</v>
      </c>
      <c r="E1008" s="37"/>
      <c r="F1008" s="37">
        <v>90000</v>
      </c>
      <c r="G1008" s="57"/>
      <c r="H1008" s="57"/>
      <c r="I1008" s="57"/>
      <c r="J1008" s="57">
        <v>9000</v>
      </c>
      <c r="K1008" s="57"/>
      <c r="L1008" s="57">
        <v>16000</v>
      </c>
      <c r="M1008" s="57"/>
      <c r="N1008" s="57"/>
      <c r="O1008" s="37"/>
      <c r="P1008" s="37">
        <f>SUM(F1008:L1008)</f>
        <v>115000</v>
      </c>
      <c r="Q1008" s="58"/>
    </row>
    <row r="1009" spans="1:19" ht="30.75" customHeight="1" x14ac:dyDescent="0.2">
      <c r="A1009" s="1006"/>
      <c r="B1009" s="1006"/>
      <c r="C1009" s="63" t="s">
        <v>621</v>
      </c>
      <c r="D1009" s="227">
        <v>1</v>
      </c>
      <c r="E1009" s="153"/>
      <c r="F1009" s="153">
        <v>90000</v>
      </c>
      <c r="G1009" s="214">
        <v>90000</v>
      </c>
      <c r="H1009" s="214"/>
      <c r="I1009" s="214"/>
      <c r="J1009" s="214"/>
      <c r="K1009" s="214"/>
      <c r="L1009" s="214">
        <v>82500</v>
      </c>
      <c r="M1009" s="214"/>
      <c r="N1009" s="214"/>
      <c r="O1009" s="153"/>
      <c r="P1009" s="153">
        <v>172500</v>
      </c>
      <c r="Q1009" s="686"/>
    </row>
    <row r="1010" spans="1:19" ht="24" customHeight="1" thickBot="1" x14ac:dyDescent="0.25">
      <c r="A1010" s="1195"/>
      <c r="B1010" s="1195"/>
      <c r="C1010" s="50" t="s">
        <v>622</v>
      </c>
      <c r="D1010" s="583">
        <f>SUM(D989:D1009)</f>
        <v>21</v>
      </c>
      <c r="E1010" s="68">
        <f>SUM(E989:E989)</f>
        <v>0</v>
      </c>
      <c r="F1010" s="68">
        <f>SUM(F989:F1009)</f>
        <v>1620000</v>
      </c>
      <c r="G1010" s="150">
        <f>SUM(G989:G1009)</f>
        <v>567000</v>
      </c>
      <c r="H1010" s="150"/>
      <c r="I1010" s="150"/>
      <c r="J1010" s="150">
        <f>SUM(J989:J1009)</f>
        <v>88500</v>
      </c>
      <c r="K1010" s="150"/>
      <c r="L1010" s="150">
        <f>SUM(L989:L1009)</f>
        <v>854000</v>
      </c>
      <c r="M1010" s="150">
        <f>SUM(M989:M989)</f>
        <v>0</v>
      </c>
      <c r="N1010" s="150"/>
      <c r="O1010" s="68"/>
      <c r="P1010" s="68">
        <f>SUM(P989:P1009)</f>
        <v>2544500</v>
      </c>
      <c r="Q1010" s="151"/>
      <c r="R1010" s="161"/>
      <c r="S1010" s="161"/>
    </row>
    <row r="1011" spans="1:19" ht="24" customHeight="1" thickTop="1" thickBot="1" x14ac:dyDescent="0.25">
      <c r="A1011" s="1205" t="s">
        <v>623</v>
      </c>
      <c r="B1011" s="1206"/>
      <c r="C1011" s="1206"/>
      <c r="D1011" s="1206"/>
      <c r="E1011" s="1206"/>
      <c r="F1011" s="1206"/>
      <c r="G1011" s="1206"/>
      <c r="H1011" s="1206"/>
      <c r="I1011" s="1206"/>
      <c r="J1011" s="1206"/>
      <c r="K1011" s="1206"/>
      <c r="L1011" s="1206"/>
      <c r="M1011" s="1206"/>
      <c r="N1011" s="1206"/>
      <c r="O1011" s="1206"/>
      <c r="P1011" s="1206"/>
      <c r="Q1011" s="1207"/>
    </row>
    <row r="1012" spans="1:19" ht="24" customHeight="1" thickTop="1" x14ac:dyDescent="0.2">
      <c r="A1012" s="1055" t="s">
        <v>624</v>
      </c>
      <c r="B1012" s="1005" t="s">
        <v>625</v>
      </c>
      <c r="C1012" s="612" t="s">
        <v>124</v>
      </c>
      <c r="D1012" s="120">
        <v>1</v>
      </c>
      <c r="E1012" s="120"/>
      <c r="F1012" s="120">
        <v>85000</v>
      </c>
      <c r="G1012" s="147">
        <v>5000</v>
      </c>
      <c r="H1012" s="147"/>
      <c r="I1012" s="147"/>
      <c r="J1012" s="147">
        <v>8500</v>
      </c>
      <c r="K1012" s="147"/>
      <c r="L1012" s="147">
        <v>82500</v>
      </c>
      <c r="M1012" s="147"/>
      <c r="N1012" s="147"/>
      <c r="O1012" s="147"/>
      <c r="P1012" s="120">
        <f>SUM(F1012:L1012)</f>
        <v>181000</v>
      </c>
      <c r="Q1012" s="148"/>
      <c r="R1012" s="46"/>
      <c r="S1012" s="46"/>
    </row>
    <row r="1013" spans="1:19" ht="24" customHeight="1" x14ac:dyDescent="0.2">
      <c r="A1013" s="1068"/>
      <c r="B1013" s="1006"/>
      <c r="C1013" s="35" t="s">
        <v>239</v>
      </c>
      <c r="D1013" s="36">
        <v>1</v>
      </c>
      <c r="E1013" s="36"/>
      <c r="F1013" s="36">
        <v>80000</v>
      </c>
      <c r="G1013" s="64"/>
      <c r="H1013" s="64"/>
      <c r="I1013" s="64"/>
      <c r="J1013" s="64">
        <v>8000</v>
      </c>
      <c r="K1013" s="64"/>
      <c r="L1013" s="64">
        <v>42000</v>
      </c>
      <c r="M1013" s="64"/>
      <c r="N1013" s="64"/>
      <c r="O1013" s="64"/>
      <c r="P1013" s="36">
        <f>SUM(F1013:L1013)</f>
        <v>130000</v>
      </c>
      <c r="Q1013" s="212"/>
      <c r="R1013" s="46"/>
      <c r="S1013" s="46"/>
    </row>
    <row r="1014" spans="1:19" ht="24" customHeight="1" x14ac:dyDescent="0.2">
      <c r="A1014" s="1068"/>
      <c r="B1014" s="1006"/>
      <c r="C1014" s="56" t="s">
        <v>626</v>
      </c>
      <c r="D1014" s="37">
        <v>1</v>
      </c>
      <c r="E1014" s="37"/>
      <c r="F1014" s="37">
        <v>35000</v>
      </c>
      <c r="G1014" s="57"/>
      <c r="H1014" s="57"/>
      <c r="I1014" s="57"/>
      <c r="J1014" s="57">
        <v>3500</v>
      </c>
      <c r="K1014" s="57"/>
      <c r="L1014" s="57">
        <v>10000</v>
      </c>
      <c r="M1014" s="57">
        <f>L1014/F1014</f>
        <v>0.2857142857142857</v>
      </c>
      <c r="N1014" s="57"/>
      <c r="O1014" s="57"/>
      <c r="P1014" s="37">
        <f>SUM(F1014:L1014)</f>
        <v>48500</v>
      </c>
      <c r="Q1014" s="58"/>
      <c r="R1014" s="46"/>
      <c r="S1014" s="46"/>
    </row>
    <row r="1015" spans="1:19" ht="24" customHeight="1" thickBot="1" x14ac:dyDescent="0.25">
      <c r="A1015" s="1208"/>
      <c r="B1015" s="613"/>
      <c r="C1015" s="163" t="s">
        <v>627</v>
      </c>
      <c r="D1015" s="164">
        <f t="shared" ref="D1015:M1015" si="111">SUM(D1012:D1014)</f>
        <v>3</v>
      </c>
      <c r="E1015" s="164">
        <f t="shared" si="111"/>
        <v>0</v>
      </c>
      <c r="F1015" s="164">
        <f t="shared" si="111"/>
        <v>200000</v>
      </c>
      <c r="G1015" s="165">
        <f t="shared" si="111"/>
        <v>5000</v>
      </c>
      <c r="H1015" s="165"/>
      <c r="I1015" s="165"/>
      <c r="J1015" s="165">
        <f t="shared" si="111"/>
        <v>20000</v>
      </c>
      <c r="K1015" s="165"/>
      <c r="L1015" s="165">
        <f t="shared" si="111"/>
        <v>134500</v>
      </c>
      <c r="M1015" s="165">
        <f t="shared" si="111"/>
        <v>0.2857142857142857</v>
      </c>
      <c r="N1015" s="165"/>
      <c r="O1015" s="165"/>
      <c r="P1015" s="164">
        <f>SUM(P1012:P1014)</f>
        <v>359500</v>
      </c>
      <c r="Q1015" s="166"/>
      <c r="R1015" s="46"/>
      <c r="S1015" s="46"/>
    </row>
    <row r="1016" spans="1:19" ht="24" customHeight="1" thickTop="1" x14ac:dyDescent="0.2">
      <c r="A1016" s="1055" t="s">
        <v>628</v>
      </c>
      <c r="B1016" s="1005" t="s">
        <v>629</v>
      </c>
      <c r="C1016" s="257" t="s">
        <v>81</v>
      </c>
      <c r="D1016" s="120">
        <v>1</v>
      </c>
      <c r="E1016" s="120"/>
      <c r="F1016" s="120">
        <v>75000</v>
      </c>
      <c r="G1016" s="147"/>
      <c r="H1016" s="147"/>
      <c r="I1016" s="147"/>
      <c r="J1016" s="147">
        <v>7500</v>
      </c>
      <c r="K1016" s="147"/>
      <c r="L1016" s="147">
        <v>57500</v>
      </c>
      <c r="M1016" s="147"/>
      <c r="N1016" s="147"/>
      <c r="O1016" s="147"/>
      <c r="P1016" s="120">
        <f>SUM(F1016:L1016)</f>
        <v>140000</v>
      </c>
      <c r="Q1016" s="148"/>
      <c r="R1016" s="46"/>
      <c r="S1016" s="46"/>
    </row>
    <row r="1017" spans="1:19" ht="24" customHeight="1" x14ac:dyDescent="0.2">
      <c r="A1017" s="1068"/>
      <c r="B1017" s="1006"/>
      <c r="C1017" s="35" t="s">
        <v>76</v>
      </c>
      <c r="D1017" s="36">
        <v>1</v>
      </c>
      <c r="E1017" s="36"/>
      <c r="F1017" s="36">
        <v>65000</v>
      </c>
      <c r="G1017" s="64"/>
      <c r="H1017" s="64"/>
      <c r="I1017" s="64"/>
      <c r="J1017" s="64">
        <v>6500</v>
      </c>
      <c r="K1017" s="64"/>
      <c r="L1017" s="64">
        <v>23500</v>
      </c>
      <c r="M1017" s="64"/>
      <c r="N1017" s="64"/>
      <c r="O1017" s="64"/>
      <c r="P1017" s="36">
        <f>SUM(F1017:L1017)</f>
        <v>95000</v>
      </c>
      <c r="Q1017" s="212"/>
      <c r="R1017" s="46"/>
      <c r="S1017" s="46"/>
    </row>
    <row r="1018" spans="1:19" ht="24" customHeight="1" thickBot="1" x14ac:dyDescent="0.25">
      <c r="A1018" s="1208"/>
      <c r="B1018" s="613"/>
      <c r="C1018" s="163" t="s">
        <v>630</v>
      </c>
      <c r="D1018" s="164">
        <f>SUM(D1016:D1017)</f>
        <v>2</v>
      </c>
      <c r="E1018" s="164">
        <f>SUM(E1016:E1017)</f>
        <v>0</v>
      </c>
      <c r="F1018" s="164">
        <f>SUM(F1016:F1017)</f>
        <v>140000</v>
      </c>
      <c r="G1018" s="165"/>
      <c r="H1018" s="165"/>
      <c r="I1018" s="165"/>
      <c r="J1018" s="165">
        <f>SUM(J1016:J1017)</f>
        <v>14000</v>
      </c>
      <c r="K1018" s="165"/>
      <c r="L1018" s="165">
        <f>SUM(L1016:L1017)</f>
        <v>81000</v>
      </c>
      <c r="M1018" s="165">
        <f>SUM(M1016:M1017)</f>
        <v>0</v>
      </c>
      <c r="N1018" s="165"/>
      <c r="O1018" s="165"/>
      <c r="P1018" s="164">
        <f>SUM(P1016:P1017)</f>
        <v>235000</v>
      </c>
      <c r="Q1018" s="166"/>
      <c r="R1018" s="46"/>
      <c r="S1018" s="46"/>
    </row>
    <row r="1019" spans="1:19" ht="24" customHeight="1" thickTop="1" x14ac:dyDescent="0.2">
      <c r="A1019" s="1055" t="s">
        <v>631</v>
      </c>
      <c r="B1019" s="1005" t="s">
        <v>632</v>
      </c>
      <c r="C1019" s="257" t="s">
        <v>81</v>
      </c>
      <c r="D1019" s="120">
        <v>1</v>
      </c>
      <c r="E1019" s="120"/>
      <c r="F1019" s="120">
        <v>75000</v>
      </c>
      <c r="G1019" s="147"/>
      <c r="H1019" s="147"/>
      <c r="I1019" s="147"/>
      <c r="J1019" s="147">
        <v>7500</v>
      </c>
      <c r="K1019" s="147"/>
      <c r="L1019" s="147">
        <v>65000</v>
      </c>
      <c r="M1019" s="147"/>
      <c r="N1019" s="147"/>
      <c r="O1019" s="147"/>
      <c r="P1019" s="120">
        <f>SUM(F1019:L1019)</f>
        <v>147500</v>
      </c>
      <c r="Q1019" s="148"/>
      <c r="R1019" s="46"/>
      <c r="S1019" s="46"/>
    </row>
    <row r="1020" spans="1:19" ht="24" customHeight="1" x14ac:dyDescent="0.2">
      <c r="A1020" s="1068"/>
      <c r="B1020" s="1006"/>
      <c r="C1020" s="56" t="s">
        <v>77</v>
      </c>
      <c r="D1020" s="37">
        <v>1</v>
      </c>
      <c r="E1020" s="37"/>
      <c r="F1020" s="37">
        <v>50000</v>
      </c>
      <c r="G1020" s="57"/>
      <c r="H1020" s="57"/>
      <c r="I1020" s="57"/>
      <c r="J1020" s="57">
        <v>5000</v>
      </c>
      <c r="K1020" s="57"/>
      <c r="L1020" s="57">
        <v>15000</v>
      </c>
      <c r="M1020" s="57">
        <f>L1020/F1020</f>
        <v>0.3</v>
      </c>
      <c r="N1020" s="57"/>
      <c r="O1020" s="57"/>
      <c r="P1020" s="37">
        <f>SUM(F1020:L1020)</f>
        <v>70000</v>
      </c>
      <c r="Q1020" s="58"/>
      <c r="R1020" s="46"/>
      <c r="S1020" s="46"/>
    </row>
    <row r="1021" spans="1:19" ht="24" customHeight="1" thickBot="1" x14ac:dyDescent="0.25">
      <c r="A1021" s="1208"/>
      <c r="B1021" s="613"/>
      <c r="C1021" s="163" t="s">
        <v>633</v>
      </c>
      <c r="D1021" s="164">
        <f>SUM(D1019:D1020)</f>
        <v>2</v>
      </c>
      <c r="E1021" s="164">
        <f>SUM(E1019:E1020)</f>
        <v>0</v>
      </c>
      <c r="F1021" s="164">
        <f>SUM(F1019:F1020)</f>
        <v>125000</v>
      </c>
      <c r="G1021" s="165"/>
      <c r="H1021" s="165"/>
      <c r="I1021" s="165"/>
      <c r="J1021" s="165">
        <f>SUM(J1019:J1020)</f>
        <v>12500</v>
      </c>
      <c r="K1021" s="165"/>
      <c r="L1021" s="165">
        <f>SUM(L1019:L1020)</f>
        <v>80000</v>
      </c>
      <c r="M1021" s="165">
        <f>SUM(M1019:M1020)</f>
        <v>0.3</v>
      </c>
      <c r="N1021" s="165"/>
      <c r="O1021" s="165"/>
      <c r="P1021" s="164">
        <f>SUM(P1019:P1020)</f>
        <v>217500</v>
      </c>
      <c r="Q1021" s="166"/>
      <c r="R1021" s="46"/>
      <c r="S1021" s="46"/>
    </row>
    <row r="1022" spans="1:19" ht="24" customHeight="1" thickTop="1" x14ac:dyDescent="0.2">
      <c r="A1022" s="1055" t="s">
        <v>634</v>
      </c>
      <c r="B1022" s="1055" t="s">
        <v>635</v>
      </c>
      <c r="C1022" s="146" t="s">
        <v>81</v>
      </c>
      <c r="D1022" s="120">
        <v>1</v>
      </c>
      <c r="E1022" s="120"/>
      <c r="F1022" s="120">
        <v>75000</v>
      </c>
      <c r="G1022" s="147"/>
      <c r="H1022" s="147"/>
      <c r="I1022" s="147"/>
      <c r="J1022" s="147">
        <v>7500</v>
      </c>
      <c r="K1022" s="147"/>
      <c r="L1022" s="147">
        <v>57500</v>
      </c>
      <c r="M1022" s="147"/>
      <c r="N1022" s="147"/>
      <c r="O1022" s="147"/>
      <c r="P1022" s="120">
        <f>SUM(F1022:L1022)</f>
        <v>140000</v>
      </c>
      <c r="Q1022" s="148"/>
      <c r="R1022" s="46"/>
      <c r="S1022" s="46"/>
    </row>
    <row r="1023" spans="1:19" ht="24" customHeight="1" x14ac:dyDescent="0.2">
      <c r="A1023" s="1068"/>
      <c r="B1023" s="1068"/>
      <c r="C1023" s="35" t="s">
        <v>76</v>
      </c>
      <c r="D1023" s="36">
        <v>1</v>
      </c>
      <c r="E1023" s="36"/>
      <c r="F1023" s="36">
        <v>65000</v>
      </c>
      <c r="G1023" s="64"/>
      <c r="H1023" s="64"/>
      <c r="I1023" s="64"/>
      <c r="J1023" s="64">
        <v>6500</v>
      </c>
      <c r="K1023" s="64"/>
      <c r="L1023" s="64">
        <v>30000</v>
      </c>
      <c r="M1023" s="64"/>
      <c r="N1023" s="64"/>
      <c r="O1023" s="64"/>
      <c r="P1023" s="36">
        <f>SUM(F1023:L1023)</f>
        <v>101500</v>
      </c>
      <c r="Q1023" s="212"/>
      <c r="R1023" s="46"/>
      <c r="S1023" s="46"/>
    </row>
    <row r="1024" spans="1:19" ht="24" customHeight="1" x14ac:dyDescent="0.2">
      <c r="A1024" s="1068"/>
      <c r="B1024" s="1068"/>
      <c r="C1024" s="56" t="s">
        <v>77</v>
      </c>
      <c r="D1024" s="37">
        <v>1</v>
      </c>
      <c r="E1024" s="37"/>
      <c r="F1024" s="37">
        <v>50000</v>
      </c>
      <c r="G1024" s="57"/>
      <c r="H1024" s="57"/>
      <c r="I1024" s="57"/>
      <c r="J1024" s="57">
        <v>5000</v>
      </c>
      <c r="K1024" s="57"/>
      <c r="L1024" s="57">
        <v>15000</v>
      </c>
      <c r="M1024" s="57">
        <f>L1024/F1024</f>
        <v>0.3</v>
      </c>
      <c r="N1024" s="57"/>
      <c r="O1024" s="57"/>
      <c r="P1024" s="37">
        <f>SUM(F1024:L1024)</f>
        <v>70000</v>
      </c>
      <c r="Q1024" s="58"/>
      <c r="R1024" s="46"/>
      <c r="S1024" s="46"/>
    </row>
    <row r="1025" spans="1:19" ht="24" customHeight="1" thickBot="1" x14ac:dyDescent="0.25">
      <c r="A1025" s="1208"/>
      <c r="B1025" s="613"/>
      <c r="C1025" s="163" t="s">
        <v>636</v>
      </c>
      <c r="D1025" s="164">
        <f>SUM(D1022:D1024)</f>
        <v>3</v>
      </c>
      <c r="E1025" s="164">
        <f>SUM(E1022:E1024)</f>
        <v>0</v>
      </c>
      <c r="F1025" s="164">
        <f>SUM(F1022:F1024)</f>
        <v>190000</v>
      </c>
      <c r="G1025" s="165"/>
      <c r="H1025" s="165"/>
      <c r="I1025" s="165"/>
      <c r="J1025" s="165">
        <f>SUM(J1022:J1024)</f>
        <v>19000</v>
      </c>
      <c r="K1025" s="165"/>
      <c r="L1025" s="165">
        <f>SUM(L1022:L1024)</f>
        <v>102500</v>
      </c>
      <c r="M1025" s="165">
        <f>SUM(M1022:M1024)</f>
        <v>0.3</v>
      </c>
      <c r="N1025" s="165"/>
      <c r="O1025" s="165"/>
      <c r="P1025" s="164">
        <f>SUM(P1022:P1024)</f>
        <v>311500</v>
      </c>
      <c r="Q1025" s="166"/>
      <c r="R1025" s="46"/>
      <c r="S1025" s="46"/>
    </row>
    <row r="1026" spans="1:19" ht="24" customHeight="1" thickTop="1" x14ac:dyDescent="0.2">
      <c r="A1026" s="1073" t="s">
        <v>637</v>
      </c>
      <c r="B1026" s="1008" t="s">
        <v>638</v>
      </c>
      <c r="C1026" s="146" t="s">
        <v>81</v>
      </c>
      <c r="D1026" s="120">
        <v>1</v>
      </c>
      <c r="E1026" s="120"/>
      <c r="F1026" s="120">
        <v>75000</v>
      </c>
      <c r="G1026" s="147"/>
      <c r="H1026" s="147"/>
      <c r="I1026" s="147"/>
      <c r="J1026" s="147">
        <v>7500</v>
      </c>
      <c r="K1026" s="147"/>
      <c r="L1026" s="147">
        <v>57500</v>
      </c>
      <c r="M1026" s="147"/>
      <c r="N1026" s="147"/>
      <c r="O1026" s="147"/>
      <c r="P1026" s="120">
        <f>SUM(F1026:L1026)</f>
        <v>140000</v>
      </c>
      <c r="Q1026" s="148"/>
      <c r="R1026" s="46"/>
      <c r="S1026" s="46"/>
    </row>
    <row r="1027" spans="1:19" ht="24" customHeight="1" x14ac:dyDescent="0.2">
      <c r="A1027" s="1074"/>
      <c r="B1027" s="1009"/>
      <c r="C1027" s="35" t="s">
        <v>76</v>
      </c>
      <c r="D1027" s="36">
        <v>1</v>
      </c>
      <c r="E1027" s="36"/>
      <c r="F1027" s="36">
        <v>65000</v>
      </c>
      <c r="G1027" s="64"/>
      <c r="H1027" s="64"/>
      <c r="I1027" s="64"/>
      <c r="J1027" s="64">
        <v>6500</v>
      </c>
      <c r="K1027" s="64"/>
      <c r="L1027" s="64">
        <v>35000</v>
      </c>
      <c r="M1027" s="64"/>
      <c r="N1027" s="64"/>
      <c r="O1027" s="64"/>
      <c r="P1027" s="36">
        <f>SUM(F1027:L1027)</f>
        <v>106500</v>
      </c>
      <c r="Q1027" s="212"/>
      <c r="R1027" s="46"/>
      <c r="S1027" s="46"/>
    </row>
    <row r="1028" spans="1:19" ht="24" customHeight="1" x14ac:dyDescent="0.2">
      <c r="A1028" s="1074"/>
      <c r="B1028" s="48"/>
      <c r="C1028" s="56" t="s">
        <v>551</v>
      </c>
      <c r="D1028" s="37">
        <v>1</v>
      </c>
      <c r="E1028" s="37"/>
      <c r="F1028" s="37">
        <v>50000</v>
      </c>
      <c r="G1028" s="57"/>
      <c r="H1028" s="57"/>
      <c r="I1028" s="57"/>
      <c r="J1028" s="57">
        <v>5000</v>
      </c>
      <c r="K1028" s="57"/>
      <c r="L1028" s="57">
        <v>20000</v>
      </c>
      <c r="M1028" s="57">
        <f>L1028/F1028</f>
        <v>0.4</v>
      </c>
      <c r="N1028" s="57"/>
      <c r="O1028" s="57"/>
      <c r="P1028" s="37">
        <f>SUM(F1028:L1028)</f>
        <v>75000</v>
      </c>
      <c r="Q1028" s="58"/>
      <c r="R1028" s="46"/>
      <c r="S1028" s="46"/>
    </row>
    <row r="1029" spans="1:19" ht="24" customHeight="1" thickBot="1" x14ac:dyDescent="0.25">
      <c r="A1029" s="1257"/>
      <c r="B1029" s="618"/>
      <c r="C1029" s="50" t="s">
        <v>639</v>
      </c>
      <c r="D1029" s="68">
        <f>SUM(D1026:D1028)</f>
        <v>3</v>
      </c>
      <c r="E1029" s="68">
        <f>SUM(E1026:E1028)</f>
        <v>0</v>
      </c>
      <c r="F1029" s="68">
        <f>SUM(F1026:F1028)</f>
        <v>190000</v>
      </c>
      <c r="G1029" s="150"/>
      <c r="H1029" s="150"/>
      <c r="I1029" s="150"/>
      <c r="J1029" s="150">
        <f>SUM(J1026:J1028)</f>
        <v>19000</v>
      </c>
      <c r="K1029" s="150"/>
      <c r="L1029" s="150">
        <f>SUM(L1026:L1028)</f>
        <v>112500</v>
      </c>
      <c r="M1029" s="150">
        <f>SUM(M1026:M1028)</f>
        <v>0.4</v>
      </c>
      <c r="N1029" s="150"/>
      <c r="O1029" s="150"/>
      <c r="P1029" s="68">
        <f>SUM(P1026:P1028)</f>
        <v>321500</v>
      </c>
      <c r="Q1029" s="158"/>
      <c r="R1029" s="161"/>
      <c r="S1029" s="161"/>
    </row>
    <row r="1030" spans="1:19" ht="24" customHeight="1" thickTop="1" thickBot="1" x14ac:dyDescent="0.25">
      <c r="A1030" s="1065" t="s">
        <v>640</v>
      </c>
      <c r="B1030" s="1038"/>
      <c r="C1030" s="1039"/>
      <c r="D1030" s="140">
        <f>SUM(D1029,D1025,D1021,D1018,D1015)</f>
        <v>13</v>
      </c>
      <c r="E1030" s="140" t="e">
        <f>SUM(#REF!,E957,E965,E980)</f>
        <v>#REF!</v>
      </c>
      <c r="F1030" s="140">
        <f>SUM(F1029,F1025,F1021,F1018,F1015)</f>
        <v>845000</v>
      </c>
      <c r="G1030" s="159">
        <f>SUM(G1015)</f>
        <v>5000</v>
      </c>
      <c r="H1030" s="159"/>
      <c r="I1030" s="159"/>
      <c r="J1030" s="159">
        <f>SUM(J1015+J1018+J1021+J1025+J1029)</f>
        <v>84500</v>
      </c>
      <c r="K1030" s="159"/>
      <c r="L1030" s="159">
        <f>SUM(L1029,L1025,L1021,L1018,L1015)</f>
        <v>510500</v>
      </c>
      <c r="M1030" s="159" t="e">
        <f>SUM(#REF!,M957,M965,M980)</f>
        <v>#REF!</v>
      </c>
      <c r="N1030" s="159"/>
      <c r="O1030" s="159"/>
      <c r="P1030" s="140">
        <f>SUM(P1029,P1025,P1021,P1018,P1015)</f>
        <v>1445000</v>
      </c>
      <c r="Q1030" s="160"/>
      <c r="R1030" s="161"/>
      <c r="S1030" s="161"/>
    </row>
    <row r="1031" spans="1:19" ht="24" customHeight="1" thickTop="1" thickBot="1" x14ac:dyDescent="0.25">
      <c r="A1031" s="1205" t="s">
        <v>641</v>
      </c>
      <c r="B1031" s="1206"/>
      <c r="C1031" s="1206"/>
      <c r="D1031" s="1206"/>
      <c r="E1031" s="1206"/>
      <c r="F1031" s="1206"/>
      <c r="G1031" s="1206"/>
      <c r="H1031" s="1206"/>
      <c r="I1031" s="1206"/>
      <c r="J1031" s="1206"/>
      <c r="K1031" s="1206"/>
      <c r="L1031" s="1206"/>
      <c r="M1031" s="1206"/>
      <c r="N1031" s="1206"/>
      <c r="O1031" s="1206"/>
      <c r="P1031" s="1206"/>
      <c r="Q1031" s="1207"/>
    </row>
    <row r="1032" spans="1:19" ht="24" customHeight="1" thickTop="1" x14ac:dyDescent="0.2">
      <c r="A1032" s="1033" t="s">
        <v>642</v>
      </c>
      <c r="B1032" s="162" t="s">
        <v>643</v>
      </c>
      <c r="C1032" s="612" t="s">
        <v>124</v>
      </c>
      <c r="D1032" s="120">
        <v>1</v>
      </c>
      <c r="E1032" s="120"/>
      <c r="F1032" s="120">
        <v>85000</v>
      </c>
      <c r="G1032" s="147"/>
      <c r="H1032" s="147"/>
      <c r="I1032" s="147"/>
      <c r="J1032" s="147">
        <v>8500</v>
      </c>
      <c r="K1032" s="147"/>
      <c r="L1032" s="147">
        <v>80000</v>
      </c>
      <c r="M1032" s="147"/>
      <c r="N1032" s="147"/>
      <c r="O1032" s="147"/>
      <c r="P1032" s="120">
        <f>SUM(F1032:L1032)</f>
        <v>173500</v>
      </c>
      <c r="Q1032" s="148"/>
      <c r="R1032" s="46"/>
      <c r="S1032" s="46"/>
    </row>
    <row r="1033" spans="1:19" ht="24" customHeight="1" thickBot="1" x14ac:dyDescent="0.25">
      <c r="A1033" s="1233"/>
      <c r="B1033" s="613"/>
      <c r="C1033" s="163" t="s">
        <v>644</v>
      </c>
      <c r="D1033" s="164">
        <f>SUM(D1032:D1032)</f>
        <v>1</v>
      </c>
      <c r="E1033" s="164">
        <f>SUM(E1032:E1032)</f>
        <v>0</v>
      </c>
      <c r="F1033" s="164">
        <f>SUM(F1032:F1032)</f>
        <v>85000</v>
      </c>
      <c r="G1033" s="165"/>
      <c r="H1033" s="165"/>
      <c r="I1033" s="165"/>
      <c r="J1033" s="165">
        <f>SUM(J1032:J1032)</f>
        <v>8500</v>
      </c>
      <c r="K1033" s="165"/>
      <c r="L1033" s="165">
        <f>SUM(L1032:L1032)</f>
        <v>80000</v>
      </c>
      <c r="M1033" s="165">
        <f>SUM(M1032:M1032)</f>
        <v>0</v>
      </c>
      <c r="N1033" s="165"/>
      <c r="O1033" s="165"/>
      <c r="P1033" s="164">
        <f>SUM(P1032:P1032)</f>
        <v>173500</v>
      </c>
      <c r="Q1033" s="166"/>
      <c r="R1033" s="46"/>
      <c r="S1033" s="46"/>
    </row>
    <row r="1034" spans="1:19" ht="24" customHeight="1" thickTop="1" x14ac:dyDescent="0.2">
      <c r="A1034" s="1055" t="s">
        <v>645</v>
      </c>
      <c r="B1034" s="1005" t="s">
        <v>646</v>
      </c>
      <c r="C1034" s="537" t="s">
        <v>81</v>
      </c>
      <c r="D1034" s="277">
        <v>1</v>
      </c>
      <c r="E1034" s="278"/>
      <c r="F1034" s="87">
        <v>75000</v>
      </c>
      <c r="G1034" s="147"/>
      <c r="H1034" s="147"/>
      <c r="I1034" s="147"/>
      <c r="J1034" s="209">
        <v>7500</v>
      </c>
      <c r="K1034" s="147"/>
      <c r="L1034" s="209">
        <v>37500</v>
      </c>
      <c r="M1034" s="209"/>
      <c r="N1034" s="209">
        <f t="shared" ref="N1034:N1035" si="112">SUM(J1034:L1034)</f>
        <v>45000</v>
      </c>
      <c r="O1034" s="147"/>
      <c r="P1034" s="120">
        <f>SUM(F1034:L1034)</f>
        <v>120000</v>
      </c>
      <c r="Q1034" s="148"/>
      <c r="R1034" s="46"/>
      <c r="S1034" s="46"/>
    </row>
    <row r="1035" spans="1:19" ht="24" customHeight="1" x14ac:dyDescent="0.2">
      <c r="A1035" s="1068"/>
      <c r="B1035" s="1006"/>
      <c r="C1035" s="537" t="s">
        <v>76</v>
      </c>
      <c r="D1035" s="277">
        <v>1</v>
      </c>
      <c r="E1035" s="278"/>
      <c r="F1035" s="82">
        <v>65000</v>
      </c>
      <c r="G1035" s="64"/>
      <c r="H1035" s="64"/>
      <c r="I1035" s="64"/>
      <c r="J1035" s="82">
        <v>6500</v>
      </c>
      <c r="K1035" s="64"/>
      <c r="L1035" s="82">
        <v>35000</v>
      </c>
      <c r="M1035" s="830"/>
      <c r="N1035" s="830">
        <f t="shared" si="112"/>
        <v>41500</v>
      </c>
      <c r="O1035" s="64"/>
      <c r="P1035" s="36">
        <f>SUM(F1035:L1035)</f>
        <v>106500</v>
      </c>
      <c r="Q1035" s="212"/>
      <c r="R1035" s="46"/>
      <c r="S1035" s="46"/>
    </row>
    <row r="1036" spans="1:19" ht="24" customHeight="1" x14ac:dyDescent="0.2">
      <c r="A1036" s="1068"/>
      <c r="B1036" s="171"/>
      <c r="C1036" s="537" t="s">
        <v>647</v>
      </c>
      <c r="D1036" s="277">
        <v>1</v>
      </c>
      <c r="E1036" s="278"/>
      <c r="F1036" s="87">
        <v>50000</v>
      </c>
      <c r="G1036" s="57"/>
      <c r="H1036" s="57"/>
      <c r="I1036" s="57"/>
      <c r="J1036" s="82">
        <v>5000</v>
      </c>
      <c r="K1036" s="57"/>
      <c r="L1036" s="87">
        <v>25000</v>
      </c>
      <c r="M1036" s="87"/>
      <c r="N1036" s="87">
        <f>SUM(J1036:L1036)</f>
        <v>30000</v>
      </c>
      <c r="O1036" s="57"/>
      <c r="P1036" s="37">
        <f>SUM(F1036:L1036)</f>
        <v>80000</v>
      </c>
      <c r="Q1036" s="58"/>
      <c r="R1036" s="46"/>
      <c r="S1036" s="46"/>
    </row>
    <row r="1037" spans="1:19" ht="24" customHeight="1" thickBot="1" x14ac:dyDescent="0.25">
      <c r="A1037" s="1208"/>
      <c r="B1037" s="613"/>
      <c r="C1037" s="163" t="s">
        <v>648</v>
      </c>
      <c r="D1037" s="164">
        <f>SUM(D1034:D1036)</f>
        <v>3</v>
      </c>
      <c r="E1037" s="164">
        <f>SUM(E1034:E1035)</f>
        <v>0</v>
      </c>
      <c r="F1037" s="164">
        <f>SUM(F1034:F1036)</f>
        <v>190000</v>
      </c>
      <c r="G1037" s="165"/>
      <c r="H1037" s="165"/>
      <c r="I1037" s="165"/>
      <c r="J1037" s="165">
        <f>SUM(J1034:J1036)</f>
        <v>19000</v>
      </c>
      <c r="K1037" s="165"/>
      <c r="L1037" s="68">
        <f>SUM(L1034:L1036)</f>
        <v>97500</v>
      </c>
      <c r="M1037" s="68"/>
      <c r="N1037" s="68">
        <f>SUM(N1034:N1036)</f>
        <v>116500</v>
      </c>
      <c r="O1037" s="165"/>
      <c r="P1037" s="164">
        <f>SUM(P1034:P1036)</f>
        <v>306500</v>
      </c>
      <c r="Q1037" s="166"/>
      <c r="R1037" s="46"/>
      <c r="S1037" s="46"/>
    </row>
    <row r="1038" spans="1:19" ht="24" customHeight="1" thickTop="1" x14ac:dyDescent="0.2">
      <c r="A1038" s="1055" t="s">
        <v>649</v>
      </c>
      <c r="B1038" s="1005" t="s">
        <v>650</v>
      </c>
      <c r="C1038" s="690" t="s">
        <v>81</v>
      </c>
      <c r="D1038" s="831">
        <v>1</v>
      </c>
      <c r="E1038" s="832"/>
      <c r="F1038" s="87">
        <v>75000</v>
      </c>
      <c r="G1038" s="209"/>
      <c r="H1038" s="147"/>
      <c r="I1038" s="147"/>
      <c r="J1038" s="147"/>
      <c r="K1038" s="147"/>
      <c r="L1038" s="209">
        <v>31500</v>
      </c>
      <c r="M1038" s="209"/>
      <c r="N1038" s="209">
        <f t="shared" ref="N1038:N1039" si="113">SUM(J1038:L1038)</f>
        <v>31500</v>
      </c>
      <c r="O1038" s="147"/>
      <c r="P1038" s="120">
        <v>69000</v>
      </c>
      <c r="Q1038" s="148"/>
      <c r="R1038" s="46"/>
      <c r="S1038" s="46"/>
    </row>
    <row r="1039" spans="1:19" ht="24" customHeight="1" x14ac:dyDescent="0.2">
      <c r="A1039" s="1068"/>
      <c r="B1039" s="1006"/>
      <c r="C1039" s="537" t="s">
        <v>76</v>
      </c>
      <c r="D1039" s="833">
        <v>1</v>
      </c>
      <c r="E1039" s="538"/>
      <c r="F1039" s="82">
        <v>65000</v>
      </c>
      <c r="G1039" s="82"/>
      <c r="H1039" s="57"/>
      <c r="I1039" s="57"/>
      <c r="J1039" s="57">
        <v>6500</v>
      </c>
      <c r="K1039" s="57"/>
      <c r="L1039" s="82">
        <v>28500</v>
      </c>
      <c r="M1039" s="82"/>
      <c r="N1039" s="82">
        <f t="shared" si="113"/>
        <v>35000</v>
      </c>
      <c r="O1039" s="57"/>
      <c r="P1039" s="37">
        <f>SUM(F1039:L1039)</f>
        <v>100000</v>
      </c>
      <c r="Q1039" s="58"/>
      <c r="R1039" s="46"/>
      <c r="S1039" s="46"/>
    </row>
    <row r="1040" spans="1:19" ht="24" customHeight="1" x14ac:dyDescent="0.2">
      <c r="A1040" s="1068"/>
      <c r="B1040" s="171"/>
      <c r="C1040" s="537" t="s">
        <v>78</v>
      </c>
      <c r="D1040" s="833">
        <v>1</v>
      </c>
      <c r="E1040" s="538"/>
      <c r="F1040" s="87">
        <v>40000</v>
      </c>
      <c r="G1040" s="87"/>
      <c r="H1040" s="57"/>
      <c r="I1040" s="57"/>
      <c r="J1040" s="82">
        <v>4000</v>
      </c>
      <c r="K1040" s="57"/>
      <c r="L1040" s="87">
        <v>21000</v>
      </c>
      <c r="M1040" s="87"/>
      <c r="N1040" s="87">
        <f>SUM(J1040:L1040)</f>
        <v>25000</v>
      </c>
      <c r="O1040" s="57"/>
      <c r="P1040" s="37">
        <f>SUM(F1040:L1040)</f>
        <v>65000</v>
      </c>
      <c r="Q1040" s="58"/>
      <c r="R1040" s="46"/>
      <c r="S1040" s="46"/>
    </row>
    <row r="1041" spans="1:19" ht="24" customHeight="1" thickBot="1" x14ac:dyDescent="0.25">
      <c r="A1041" s="1208"/>
      <c r="B1041" s="613"/>
      <c r="C1041" s="834" t="s">
        <v>651</v>
      </c>
      <c r="D1041" s="821">
        <f>SUM(D1038:D1040)</f>
        <v>3</v>
      </c>
      <c r="E1041" s="821"/>
      <c r="F1041" s="821">
        <f>SUM(F1038:F1040)</f>
        <v>180000</v>
      </c>
      <c r="G1041" s="835"/>
      <c r="H1041" s="165"/>
      <c r="I1041" s="165"/>
      <c r="J1041" s="165">
        <f>SUM(J1038:J1040)</f>
        <v>10500</v>
      </c>
      <c r="K1041" s="165"/>
      <c r="L1041" s="835">
        <f>SUM(L1038:L1040)</f>
        <v>81000</v>
      </c>
      <c r="M1041" s="835"/>
      <c r="N1041" s="835">
        <f>SUM(N1038:N1040)</f>
        <v>91500</v>
      </c>
      <c r="O1041" s="165"/>
      <c r="P1041" s="164">
        <f>SUM(P1038:P1040)</f>
        <v>234000</v>
      </c>
      <c r="Q1041" s="166"/>
      <c r="R1041" s="46"/>
      <c r="S1041" s="46"/>
    </row>
    <row r="1042" spans="1:19" ht="24" customHeight="1" thickTop="1" x14ac:dyDescent="0.2">
      <c r="A1042" s="1055" t="s">
        <v>652</v>
      </c>
      <c r="B1042" s="1055" t="s">
        <v>653</v>
      </c>
      <c r="C1042" s="146" t="s">
        <v>81</v>
      </c>
      <c r="D1042" s="120">
        <v>1</v>
      </c>
      <c r="E1042" s="120"/>
      <c r="F1042" s="120">
        <v>75000</v>
      </c>
      <c r="G1042" s="147"/>
      <c r="H1042" s="147"/>
      <c r="I1042" s="147"/>
      <c r="J1042" s="209">
        <v>7500</v>
      </c>
      <c r="K1042" s="147"/>
      <c r="L1042" s="209">
        <v>45000</v>
      </c>
      <c r="M1042" s="209"/>
      <c r="N1042" s="209">
        <f t="shared" ref="N1042:N1043" si="114">SUM(J1042:L1042)</f>
        <v>52500</v>
      </c>
      <c r="O1042" s="147"/>
      <c r="P1042" s="120">
        <f>SUM(F1042:L1042)</f>
        <v>127500</v>
      </c>
      <c r="Q1042" s="148"/>
      <c r="R1042" s="46"/>
      <c r="S1042" s="46"/>
    </row>
    <row r="1043" spans="1:19" ht="24" customHeight="1" x14ac:dyDescent="0.2">
      <c r="A1043" s="1068"/>
      <c r="B1043" s="1068"/>
      <c r="C1043" s="35" t="s">
        <v>76</v>
      </c>
      <c r="D1043" s="36">
        <v>1</v>
      </c>
      <c r="E1043" s="36"/>
      <c r="F1043" s="36">
        <v>65000</v>
      </c>
      <c r="G1043" s="64"/>
      <c r="H1043" s="64"/>
      <c r="I1043" s="64"/>
      <c r="J1043" s="82">
        <v>6500</v>
      </c>
      <c r="K1043" s="64"/>
      <c r="L1043" s="82">
        <v>28500</v>
      </c>
      <c r="M1043" s="830"/>
      <c r="N1043" s="830">
        <f t="shared" si="114"/>
        <v>35000</v>
      </c>
      <c r="O1043" s="64"/>
      <c r="P1043" s="36">
        <f>SUM(F1043:L1043)</f>
        <v>100000</v>
      </c>
      <c r="Q1043" s="212"/>
      <c r="R1043" s="46"/>
      <c r="S1043" s="46"/>
    </row>
    <row r="1044" spans="1:19" ht="24" customHeight="1" x14ac:dyDescent="0.2">
      <c r="A1044" s="1068"/>
      <c r="B1044" s="1068"/>
      <c r="C1044" s="56" t="s">
        <v>77</v>
      </c>
      <c r="D1044" s="37">
        <v>1</v>
      </c>
      <c r="E1044" s="37"/>
      <c r="F1044" s="37">
        <v>50000</v>
      </c>
      <c r="G1044" s="57"/>
      <c r="H1044" s="57"/>
      <c r="I1044" s="57"/>
      <c r="J1044" s="82">
        <v>5000</v>
      </c>
      <c r="K1044" s="57"/>
      <c r="L1044" s="87">
        <v>25000</v>
      </c>
      <c r="M1044" s="87"/>
      <c r="N1044" s="87">
        <f>SUM(J1044:L1044)</f>
        <v>30000</v>
      </c>
      <c r="O1044" s="57"/>
      <c r="P1044" s="37">
        <f>SUM(F1044:L1044)</f>
        <v>80000</v>
      </c>
      <c r="Q1044" s="58"/>
      <c r="R1044" s="46"/>
      <c r="S1044" s="46"/>
    </row>
    <row r="1045" spans="1:19" ht="24" customHeight="1" thickBot="1" x14ac:dyDescent="0.25">
      <c r="A1045" s="1208"/>
      <c r="B1045" s="613"/>
      <c r="C1045" s="163" t="s">
        <v>654</v>
      </c>
      <c r="D1045" s="164">
        <f>SUM(D1042:D1044)</f>
        <v>3</v>
      </c>
      <c r="E1045" s="164">
        <f>SUM(E1042:E1044)</f>
        <v>0</v>
      </c>
      <c r="F1045" s="164">
        <f>SUM(F1042:F1044)</f>
        <v>190000</v>
      </c>
      <c r="G1045" s="165"/>
      <c r="H1045" s="165"/>
      <c r="I1045" s="165"/>
      <c r="J1045" s="68">
        <f>SUM(J1042:J1044)</f>
        <v>19000</v>
      </c>
      <c r="K1045" s="165"/>
      <c r="L1045" s="68">
        <f>SUM(L1042:L1044)</f>
        <v>98500</v>
      </c>
      <c r="M1045" s="68"/>
      <c r="N1045" s="68">
        <f>SUM(N1042:N1044)</f>
        <v>117500</v>
      </c>
      <c r="O1045" s="165"/>
      <c r="P1045" s="164">
        <f>SUM(P1042:P1044)</f>
        <v>307500</v>
      </c>
      <c r="Q1045" s="166"/>
      <c r="R1045" s="46"/>
      <c r="S1045" s="46"/>
    </row>
    <row r="1046" spans="1:19" ht="24" customHeight="1" thickTop="1" thickBot="1" x14ac:dyDescent="0.25">
      <c r="A1046" s="1065" t="s">
        <v>655</v>
      </c>
      <c r="B1046" s="1038"/>
      <c r="C1046" s="1039"/>
      <c r="D1046" s="140">
        <f>SUM(D1045,D1041,D1037,D1033)</f>
        <v>10</v>
      </c>
      <c r="E1046" s="140" t="e">
        <f>SUM(#REF!,E978,#REF!,E999)</f>
        <v>#REF!</v>
      </c>
      <c r="F1046" s="140">
        <f>SUM(F1045,F1041,F1037,F1033)</f>
        <v>645000</v>
      </c>
      <c r="G1046" s="159"/>
      <c r="H1046" s="159"/>
      <c r="I1046" s="159"/>
      <c r="J1046" s="159">
        <f>SUM(J1045,J1041,J1037,J1033)</f>
        <v>57000</v>
      </c>
      <c r="K1046" s="159"/>
      <c r="L1046" s="159">
        <f>SUM(L1045,L1041,L1037,L1033)</f>
        <v>357000</v>
      </c>
      <c r="M1046" s="159" t="e">
        <f>SUM(#REF!,M978,#REF!,M999)</f>
        <v>#REF!</v>
      </c>
      <c r="N1046" s="159"/>
      <c r="O1046" s="159"/>
      <c r="P1046" s="140">
        <f>SUM(P1045,P1041,P1037,P1033)</f>
        <v>1021500</v>
      </c>
      <c r="Q1046" s="160"/>
      <c r="R1046" s="161"/>
      <c r="S1046" s="161"/>
    </row>
    <row r="1047" spans="1:19" ht="24" customHeight="1" thickTop="1" thickBot="1" x14ac:dyDescent="0.25">
      <c r="A1047" s="1182" t="s">
        <v>813</v>
      </c>
      <c r="B1047" s="1183"/>
      <c r="C1047" s="1183"/>
      <c r="D1047" s="1183"/>
      <c r="E1047" s="1183"/>
      <c r="F1047" s="1183"/>
      <c r="G1047" s="1183"/>
      <c r="H1047" s="1183"/>
      <c r="I1047" s="1183"/>
      <c r="J1047" s="1183"/>
      <c r="K1047" s="1183"/>
      <c r="L1047" s="1183"/>
      <c r="M1047" s="1183"/>
      <c r="N1047" s="1183"/>
      <c r="O1047" s="1183"/>
      <c r="P1047" s="1183"/>
      <c r="Q1047" s="1184"/>
    </row>
    <row r="1048" spans="1:19" ht="24" customHeight="1" thickTop="1" x14ac:dyDescent="0.2">
      <c r="A1048" s="1260" t="s">
        <v>814</v>
      </c>
      <c r="B1048" s="1055" t="s">
        <v>656</v>
      </c>
      <c r="C1048" s="597" t="s">
        <v>566</v>
      </c>
      <c r="D1048" s="120">
        <v>1</v>
      </c>
      <c r="E1048" s="120"/>
      <c r="F1048" s="120">
        <v>82000</v>
      </c>
      <c r="G1048" s="147">
        <v>12000</v>
      </c>
      <c r="H1048" s="147"/>
      <c r="I1048" s="147"/>
      <c r="J1048" s="147">
        <v>8200</v>
      </c>
      <c r="K1048" s="147"/>
      <c r="L1048" s="147">
        <v>81800</v>
      </c>
      <c r="M1048" s="120"/>
      <c r="N1048" s="120"/>
      <c r="O1048" s="120"/>
      <c r="P1048" s="120">
        <f>SUM(F1048:L1048)</f>
        <v>184000</v>
      </c>
      <c r="Q1048" s="684"/>
    </row>
    <row r="1049" spans="1:19" ht="27.75" customHeight="1" x14ac:dyDescent="0.2">
      <c r="A1049" s="1261"/>
      <c r="B1049" s="1068"/>
      <c r="C1049" s="757" t="s">
        <v>657</v>
      </c>
      <c r="D1049" s="37">
        <v>1</v>
      </c>
      <c r="E1049" s="37"/>
      <c r="F1049" s="37">
        <v>23000</v>
      </c>
      <c r="G1049" s="57"/>
      <c r="H1049" s="57"/>
      <c r="I1049" s="57"/>
      <c r="J1049" s="57">
        <v>2300</v>
      </c>
      <c r="K1049" s="57"/>
      <c r="L1049" s="57">
        <v>22200</v>
      </c>
      <c r="M1049" s="37"/>
      <c r="N1049" s="37"/>
      <c r="O1049" s="37"/>
      <c r="P1049" s="37">
        <f>SUM(F1049:L1049)</f>
        <v>47500</v>
      </c>
      <c r="Q1049" s="58"/>
    </row>
    <row r="1050" spans="1:19" ht="24" customHeight="1" x14ac:dyDescent="0.2">
      <c r="A1050" s="1261"/>
      <c r="B1050" s="1068"/>
      <c r="C1050" s="668" t="s">
        <v>658</v>
      </c>
      <c r="D1050" s="37">
        <v>1</v>
      </c>
      <c r="E1050" s="37"/>
      <c r="F1050" s="37">
        <v>20000</v>
      </c>
      <c r="G1050" s="57"/>
      <c r="H1050" s="57"/>
      <c r="I1050" s="57"/>
      <c r="J1050" s="57">
        <v>2000</v>
      </c>
      <c r="K1050" s="57"/>
      <c r="L1050" s="57">
        <v>17600</v>
      </c>
      <c r="M1050" s="37"/>
      <c r="N1050" s="37"/>
      <c r="O1050" s="37"/>
      <c r="P1050" s="37">
        <f>SUM(F1050:L1050)</f>
        <v>39600</v>
      </c>
      <c r="Q1050" s="58"/>
    </row>
    <row r="1051" spans="1:19" ht="24" customHeight="1" x14ac:dyDescent="0.2">
      <c r="A1051" s="1261"/>
      <c r="B1051" s="1068"/>
      <c r="C1051" s="668" t="s">
        <v>659</v>
      </c>
      <c r="D1051" s="62">
        <v>1</v>
      </c>
      <c r="E1051" s="62"/>
      <c r="F1051" s="62">
        <v>37000</v>
      </c>
      <c r="G1051" s="222"/>
      <c r="H1051" s="222"/>
      <c r="I1051" s="222"/>
      <c r="J1051" s="57">
        <v>3700</v>
      </c>
      <c r="K1051" s="222"/>
      <c r="L1051" s="222">
        <v>13300</v>
      </c>
      <c r="M1051" s="62"/>
      <c r="N1051" s="62"/>
      <c r="O1051" s="62"/>
      <c r="P1051" s="62">
        <f>SUM(F1051:L1051)</f>
        <v>54000</v>
      </c>
      <c r="Q1051" s="195"/>
    </row>
    <row r="1052" spans="1:19" ht="24" customHeight="1" x14ac:dyDescent="0.2">
      <c r="A1052" s="1261"/>
      <c r="B1052" s="836"/>
      <c r="C1052" s="196" t="s">
        <v>581</v>
      </c>
      <c r="D1052" s="837">
        <v>1</v>
      </c>
      <c r="E1052" s="37"/>
      <c r="F1052" s="37">
        <v>12000</v>
      </c>
      <c r="G1052" s="57">
        <v>12000</v>
      </c>
      <c r="H1052" s="57"/>
      <c r="I1052" s="57"/>
      <c r="J1052" s="57">
        <v>1200</v>
      </c>
      <c r="K1052" s="57"/>
      <c r="L1052" s="57">
        <v>12000</v>
      </c>
      <c r="M1052" s="37"/>
      <c r="N1052" s="37"/>
      <c r="O1052" s="37"/>
      <c r="P1052" s="37">
        <f>SUM(F1052:L1052)</f>
        <v>37200</v>
      </c>
      <c r="Q1052" s="176"/>
    </row>
    <row r="1053" spans="1:19" ht="30" customHeight="1" thickBot="1" x14ac:dyDescent="0.25">
      <c r="A1053" s="1262"/>
      <c r="B1053" s="613"/>
      <c r="C1053" s="838" t="s">
        <v>660</v>
      </c>
      <c r="D1053" s="68">
        <f>SUM(D1048:D1052)</f>
        <v>5</v>
      </c>
      <c r="E1053" s="68"/>
      <c r="F1053" s="68">
        <f>SUM(F1048:F1052)</f>
        <v>174000</v>
      </c>
      <c r="G1053" s="150">
        <f>SUM(G1048:G1052)</f>
        <v>24000</v>
      </c>
      <c r="H1053" s="150"/>
      <c r="I1053" s="150"/>
      <c r="J1053" s="150">
        <f>SUM(J1048:J1052)</f>
        <v>17400</v>
      </c>
      <c r="K1053" s="150"/>
      <c r="L1053" s="150">
        <f>SUM(L1048:L1052)</f>
        <v>146900</v>
      </c>
      <c r="M1053" s="642"/>
      <c r="N1053" s="642"/>
      <c r="O1053" s="642"/>
      <c r="P1053" s="68">
        <f>SUM(P1048:P1052)</f>
        <v>362300</v>
      </c>
      <c r="Q1053" s="158"/>
    </row>
    <row r="1054" spans="1:19" ht="24" customHeight="1" thickTop="1" x14ac:dyDescent="0.2">
      <c r="A1054" s="1263" t="s">
        <v>815</v>
      </c>
      <c r="B1054" s="1055" t="s">
        <v>661</v>
      </c>
      <c r="C1054" s="762" t="s">
        <v>201</v>
      </c>
      <c r="D1054" s="120">
        <v>1</v>
      </c>
      <c r="E1054" s="120"/>
      <c r="F1054" s="120">
        <v>45000</v>
      </c>
      <c r="G1054" s="147"/>
      <c r="H1054" s="147"/>
      <c r="I1054" s="147"/>
      <c r="J1054" s="147">
        <v>4500</v>
      </c>
      <c r="K1054" s="147"/>
      <c r="L1054" s="147">
        <v>25500</v>
      </c>
      <c r="M1054" s="120"/>
      <c r="N1054" s="120"/>
      <c r="O1054" s="120"/>
      <c r="P1054" s="120">
        <f>SUM(F1054:L1054)</f>
        <v>75000</v>
      </c>
      <c r="Q1054" s="154"/>
    </row>
    <row r="1055" spans="1:19" ht="24" customHeight="1" x14ac:dyDescent="0.2">
      <c r="A1055" s="1231"/>
      <c r="B1055" s="1068"/>
      <c r="C1055" s="196" t="s">
        <v>201</v>
      </c>
      <c r="D1055" s="37">
        <v>1</v>
      </c>
      <c r="E1055" s="37"/>
      <c r="F1055" s="37">
        <v>45000</v>
      </c>
      <c r="G1055" s="57"/>
      <c r="H1055" s="57"/>
      <c r="I1055" s="57"/>
      <c r="J1055" s="57">
        <v>4500</v>
      </c>
      <c r="K1055" s="57"/>
      <c r="L1055" s="57">
        <v>34000</v>
      </c>
      <c r="M1055" s="37"/>
      <c r="N1055" s="37"/>
      <c r="O1055" s="37"/>
      <c r="P1055" s="37">
        <f>SUM(F1055:L1055)</f>
        <v>83500</v>
      </c>
      <c r="Q1055" s="59"/>
    </row>
    <row r="1056" spans="1:19" ht="24" customHeight="1" x14ac:dyDescent="0.2">
      <c r="A1056" s="1231"/>
      <c r="B1056" s="1068"/>
      <c r="C1056" s="797" t="s">
        <v>76</v>
      </c>
      <c r="D1056" s="155">
        <v>1</v>
      </c>
      <c r="E1056" s="155"/>
      <c r="F1056" s="155">
        <v>37000</v>
      </c>
      <c r="G1056" s="223"/>
      <c r="H1056" s="223"/>
      <c r="I1056" s="223"/>
      <c r="J1056" s="223">
        <v>3700</v>
      </c>
      <c r="K1056" s="223"/>
      <c r="L1056" s="223">
        <v>26800</v>
      </c>
      <c r="M1056" s="155"/>
      <c r="N1056" s="155"/>
      <c r="O1056" s="155"/>
      <c r="P1056" s="155">
        <f>SUM(F1056:L1056)</f>
        <v>67500</v>
      </c>
      <c r="Q1056" s="839"/>
    </row>
    <row r="1057" spans="1:19" ht="27.75" customHeight="1" thickBot="1" x14ac:dyDescent="0.25">
      <c r="A1057" s="1232"/>
      <c r="B1057" s="613"/>
      <c r="C1057" s="840" t="s">
        <v>662</v>
      </c>
      <c r="D1057" s="583">
        <f>SUM(D1054:D1056)</f>
        <v>3</v>
      </c>
      <c r="E1057" s="583"/>
      <c r="F1057" s="583">
        <f>SUM(F1054:F1056)</f>
        <v>127000</v>
      </c>
      <c r="G1057" s="704"/>
      <c r="H1057" s="704"/>
      <c r="I1057" s="704"/>
      <c r="J1057" s="704">
        <f>SUM(J1054:J1056)</f>
        <v>12700</v>
      </c>
      <c r="K1057" s="704"/>
      <c r="L1057" s="704">
        <f>SUM(L1054:L1056)</f>
        <v>86300</v>
      </c>
      <c r="M1057" s="841"/>
      <c r="N1057" s="841"/>
      <c r="O1057" s="841"/>
      <c r="P1057" s="583">
        <f>SUM(P1054:P1056)</f>
        <v>226000</v>
      </c>
      <c r="Q1057" s="705"/>
    </row>
    <row r="1058" spans="1:19" s="161" customFormat="1" ht="24" customHeight="1" thickTop="1" x14ac:dyDescent="0.2">
      <c r="A1058" s="1248" t="s">
        <v>816</v>
      </c>
      <c r="B1058" s="1008" t="s">
        <v>663</v>
      </c>
      <c r="C1058" s="842" t="s">
        <v>532</v>
      </c>
      <c r="D1058" s="120">
        <v>1</v>
      </c>
      <c r="E1058" s="120"/>
      <c r="F1058" s="120">
        <v>42000</v>
      </c>
      <c r="G1058" s="147"/>
      <c r="H1058" s="147"/>
      <c r="I1058" s="147"/>
      <c r="J1058" s="147">
        <v>4200</v>
      </c>
      <c r="K1058" s="147"/>
      <c r="L1058" s="147">
        <v>26800</v>
      </c>
      <c r="M1058" s="120"/>
      <c r="N1058" s="120"/>
      <c r="O1058" s="120"/>
      <c r="P1058" s="120">
        <f>SUM(F1058:L1058)</f>
        <v>73000</v>
      </c>
      <c r="Q1058" s="66"/>
      <c r="R1058" s="2"/>
      <c r="S1058" s="2"/>
    </row>
    <row r="1059" spans="1:19" s="161" customFormat="1" ht="24" customHeight="1" x14ac:dyDescent="0.2">
      <c r="A1059" s="1249"/>
      <c r="B1059" s="1009"/>
      <c r="C1059" s="196" t="s">
        <v>76</v>
      </c>
      <c r="D1059" s="37">
        <v>1</v>
      </c>
      <c r="E1059" s="37"/>
      <c r="F1059" s="37">
        <v>37000</v>
      </c>
      <c r="G1059" s="57"/>
      <c r="H1059" s="57"/>
      <c r="I1059" s="57"/>
      <c r="J1059" s="57">
        <v>3700</v>
      </c>
      <c r="K1059" s="57"/>
      <c r="L1059" s="57">
        <v>21800</v>
      </c>
      <c r="M1059" s="37"/>
      <c r="N1059" s="37"/>
      <c r="O1059" s="37"/>
      <c r="P1059" s="37">
        <f>SUM(F1059:L1059)</f>
        <v>62500</v>
      </c>
      <c r="Q1059" s="169"/>
      <c r="R1059" s="2"/>
      <c r="S1059" s="2"/>
    </row>
    <row r="1060" spans="1:19" s="161" customFormat="1" ht="24" customHeight="1" x14ac:dyDescent="0.2">
      <c r="A1060" s="1249"/>
      <c r="B1060" s="1009"/>
      <c r="C1060" s="196" t="s">
        <v>76</v>
      </c>
      <c r="D1060" s="37">
        <v>1</v>
      </c>
      <c r="E1060" s="37"/>
      <c r="F1060" s="37">
        <v>37000</v>
      </c>
      <c r="G1060" s="57"/>
      <c r="H1060" s="57"/>
      <c r="I1060" s="57"/>
      <c r="J1060" s="57">
        <v>3700</v>
      </c>
      <c r="K1060" s="57"/>
      <c r="L1060" s="57">
        <v>19300</v>
      </c>
      <c r="M1060" s="37"/>
      <c r="N1060" s="37"/>
      <c r="O1060" s="37"/>
      <c r="P1060" s="37">
        <f>SUM(F1060:L1060)</f>
        <v>60000</v>
      </c>
      <c r="Q1060" s="169"/>
      <c r="R1060" s="2"/>
      <c r="S1060" s="2"/>
    </row>
    <row r="1061" spans="1:19" s="161" customFormat="1" ht="24" customHeight="1" x14ac:dyDescent="0.2">
      <c r="A1061" s="1249"/>
      <c r="B1061" s="1009"/>
      <c r="C1061" s="843" t="s">
        <v>76</v>
      </c>
      <c r="D1061" s="105">
        <v>1</v>
      </c>
      <c r="E1061" s="105"/>
      <c r="F1061" s="105">
        <v>37000</v>
      </c>
      <c r="G1061" s="259"/>
      <c r="H1061" s="259"/>
      <c r="I1061" s="259"/>
      <c r="J1061" s="259">
        <v>3700</v>
      </c>
      <c r="K1061" s="259"/>
      <c r="L1061" s="259">
        <v>15000</v>
      </c>
      <c r="M1061" s="105"/>
      <c r="N1061" s="105"/>
      <c r="O1061" s="105"/>
      <c r="P1061" s="105">
        <f>SUM(F1061:L1061)</f>
        <v>55700</v>
      </c>
      <c r="Q1061" s="844"/>
      <c r="R1061" s="2"/>
      <c r="S1061" s="2"/>
    </row>
    <row r="1062" spans="1:19" ht="24" customHeight="1" x14ac:dyDescent="0.2">
      <c r="A1062" s="1249"/>
      <c r="B1062" s="1009"/>
      <c r="C1062" s="845" t="s">
        <v>664</v>
      </c>
      <c r="D1062" s="846"/>
      <c r="E1062" s="846"/>
      <c r="F1062" s="847"/>
      <c r="G1062" s="652"/>
      <c r="H1062" s="652"/>
      <c r="I1062" s="652"/>
      <c r="J1062" s="652"/>
      <c r="K1062" s="652"/>
      <c r="L1062" s="652"/>
      <c r="M1062" s="846"/>
      <c r="N1062" s="846"/>
      <c r="O1062" s="846"/>
      <c r="P1062" s="846"/>
      <c r="Q1062" s="848"/>
    </row>
    <row r="1063" spans="1:19" ht="19.5" customHeight="1" x14ac:dyDescent="0.2">
      <c r="A1063" s="1249"/>
      <c r="B1063" s="1009"/>
      <c r="C1063" s="849" t="s">
        <v>193</v>
      </c>
      <c r="D1063" s="657">
        <v>1</v>
      </c>
      <c r="E1063" s="657"/>
      <c r="F1063" s="657">
        <v>34000</v>
      </c>
      <c r="G1063" s="658"/>
      <c r="H1063" s="658"/>
      <c r="I1063" s="658"/>
      <c r="J1063" s="658">
        <v>3400</v>
      </c>
      <c r="K1063" s="658"/>
      <c r="L1063" s="658">
        <v>27100</v>
      </c>
      <c r="M1063" s="657"/>
      <c r="N1063" s="657"/>
      <c r="O1063" s="657"/>
      <c r="P1063" s="657">
        <f>SUM(F1063:L1063)</f>
        <v>64500</v>
      </c>
      <c r="Q1063" s="679"/>
    </row>
    <row r="1064" spans="1:19" ht="19.5" customHeight="1" x14ac:dyDescent="0.2">
      <c r="A1064" s="1249"/>
      <c r="B1064" s="1009"/>
      <c r="C1064" s="196" t="s">
        <v>665</v>
      </c>
      <c r="D1064" s="37">
        <v>1</v>
      </c>
      <c r="E1064" s="37"/>
      <c r="F1064" s="37">
        <v>28000</v>
      </c>
      <c r="G1064" s="57"/>
      <c r="H1064" s="57"/>
      <c r="I1064" s="57"/>
      <c r="J1064" s="57">
        <v>2800</v>
      </c>
      <c r="K1064" s="57"/>
      <c r="L1064" s="57">
        <v>23200</v>
      </c>
      <c r="M1064" s="37"/>
      <c r="N1064" s="37"/>
      <c r="O1064" s="37"/>
      <c r="P1064" s="37">
        <f>SUM(F1064:L1064)</f>
        <v>54000</v>
      </c>
      <c r="Q1064" s="169"/>
    </row>
    <row r="1065" spans="1:19" ht="20.25" customHeight="1" x14ac:dyDescent="0.2">
      <c r="A1065" s="1249"/>
      <c r="B1065" s="1009"/>
      <c r="C1065" s="185" t="s">
        <v>181</v>
      </c>
      <c r="D1065" s="37">
        <v>1</v>
      </c>
      <c r="E1065" s="37"/>
      <c r="F1065" s="37">
        <v>28000</v>
      </c>
      <c r="G1065" s="57"/>
      <c r="H1065" s="57"/>
      <c r="I1065" s="57"/>
      <c r="J1065" s="57">
        <v>2800</v>
      </c>
      <c r="K1065" s="57"/>
      <c r="L1065" s="57"/>
      <c r="M1065" s="37"/>
      <c r="N1065" s="37"/>
      <c r="O1065" s="37"/>
      <c r="P1065" s="37">
        <f t="shared" ref="P1065:P1071" si="115">SUM(F1065:L1065)</f>
        <v>30800</v>
      </c>
      <c r="Q1065" s="169"/>
    </row>
    <row r="1066" spans="1:19" s="161" customFormat="1" ht="27.75" customHeight="1" x14ac:dyDescent="0.2">
      <c r="A1066" s="850"/>
      <c r="B1066" s="1009"/>
      <c r="C1066" s="196" t="s">
        <v>510</v>
      </c>
      <c r="D1066" s="37">
        <v>1</v>
      </c>
      <c r="E1066" s="37"/>
      <c r="F1066" s="37">
        <v>28000</v>
      </c>
      <c r="G1066" s="57"/>
      <c r="H1066" s="57"/>
      <c r="I1066" s="57"/>
      <c r="J1066" s="57">
        <v>2800</v>
      </c>
      <c r="K1066" s="57"/>
      <c r="L1066" s="57">
        <v>27200</v>
      </c>
      <c r="M1066" s="37"/>
      <c r="N1066" s="37"/>
      <c r="O1066" s="37"/>
      <c r="P1066" s="37">
        <f t="shared" si="115"/>
        <v>58000</v>
      </c>
      <c r="Q1066" s="59"/>
      <c r="R1066" s="2"/>
      <c r="S1066" s="2"/>
    </row>
    <row r="1067" spans="1:19" s="161" customFormat="1" ht="27.75" customHeight="1" x14ac:dyDescent="0.2">
      <c r="A1067" s="850"/>
      <c r="B1067" s="1009"/>
      <c r="C1067" s="196" t="s">
        <v>77</v>
      </c>
      <c r="D1067" s="37">
        <v>1</v>
      </c>
      <c r="E1067" s="37"/>
      <c r="F1067" s="37">
        <v>28000</v>
      </c>
      <c r="G1067" s="57"/>
      <c r="H1067" s="57"/>
      <c r="I1067" s="57"/>
      <c r="J1067" s="57">
        <v>2800</v>
      </c>
      <c r="K1067" s="57"/>
      <c r="L1067" s="57">
        <v>20700</v>
      </c>
      <c r="M1067" s="37"/>
      <c r="N1067" s="37"/>
      <c r="O1067" s="37"/>
      <c r="P1067" s="37">
        <f t="shared" si="115"/>
        <v>51500</v>
      </c>
      <c r="Q1067" s="59"/>
      <c r="R1067" s="2"/>
      <c r="S1067" s="2"/>
    </row>
    <row r="1068" spans="1:19" s="161" customFormat="1" ht="27.75" customHeight="1" x14ac:dyDescent="0.2">
      <c r="A1068" s="850"/>
      <c r="B1068" s="1009"/>
      <c r="C1068" s="196" t="s">
        <v>77</v>
      </c>
      <c r="D1068" s="37">
        <v>1</v>
      </c>
      <c r="E1068" s="37"/>
      <c r="F1068" s="37">
        <v>28000</v>
      </c>
      <c r="G1068" s="57"/>
      <c r="H1068" s="57"/>
      <c r="I1068" s="57"/>
      <c r="J1068" s="57">
        <v>2800</v>
      </c>
      <c r="K1068" s="57"/>
      <c r="L1068" s="57">
        <v>20700</v>
      </c>
      <c r="M1068" s="37"/>
      <c r="N1068" s="37"/>
      <c r="O1068" s="37"/>
      <c r="P1068" s="37">
        <f t="shared" si="115"/>
        <v>51500</v>
      </c>
      <c r="Q1068" s="59"/>
      <c r="R1068" s="2"/>
      <c r="S1068" s="2"/>
    </row>
    <row r="1069" spans="1:19" ht="24" customHeight="1" x14ac:dyDescent="0.2">
      <c r="A1069" s="850"/>
      <c r="B1069" s="1009"/>
      <c r="C1069" s="185" t="s">
        <v>666</v>
      </c>
      <c r="D1069" s="37">
        <v>1</v>
      </c>
      <c r="E1069" s="37"/>
      <c r="F1069" s="37">
        <v>25000</v>
      </c>
      <c r="G1069" s="57"/>
      <c r="H1069" s="57"/>
      <c r="I1069" s="57"/>
      <c r="J1069" s="57">
        <v>2500</v>
      </c>
      <c r="K1069" s="57"/>
      <c r="L1069" s="57"/>
      <c r="M1069" s="37"/>
      <c r="N1069" s="37"/>
      <c r="O1069" s="37"/>
      <c r="P1069" s="37">
        <f>SUM(F1069:L1069)</f>
        <v>27500</v>
      </c>
      <c r="Q1069" s="169"/>
    </row>
    <row r="1070" spans="1:19" ht="24" customHeight="1" x14ac:dyDescent="0.2">
      <c r="A1070" s="850"/>
      <c r="B1070" s="226"/>
      <c r="C1070" s="196" t="s">
        <v>505</v>
      </c>
      <c r="D1070" s="37">
        <v>1</v>
      </c>
      <c r="E1070" s="37"/>
      <c r="F1070" s="37">
        <v>23000</v>
      </c>
      <c r="G1070" s="57"/>
      <c r="H1070" s="57"/>
      <c r="I1070" s="57"/>
      <c r="J1070" s="57">
        <v>2300</v>
      </c>
      <c r="K1070" s="57"/>
      <c r="L1070" s="57">
        <v>11300</v>
      </c>
      <c r="M1070" s="37"/>
      <c r="N1070" s="37"/>
      <c r="O1070" s="37"/>
      <c r="P1070" s="37">
        <f t="shared" si="115"/>
        <v>36600</v>
      </c>
      <c r="Q1070" s="58"/>
    </row>
    <row r="1071" spans="1:19" ht="21.75" customHeight="1" x14ac:dyDescent="0.2">
      <c r="A1071" s="850"/>
      <c r="B1071" s="226"/>
      <c r="C1071" s="196" t="s">
        <v>505</v>
      </c>
      <c r="D1071" s="37">
        <v>1</v>
      </c>
      <c r="E1071" s="37"/>
      <c r="F1071" s="37">
        <v>23000</v>
      </c>
      <c r="G1071" s="57"/>
      <c r="H1071" s="57"/>
      <c r="I1071" s="57"/>
      <c r="J1071" s="57">
        <v>2300</v>
      </c>
      <c r="K1071" s="57"/>
      <c r="L1071" s="57"/>
      <c r="M1071" s="37"/>
      <c r="N1071" s="37"/>
      <c r="O1071" s="37"/>
      <c r="P1071" s="37">
        <f t="shared" si="115"/>
        <v>25300</v>
      </c>
      <c r="Q1071" s="58"/>
    </row>
    <row r="1072" spans="1:19" ht="24.75" customHeight="1" x14ac:dyDescent="0.2">
      <c r="A1072" s="850"/>
      <c r="B1072" s="851"/>
      <c r="C1072" s="185" t="s">
        <v>399</v>
      </c>
      <c r="D1072" s="227">
        <v>1</v>
      </c>
      <c r="E1072" s="227"/>
      <c r="F1072" s="227">
        <v>20000</v>
      </c>
      <c r="G1072" s="228"/>
      <c r="H1072" s="228"/>
      <c r="I1072" s="228"/>
      <c r="J1072" s="228">
        <v>2000</v>
      </c>
      <c r="K1072" s="228"/>
      <c r="L1072" s="228">
        <v>2000</v>
      </c>
      <c r="M1072" s="227"/>
      <c r="N1072" s="227"/>
      <c r="O1072" s="227"/>
      <c r="P1072" s="227">
        <f>SUM(F1072:L1072)</f>
        <v>24000</v>
      </c>
      <c r="Q1072" s="156"/>
    </row>
    <row r="1073" spans="1:19" s="161" customFormat="1" ht="21.75" customHeight="1" x14ac:dyDescent="0.2">
      <c r="A1073" s="850"/>
      <c r="B1073" s="226"/>
      <c r="C1073" s="852" t="s">
        <v>667</v>
      </c>
      <c r="D1073" s="769"/>
      <c r="E1073" s="769"/>
      <c r="F1073" s="654"/>
      <c r="G1073" s="771"/>
      <c r="H1073" s="771"/>
      <c r="I1073" s="771"/>
      <c r="J1073" s="771"/>
      <c r="K1073" s="771"/>
      <c r="L1073" s="771"/>
      <c r="M1073" s="769"/>
      <c r="N1073" s="769"/>
      <c r="O1073" s="769"/>
      <c r="P1073" s="769"/>
      <c r="Q1073" s="853"/>
      <c r="R1073" s="2"/>
      <c r="S1073" s="2"/>
    </row>
    <row r="1074" spans="1:19" s="161" customFormat="1" ht="21.75" customHeight="1" x14ac:dyDescent="0.2">
      <c r="A1074" s="1258" t="s">
        <v>816</v>
      </c>
      <c r="B1074" s="226"/>
      <c r="C1074" s="854" t="s">
        <v>509</v>
      </c>
      <c r="D1074" s="657">
        <v>1</v>
      </c>
      <c r="E1074" s="657"/>
      <c r="F1074" s="657">
        <v>34000</v>
      </c>
      <c r="G1074" s="658"/>
      <c r="H1074" s="658"/>
      <c r="I1074" s="658"/>
      <c r="J1074" s="658">
        <v>3400</v>
      </c>
      <c r="K1074" s="658"/>
      <c r="L1074" s="658">
        <v>15600</v>
      </c>
      <c r="M1074" s="657"/>
      <c r="N1074" s="657"/>
      <c r="O1074" s="657"/>
      <c r="P1074" s="657">
        <f>SUM(F1074:L1074)</f>
        <v>53000</v>
      </c>
      <c r="Q1074" s="855"/>
      <c r="R1074" s="2"/>
      <c r="S1074" s="2"/>
    </row>
    <row r="1075" spans="1:19" s="161" customFormat="1" ht="21.75" customHeight="1" x14ac:dyDescent="0.2">
      <c r="A1075" s="1258"/>
      <c r="B1075" s="226"/>
      <c r="C1075" s="196" t="s">
        <v>510</v>
      </c>
      <c r="D1075" s="37">
        <v>1</v>
      </c>
      <c r="E1075" s="37"/>
      <c r="F1075" s="37">
        <v>28000</v>
      </c>
      <c r="G1075" s="57"/>
      <c r="H1075" s="57"/>
      <c r="I1075" s="57"/>
      <c r="J1075" s="57">
        <v>2800</v>
      </c>
      <c r="K1075" s="57"/>
      <c r="L1075" s="57">
        <v>19300</v>
      </c>
      <c r="M1075" s="37"/>
      <c r="N1075" s="37"/>
      <c r="O1075" s="37"/>
      <c r="P1075" s="37">
        <f>SUM(F1075:L1075)</f>
        <v>50100</v>
      </c>
      <c r="Q1075" s="59"/>
      <c r="R1075" s="2"/>
      <c r="S1075" s="2"/>
    </row>
    <row r="1076" spans="1:19" s="161" customFormat="1" ht="21.75" customHeight="1" x14ac:dyDescent="0.2">
      <c r="A1076" s="1258"/>
      <c r="B1076" s="226"/>
      <c r="C1076" s="196" t="s">
        <v>77</v>
      </c>
      <c r="D1076" s="37">
        <v>1</v>
      </c>
      <c r="E1076" s="37"/>
      <c r="F1076" s="37">
        <v>28000</v>
      </c>
      <c r="G1076" s="57"/>
      <c r="H1076" s="57"/>
      <c r="I1076" s="57"/>
      <c r="J1076" s="57">
        <v>2800</v>
      </c>
      <c r="K1076" s="57"/>
      <c r="L1076" s="57">
        <v>8000</v>
      </c>
      <c r="M1076" s="37"/>
      <c r="N1076" s="37"/>
      <c r="O1076" s="37"/>
      <c r="P1076" s="37">
        <f>SUM(F1076:L1076)</f>
        <v>38800</v>
      </c>
      <c r="Q1076" s="59"/>
      <c r="R1076" s="2"/>
      <c r="S1076" s="2"/>
    </row>
    <row r="1077" spans="1:19" s="161" customFormat="1" ht="21.75" customHeight="1" x14ac:dyDescent="0.2">
      <c r="A1077" s="1258"/>
      <c r="B1077" s="1009"/>
      <c r="C1077" s="196" t="s">
        <v>668</v>
      </c>
      <c r="D1077" s="37">
        <v>1</v>
      </c>
      <c r="E1077" s="37"/>
      <c r="F1077" s="37">
        <v>28000</v>
      </c>
      <c r="G1077" s="57"/>
      <c r="H1077" s="57"/>
      <c r="I1077" s="57"/>
      <c r="J1077" s="57">
        <v>2800</v>
      </c>
      <c r="K1077" s="57"/>
      <c r="L1077" s="57">
        <v>15200</v>
      </c>
      <c r="M1077" s="37"/>
      <c r="N1077" s="37"/>
      <c r="O1077" s="37"/>
      <c r="P1077" s="37">
        <f>SUM(F1077:L1077)</f>
        <v>46000</v>
      </c>
      <c r="Q1077" s="59"/>
      <c r="R1077" s="2"/>
      <c r="S1077" s="2"/>
    </row>
    <row r="1078" spans="1:19" s="161" customFormat="1" ht="21.75" customHeight="1" x14ac:dyDescent="0.2">
      <c r="A1078" s="1258"/>
      <c r="B1078" s="1009"/>
      <c r="C1078" s="196" t="s">
        <v>669</v>
      </c>
      <c r="D1078" s="37">
        <v>1</v>
      </c>
      <c r="E1078" s="37"/>
      <c r="F1078" s="37">
        <v>28000</v>
      </c>
      <c r="G1078" s="57"/>
      <c r="H1078" s="57"/>
      <c r="I1078" s="57"/>
      <c r="J1078" s="57">
        <v>2800</v>
      </c>
      <c r="K1078" s="57"/>
      <c r="L1078" s="57">
        <v>20200</v>
      </c>
      <c r="M1078" s="37"/>
      <c r="N1078" s="37"/>
      <c r="O1078" s="37"/>
      <c r="P1078" s="37">
        <f>SUM(F1078:L1078)</f>
        <v>51000</v>
      </c>
      <c r="Q1078" s="59"/>
      <c r="R1078" s="2"/>
      <c r="S1078" s="2"/>
    </row>
    <row r="1079" spans="1:19" s="161" customFormat="1" ht="21.75" customHeight="1" x14ac:dyDescent="0.2">
      <c r="A1079" s="1258"/>
      <c r="B1079" s="1009"/>
      <c r="C1079" s="196" t="s">
        <v>501</v>
      </c>
      <c r="D1079" s="37">
        <v>1</v>
      </c>
      <c r="E1079" s="37"/>
      <c r="F1079" s="37">
        <v>25000</v>
      </c>
      <c r="G1079" s="57"/>
      <c r="H1079" s="57"/>
      <c r="I1079" s="57"/>
      <c r="J1079" s="57">
        <v>1250</v>
      </c>
      <c r="K1079" s="57"/>
      <c r="L1079" s="57">
        <v>12000</v>
      </c>
      <c r="M1079" s="37"/>
      <c r="N1079" s="37"/>
      <c r="O1079" s="37"/>
      <c r="P1079" s="37">
        <v>25750</v>
      </c>
      <c r="Q1079" s="252"/>
      <c r="R1079" s="2"/>
      <c r="S1079" s="2"/>
    </row>
    <row r="1080" spans="1:19" ht="28.5" customHeight="1" x14ac:dyDescent="0.2">
      <c r="A1080" s="850"/>
      <c r="B1080" s="1009"/>
      <c r="C1080" s="196" t="s">
        <v>539</v>
      </c>
      <c r="D1080" s="37">
        <v>1</v>
      </c>
      <c r="E1080" s="37"/>
      <c r="F1080" s="37">
        <v>23000</v>
      </c>
      <c r="G1080" s="57"/>
      <c r="H1080" s="57"/>
      <c r="I1080" s="57"/>
      <c r="J1080" s="57">
        <v>2300</v>
      </c>
      <c r="K1080" s="57"/>
      <c r="L1080" s="57">
        <v>19700</v>
      </c>
      <c r="M1080" s="37"/>
      <c r="N1080" s="37"/>
      <c r="O1080" s="37"/>
      <c r="P1080" s="37">
        <f t="shared" ref="P1080:P1082" si="116">SUM(F1080:L1080)</f>
        <v>45000</v>
      </c>
      <c r="Q1080" s="66"/>
    </row>
    <row r="1081" spans="1:19" ht="23.25" customHeight="1" x14ac:dyDescent="0.2">
      <c r="A1081" s="850"/>
      <c r="B1081" s="1009"/>
      <c r="C1081" s="196" t="s">
        <v>505</v>
      </c>
      <c r="D1081" s="37">
        <v>1</v>
      </c>
      <c r="E1081" s="37"/>
      <c r="F1081" s="37">
        <v>23000</v>
      </c>
      <c r="G1081" s="57"/>
      <c r="H1081" s="57"/>
      <c r="I1081" s="57"/>
      <c r="J1081" s="57">
        <v>2300</v>
      </c>
      <c r="K1081" s="57"/>
      <c r="L1081" s="57"/>
      <c r="M1081" s="37"/>
      <c r="N1081" s="37"/>
      <c r="O1081" s="37"/>
      <c r="P1081" s="37">
        <f t="shared" si="116"/>
        <v>25300</v>
      </c>
      <c r="Q1081" s="58"/>
    </row>
    <row r="1082" spans="1:19" s="161" customFormat="1" ht="24" customHeight="1" x14ac:dyDescent="0.2">
      <c r="A1082" s="850"/>
      <c r="B1082" s="1009"/>
      <c r="C1082" s="196" t="s">
        <v>505</v>
      </c>
      <c r="D1082" s="37">
        <v>1</v>
      </c>
      <c r="E1082" s="37"/>
      <c r="F1082" s="37">
        <v>23000</v>
      </c>
      <c r="G1082" s="57"/>
      <c r="H1082" s="57"/>
      <c r="I1082" s="57"/>
      <c r="J1082" s="57">
        <v>2300</v>
      </c>
      <c r="K1082" s="57"/>
      <c r="L1082" s="57">
        <v>14400</v>
      </c>
      <c r="M1082" s="37"/>
      <c r="N1082" s="37"/>
      <c r="O1082" s="37"/>
      <c r="P1082" s="37">
        <f t="shared" si="116"/>
        <v>39700</v>
      </c>
      <c r="Q1082" s="58"/>
      <c r="R1082" s="2"/>
      <c r="S1082" s="2"/>
    </row>
    <row r="1083" spans="1:19" s="161" customFormat="1" ht="24" customHeight="1" x14ac:dyDescent="0.2">
      <c r="A1083" s="850"/>
      <c r="B1083" s="48"/>
      <c r="C1083" s="196" t="s">
        <v>670</v>
      </c>
      <c r="D1083" s="62">
        <v>1</v>
      </c>
      <c r="E1083" s="37"/>
      <c r="F1083" s="37">
        <v>20000</v>
      </c>
      <c r="G1083" s="57"/>
      <c r="H1083" s="57"/>
      <c r="I1083" s="57"/>
      <c r="J1083" s="57">
        <v>2000</v>
      </c>
      <c r="K1083" s="57"/>
      <c r="L1083" s="57">
        <v>3600</v>
      </c>
      <c r="M1083" s="37"/>
      <c r="N1083" s="37"/>
      <c r="O1083" s="37"/>
      <c r="P1083" s="37">
        <f>SUM(F1083:L1083)</f>
        <v>25600</v>
      </c>
      <c r="Q1083" s="176"/>
      <c r="R1083" s="2"/>
      <c r="S1083" s="2"/>
    </row>
    <row r="1084" spans="1:19" s="161" customFormat="1" ht="24" customHeight="1" x14ac:dyDescent="0.2">
      <c r="A1084" s="850"/>
      <c r="B1084" s="48"/>
      <c r="C1084" s="196" t="s">
        <v>399</v>
      </c>
      <c r="D1084" s="37">
        <v>1</v>
      </c>
      <c r="E1084" s="37"/>
      <c r="F1084" s="37">
        <v>20000</v>
      </c>
      <c r="G1084" s="57"/>
      <c r="H1084" s="57"/>
      <c r="I1084" s="57"/>
      <c r="J1084" s="57">
        <v>2000</v>
      </c>
      <c r="K1084" s="57"/>
      <c r="L1084" s="57"/>
      <c r="M1084" s="37"/>
      <c r="N1084" s="37"/>
      <c r="O1084" s="37"/>
      <c r="P1084" s="37">
        <f>SUM(F1084:L1084)</f>
        <v>22000</v>
      </c>
      <c r="Q1084" s="176"/>
      <c r="R1084" s="2"/>
      <c r="S1084" s="2"/>
    </row>
    <row r="1085" spans="1:19" ht="24" customHeight="1" x14ac:dyDescent="0.2">
      <c r="A1085" s="850"/>
      <c r="B1085" s="226"/>
      <c r="C1085" s="196" t="s">
        <v>78</v>
      </c>
      <c r="D1085" s="37">
        <v>1</v>
      </c>
      <c r="E1085" s="37"/>
      <c r="F1085" s="37">
        <v>20000</v>
      </c>
      <c r="G1085" s="57"/>
      <c r="H1085" s="57"/>
      <c r="I1085" s="57"/>
      <c r="J1085" s="57">
        <v>2000</v>
      </c>
      <c r="K1085" s="57"/>
      <c r="L1085" s="57">
        <v>15600</v>
      </c>
      <c r="M1085" s="37"/>
      <c r="N1085" s="37"/>
      <c r="O1085" s="37"/>
      <c r="P1085" s="37">
        <f>SUM(F1085:L1085)</f>
        <v>37600</v>
      </c>
      <c r="Q1085" s="176"/>
    </row>
    <row r="1086" spans="1:19" ht="24" customHeight="1" x14ac:dyDescent="0.2">
      <c r="A1086" s="850"/>
      <c r="B1086" s="226"/>
      <c r="C1086" s="852" t="s">
        <v>671</v>
      </c>
      <c r="D1086" s="769"/>
      <c r="E1086" s="769"/>
      <c r="F1086" s="654"/>
      <c r="G1086" s="771"/>
      <c r="H1086" s="771"/>
      <c r="I1086" s="771"/>
      <c r="J1086" s="771"/>
      <c r="K1086" s="771"/>
      <c r="L1086" s="771"/>
      <c r="M1086" s="769"/>
      <c r="N1086" s="769"/>
      <c r="O1086" s="769"/>
      <c r="P1086" s="769"/>
      <c r="Q1086" s="853"/>
    </row>
    <row r="1087" spans="1:19" ht="24" customHeight="1" x14ac:dyDescent="0.2">
      <c r="A1087" s="639"/>
      <c r="B1087" s="226"/>
      <c r="C1087" s="854" t="s">
        <v>509</v>
      </c>
      <c r="D1087" s="657">
        <v>1</v>
      </c>
      <c r="E1087" s="657"/>
      <c r="F1087" s="657">
        <v>34000</v>
      </c>
      <c r="G1087" s="658"/>
      <c r="H1087" s="658"/>
      <c r="I1087" s="658"/>
      <c r="J1087" s="658">
        <v>3400</v>
      </c>
      <c r="K1087" s="658"/>
      <c r="L1087" s="658">
        <v>25600</v>
      </c>
      <c r="M1087" s="657"/>
      <c r="N1087" s="657"/>
      <c r="O1087" s="657"/>
      <c r="P1087" s="657">
        <f t="shared" ref="P1087:P1092" si="117">SUM(F1087:L1087)</f>
        <v>63000</v>
      </c>
      <c r="Q1087" s="679"/>
    </row>
    <row r="1088" spans="1:19" ht="24" customHeight="1" x14ac:dyDescent="0.2">
      <c r="A1088" s="639"/>
      <c r="B1088" s="226"/>
      <c r="C1088" s="196" t="s">
        <v>77</v>
      </c>
      <c r="D1088" s="37">
        <v>1</v>
      </c>
      <c r="E1088" s="37"/>
      <c r="F1088" s="37">
        <v>28000</v>
      </c>
      <c r="G1088" s="57"/>
      <c r="H1088" s="57"/>
      <c r="I1088" s="57"/>
      <c r="J1088" s="57">
        <v>2800</v>
      </c>
      <c r="K1088" s="57"/>
      <c r="L1088" s="57">
        <v>17200</v>
      </c>
      <c r="M1088" s="37"/>
      <c r="N1088" s="37"/>
      <c r="O1088" s="37"/>
      <c r="P1088" s="37">
        <f t="shared" si="117"/>
        <v>48000</v>
      </c>
      <c r="Q1088" s="59"/>
    </row>
    <row r="1089" spans="1:19" ht="24" customHeight="1" x14ac:dyDescent="0.2">
      <c r="A1089" s="639"/>
      <c r="B1089" s="226"/>
      <c r="C1089" s="196" t="s">
        <v>77</v>
      </c>
      <c r="D1089" s="37">
        <v>1</v>
      </c>
      <c r="E1089" s="37"/>
      <c r="F1089" s="37">
        <v>28000</v>
      </c>
      <c r="G1089" s="57"/>
      <c r="H1089" s="57"/>
      <c r="I1089" s="57"/>
      <c r="J1089" s="57">
        <v>2800</v>
      </c>
      <c r="K1089" s="57"/>
      <c r="L1089" s="57">
        <v>17200</v>
      </c>
      <c r="M1089" s="37"/>
      <c r="N1089" s="37"/>
      <c r="O1089" s="37"/>
      <c r="P1089" s="37">
        <f t="shared" si="117"/>
        <v>48000</v>
      </c>
      <c r="Q1089" s="59"/>
    </row>
    <row r="1090" spans="1:19" ht="24" customHeight="1" x14ac:dyDescent="0.2">
      <c r="A1090" s="639"/>
      <c r="B1090" s="226"/>
      <c r="C1090" s="196" t="s">
        <v>501</v>
      </c>
      <c r="D1090" s="1010">
        <v>1</v>
      </c>
      <c r="E1090" s="37"/>
      <c r="F1090" s="37">
        <v>25000</v>
      </c>
      <c r="G1090" s="57"/>
      <c r="H1090" s="57"/>
      <c r="I1090" s="57"/>
      <c r="J1090" s="57">
        <v>2500</v>
      </c>
      <c r="K1090" s="57"/>
      <c r="L1090" s="57"/>
      <c r="M1090" s="37"/>
      <c r="N1090" s="37"/>
      <c r="O1090" s="37"/>
      <c r="P1090" s="37">
        <f t="shared" si="117"/>
        <v>27500</v>
      </c>
      <c r="Q1090" s="58"/>
    </row>
    <row r="1091" spans="1:19" ht="24" customHeight="1" x14ac:dyDescent="0.2">
      <c r="A1091" s="639"/>
      <c r="B1091" s="226"/>
      <c r="C1091" s="196"/>
      <c r="D1091" s="1011"/>
      <c r="E1091" s="37"/>
      <c r="F1091" s="37">
        <v>25000</v>
      </c>
      <c r="G1091" s="57"/>
      <c r="H1091" s="57"/>
      <c r="I1091" s="57"/>
      <c r="J1091" s="57">
        <v>2500</v>
      </c>
      <c r="K1091" s="57"/>
      <c r="L1091" s="57">
        <v>5000</v>
      </c>
      <c r="M1091" s="37"/>
      <c r="N1091" s="37"/>
      <c r="O1091" s="37"/>
      <c r="P1091" s="37">
        <f t="shared" si="117"/>
        <v>32500</v>
      </c>
      <c r="Q1091" s="58"/>
    </row>
    <row r="1092" spans="1:19" ht="24" customHeight="1" x14ac:dyDescent="0.2">
      <c r="A1092" s="639"/>
      <c r="B1092" s="226"/>
      <c r="C1092" s="196" t="s">
        <v>505</v>
      </c>
      <c r="D1092" s="37">
        <v>1</v>
      </c>
      <c r="E1092" s="37"/>
      <c r="F1092" s="37">
        <v>23000</v>
      </c>
      <c r="G1092" s="57"/>
      <c r="H1092" s="57"/>
      <c r="I1092" s="57"/>
      <c r="J1092" s="57">
        <v>2300</v>
      </c>
      <c r="K1092" s="57"/>
      <c r="L1092" s="57">
        <v>7200</v>
      </c>
      <c r="M1092" s="37"/>
      <c r="N1092" s="37"/>
      <c r="O1092" s="37"/>
      <c r="P1092" s="37">
        <f t="shared" si="117"/>
        <v>32500</v>
      </c>
      <c r="Q1092" s="58"/>
    </row>
    <row r="1093" spans="1:19" ht="24" customHeight="1" x14ac:dyDescent="0.2">
      <c r="A1093" s="639"/>
      <c r="B1093" s="226"/>
      <c r="C1093" s="196" t="s">
        <v>399</v>
      </c>
      <c r="D1093" s="37">
        <v>1</v>
      </c>
      <c r="E1093" s="37"/>
      <c r="F1093" s="37">
        <v>20000</v>
      </c>
      <c r="G1093" s="57"/>
      <c r="H1093" s="57"/>
      <c r="I1093" s="57"/>
      <c r="J1093" s="57">
        <v>2000</v>
      </c>
      <c r="K1093" s="57"/>
      <c r="L1093" s="57">
        <v>1600</v>
      </c>
      <c r="M1093" s="37"/>
      <c r="N1093" s="37"/>
      <c r="O1093" s="37"/>
      <c r="P1093" s="37">
        <f>SUM(F1093:L1093)</f>
        <v>23600</v>
      </c>
      <c r="Q1093" s="176"/>
    </row>
    <row r="1094" spans="1:19" ht="24" customHeight="1" x14ac:dyDescent="0.2">
      <c r="A1094" s="639"/>
      <c r="B1094" s="226"/>
      <c r="C1094" s="196" t="s">
        <v>399</v>
      </c>
      <c r="D1094" s="37">
        <v>1</v>
      </c>
      <c r="E1094" s="37"/>
      <c r="F1094" s="37">
        <v>20000</v>
      </c>
      <c r="G1094" s="57"/>
      <c r="H1094" s="57"/>
      <c r="I1094" s="57"/>
      <c r="J1094" s="57">
        <v>2000</v>
      </c>
      <c r="K1094" s="57"/>
      <c r="L1094" s="57"/>
      <c r="M1094" s="37"/>
      <c r="N1094" s="37"/>
      <c r="O1094" s="37"/>
      <c r="P1094" s="37">
        <f>SUM(F1094:L1094)</f>
        <v>22000</v>
      </c>
      <c r="Q1094" s="176"/>
    </row>
    <row r="1095" spans="1:19" ht="24" customHeight="1" x14ac:dyDescent="0.2">
      <c r="A1095" s="639"/>
      <c r="B1095" s="226"/>
      <c r="C1095" s="196" t="s">
        <v>399</v>
      </c>
      <c r="D1095" s="37">
        <v>1</v>
      </c>
      <c r="E1095" s="37"/>
      <c r="F1095" s="37">
        <v>20000</v>
      </c>
      <c r="G1095" s="57"/>
      <c r="H1095" s="57"/>
      <c r="I1095" s="57"/>
      <c r="J1095" s="57">
        <v>2000</v>
      </c>
      <c r="K1095" s="57"/>
      <c r="L1095" s="57"/>
      <c r="M1095" s="37"/>
      <c r="N1095" s="37"/>
      <c r="O1095" s="37"/>
      <c r="P1095" s="37">
        <f>SUM(F1095:L1095)</f>
        <v>22000</v>
      </c>
      <c r="Q1095" s="176"/>
    </row>
    <row r="1096" spans="1:19" ht="24" customHeight="1" x14ac:dyDescent="0.2">
      <c r="A1096" s="639"/>
      <c r="B1096" s="226"/>
      <c r="C1096" s="856" t="s">
        <v>672</v>
      </c>
      <c r="D1096" s="654"/>
      <c r="E1096" s="654"/>
      <c r="F1096" s="654"/>
      <c r="G1096" s="771"/>
      <c r="H1096" s="771"/>
      <c r="I1096" s="771"/>
      <c r="J1096" s="771"/>
      <c r="K1096" s="771"/>
      <c r="L1096" s="771"/>
      <c r="M1096" s="769"/>
      <c r="N1096" s="769"/>
      <c r="O1096" s="769"/>
      <c r="P1096" s="769"/>
      <c r="Q1096" s="853"/>
    </row>
    <row r="1097" spans="1:19" ht="24.75" customHeight="1" x14ac:dyDescent="0.2">
      <c r="A1097" s="639"/>
      <c r="B1097" s="226"/>
      <c r="C1097" s="196" t="s">
        <v>193</v>
      </c>
      <c r="D1097" s="657">
        <v>1</v>
      </c>
      <c r="E1097" s="657"/>
      <c r="F1097" s="657">
        <v>34000</v>
      </c>
      <c r="G1097" s="658"/>
      <c r="H1097" s="658"/>
      <c r="I1097" s="658"/>
      <c r="J1097" s="658">
        <v>3400</v>
      </c>
      <c r="K1097" s="658"/>
      <c r="L1097" s="658">
        <v>25600</v>
      </c>
      <c r="M1097" s="657"/>
      <c r="N1097" s="657"/>
      <c r="O1097" s="657"/>
      <c r="P1097" s="657">
        <f>SUM(F1097:L1097)</f>
        <v>63000</v>
      </c>
      <c r="Q1097" s="857"/>
    </row>
    <row r="1098" spans="1:19" s="161" customFormat="1" ht="19.5" customHeight="1" x14ac:dyDescent="0.2">
      <c r="A1098" s="639"/>
      <c r="B1098" s="226"/>
      <c r="C1098" s="196" t="s">
        <v>76</v>
      </c>
      <c r="D1098" s="37">
        <v>1</v>
      </c>
      <c r="E1098" s="37"/>
      <c r="F1098" s="37">
        <v>37000</v>
      </c>
      <c r="G1098" s="57"/>
      <c r="H1098" s="57"/>
      <c r="I1098" s="57"/>
      <c r="J1098" s="57">
        <v>3700</v>
      </c>
      <c r="K1098" s="57"/>
      <c r="L1098" s="57">
        <v>13700</v>
      </c>
      <c r="M1098" s="37"/>
      <c r="N1098" s="37"/>
      <c r="O1098" s="37"/>
      <c r="P1098" s="37">
        <f>SUM(F1098:L1098)</f>
        <v>54400</v>
      </c>
      <c r="Q1098" s="169"/>
      <c r="R1098" s="2"/>
      <c r="S1098" s="2"/>
    </row>
    <row r="1099" spans="1:19" ht="24" customHeight="1" x14ac:dyDescent="0.2">
      <c r="A1099" s="1259"/>
      <c r="B1099" s="226"/>
      <c r="C1099" s="196" t="s">
        <v>77</v>
      </c>
      <c r="D1099" s="37">
        <v>1</v>
      </c>
      <c r="E1099" s="37"/>
      <c r="F1099" s="37">
        <v>28000</v>
      </c>
      <c r="G1099" s="57"/>
      <c r="H1099" s="57"/>
      <c r="I1099" s="57"/>
      <c r="J1099" s="57">
        <v>2800</v>
      </c>
      <c r="K1099" s="57"/>
      <c r="L1099" s="57">
        <v>12700</v>
      </c>
      <c r="M1099" s="37"/>
      <c r="N1099" s="37"/>
      <c r="O1099" s="37"/>
      <c r="P1099" s="37">
        <f t="shared" ref="P1099:P1100" si="118">SUM(F1099:L1099)</f>
        <v>43500</v>
      </c>
      <c r="Q1099" s="59"/>
    </row>
    <row r="1100" spans="1:19" ht="24" customHeight="1" x14ac:dyDescent="0.2">
      <c r="A1100" s="1259"/>
      <c r="B1100" s="226"/>
      <c r="C1100" s="196" t="s">
        <v>501</v>
      </c>
      <c r="D1100" s="37">
        <v>1</v>
      </c>
      <c r="E1100" s="37"/>
      <c r="F1100" s="37">
        <v>25000</v>
      </c>
      <c r="G1100" s="57"/>
      <c r="H1100" s="57"/>
      <c r="I1100" s="57"/>
      <c r="J1100" s="57">
        <v>2500</v>
      </c>
      <c r="K1100" s="57"/>
      <c r="L1100" s="57">
        <v>14500</v>
      </c>
      <c r="M1100" s="37"/>
      <c r="N1100" s="37"/>
      <c r="O1100" s="37"/>
      <c r="P1100" s="37">
        <f t="shared" si="118"/>
        <v>42000</v>
      </c>
      <c r="Q1100" s="224"/>
    </row>
    <row r="1101" spans="1:19" ht="24" customHeight="1" x14ac:dyDescent="0.2">
      <c r="A1101" s="1259"/>
      <c r="B1101" s="648"/>
      <c r="C1101" s="797" t="s">
        <v>673</v>
      </c>
      <c r="D1101" s="155">
        <v>1</v>
      </c>
      <c r="E1101" s="155"/>
      <c r="F1101" s="155">
        <v>23000</v>
      </c>
      <c r="G1101" s="223"/>
      <c r="H1101" s="223"/>
      <c r="I1101" s="223"/>
      <c r="J1101" s="223">
        <v>2300</v>
      </c>
      <c r="K1101" s="223"/>
      <c r="L1101" s="223">
        <v>7300</v>
      </c>
      <c r="M1101" s="155"/>
      <c r="N1101" s="155"/>
      <c r="O1101" s="155"/>
      <c r="P1101" s="155">
        <f>SUM(F1101:L1101)</f>
        <v>32600</v>
      </c>
      <c r="Q1101" s="199"/>
    </row>
    <row r="1102" spans="1:19" ht="24" customHeight="1" x14ac:dyDescent="0.2">
      <c r="A1102" s="1259"/>
      <c r="B1102" s="648"/>
      <c r="C1102" s="858" t="s">
        <v>674</v>
      </c>
      <c r="D1102" s="846"/>
      <c r="E1102" s="846"/>
      <c r="F1102" s="847"/>
      <c r="G1102" s="652"/>
      <c r="H1102" s="652"/>
      <c r="I1102" s="652"/>
      <c r="J1102" s="652"/>
      <c r="K1102" s="652"/>
      <c r="L1102" s="652"/>
      <c r="M1102" s="846"/>
      <c r="N1102" s="846"/>
      <c r="O1102" s="846"/>
      <c r="P1102" s="846"/>
      <c r="Q1102" s="848"/>
    </row>
    <row r="1103" spans="1:19" s="161" customFormat="1" ht="24" customHeight="1" x14ac:dyDescent="0.2">
      <c r="A1103" s="1259"/>
      <c r="B1103" s="226"/>
      <c r="C1103" s="196" t="s">
        <v>193</v>
      </c>
      <c r="D1103" s="657">
        <v>1</v>
      </c>
      <c r="E1103" s="657"/>
      <c r="F1103" s="657">
        <v>34000</v>
      </c>
      <c r="G1103" s="658"/>
      <c r="H1103" s="658"/>
      <c r="I1103" s="658"/>
      <c r="J1103" s="658">
        <v>3400</v>
      </c>
      <c r="K1103" s="658"/>
      <c r="L1103" s="658">
        <v>21100</v>
      </c>
      <c r="M1103" s="657"/>
      <c r="N1103" s="657"/>
      <c r="O1103" s="657"/>
      <c r="P1103" s="657">
        <f t="shared" ref="P1103:P1110" si="119">SUM(F1103:L1103)</f>
        <v>58500</v>
      </c>
      <c r="Q1103" s="58"/>
      <c r="R1103" s="2"/>
      <c r="S1103" s="2"/>
    </row>
    <row r="1104" spans="1:19" s="161" customFormat="1" ht="24" customHeight="1" x14ac:dyDescent="0.2">
      <c r="A1104" s="1259"/>
      <c r="B1104" s="648"/>
      <c r="C1104" s="196" t="s">
        <v>510</v>
      </c>
      <c r="D1104" s="1010">
        <v>1</v>
      </c>
      <c r="E1104" s="37"/>
      <c r="F1104" s="62">
        <v>28000</v>
      </c>
      <c r="G1104" s="57"/>
      <c r="H1104" s="57"/>
      <c r="I1104" s="57"/>
      <c r="J1104" s="57">
        <v>2800</v>
      </c>
      <c r="K1104" s="57"/>
      <c r="L1104" s="57"/>
      <c r="M1104" s="37"/>
      <c r="N1104" s="37"/>
      <c r="O1104" s="37"/>
      <c r="P1104" s="37">
        <f t="shared" si="119"/>
        <v>30800</v>
      </c>
      <c r="Q1104" s="859"/>
      <c r="R1104" s="2"/>
      <c r="S1104" s="2"/>
    </row>
    <row r="1105" spans="1:19" s="161" customFormat="1" ht="24" customHeight="1" x14ac:dyDescent="0.2">
      <c r="A1105" s="1259"/>
      <c r="B1105" s="648"/>
      <c r="C1105" s="196"/>
      <c r="D1105" s="1011"/>
      <c r="E1105" s="37"/>
      <c r="F1105" s="62">
        <v>28000</v>
      </c>
      <c r="G1105" s="57"/>
      <c r="H1105" s="57"/>
      <c r="I1105" s="57"/>
      <c r="J1105" s="57">
        <v>2800</v>
      </c>
      <c r="K1105" s="57"/>
      <c r="L1105" s="57">
        <v>15000</v>
      </c>
      <c r="M1105" s="37"/>
      <c r="N1105" s="37"/>
      <c r="O1105" s="37"/>
      <c r="P1105" s="37">
        <f t="shared" si="119"/>
        <v>45800</v>
      </c>
      <c r="Q1105" s="859"/>
      <c r="R1105" s="2"/>
      <c r="S1105" s="2"/>
    </row>
    <row r="1106" spans="1:19" s="161" customFormat="1" ht="24" customHeight="1" x14ac:dyDescent="0.2">
      <c r="A1106" s="1259"/>
      <c r="B1106" s="648"/>
      <c r="C1106" s="196" t="s">
        <v>77</v>
      </c>
      <c r="D1106" s="62">
        <v>1</v>
      </c>
      <c r="E1106" s="37"/>
      <c r="F1106" s="62">
        <v>28000</v>
      </c>
      <c r="G1106" s="57"/>
      <c r="H1106" s="57"/>
      <c r="I1106" s="57"/>
      <c r="J1106" s="57">
        <v>2800</v>
      </c>
      <c r="K1106" s="57"/>
      <c r="L1106" s="57">
        <v>18700</v>
      </c>
      <c r="M1106" s="37"/>
      <c r="N1106" s="37"/>
      <c r="O1106" s="37"/>
      <c r="P1106" s="37">
        <f t="shared" si="119"/>
        <v>49500</v>
      </c>
      <c r="Q1106" s="859"/>
      <c r="R1106" s="2"/>
      <c r="S1106" s="2"/>
    </row>
    <row r="1107" spans="1:19" s="161" customFormat="1" ht="24" customHeight="1" x14ac:dyDescent="0.2">
      <c r="A1107" s="1259"/>
      <c r="B1107" s="648"/>
      <c r="C1107" s="196" t="s">
        <v>77</v>
      </c>
      <c r="D1107" s="62">
        <v>1</v>
      </c>
      <c r="E1107" s="37"/>
      <c r="F1107" s="62">
        <v>28000</v>
      </c>
      <c r="G1107" s="57"/>
      <c r="H1107" s="57"/>
      <c r="I1107" s="57"/>
      <c r="J1107" s="57">
        <v>2800</v>
      </c>
      <c r="K1107" s="57"/>
      <c r="L1107" s="57">
        <v>17700</v>
      </c>
      <c r="M1107" s="37"/>
      <c r="N1107" s="37"/>
      <c r="O1107" s="37"/>
      <c r="P1107" s="37">
        <f t="shared" si="119"/>
        <v>48500</v>
      </c>
      <c r="Q1107" s="859"/>
      <c r="R1107" s="2"/>
      <c r="S1107" s="2"/>
    </row>
    <row r="1108" spans="1:19" ht="24" customHeight="1" x14ac:dyDescent="0.2">
      <c r="A1108" s="1259"/>
      <c r="B1108" s="648"/>
      <c r="C1108" s="196" t="s">
        <v>501</v>
      </c>
      <c r="D1108" s="37">
        <v>1</v>
      </c>
      <c r="E1108" s="37"/>
      <c r="F1108" s="37">
        <v>25000</v>
      </c>
      <c r="G1108" s="57"/>
      <c r="H1108" s="57"/>
      <c r="I1108" s="57"/>
      <c r="J1108" s="57">
        <v>2500</v>
      </c>
      <c r="K1108" s="57"/>
      <c r="L1108" s="57">
        <v>10200</v>
      </c>
      <c r="M1108" s="37"/>
      <c r="N1108" s="37"/>
      <c r="O1108" s="37"/>
      <c r="P1108" s="37">
        <f t="shared" si="119"/>
        <v>37700</v>
      </c>
      <c r="Q1108" s="860"/>
    </row>
    <row r="1109" spans="1:19" s="161" customFormat="1" ht="24" customHeight="1" x14ac:dyDescent="0.2">
      <c r="A1109" s="1259"/>
      <c r="B1109" s="648"/>
      <c r="C1109" s="196" t="s">
        <v>505</v>
      </c>
      <c r="D1109" s="37">
        <v>1</v>
      </c>
      <c r="E1109" s="37"/>
      <c r="F1109" s="37">
        <v>23000</v>
      </c>
      <c r="G1109" s="57"/>
      <c r="H1109" s="57"/>
      <c r="I1109" s="57"/>
      <c r="J1109" s="57">
        <v>2300</v>
      </c>
      <c r="K1109" s="57"/>
      <c r="L1109" s="57">
        <v>10200</v>
      </c>
      <c r="M1109" s="37"/>
      <c r="N1109" s="37"/>
      <c r="O1109" s="37"/>
      <c r="P1109" s="37">
        <f t="shared" si="119"/>
        <v>35500</v>
      </c>
      <c r="Q1109" s="860"/>
      <c r="R1109" s="2"/>
      <c r="S1109" s="2"/>
    </row>
    <row r="1110" spans="1:19" ht="24" customHeight="1" x14ac:dyDescent="0.2">
      <c r="A1110" s="1259"/>
      <c r="B1110" s="648"/>
      <c r="C1110" s="861" t="s">
        <v>399</v>
      </c>
      <c r="D1110" s="670">
        <v>1</v>
      </c>
      <c r="E1110" s="670"/>
      <c r="F1110" s="670">
        <v>20000</v>
      </c>
      <c r="G1110" s="259"/>
      <c r="H1110" s="259"/>
      <c r="I1110" s="259"/>
      <c r="J1110" s="259">
        <v>2000</v>
      </c>
      <c r="K1110" s="57"/>
      <c r="L1110" s="57">
        <v>2000</v>
      </c>
      <c r="M1110" s="37"/>
      <c r="N1110" s="62"/>
      <c r="O1110" s="155"/>
      <c r="P1110" s="155">
        <f t="shared" si="119"/>
        <v>24000</v>
      </c>
      <c r="Q1110" s="862"/>
    </row>
    <row r="1111" spans="1:19" ht="24" customHeight="1" x14ac:dyDescent="0.2">
      <c r="A1111" s="1259"/>
      <c r="B1111" s="226"/>
      <c r="C1111" s="845" t="s">
        <v>675</v>
      </c>
      <c r="D1111" s="846"/>
      <c r="E1111" s="846"/>
      <c r="F1111" s="847"/>
      <c r="G1111" s="652"/>
      <c r="H1111" s="652"/>
      <c r="I1111" s="652"/>
      <c r="J1111" s="652"/>
      <c r="K1111" s="771"/>
      <c r="L1111" s="771"/>
      <c r="M1111" s="769"/>
      <c r="N1111" s="769"/>
      <c r="O1111" s="769"/>
      <c r="P1111" s="769"/>
      <c r="Q1111" s="848"/>
    </row>
    <row r="1112" spans="1:19" ht="24" customHeight="1" x14ac:dyDescent="0.2">
      <c r="A1112" s="1259"/>
      <c r="B1112" s="648"/>
      <c r="C1112" s="196" t="s">
        <v>193</v>
      </c>
      <c r="D1112" s="657">
        <v>1</v>
      </c>
      <c r="E1112" s="657"/>
      <c r="F1112" s="657">
        <v>34000</v>
      </c>
      <c r="G1112" s="658">
        <v>3600</v>
      </c>
      <c r="H1112" s="658"/>
      <c r="I1112" s="658"/>
      <c r="J1112" s="658">
        <v>3400</v>
      </c>
      <c r="K1112" s="658"/>
      <c r="L1112" s="658">
        <v>34000</v>
      </c>
      <c r="M1112" s="657"/>
      <c r="N1112" s="657"/>
      <c r="O1112" s="657"/>
      <c r="P1112" s="657">
        <f t="shared" ref="P1112:P1116" si="120">SUM(F1112:L1112)</f>
        <v>75000</v>
      </c>
      <c r="Q1112" s="58"/>
    </row>
    <row r="1113" spans="1:19" ht="27.75" customHeight="1" x14ac:dyDescent="0.2">
      <c r="A1113" s="1259"/>
      <c r="B1113" s="226"/>
      <c r="C1113" s="196" t="s">
        <v>77</v>
      </c>
      <c r="D1113" s="62">
        <v>1</v>
      </c>
      <c r="E1113" s="37"/>
      <c r="F1113" s="37">
        <v>28000</v>
      </c>
      <c r="G1113" s="57"/>
      <c r="H1113" s="57"/>
      <c r="I1113" s="57"/>
      <c r="J1113" s="57">
        <v>2800</v>
      </c>
      <c r="K1113" s="57"/>
      <c r="L1113" s="57">
        <v>21700</v>
      </c>
      <c r="M1113" s="37"/>
      <c r="N1113" s="37"/>
      <c r="O1113" s="37"/>
      <c r="P1113" s="37">
        <f t="shared" si="120"/>
        <v>52500</v>
      </c>
      <c r="Q1113" s="58"/>
      <c r="R1113" s="161"/>
      <c r="S1113" s="161"/>
    </row>
    <row r="1114" spans="1:19" ht="27.75" customHeight="1" x14ac:dyDescent="0.2">
      <c r="A1114" s="851"/>
      <c r="B1114" s="226"/>
      <c r="C1114" s="196" t="s">
        <v>77</v>
      </c>
      <c r="D1114" s="37">
        <v>1</v>
      </c>
      <c r="E1114" s="37"/>
      <c r="F1114" s="37">
        <v>28000</v>
      </c>
      <c r="G1114" s="57"/>
      <c r="H1114" s="57"/>
      <c r="I1114" s="57"/>
      <c r="J1114" s="57">
        <v>2800</v>
      </c>
      <c r="K1114" s="57"/>
      <c r="L1114" s="57">
        <v>21700</v>
      </c>
      <c r="M1114" s="37"/>
      <c r="N1114" s="37"/>
      <c r="O1114" s="37"/>
      <c r="P1114" s="37">
        <f t="shared" si="120"/>
        <v>52500</v>
      </c>
      <c r="Q1114" s="58"/>
      <c r="R1114" s="161"/>
      <c r="S1114" s="161"/>
    </row>
    <row r="1115" spans="1:19" ht="27.75" customHeight="1" x14ac:dyDescent="0.2">
      <c r="A1115" s="851"/>
      <c r="B1115" s="226"/>
      <c r="C1115" s="196" t="s">
        <v>77</v>
      </c>
      <c r="D1115" s="37">
        <v>1</v>
      </c>
      <c r="E1115" s="37"/>
      <c r="F1115" s="37">
        <v>28000</v>
      </c>
      <c r="G1115" s="57"/>
      <c r="H1115" s="57"/>
      <c r="I1115" s="57"/>
      <c r="J1115" s="57">
        <v>2800</v>
      </c>
      <c r="K1115" s="57"/>
      <c r="L1115" s="57">
        <v>24000</v>
      </c>
      <c r="M1115" s="37"/>
      <c r="N1115" s="37"/>
      <c r="O1115" s="37"/>
      <c r="P1115" s="37">
        <f t="shared" si="120"/>
        <v>54800</v>
      </c>
      <c r="Q1115" s="58"/>
      <c r="R1115" s="161"/>
      <c r="S1115" s="161"/>
    </row>
    <row r="1116" spans="1:19" ht="27.75" customHeight="1" x14ac:dyDescent="0.2">
      <c r="A1116" s="851"/>
      <c r="B1116" s="226"/>
      <c r="C1116" s="196" t="s">
        <v>77</v>
      </c>
      <c r="D1116" s="37">
        <v>1</v>
      </c>
      <c r="E1116" s="37"/>
      <c r="F1116" s="37">
        <v>28000</v>
      </c>
      <c r="G1116" s="57"/>
      <c r="H1116" s="57"/>
      <c r="I1116" s="57"/>
      <c r="J1116" s="57">
        <v>2800</v>
      </c>
      <c r="K1116" s="57"/>
      <c r="L1116" s="57"/>
      <c r="M1116" s="37"/>
      <c r="N1116" s="37"/>
      <c r="O1116" s="37"/>
      <c r="P1116" s="37">
        <f t="shared" si="120"/>
        <v>30800</v>
      </c>
      <c r="Q1116" s="58"/>
      <c r="R1116" s="161"/>
      <c r="S1116" s="161"/>
    </row>
    <row r="1117" spans="1:19" ht="24" customHeight="1" x14ac:dyDescent="0.2">
      <c r="A1117" s="851"/>
      <c r="B1117" s="226"/>
      <c r="C1117" s="185" t="s">
        <v>501</v>
      </c>
      <c r="D1117" s="36">
        <v>1</v>
      </c>
      <c r="E1117" s="36"/>
      <c r="F1117" s="36">
        <v>25000</v>
      </c>
      <c r="G1117" s="64"/>
      <c r="H1117" s="64"/>
      <c r="I1117" s="64"/>
      <c r="J1117" s="64">
        <v>1250</v>
      </c>
      <c r="K1117" s="64"/>
      <c r="L1117" s="64">
        <v>12250</v>
      </c>
      <c r="M1117" s="36"/>
      <c r="N1117" s="36"/>
      <c r="O1117" s="36"/>
      <c r="P1117" s="36">
        <v>26000</v>
      </c>
      <c r="Q1117" s="863"/>
    </row>
    <row r="1118" spans="1:19" s="161" customFormat="1" ht="24" customHeight="1" x14ac:dyDescent="0.2">
      <c r="A1118" s="1258" t="s">
        <v>816</v>
      </c>
      <c r="B1118" s="648"/>
      <c r="C1118" s="185" t="s">
        <v>676</v>
      </c>
      <c r="D1118" s="37">
        <v>1</v>
      </c>
      <c r="E1118" s="37"/>
      <c r="F1118" s="37">
        <v>25000</v>
      </c>
      <c r="G1118" s="57"/>
      <c r="H1118" s="57"/>
      <c r="I1118" s="57"/>
      <c r="J1118" s="57">
        <v>2500</v>
      </c>
      <c r="K1118" s="57"/>
      <c r="L1118" s="57">
        <v>14500</v>
      </c>
      <c r="M1118" s="37"/>
      <c r="N1118" s="37"/>
      <c r="O1118" s="37"/>
      <c r="P1118" s="37">
        <f>SUM(F1118:L1118)</f>
        <v>42000</v>
      </c>
      <c r="Q1118" s="58"/>
      <c r="R1118" s="2"/>
      <c r="S1118" s="2"/>
    </row>
    <row r="1119" spans="1:19" ht="24" customHeight="1" x14ac:dyDescent="0.2">
      <c r="A1119" s="1258"/>
      <c r="B1119" s="1009" t="s">
        <v>663</v>
      </c>
      <c r="C1119" s="196" t="s">
        <v>505</v>
      </c>
      <c r="D1119" s="37">
        <v>1</v>
      </c>
      <c r="E1119" s="37"/>
      <c r="F1119" s="37">
        <v>23000</v>
      </c>
      <c r="G1119" s="57"/>
      <c r="H1119" s="57"/>
      <c r="I1119" s="57"/>
      <c r="J1119" s="57">
        <v>2300</v>
      </c>
      <c r="K1119" s="57"/>
      <c r="L1119" s="57">
        <v>10200</v>
      </c>
      <c r="M1119" s="37"/>
      <c r="N1119" s="37"/>
      <c r="O1119" s="37"/>
      <c r="P1119" s="37">
        <f>SUM(F1119:L1119)</f>
        <v>35500</v>
      </c>
      <c r="Q1119" s="58"/>
    </row>
    <row r="1120" spans="1:19" ht="30.75" customHeight="1" x14ac:dyDescent="0.2">
      <c r="A1120" s="1258"/>
      <c r="B1120" s="1009"/>
      <c r="C1120" s="196" t="s">
        <v>505</v>
      </c>
      <c r="D1120" s="37">
        <v>1</v>
      </c>
      <c r="E1120" s="37"/>
      <c r="F1120" s="37">
        <v>23000</v>
      </c>
      <c r="G1120" s="57"/>
      <c r="H1120" s="57"/>
      <c r="I1120" s="57"/>
      <c r="J1120" s="57">
        <v>2013</v>
      </c>
      <c r="K1120" s="57"/>
      <c r="L1120" s="57">
        <v>7200</v>
      </c>
      <c r="M1120" s="37"/>
      <c r="N1120" s="37"/>
      <c r="O1120" s="37"/>
      <c r="P1120" s="37">
        <v>29338</v>
      </c>
      <c r="Q1120" s="58"/>
    </row>
    <row r="1121" spans="1:19" ht="23.25" customHeight="1" x14ac:dyDescent="0.2">
      <c r="A1121" s="1258"/>
      <c r="B1121" s="1009"/>
      <c r="C1121" s="852" t="s">
        <v>677</v>
      </c>
      <c r="D1121" s="769"/>
      <c r="E1121" s="769"/>
      <c r="F1121" s="654"/>
      <c r="G1121" s="771"/>
      <c r="H1121" s="771"/>
      <c r="I1121" s="771"/>
      <c r="J1121" s="771"/>
      <c r="K1121" s="771"/>
      <c r="L1121" s="771"/>
      <c r="M1121" s="769"/>
      <c r="N1121" s="769"/>
      <c r="O1121" s="769"/>
      <c r="P1121" s="769"/>
      <c r="Q1121" s="853"/>
    </row>
    <row r="1122" spans="1:19" ht="24" customHeight="1" x14ac:dyDescent="0.2">
      <c r="A1122" s="639"/>
      <c r="B1122" s="1009"/>
      <c r="C1122" s="196" t="s">
        <v>193</v>
      </c>
      <c r="D1122" s="657">
        <v>1</v>
      </c>
      <c r="E1122" s="657"/>
      <c r="F1122" s="657">
        <v>34000</v>
      </c>
      <c r="G1122" s="658"/>
      <c r="H1122" s="658"/>
      <c r="I1122" s="658"/>
      <c r="J1122" s="658">
        <v>3400</v>
      </c>
      <c r="K1122" s="658"/>
      <c r="L1122" s="658">
        <v>28100</v>
      </c>
      <c r="M1122" s="657"/>
      <c r="N1122" s="657"/>
      <c r="O1122" s="657"/>
      <c r="P1122" s="657">
        <f>SUM(F1122:L1122)</f>
        <v>65500</v>
      </c>
      <c r="Q1122" s="58"/>
    </row>
    <row r="1123" spans="1:19" ht="24" customHeight="1" x14ac:dyDescent="0.2">
      <c r="A1123" s="639"/>
      <c r="B1123" s="1009"/>
      <c r="C1123" s="196" t="s">
        <v>551</v>
      </c>
      <c r="D1123" s="37">
        <v>1</v>
      </c>
      <c r="E1123" s="37"/>
      <c r="F1123" s="37">
        <v>28000</v>
      </c>
      <c r="G1123" s="57"/>
      <c r="H1123" s="57"/>
      <c r="I1123" s="57"/>
      <c r="J1123" s="57">
        <v>2800</v>
      </c>
      <c r="K1123" s="57"/>
      <c r="L1123" s="57">
        <v>17200</v>
      </c>
      <c r="M1123" s="37"/>
      <c r="N1123" s="37"/>
      <c r="O1123" s="37"/>
      <c r="P1123" s="37">
        <f>SUM(F1123:L1123)</f>
        <v>48000</v>
      </c>
      <c r="Q1123" s="859"/>
    </row>
    <row r="1124" spans="1:19" ht="24" customHeight="1" x14ac:dyDescent="0.2">
      <c r="A1124" s="639"/>
      <c r="B1124" s="1009"/>
      <c r="C1124" s="196" t="s">
        <v>551</v>
      </c>
      <c r="D1124" s="37">
        <v>1</v>
      </c>
      <c r="E1124" s="37"/>
      <c r="F1124" s="37">
        <v>28000</v>
      </c>
      <c r="G1124" s="57"/>
      <c r="H1124" s="57"/>
      <c r="I1124" s="57"/>
      <c r="J1124" s="57">
        <v>2800</v>
      </c>
      <c r="K1124" s="57"/>
      <c r="L1124" s="57">
        <v>27200</v>
      </c>
      <c r="M1124" s="37"/>
      <c r="N1124" s="37"/>
      <c r="O1124" s="37"/>
      <c r="P1124" s="37">
        <f>SUM(F1124:L1124)</f>
        <v>58000</v>
      </c>
      <c r="Q1124" s="859"/>
    </row>
    <row r="1125" spans="1:19" ht="24" customHeight="1" x14ac:dyDescent="0.2">
      <c r="A1125" s="639"/>
      <c r="B1125" s="226"/>
      <c r="C1125" s="196" t="s">
        <v>551</v>
      </c>
      <c r="D1125" s="37">
        <v>1</v>
      </c>
      <c r="E1125" s="37"/>
      <c r="F1125" s="37">
        <v>28000</v>
      </c>
      <c r="G1125" s="57"/>
      <c r="H1125" s="57"/>
      <c r="I1125" s="57"/>
      <c r="J1125" s="57">
        <v>2800</v>
      </c>
      <c r="K1125" s="57"/>
      <c r="L1125" s="57">
        <v>11700</v>
      </c>
      <c r="M1125" s="37"/>
      <c r="N1125" s="37"/>
      <c r="O1125" s="37"/>
      <c r="P1125" s="37">
        <f>SUM(F1125:L1125)</f>
        <v>42500</v>
      </c>
      <c r="Q1125" s="859"/>
    </row>
    <row r="1126" spans="1:19" ht="24" customHeight="1" x14ac:dyDescent="0.2">
      <c r="A1126" s="639"/>
      <c r="B1126" s="226"/>
      <c r="C1126" s="196" t="s">
        <v>551</v>
      </c>
      <c r="D1126" s="37">
        <v>1</v>
      </c>
      <c r="E1126" s="37"/>
      <c r="F1126" s="37">
        <v>28000</v>
      </c>
      <c r="G1126" s="57"/>
      <c r="H1126" s="57"/>
      <c r="I1126" s="57"/>
      <c r="J1126" s="57">
        <v>2800</v>
      </c>
      <c r="K1126" s="57"/>
      <c r="L1126" s="57">
        <v>27200</v>
      </c>
      <c r="M1126" s="37"/>
      <c r="N1126" s="37"/>
      <c r="O1126" s="37"/>
      <c r="P1126" s="37">
        <f>SUM(F1126:L1126)</f>
        <v>58000</v>
      </c>
      <c r="Q1126" s="859"/>
    </row>
    <row r="1127" spans="1:19" ht="24" customHeight="1" x14ac:dyDescent="0.2">
      <c r="A1127" s="639"/>
      <c r="B1127" s="226"/>
      <c r="C1127" s="196" t="s">
        <v>552</v>
      </c>
      <c r="D1127" s="37">
        <v>1</v>
      </c>
      <c r="E1127" s="37"/>
      <c r="F1127" s="37">
        <v>25000</v>
      </c>
      <c r="G1127" s="57"/>
      <c r="H1127" s="57"/>
      <c r="I1127" s="57"/>
      <c r="J1127" s="57">
        <v>2500</v>
      </c>
      <c r="K1127" s="57"/>
      <c r="L1127" s="57"/>
      <c r="M1127" s="37"/>
      <c r="N1127" s="37"/>
      <c r="O1127" s="37"/>
      <c r="P1127" s="37">
        <f>SUM(F1127:J1127)</f>
        <v>27500</v>
      </c>
      <c r="Q1127" s="58"/>
    </row>
    <row r="1128" spans="1:19" ht="24" customHeight="1" x14ac:dyDescent="0.2">
      <c r="A1128" s="864"/>
      <c r="B1128" s="201"/>
      <c r="C1128" s="196" t="s">
        <v>678</v>
      </c>
      <c r="D1128" s="37">
        <v>1</v>
      </c>
      <c r="E1128" s="37"/>
      <c r="F1128" s="37">
        <v>23000</v>
      </c>
      <c r="G1128" s="57"/>
      <c r="H1128" s="57"/>
      <c r="I1128" s="57"/>
      <c r="J1128" s="57">
        <v>2300</v>
      </c>
      <c r="K1128" s="57"/>
      <c r="L1128" s="57">
        <v>17200</v>
      </c>
      <c r="M1128" s="37"/>
      <c r="N1128" s="37"/>
      <c r="O1128" s="37"/>
      <c r="P1128" s="37">
        <f>SUM(F1128:L1128)</f>
        <v>42500</v>
      </c>
      <c r="Q1128" s="633"/>
    </row>
    <row r="1129" spans="1:19" s="161" customFormat="1" ht="29.25" customHeight="1" thickBot="1" x14ac:dyDescent="0.25">
      <c r="A1129" s="759"/>
      <c r="B1129" s="613"/>
      <c r="C1129" s="760" t="s">
        <v>679</v>
      </c>
      <c r="D1129" s="68">
        <f>SUM(D1058:D1128)</f>
        <v>62</v>
      </c>
      <c r="E1129" s="68"/>
      <c r="F1129" s="139">
        <f>SUM(F1058:F1128)</f>
        <v>1738000</v>
      </c>
      <c r="G1129" s="865">
        <f>SUM(G1112:G1121)</f>
        <v>3600</v>
      </c>
      <c r="H1129" s="865"/>
      <c r="I1129" s="865"/>
      <c r="J1129" s="865">
        <f>SUM(J1058:J1128)</f>
        <v>171013</v>
      </c>
      <c r="K1129" s="865"/>
      <c r="L1129" s="865">
        <f>SUM(L1058:L1128)</f>
        <v>875350</v>
      </c>
      <c r="M1129" s="139">
        <f>SUM(M1058:M1128)</f>
        <v>0</v>
      </c>
      <c r="N1129" s="139"/>
      <c r="O1129" s="139"/>
      <c r="P1129" s="139">
        <f>SUM(P1058:P1128)</f>
        <v>2760088</v>
      </c>
      <c r="Q1129" s="158"/>
      <c r="R1129" s="2"/>
      <c r="S1129" s="2"/>
    </row>
    <row r="1130" spans="1:19" ht="24" customHeight="1" thickTop="1" x14ac:dyDescent="0.2">
      <c r="A1130" s="1248" t="s">
        <v>817</v>
      </c>
      <c r="B1130" s="1005" t="s">
        <v>680</v>
      </c>
      <c r="C1130" s="185" t="s">
        <v>71</v>
      </c>
      <c r="D1130" s="153">
        <v>1</v>
      </c>
      <c r="E1130" s="153"/>
      <c r="F1130" s="36">
        <v>42000</v>
      </c>
      <c r="G1130" s="147"/>
      <c r="H1130" s="147"/>
      <c r="I1130" s="147"/>
      <c r="J1130" s="147">
        <v>4200</v>
      </c>
      <c r="K1130" s="147"/>
      <c r="L1130" s="147"/>
      <c r="M1130" s="120"/>
      <c r="N1130" s="120"/>
      <c r="O1130" s="120"/>
      <c r="P1130" s="120">
        <f>SUM(F1130:J1130)</f>
        <v>46200</v>
      </c>
      <c r="Q1130" s="686"/>
    </row>
    <row r="1131" spans="1:19" ht="24" customHeight="1" x14ac:dyDescent="0.2">
      <c r="A1131" s="1249"/>
      <c r="B1131" s="1006"/>
      <c r="C1131" s="797" t="s">
        <v>212</v>
      </c>
      <c r="D1131" s="155">
        <v>1</v>
      </c>
      <c r="E1131" s="155"/>
      <c r="F1131" s="155">
        <v>37000</v>
      </c>
      <c r="G1131" s="228"/>
      <c r="H1131" s="228"/>
      <c r="I1131" s="228"/>
      <c r="J1131" s="228">
        <v>3700</v>
      </c>
      <c r="K1131" s="228"/>
      <c r="L1131" s="228">
        <v>35800</v>
      </c>
      <c r="M1131" s="227"/>
      <c r="N1131" s="227"/>
      <c r="O1131" s="227"/>
      <c r="P1131" s="227">
        <f>SUM(F1131:L1131)</f>
        <v>76500</v>
      </c>
      <c r="Q1131" s="839"/>
    </row>
    <row r="1132" spans="1:19" ht="24" customHeight="1" x14ac:dyDescent="0.2">
      <c r="A1132" s="1249"/>
      <c r="B1132" s="1006"/>
      <c r="C1132" s="852" t="s">
        <v>681</v>
      </c>
      <c r="D1132" s="769"/>
      <c r="E1132" s="769"/>
      <c r="F1132" s="769"/>
      <c r="G1132" s="866"/>
      <c r="H1132" s="866"/>
      <c r="I1132" s="866"/>
      <c r="J1132" s="866"/>
      <c r="K1132" s="866"/>
      <c r="L1132" s="866"/>
      <c r="M1132" s="769"/>
      <c r="N1132" s="769"/>
      <c r="O1132" s="769"/>
      <c r="P1132" s="769"/>
      <c r="Q1132" s="853"/>
    </row>
    <row r="1133" spans="1:19" ht="24" customHeight="1" x14ac:dyDescent="0.2">
      <c r="A1133" s="1249"/>
      <c r="B1133" s="1006"/>
      <c r="C1133" s="196" t="s">
        <v>193</v>
      </c>
      <c r="D1133" s="657">
        <v>1</v>
      </c>
      <c r="E1133" s="657"/>
      <c r="F1133" s="657">
        <v>34000</v>
      </c>
      <c r="G1133" s="658"/>
      <c r="H1133" s="658"/>
      <c r="I1133" s="658"/>
      <c r="J1133" s="658">
        <v>3400</v>
      </c>
      <c r="K1133" s="658"/>
      <c r="L1133" s="658">
        <v>15600</v>
      </c>
      <c r="M1133" s="657"/>
      <c r="N1133" s="657"/>
      <c r="O1133" s="657"/>
      <c r="P1133" s="657">
        <f>SUM(F1133:L1133)</f>
        <v>53000</v>
      </c>
      <c r="Q1133" s="867"/>
    </row>
    <row r="1134" spans="1:19" ht="24" customHeight="1" x14ac:dyDescent="0.2">
      <c r="A1134" s="868"/>
      <c r="B1134" s="1006"/>
      <c r="C1134" s="196" t="s">
        <v>510</v>
      </c>
      <c r="D1134" s="37">
        <v>1</v>
      </c>
      <c r="E1134" s="37"/>
      <c r="F1134" s="37">
        <v>28000</v>
      </c>
      <c r="G1134" s="57"/>
      <c r="H1134" s="57"/>
      <c r="I1134" s="57"/>
      <c r="J1134" s="57">
        <v>1400</v>
      </c>
      <c r="K1134" s="57"/>
      <c r="L1134" s="57">
        <v>18100</v>
      </c>
      <c r="M1134" s="37"/>
      <c r="N1134" s="37"/>
      <c r="O1134" s="37"/>
      <c r="P1134" s="37">
        <v>33500</v>
      </c>
      <c r="Q1134" s="58"/>
    </row>
    <row r="1135" spans="1:19" ht="24" customHeight="1" x14ac:dyDescent="0.2">
      <c r="A1135" s="868"/>
      <c r="B1135" s="171"/>
      <c r="C1135" s="196" t="s">
        <v>665</v>
      </c>
      <c r="D1135" s="37">
        <v>1</v>
      </c>
      <c r="E1135" s="37"/>
      <c r="F1135" s="37">
        <v>28000</v>
      </c>
      <c r="G1135" s="57"/>
      <c r="H1135" s="57"/>
      <c r="I1135" s="57"/>
      <c r="J1135" s="57">
        <v>2800</v>
      </c>
      <c r="K1135" s="57"/>
      <c r="L1135" s="57">
        <v>14700</v>
      </c>
      <c r="M1135" s="37"/>
      <c r="N1135" s="37"/>
      <c r="O1135" s="37"/>
      <c r="P1135" s="37">
        <f t="shared" ref="P1135:P1139" si="121">SUM(F1135:L1135)</f>
        <v>45500</v>
      </c>
      <c r="Q1135" s="58"/>
    </row>
    <row r="1136" spans="1:19" ht="24" customHeight="1" x14ac:dyDescent="0.2">
      <c r="A1136" s="868"/>
      <c r="B1136" s="226"/>
      <c r="C1136" s="196" t="s">
        <v>77</v>
      </c>
      <c r="D1136" s="37">
        <v>1</v>
      </c>
      <c r="E1136" s="37"/>
      <c r="F1136" s="37">
        <v>28000</v>
      </c>
      <c r="G1136" s="57"/>
      <c r="H1136" s="57"/>
      <c r="I1136" s="57"/>
      <c r="J1136" s="57">
        <v>2800</v>
      </c>
      <c r="K1136" s="57"/>
      <c r="L1136" s="57">
        <v>17000</v>
      </c>
      <c r="M1136" s="37"/>
      <c r="N1136" s="37"/>
      <c r="O1136" s="37"/>
      <c r="P1136" s="37">
        <f t="shared" si="121"/>
        <v>47800</v>
      </c>
      <c r="Q1136" s="58"/>
    </row>
    <row r="1137" spans="1:19" ht="24" customHeight="1" x14ac:dyDescent="0.2">
      <c r="A1137" s="1249" t="s">
        <v>817</v>
      </c>
      <c r="B1137" s="1006" t="s">
        <v>680</v>
      </c>
      <c r="C1137" s="185" t="s">
        <v>682</v>
      </c>
      <c r="D1137" s="37">
        <v>1</v>
      </c>
      <c r="E1137" s="37"/>
      <c r="F1137" s="37">
        <v>25000</v>
      </c>
      <c r="G1137" s="57"/>
      <c r="H1137" s="57"/>
      <c r="I1137" s="57"/>
      <c r="J1137" s="57">
        <v>2500</v>
      </c>
      <c r="K1137" s="57"/>
      <c r="L1137" s="57">
        <v>19000</v>
      </c>
      <c r="M1137" s="37"/>
      <c r="N1137" s="37"/>
      <c r="O1137" s="37"/>
      <c r="P1137" s="37">
        <f t="shared" si="121"/>
        <v>46500</v>
      </c>
      <c r="Q1137" s="58"/>
    </row>
    <row r="1138" spans="1:19" ht="24" customHeight="1" x14ac:dyDescent="0.2">
      <c r="A1138" s="1249"/>
      <c r="B1138" s="1006"/>
      <c r="C1138" s="196" t="s">
        <v>505</v>
      </c>
      <c r="D1138" s="37">
        <v>1</v>
      </c>
      <c r="E1138" s="37"/>
      <c r="F1138" s="37">
        <v>23000</v>
      </c>
      <c r="G1138" s="57"/>
      <c r="H1138" s="57"/>
      <c r="I1138" s="57"/>
      <c r="J1138" s="57">
        <v>2300</v>
      </c>
      <c r="K1138" s="57"/>
      <c r="L1138" s="57">
        <v>11700</v>
      </c>
      <c r="M1138" s="37"/>
      <c r="N1138" s="37"/>
      <c r="O1138" s="37"/>
      <c r="P1138" s="37">
        <f>SUM(F1138:L1138)</f>
        <v>37000</v>
      </c>
      <c r="Q1138" s="633"/>
    </row>
    <row r="1139" spans="1:19" ht="24" customHeight="1" x14ac:dyDescent="0.2">
      <c r="A1139" s="1249"/>
      <c r="B1139" s="1006"/>
      <c r="C1139" s="196" t="s">
        <v>683</v>
      </c>
      <c r="D1139" s="37">
        <v>1</v>
      </c>
      <c r="E1139" s="37"/>
      <c r="F1139" s="37">
        <v>25000</v>
      </c>
      <c r="G1139" s="57"/>
      <c r="H1139" s="57"/>
      <c r="I1139" s="57"/>
      <c r="J1139" s="57">
        <v>2500</v>
      </c>
      <c r="K1139" s="57"/>
      <c r="L1139" s="57">
        <v>10000</v>
      </c>
      <c r="M1139" s="37"/>
      <c r="N1139" s="37"/>
      <c r="O1139" s="37"/>
      <c r="P1139" s="37">
        <f t="shared" si="121"/>
        <v>37500</v>
      </c>
      <c r="Q1139" s="59"/>
    </row>
    <row r="1140" spans="1:19" ht="24" customHeight="1" x14ac:dyDescent="0.2">
      <c r="A1140" s="1249"/>
      <c r="B1140" s="1006"/>
      <c r="C1140" s="196" t="s">
        <v>684</v>
      </c>
      <c r="D1140" s="37">
        <v>1</v>
      </c>
      <c r="E1140" s="37"/>
      <c r="F1140" s="37">
        <v>23000</v>
      </c>
      <c r="G1140" s="57"/>
      <c r="H1140" s="57"/>
      <c r="I1140" s="57"/>
      <c r="J1140" s="57">
        <v>2300</v>
      </c>
      <c r="K1140" s="57"/>
      <c r="L1140" s="57">
        <v>3500</v>
      </c>
      <c r="M1140" s="37"/>
      <c r="N1140" s="37"/>
      <c r="O1140" s="37"/>
      <c r="P1140" s="37">
        <f>SUM(F1140:L1140)</f>
        <v>28800</v>
      </c>
      <c r="Q1140" s="633"/>
      <c r="R1140" s="161"/>
      <c r="S1140" s="161"/>
    </row>
    <row r="1141" spans="1:19" ht="25.5" customHeight="1" x14ac:dyDescent="0.2">
      <c r="A1141" s="1249"/>
      <c r="B1141" s="1006"/>
      <c r="C1141" s="843" t="s">
        <v>505</v>
      </c>
      <c r="D1141" s="105">
        <v>1</v>
      </c>
      <c r="E1141" s="105"/>
      <c r="F1141" s="105">
        <v>23000</v>
      </c>
      <c r="G1141" s="259"/>
      <c r="H1141" s="259"/>
      <c r="I1141" s="259"/>
      <c r="J1141" s="259">
        <v>2300</v>
      </c>
      <c r="K1141" s="259"/>
      <c r="L1141" s="259">
        <v>12000</v>
      </c>
      <c r="M1141" s="105"/>
      <c r="N1141" s="105"/>
      <c r="O1141" s="105"/>
      <c r="P1141" s="105">
        <f>SUM(F1141:L1141)</f>
        <v>37300</v>
      </c>
      <c r="Q1141" s="869"/>
      <c r="R1141" s="161"/>
      <c r="S1141" s="161"/>
    </row>
    <row r="1142" spans="1:19" ht="27.75" customHeight="1" x14ac:dyDescent="0.2">
      <c r="A1142" s="868"/>
      <c r="B1142" s="226"/>
      <c r="C1142" s="858" t="s">
        <v>674</v>
      </c>
      <c r="D1142" s="846"/>
      <c r="E1142" s="846"/>
      <c r="F1142" s="846"/>
      <c r="G1142" s="870"/>
      <c r="H1142" s="870"/>
      <c r="I1142" s="870"/>
      <c r="J1142" s="870"/>
      <c r="K1142" s="870"/>
      <c r="L1142" s="870"/>
      <c r="M1142" s="846"/>
      <c r="N1142" s="846"/>
      <c r="O1142" s="846"/>
      <c r="P1142" s="846"/>
      <c r="Q1142" s="848"/>
    </row>
    <row r="1143" spans="1:19" ht="24" customHeight="1" x14ac:dyDescent="0.2">
      <c r="A1143" s="638"/>
      <c r="B1143" s="871"/>
      <c r="C1143" s="706" t="s">
        <v>509</v>
      </c>
      <c r="D1143" s="872">
        <v>1</v>
      </c>
      <c r="E1143" s="872"/>
      <c r="F1143" s="872">
        <v>34000</v>
      </c>
      <c r="G1143" s="658"/>
      <c r="H1143" s="658"/>
      <c r="I1143" s="658"/>
      <c r="J1143" s="658">
        <v>3400</v>
      </c>
      <c r="K1143" s="658"/>
      <c r="L1143" s="658">
        <v>22100</v>
      </c>
      <c r="M1143" s="872"/>
      <c r="N1143" s="872"/>
      <c r="O1143" s="872"/>
      <c r="P1143" s="872">
        <f>SUM(F1143:L1143)</f>
        <v>59500</v>
      </c>
      <c r="Q1143" s="873"/>
      <c r="R1143" s="161"/>
      <c r="S1143" s="161"/>
    </row>
    <row r="1144" spans="1:19" s="161" customFormat="1" ht="24" customHeight="1" x14ac:dyDescent="0.2">
      <c r="A1144" s="868"/>
      <c r="B1144" s="171"/>
      <c r="C1144" s="196" t="s">
        <v>77</v>
      </c>
      <c r="D1144" s="1010">
        <v>1</v>
      </c>
      <c r="E1144" s="37"/>
      <c r="F1144" s="37">
        <v>28000</v>
      </c>
      <c r="G1144" s="57"/>
      <c r="H1144" s="57"/>
      <c r="I1144" s="57"/>
      <c r="J1144" s="57">
        <v>2800</v>
      </c>
      <c r="K1144" s="57"/>
      <c r="L1144" s="57"/>
      <c r="M1144" s="37"/>
      <c r="N1144" s="37"/>
      <c r="O1144" s="37"/>
      <c r="P1144" s="37">
        <f>SUM(F1144:L1144)</f>
        <v>30800</v>
      </c>
      <c r="Q1144" s="58"/>
      <c r="R1144" s="2"/>
      <c r="S1144" s="2"/>
    </row>
    <row r="1145" spans="1:19" s="161" customFormat="1" ht="24" customHeight="1" x14ac:dyDescent="0.2">
      <c r="A1145" s="874"/>
      <c r="B1145" s="171"/>
      <c r="C1145" s="196"/>
      <c r="D1145" s="1011"/>
      <c r="E1145" s="37"/>
      <c r="F1145" s="37">
        <v>28000</v>
      </c>
      <c r="G1145" s="57"/>
      <c r="H1145" s="57"/>
      <c r="I1145" s="57"/>
      <c r="J1145" s="57">
        <v>2800</v>
      </c>
      <c r="K1145" s="57"/>
      <c r="L1145" s="57">
        <v>17000</v>
      </c>
      <c r="M1145" s="37"/>
      <c r="N1145" s="37"/>
      <c r="O1145" s="37"/>
      <c r="P1145" s="37">
        <f>SUM(F1145:L1145)</f>
        <v>47800</v>
      </c>
      <c r="Q1145" s="58"/>
      <c r="R1145" s="2"/>
      <c r="S1145" s="2"/>
    </row>
    <row r="1146" spans="1:19" s="161" customFormat="1" ht="24" customHeight="1" x14ac:dyDescent="0.2">
      <c r="A1146" s="874"/>
      <c r="B1146" s="171"/>
      <c r="C1146" s="196" t="s">
        <v>77</v>
      </c>
      <c r="D1146" s="37">
        <v>1</v>
      </c>
      <c r="E1146" s="37"/>
      <c r="F1146" s="37">
        <v>28000</v>
      </c>
      <c r="G1146" s="57"/>
      <c r="H1146" s="57"/>
      <c r="I1146" s="57"/>
      <c r="J1146" s="57">
        <v>2800</v>
      </c>
      <c r="K1146" s="57"/>
      <c r="L1146" s="57">
        <v>27200</v>
      </c>
      <c r="M1146" s="37"/>
      <c r="N1146" s="37"/>
      <c r="O1146" s="37"/>
      <c r="P1146" s="37">
        <f t="shared" ref="P1146" si="122">SUM(F1146:L1146)</f>
        <v>58000</v>
      </c>
      <c r="Q1146" s="58"/>
      <c r="R1146" s="2"/>
      <c r="S1146" s="2"/>
    </row>
    <row r="1147" spans="1:19" ht="21.75" customHeight="1" x14ac:dyDescent="0.2">
      <c r="A1147" s="638"/>
      <c r="B1147" s="871"/>
      <c r="C1147" s="196" t="s">
        <v>501</v>
      </c>
      <c r="D1147" s="37">
        <v>1</v>
      </c>
      <c r="E1147" s="37"/>
      <c r="F1147" s="37">
        <v>25000</v>
      </c>
      <c r="G1147" s="57"/>
      <c r="H1147" s="57"/>
      <c r="I1147" s="57"/>
      <c r="J1147" s="57">
        <v>2500</v>
      </c>
      <c r="K1147" s="57"/>
      <c r="L1147" s="57">
        <v>17500</v>
      </c>
      <c r="M1147" s="37"/>
      <c r="N1147" s="37"/>
      <c r="O1147" s="37"/>
      <c r="P1147" s="37">
        <f>SUM(F1147:L1147)</f>
        <v>45000</v>
      </c>
      <c r="Q1147" s="212"/>
    </row>
    <row r="1148" spans="1:19" s="161" customFormat="1" ht="21.75" customHeight="1" x14ac:dyDescent="0.2">
      <c r="A1148" s="638"/>
      <c r="B1148" s="871"/>
      <c r="C1148" s="196" t="s">
        <v>505</v>
      </c>
      <c r="D1148" s="37">
        <v>1</v>
      </c>
      <c r="E1148" s="37"/>
      <c r="F1148" s="37">
        <v>23000</v>
      </c>
      <c r="G1148" s="57"/>
      <c r="H1148" s="57"/>
      <c r="I1148" s="57"/>
      <c r="J1148" s="57">
        <v>2300</v>
      </c>
      <c r="K1148" s="57"/>
      <c r="L1148" s="57">
        <v>8000</v>
      </c>
      <c r="M1148" s="37"/>
      <c r="N1148" s="37"/>
      <c r="O1148" s="37"/>
      <c r="P1148" s="37">
        <f>SUM(F1148:N1148)</f>
        <v>33300</v>
      </c>
      <c r="Q1148" s="875"/>
      <c r="R1148" s="2"/>
      <c r="S1148" s="2"/>
    </row>
    <row r="1149" spans="1:19" s="161" customFormat="1" ht="21.75" customHeight="1" x14ac:dyDescent="0.2">
      <c r="A1149" s="638"/>
      <c r="B1149" s="871"/>
      <c r="C1149" s="668" t="s">
        <v>399</v>
      </c>
      <c r="D1149" s="62">
        <v>1</v>
      </c>
      <c r="E1149" s="62"/>
      <c r="F1149" s="62">
        <v>20000</v>
      </c>
      <c r="G1149" s="222"/>
      <c r="H1149" s="222"/>
      <c r="I1149" s="222"/>
      <c r="J1149" s="222">
        <v>2000</v>
      </c>
      <c r="K1149" s="222"/>
      <c r="L1149" s="222"/>
      <c r="M1149" s="62"/>
      <c r="N1149" s="62"/>
      <c r="O1149" s="62"/>
      <c r="P1149" s="62">
        <f>SUM(F1149:L1149)</f>
        <v>22000</v>
      </c>
      <c r="Q1149" s="686"/>
      <c r="R1149" s="2"/>
      <c r="S1149" s="2"/>
    </row>
    <row r="1150" spans="1:19" s="161" customFormat="1" ht="21.75" customHeight="1" x14ac:dyDescent="0.2">
      <c r="A1150" s="639"/>
      <c r="B1150" s="226"/>
      <c r="C1150" s="852" t="s">
        <v>675</v>
      </c>
      <c r="D1150" s="769"/>
      <c r="E1150" s="769"/>
      <c r="F1150" s="769"/>
      <c r="G1150" s="866"/>
      <c r="H1150" s="866"/>
      <c r="I1150" s="866"/>
      <c r="J1150" s="866"/>
      <c r="K1150" s="866"/>
      <c r="L1150" s="866"/>
      <c r="M1150" s="769"/>
      <c r="N1150" s="769"/>
      <c r="O1150" s="769"/>
      <c r="P1150" s="769"/>
      <c r="Q1150" s="853"/>
      <c r="R1150" s="2"/>
      <c r="S1150" s="2"/>
    </row>
    <row r="1151" spans="1:19" s="161" customFormat="1" ht="24" customHeight="1" x14ac:dyDescent="0.2">
      <c r="A1151" s="639"/>
      <c r="B1151" s="648"/>
      <c r="C1151" s="196" t="s">
        <v>509</v>
      </c>
      <c r="D1151" s="657">
        <v>1</v>
      </c>
      <c r="E1151" s="657"/>
      <c r="F1151" s="657">
        <v>34000</v>
      </c>
      <c r="G1151" s="658"/>
      <c r="H1151" s="658"/>
      <c r="I1151" s="658"/>
      <c r="J1151" s="658">
        <v>3400</v>
      </c>
      <c r="K1151" s="658"/>
      <c r="L1151" s="658">
        <v>22100</v>
      </c>
      <c r="M1151" s="657"/>
      <c r="N1151" s="657"/>
      <c r="O1151" s="657"/>
      <c r="P1151" s="657">
        <f t="shared" ref="P1151:P1156" si="123">SUM(F1151:L1151)</f>
        <v>59500</v>
      </c>
      <c r="Q1151" s="169"/>
      <c r="R1151" s="2"/>
      <c r="S1151" s="2"/>
    </row>
    <row r="1152" spans="1:19" s="161" customFormat="1" ht="24" customHeight="1" x14ac:dyDescent="0.2">
      <c r="A1152" s="864"/>
      <c r="B1152" s="648"/>
      <c r="C1152" s="196" t="s">
        <v>685</v>
      </c>
      <c r="D1152" s="37">
        <v>1</v>
      </c>
      <c r="E1152" s="37"/>
      <c r="F1152" s="37">
        <v>28000</v>
      </c>
      <c r="G1152" s="57"/>
      <c r="H1152" s="57"/>
      <c r="I1152" s="57"/>
      <c r="J1152" s="57">
        <v>1400</v>
      </c>
      <c r="K1152" s="57"/>
      <c r="L1152" s="57">
        <v>21100</v>
      </c>
      <c r="M1152" s="37"/>
      <c r="N1152" s="37"/>
      <c r="O1152" s="37"/>
      <c r="P1152" s="37">
        <v>36500</v>
      </c>
      <c r="Q1152" s="169"/>
      <c r="R1152" s="2"/>
      <c r="S1152" s="2"/>
    </row>
    <row r="1153" spans="1:19" ht="21.75" customHeight="1" x14ac:dyDescent="0.2">
      <c r="A1153" s="864"/>
      <c r="B1153" s="648"/>
      <c r="C1153" s="668" t="s">
        <v>501</v>
      </c>
      <c r="D1153" s="62">
        <v>1</v>
      </c>
      <c r="E1153" s="62"/>
      <c r="F1153" s="62">
        <v>25000</v>
      </c>
      <c r="G1153" s="222"/>
      <c r="H1153" s="222"/>
      <c r="I1153" s="222"/>
      <c r="J1153" s="222">
        <v>2500</v>
      </c>
      <c r="K1153" s="222"/>
      <c r="L1153" s="222">
        <v>8500</v>
      </c>
      <c r="M1153" s="62"/>
      <c r="N1153" s="62"/>
      <c r="O1153" s="62"/>
      <c r="P1153" s="62">
        <f t="shared" si="123"/>
        <v>36000</v>
      </c>
      <c r="Q1153" s="58"/>
    </row>
    <row r="1154" spans="1:19" s="161" customFormat="1" ht="24" customHeight="1" x14ac:dyDescent="0.2">
      <c r="A1154" s="864"/>
      <c r="B1154" s="648"/>
      <c r="C1154" s="196" t="s">
        <v>77</v>
      </c>
      <c r="D1154" s="37">
        <v>1</v>
      </c>
      <c r="E1154" s="37"/>
      <c r="F1154" s="37">
        <v>28000</v>
      </c>
      <c r="G1154" s="57"/>
      <c r="H1154" s="57"/>
      <c r="I1154" s="57"/>
      <c r="J1154" s="57">
        <v>2800</v>
      </c>
      <c r="K1154" s="57"/>
      <c r="L1154" s="57">
        <v>27200</v>
      </c>
      <c r="M1154" s="37"/>
      <c r="N1154" s="37"/>
      <c r="O1154" s="37"/>
      <c r="P1154" s="37">
        <f t="shared" si="123"/>
        <v>58000</v>
      </c>
      <c r="Q1154" s="169"/>
      <c r="R1154" s="2"/>
      <c r="S1154" s="2"/>
    </row>
    <row r="1155" spans="1:19" ht="21.75" customHeight="1" x14ac:dyDescent="0.2">
      <c r="A1155" s="864"/>
      <c r="B1155" s="648"/>
      <c r="C1155" s="668" t="s">
        <v>504</v>
      </c>
      <c r="D1155" s="62">
        <v>1</v>
      </c>
      <c r="E1155" s="62"/>
      <c r="F1155" s="62">
        <v>25000</v>
      </c>
      <c r="G1155" s="222"/>
      <c r="H1155" s="222"/>
      <c r="I1155" s="222"/>
      <c r="J1155" s="222">
        <v>2500</v>
      </c>
      <c r="K1155" s="222"/>
      <c r="L1155" s="222">
        <v>13500</v>
      </c>
      <c r="M1155" s="62"/>
      <c r="N1155" s="62"/>
      <c r="O1155" s="62"/>
      <c r="P1155" s="62">
        <f t="shared" si="123"/>
        <v>41000</v>
      </c>
      <c r="Q1155" s="58"/>
    </row>
    <row r="1156" spans="1:19" ht="24" customHeight="1" x14ac:dyDescent="0.2">
      <c r="A1156" s="864"/>
      <c r="B1156" s="648"/>
      <c r="C1156" s="668" t="s">
        <v>505</v>
      </c>
      <c r="D1156" s="62">
        <v>1</v>
      </c>
      <c r="E1156" s="62"/>
      <c r="F1156" s="62">
        <v>23000</v>
      </c>
      <c r="G1156" s="222"/>
      <c r="H1156" s="222"/>
      <c r="I1156" s="222"/>
      <c r="J1156" s="222">
        <v>2300</v>
      </c>
      <c r="K1156" s="222"/>
      <c r="L1156" s="222">
        <v>12200</v>
      </c>
      <c r="M1156" s="62"/>
      <c r="N1156" s="62"/>
      <c r="O1156" s="62"/>
      <c r="P1156" s="62">
        <f t="shared" si="123"/>
        <v>37500</v>
      </c>
      <c r="Q1156" s="686"/>
    </row>
    <row r="1157" spans="1:19" ht="24.75" customHeight="1" x14ac:dyDescent="0.2">
      <c r="A1157" s="1249" t="s">
        <v>817</v>
      </c>
      <c r="B1157" s="648"/>
      <c r="C1157" s="668" t="s">
        <v>399</v>
      </c>
      <c r="D1157" s="62">
        <v>1</v>
      </c>
      <c r="E1157" s="62"/>
      <c r="F1157" s="62">
        <v>20000</v>
      </c>
      <c r="G1157" s="222"/>
      <c r="H1157" s="222"/>
      <c r="I1157" s="222"/>
      <c r="J1157" s="222">
        <v>2000</v>
      </c>
      <c r="K1157" s="222"/>
      <c r="L1157" s="222"/>
      <c r="M1157" s="62"/>
      <c r="N1157" s="62"/>
      <c r="O1157" s="62"/>
      <c r="P1157" s="62">
        <f>SUM(F1157:J1157)</f>
        <v>22000</v>
      </c>
      <c r="Q1157" s="686"/>
    </row>
    <row r="1158" spans="1:19" ht="24.75" customHeight="1" x14ac:dyDescent="0.2">
      <c r="A1158" s="1249"/>
      <c r="B1158" s="203"/>
      <c r="C1158" s="852" t="s">
        <v>677</v>
      </c>
      <c r="D1158" s="769"/>
      <c r="E1158" s="769"/>
      <c r="F1158" s="769"/>
      <c r="G1158" s="866"/>
      <c r="H1158" s="866"/>
      <c r="I1158" s="866"/>
      <c r="J1158" s="866"/>
      <c r="K1158" s="866"/>
      <c r="L1158" s="866"/>
      <c r="M1158" s="769"/>
      <c r="N1158" s="769"/>
      <c r="O1158" s="769"/>
      <c r="P1158" s="769"/>
      <c r="Q1158" s="853"/>
    </row>
    <row r="1159" spans="1:19" ht="24" customHeight="1" x14ac:dyDescent="0.2">
      <c r="A1159" s="1249"/>
      <c r="B1159" s="203"/>
      <c r="C1159" s="196" t="s">
        <v>193</v>
      </c>
      <c r="D1159" s="657">
        <v>1</v>
      </c>
      <c r="E1159" s="657"/>
      <c r="F1159" s="657">
        <v>34000</v>
      </c>
      <c r="G1159" s="658"/>
      <c r="H1159" s="658"/>
      <c r="I1159" s="658"/>
      <c r="J1159" s="658">
        <v>3400</v>
      </c>
      <c r="K1159" s="658"/>
      <c r="L1159" s="658">
        <v>26100</v>
      </c>
      <c r="M1159" s="657"/>
      <c r="N1159" s="657"/>
      <c r="O1159" s="657"/>
      <c r="P1159" s="657">
        <f>SUM(F1159:L1159)</f>
        <v>63500</v>
      </c>
      <c r="Q1159" s="867"/>
    </row>
    <row r="1160" spans="1:19" ht="24" customHeight="1" x14ac:dyDescent="0.2">
      <c r="A1160" s="1249"/>
      <c r="B1160" s="648"/>
      <c r="C1160" s="196" t="s">
        <v>551</v>
      </c>
      <c r="D1160" s="37">
        <v>1</v>
      </c>
      <c r="E1160" s="37"/>
      <c r="F1160" s="37">
        <v>28000</v>
      </c>
      <c r="G1160" s="57"/>
      <c r="H1160" s="57"/>
      <c r="I1160" s="57"/>
      <c r="J1160" s="57">
        <v>2800</v>
      </c>
      <c r="K1160" s="57"/>
      <c r="L1160" s="57">
        <v>23700</v>
      </c>
      <c r="M1160" s="37"/>
      <c r="N1160" s="37"/>
      <c r="O1160" s="37"/>
      <c r="P1160" s="37">
        <f>SUM(F1160:L1160)</f>
        <v>54500</v>
      </c>
      <c r="Q1160" s="58"/>
    </row>
    <row r="1161" spans="1:19" ht="24" customHeight="1" x14ac:dyDescent="0.2">
      <c r="A1161" s="1249"/>
      <c r="B1161" s="648"/>
      <c r="C1161" s="196" t="s">
        <v>551</v>
      </c>
      <c r="D1161" s="37">
        <v>1</v>
      </c>
      <c r="E1161" s="37"/>
      <c r="F1161" s="37">
        <v>28000</v>
      </c>
      <c r="G1161" s="57"/>
      <c r="H1161" s="57"/>
      <c r="I1161" s="57"/>
      <c r="J1161" s="57">
        <v>2800</v>
      </c>
      <c r="K1161" s="57"/>
      <c r="L1161" s="57"/>
      <c r="M1161" s="37"/>
      <c r="N1161" s="37"/>
      <c r="O1161" s="37"/>
      <c r="P1161" s="37">
        <f>SUM(F1161:L1161)</f>
        <v>30800</v>
      </c>
      <c r="Q1161" s="58"/>
    </row>
    <row r="1162" spans="1:19" ht="24" customHeight="1" x14ac:dyDescent="0.2">
      <c r="A1162" s="1249"/>
      <c r="B1162" s="648"/>
      <c r="C1162" s="196" t="s">
        <v>551</v>
      </c>
      <c r="D1162" s="37">
        <v>1</v>
      </c>
      <c r="E1162" s="37"/>
      <c r="F1162" s="37">
        <v>28000</v>
      </c>
      <c r="G1162" s="57"/>
      <c r="H1162" s="57"/>
      <c r="I1162" s="57"/>
      <c r="J1162" s="57">
        <v>2800</v>
      </c>
      <c r="K1162" s="57"/>
      <c r="L1162" s="57">
        <v>23700</v>
      </c>
      <c r="M1162" s="37"/>
      <c r="N1162" s="37"/>
      <c r="O1162" s="37"/>
      <c r="P1162" s="37">
        <f>SUM(F1162:N1162)</f>
        <v>54500</v>
      </c>
      <c r="Q1162" s="58"/>
    </row>
    <row r="1163" spans="1:19" ht="24" customHeight="1" x14ac:dyDescent="0.2">
      <c r="A1163" s="1249"/>
      <c r="B1163" s="648"/>
      <c r="C1163" s="196" t="s">
        <v>551</v>
      </c>
      <c r="D1163" s="37">
        <v>1</v>
      </c>
      <c r="E1163" s="37"/>
      <c r="F1163" s="37">
        <v>28000</v>
      </c>
      <c r="G1163" s="57"/>
      <c r="H1163" s="57"/>
      <c r="I1163" s="57"/>
      <c r="J1163" s="57">
        <v>2800</v>
      </c>
      <c r="K1163" s="57"/>
      <c r="L1163" s="57">
        <v>9700</v>
      </c>
      <c r="M1163" s="37"/>
      <c r="N1163" s="37"/>
      <c r="O1163" s="37"/>
      <c r="P1163" s="37">
        <f>SUM(F1163:N1163)</f>
        <v>40500</v>
      </c>
      <c r="Q1163" s="58"/>
    </row>
    <row r="1164" spans="1:19" ht="24" customHeight="1" x14ac:dyDescent="0.2">
      <c r="A1164" s="1249"/>
      <c r="B1164" s="648"/>
      <c r="C1164" s="196" t="s">
        <v>552</v>
      </c>
      <c r="D1164" s="37">
        <v>1</v>
      </c>
      <c r="E1164" s="37"/>
      <c r="F1164" s="37">
        <v>25000</v>
      </c>
      <c r="G1164" s="57"/>
      <c r="H1164" s="57"/>
      <c r="I1164" s="57"/>
      <c r="J1164" s="57">
        <v>2500</v>
      </c>
      <c r="K1164" s="57"/>
      <c r="L1164" s="57">
        <v>12500</v>
      </c>
      <c r="M1164" s="37"/>
      <c r="N1164" s="37"/>
      <c r="O1164" s="37"/>
      <c r="P1164" s="37">
        <f>SUM(F1164:L1164)</f>
        <v>40000</v>
      </c>
      <c r="Q1164" s="58"/>
    </row>
    <row r="1165" spans="1:19" ht="24" customHeight="1" x14ac:dyDescent="0.2">
      <c r="A1165" s="1249"/>
      <c r="B1165" s="648"/>
      <c r="C1165" s="196" t="s">
        <v>552</v>
      </c>
      <c r="D1165" s="37">
        <v>1</v>
      </c>
      <c r="E1165" s="37"/>
      <c r="F1165" s="37">
        <v>25000</v>
      </c>
      <c r="G1165" s="57"/>
      <c r="H1165" s="57"/>
      <c r="I1165" s="57"/>
      <c r="J1165" s="57">
        <v>2500</v>
      </c>
      <c r="K1165" s="57"/>
      <c r="L1165" s="57">
        <v>8000</v>
      </c>
      <c r="M1165" s="37"/>
      <c r="N1165" s="37"/>
      <c r="O1165" s="37"/>
      <c r="P1165" s="37">
        <f>SUM(F1165:L1165)</f>
        <v>35500</v>
      </c>
      <c r="Q1165" s="58"/>
    </row>
    <row r="1166" spans="1:19" ht="24" customHeight="1" x14ac:dyDescent="0.2">
      <c r="A1166" s="1249"/>
      <c r="B1166" s="1006"/>
      <c r="C1166" s="196" t="s">
        <v>553</v>
      </c>
      <c r="D1166" s="37">
        <v>1</v>
      </c>
      <c r="E1166" s="37"/>
      <c r="F1166" s="37">
        <v>23000</v>
      </c>
      <c r="G1166" s="57"/>
      <c r="H1166" s="57"/>
      <c r="I1166" s="57"/>
      <c r="J1166" s="57">
        <v>2300</v>
      </c>
      <c r="K1166" s="57"/>
      <c r="L1166" s="57"/>
      <c r="M1166" s="37"/>
      <c r="N1166" s="37"/>
      <c r="O1166" s="37"/>
      <c r="P1166" s="37">
        <f>SUM(F1166:L1166)</f>
        <v>25300</v>
      </c>
      <c r="Q1166" s="58"/>
    </row>
    <row r="1167" spans="1:19" ht="24" customHeight="1" x14ac:dyDescent="0.2">
      <c r="A1167" s="1249"/>
      <c r="B1167" s="1006"/>
      <c r="C1167" s="663" t="s">
        <v>686</v>
      </c>
      <c r="D1167" s="876"/>
      <c r="E1167" s="876"/>
      <c r="F1167" s="876"/>
      <c r="G1167" s="653"/>
      <c r="H1167" s="653"/>
      <c r="I1167" s="653"/>
      <c r="J1167" s="866"/>
      <c r="K1167" s="866"/>
      <c r="L1167" s="866"/>
      <c r="M1167" s="769"/>
      <c r="N1167" s="769"/>
      <c r="O1167" s="769"/>
      <c r="P1167" s="769"/>
      <c r="Q1167" s="853"/>
    </row>
    <row r="1168" spans="1:19" ht="24" customHeight="1" x14ac:dyDescent="0.2">
      <c r="A1168" s="1249"/>
      <c r="B1168" s="1006"/>
      <c r="C1168" s="196" t="s">
        <v>193</v>
      </c>
      <c r="D1168" s="657">
        <v>1</v>
      </c>
      <c r="E1168" s="657"/>
      <c r="F1168" s="657">
        <v>34000</v>
      </c>
      <c r="G1168" s="658"/>
      <c r="H1168" s="658"/>
      <c r="I1168" s="658"/>
      <c r="J1168" s="658">
        <v>3400</v>
      </c>
      <c r="K1168" s="658"/>
      <c r="L1168" s="658">
        <v>16600</v>
      </c>
      <c r="M1168" s="657"/>
      <c r="N1168" s="657"/>
      <c r="O1168" s="657"/>
      <c r="P1168" s="657">
        <f t="shared" ref="P1168:P1174" si="124">SUM(F1168:L1168)</f>
        <v>54000</v>
      </c>
      <c r="Q1168" s="867"/>
    </row>
    <row r="1169" spans="1:17" ht="24" customHeight="1" x14ac:dyDescent="0.2">
      <c r="A1169" s="1249"/>
      <c r="B1169" s="1006"/>
      <c r="C1169" s="196" t="s">
        <v>77</v>
      </c>
      <c r="D1169" s="37">
        <v>1</v>
      </c>
      <c r="E1169" s="37"/>
      <c r="F1169" s="37">
        <v>28000</v>
      </c>
      <c r="G1169" s="57"/>
      <c r="H1169" s="57"/>
      <c r="I1169" s="57"/>
      <c r="J1169" s="57">
        <v>2800</v>
      </c>
      <c r="K1169" s="57"/>
      <c r="L1169" s="57">
        <v>13700</v>
      </c>
      <c r="M1169" s="37"/>
      <c r="N1169" s="37"/>
      <c r="O1169" s="37"/>
      <c r="P1169" s="37">
        <f t="shared" si="124"/>
        <v>44500</v>
      </c>
      <c r="Q1169" s="169"/>
    </row>
    <row r="1170" spans="1:17" ht="24" customHeight="1" x14ac:dyDescent="0.2">
      <c r="A1170" s="1249"/>
      <c r="B1170" s="1006"/>
      <c r="C1170" s="196" t="s">
        <v>77</v>
      </c>
      <c r="D1170" s="37">
        <v>1</v>
      </c>
      <c r="E1170" s="37"/>
      <c r="F1170" s="37">
        <v>28000</v>
      </c>
      <c r="G1170" s="57"/>
      <c r="H1170" s="57"/>
      <c r="I1170" s="57"/>
      <c r="J1170" s="57">
        <v>2800</v>
      </c>
      <c r="K1170" s="57"/>
      <c r="L1170" s="57">
        <v>18700</v>
      </c>
      <c r="M1170" s="37"/>
      <c r="N1170" s="37"/>
      <c r="O1170" s="37"/>
      <c r="P1170" s="37">
        <f t="shared" si="124"/>
        <v>49500</v>
      </c>
      <c r="Q1170" s="169"/>
    </row>
    <row r="1171" spans="1:17" ht="24" customHeight="1" x14ac:dyDescent="0.2">
      <c r="A1171" s="1249"/>
      <c r="B1171" s="1006"/>
      <c r="C1171" s="196" t="s">
        <v>501</v>
      </c>
      <c r="D1171" s="37">
        <v>1</v>
      </c>
      <c r="E1171" s="37"/>
      <c r="F1171" s="37">
        <v>25000</v>
      </c>
      <c r="G1171" s="57"/>
      <c r="H1171" s="57"/>
      <c r="I1171" s="57"/>
      <c r="J1171" s="57">
        <v>1250</v>
      </c>
      <c r="K1171" s="57"/>
      <c r="L1171" s="57">
        <v>12000</v>
      </c>
      <c r="M1171" s="37"/>
      <c r="N1171" s="37"/>
      <c r="O1171" s="37"/>
      <c r="P1171" s="37">
        <v>25750</v>
      </c>
      <c r="Q1171" s="212"/>
    </row>
    <row r="1172" spans="1:17" ht="24" customHeight="1" x14ac:dyDescent="0.2">
      <c r="A1172" s="1249"/>
      <c r="B1172" s="203"/>
      <c r="C1172" s="196" t="s">
        <v>501</v>
      </c>
      <c r="D1172" s="37">
        <v>1</v>
      </c>
      <c r="E1172" s="37"/>
      <c r="F1172" s="37">
        <v>25000</v>
      </c>
      <c r="G1172" s="57"/>
      <c r="H1172" s="57"/>
      <c r="I1172" s="57"/>
      <c r="J1172" s="57">
        <v>2500</v>
      </c>
      <c r="K1172" s="57"/>
      <c r="L1172" s="57">
        <v>16500</v>
      </c>
      <c r="M1172" s="37"/>
      <c r="N1172" s="37"/>
      <c r="O1172" s="37"/>
      <c r="P1172" s="37">
        <f t="shared" si="124"/>
        <v>44000</v>
      </c>
      <c r="Q1172" s="212"/>
    </row>
    <row r="1173" spans="1:17" ht="24" customHeight="1" x14ac:dyDescent="0.2">
      <c r="A1173" s="1249"/>
      <c r="B1173" s="203"/>
      <c r="C1173" s="196" t="s">
        <v>501</v>
      </c>
      <c r="D1173" s="37">
        <v>1</v>
      </c>
      <c r="E1173" s="37"/>
      <c r="F1173" s="37">
        <v>25000</v>
      </c>
      <c r="G1173" s="57"/>
      <c r="H1173" s="57"/>
      <c r="I1173" s="57"/>
      <c r="J1173" s="57">
        <v>2500</v>
      </c>
      <c r="K1173" s="57"/>
      <c r="L1173" s="57">
        <v>14500</v>
      </c>
      <c r="M1173" s="37"/>
      <c r="N1173" s="37"/>
      <c r="O1173" s="37"/>
      <c r="P1173" s="37">
        <f t="shared" si="124"/>
        <v>42000</v>
      </c>
      <c r="Q1173" s="212"/>
    </row>
    <row r="1174" spans="1:17" ht="24" customHeight="1" x14ac:dyDescent="0.2">
      <c r="A1174" s="1249"/>
      <c r="B1174" s="648"/>
      <c r="C1174" s="196" t="s">
        <v>687</v>
      </c>
      <c r="D1174" s="37">
        <v>1</v>
      </c>
      <c r="E1174" s="37"/>
      <c r="F1174" s="37">
        <v>23000</v>
      </c>
      <c r="G1174" s="57"/>
      <c r="H1174" s="57"/>
      <c r="I1174" s="57"/>
      <c r="J1174" s="57">
        <v>2300</v>
      </c>
      <c r="K1174" s="57"/>
      <c r="L1174" s="57"/>
      <c r="M1174" s="37"/>
      <c r="N1174" s="37"/>
      <c r="O1174" s="37"/>
      <c r="P1174" s="37">
        <f t="shared" si="124"/>
        <v>25300</v>
      </c>
      <c r="Q1174" s="58"/>
    </row>
    <row r="1175" spans="1:17" ht="24" customHeight="1" x14ac:dyDescent="0.2">
      <c r="A1175" s="877"/>
      <c r="B1175" s="648"/>
      <c r="C1175" s="663" t="s">
        <v>688</v>
      </c>
      <c r="D1175" s="876"/>
      <c r="E1175" s="876"/>
      <c r="F1175" s="876"/>
      <c r="G1175" s="653"/>
      <c r="H1175" s="653"/>
      <c r="I1175" s="653"/>
      <c r="J1175" s="866"/>
      <c r="K1175" s="866"/>
      <c r="L1175" s="866"/>
      <c r="M1175" s="769"/>
      <c r="N1175" s="769"/>
      <c r="O1175" s="769"/>
      <c r="P1175" s="769"/>
      <c r="Q1175" s="853"/>
    </row>
    <row r="1176" spans="1:17" ht="24" customHeight="1" x14ac:dyDescent="0.2">
      <c r="A1176" s="877"/>
      <c r="B1176" s="648"/>
      <c r="C1176" s="196" t="s">
        <v>193</v>
      </c>
      <c r="D1176" s="657">
        <v>1</v>
      </c>
      <c r="E1176" s="657"/>
      <c r="F1176" s="657">
        <v>34000</v>
      </c>
      <c r="G1176" s="658"/>
      <c r="H1176" s="658"/>
      <c r="I1176" s="658"/>
      <c r="J1176" s="658">
        <v>3400</v>
      </c>
      <c r="K1176" s="658"/>
      <c r="L1176" s="658">
        <v>19600</v>
      </c>
      <c r="M1176" s="657"/>
      <c r="N1176" s="657"/>
      <c r="O1176" s="657"/>
      <c r="P1176" s="657">
        <f t="shared" ref="P1176:P1183" si="125">SUM(F1176:L1176)</f>
        <v>57000</v>
      </c>
      <c r="Q1176" s="867"/>
    </row>
    <row r="1177" spans="1:17" ht="24" customHeight="1" x14ac:dyDescent="0.2">
      <c r="A1177" s="877"/>
      <c r="B1177" s="648"/>
      <c r="C1177" s="196" t="s">
        <v>77</v>
      </c>
      <c r="D1177" s="37">
        <v>1</v>
      </c>
      <c r="E1177" s="37"/>
      <c r="F1177" s="37">
        <v>28000</v>
      </c>
      <c r="G1177" s="57"/>
      <c r="H1177" s="57"/>
      <c r="I1177" s="57"/>
      <c r="J1177" s="57">
        <v>2800</v>
      </c>
      <c r="K1177" s="57"/>
      <c r="L1177" s="57">
        <v>17700</v>
      </c>
      <c r="M1177" s="37"/>
      <c r="N1177" s="37"/>
      <c r="O1177" s="37"/>
      <c r="P1177" s="37">
        <f t="shared" si="125"/>
        <v>48500</v>
      </c>
      <c r="Q1177" s="169"/>
    </row>
    <row r="1178" spans="1:17" ht="24" customHeight="1" x14ac:dyDescent="0.2">
      <c r="A1178" s="877"/>
      <c r="B1178" s="648"/>
      <c r="C1178" s="196" t="s">
        <v>77</v>
      </c>
      <c r="D1178" s="37">
        <v>1</v>
      </c>
      <c r="E1178" s="37"/>
      <c r="F1178" s="37">
        <v>28000</v>
      </c>
      <c r="G1178" s="57"/>
      <c r="H1178" s="57"/>
      <c r="I1178" s="57"/>
      <c r="J1178" s="57">
        <v>2800</v>
      </c>
      <c r="K1178" s="57"/>
      <c r="L1178" s="57">
        <v>23700</v>
      </c>
      <c r="M1178" s="37"/>
      <c r="N1178" s="37"/>
      <c r="O1178" s="37"/>
      <c r="P1178" s="37">
        <f t="shared" si="125"/>
        <v>54500</v>
      </c>
      <c r="Q1178" s="169"/>
    </row>
    <row r="1179" spans="1:17" ht="24" customHeight="1" x14ac:dyDescent="0.2">
      <c r="A1179" s="877"/>
      <c r="B1179" s="648"/>
      <c r="C1179" s="196" t="s">
        <v>77</v>
      </c>
      <c r="D1179" s="37">
        <v>1</v>
      </c>
      <c r="E1179" s="37"/>
      <c r="F1179" s="37">
        <v>28000</v>
      </c>
      <c r="G1179" s="57"/>
      <c r="H1179" s="57"/>
      <c r="I1179" s="57"/>
      <c r="J1179" s="57">
        <v>2800</v>
      </c>
      <c r="K1179" s="57"/>
      <c r="L1179" s="57">
        <v>18700</v>
      </c>
      <c r="M1179" s="37"/>
      <c r="N1179" s="37"/>
      <c r="O1179" s="37"/>
      <c r="P1179" s="37">
        <f t="shared" si="125"/>
        <v>49500</v>
      </c>
      <c r="Q1179" s="169"/>
    </row>
    <row r="1180" spans="1:17" ht="24" customHeight="1" x14ac:dyDescent="0.2">
      <c r="A1180" s="877"/>
      <c r="B1180" s="203"/>
      <c r="C1180" s="196" t="s">
        <v>501</v>
      </c>
      <c r="D1180" s="37">
        <v>1</v>
      </c>
      <c r="E1180" s="37"/>
      <c r="F1180" s="37">
        <v>25000</v>
      </c>
      <c r="G1180" s="57"/>
      <c r="H1180" s="57"/>
      <c r="I1180" s="57"/>
      <c r="J1180" s="57">
        <v>2500</v>
      </c>
      <c r="K1180" s="57"/>
      <c r="L1180" s="57">
        <v>21500</v>
      </c>
      <c r="M1180" s="37"/>
      <c r="N1180" s="37"/>
      <c r="O1180" s="37"/>
      <c r="P1180" s="37">
        <f t="shared" si="125"/>
        <v>49000</v>
      </c>
      <c r="Q1180" s="212"/>
    </row>
    <row r="1181" spans="1:17" ht="24" customHeight="1" x14ac:dyDescent="0.2">
      <c r="A1181" s="877"/>
      <c r="B1181" s="648"/>
      <c r="C1181" s="196" t="s">
        <v>676</v>
      </c>
      <c r="D1181" s="37">
        <v>1</v>
      </c>
      <c r="E1181" s="37"/>
      <c r="F1181" s="37">
        <v>25000</v>
      </c>
      <c r="G1181" s="57"/>
      <c r="H1181" s="57"/>
      <c r="I1181" s="57"/>
      <c r="J1181" s="57">
        <v>2500</v>
      </c>
      <c r="K1181" s="57"/>
      <c r="L1181" s="57"/>
      <c r="M1181" s="37"/>
      <c r="N1181" s="37"/>
      <c r="O1181" s="37"/>
      <c r="P1181" s="37">
        <f t="shared" si="125"/>
        <v>27500</v>
      </c>
      <c r="Q1181" s="169"/>
    </row>
    <row r="1182" spans="1:17" ht="24" customHeight="1" x14ac:dyDescent="0.2">
      <c r="A1182" s="877"/>
      <c r="B1182" s="203"/>
      <c r="C1182" s="196" t="s">
        <v>501</v>
      </c>
      <c r="D1182" s="37">
        <v>1</v>
      </c>
      <c r="E1182" s="37"/>
      <c r="F1182" s="37">
        <v>25000</v>
      </c>
      <c r="G1182" s="57"/>
      <c r="H1182" s="57"/>
      <c r="I1182" s="57"/>
      <c r="J1182" s="57">
        <v>2500</v>
      </c>
      <c r="K1182" s="57"/>
      <c r="L1182" s="57">
        <v>17500</v>
      </c>
      <c r="M1182" s="37"/>
      <c r="N1182" s="37"/>
      <c r="O1182" s="37"/>
      <c r="P1182" s="37">
        <f t="shared" si="125"/>
        <v>45000</v>
      </c>
      <c r="Q1182" s="212"/>
    </row>
    <row r="1183" spans="1:17" ht="24" customHeight="1" x14ac:dyDescent="0.2">
      <c r="A1183" s="877"/>
      <c r="B1183" s="203"/>
      <c r="C1183" s="196" t="s">
        <v>687</v>
      </c>
      <c r="D1183" s="37">
        <v>1</v>
      </c>
      <c r="E1183" s="37"/>
      <c r="F1183" s="37">
        <v>23000</v>
      </c>
      <c r="G1183" s="57"/>
      <c r="H1183" s="57"/>
      <c r="I1183" s="57"/>
      <c r="J1183" s="57">
        <v>2300</v>
      </c>
      <c r="K1183" s="57"/>
      <c r="L1183" s="57"/>
      <c r="M1183" s="37"/>
      <c r="N1183" s="37"/>
      <c r="O1183" s="37"/>
      <c r="P1183" s="37">
        <f t="shared" si="125"/>
        <v>25300</v>
      </c>
      <c r="Q1183" s="58"/>
    </row>
    <row r="1184" spans="1:17" ht="24" customHeight="1" x14ac:dyDescent="0.2">
      <c r="A1184" s="877"/>
      <c r="B1184" s="203"/>
      <c r="C1184" s="668" t="s">
        <v>399</v>
      </c>
      <c r="D1184" s="62">
        <v>1</v>
      </c>
      <c r="E1184" s="62"/>
      <c r="F1184" s="62">
        <v>20000</v>
      </c>
      <c r="G1184" s="222"/>
      <c r="H1184" s="222"/>
      <c r="I1184" s="222"/>
      <c r="J1184" s="222">
        <v>2000</v>
      </c>
      <c r="K1184" s="222"/>
      <c r="L1184" s="222"/>
      <c r="M1184" s="62"/>
      <c r="N1184" s="62"/>
      <c r="O1184" s="62"/>
      <c r="P1184" s="62">
        <f>SUM(F1184:L1184)</f>
        <v>22000</v>
      </c>
      <c r="Q1184" s="686"/>
    </row>
    <row r="1185" spans="1:19" ht="24" customHeight="1" x14ac:dyDescent="0.2">
      <c r="A1185" s="877"/>
      <c r="B1185" s="203"/>
      <c r="C1185" s="668" t="s">
        <v>399</v>
      </c>
      <c r="D1185" s="62">
        <v>1</v>
      </c>
      <c r="E1185" s="62"/>
      <c r="F1185" s="62">
        <v>20000</v>
      </c>
      <c r="G1185" s="222"/>
      <c r="H1185" s="222"/>
      <c r="I1185" s="222"/>
      <c r="J1185" s="222">
        <v>2000</v>
      </c>
      <c r="K1185" s="222"/>
      <c r="L1185" s="222">
        <v>1600</v>
      </c>
      <c r="M1185" s="62"/>
      <c r="N1185" s="62"/>
      <c r="O1185" s="62"/>
      <c r="P1185" s="62">
        <f>SUM(F1185:L1185)</f>
        <v>23600</v>
      </c>
      <c r="Q1185" s="686"/>
    </row>
    <row r="1186" spans="1:19" ht="24" customHeight="1" thickBot="1" x14ac:dyDescent="0.25">
      <c r="A1186" s="759"/>
      <c r="B1186" s="613"/>
      <c r="C1186" s="760" t="s">
        <v>689</v>
      </c>
      <c r="D1186" s="68">
        <f>SUM(D1130:D1185)</f>
        <v>49</v>
      </c>
      <c r="E1186" s="68"/>
      <c r="F1186" s="68">
        <f>SUM(F1130:F1185)</f>
        <v>1348000</v>
      </c>
      <c r="G1186" s="150"/>
      <c r="H1186" s="150"/>
      <c r="I1186" s="150"/>
      <c r="J1186" s="150">
        <f>SUM(J1130:J1185)</f>
        <v>130750</v>
      </c>
      <c r="K1186" s="150"/>
      <c r="L1186" s="150">
        <f>SUM(L1130:L1185)</f>
        <v>669800</v>
      </c>
      <c r="M1186" s="642"/>
      <c r="N1186" s="642"/>
      <c r="O1186" s="642"/>
      <c r="P1186" s="68">
        <f>SUM(P1130:P1185)</f>
        <v>2108050</v>
      </c>
      <c r="Q1186" s="166"/>
    </row>
    <row r="1187" spans="1:19" ht="27.75" customHeight="1" thickTop="1" thickBot="1" x14ac:dyDescent="0.25">
      <c r="A1187" s="1065" t="s">
        <v>818</v>
      </c>
      <c r="B1187" s="1038"/>
      <c r="C1187" s="1039"/>
      <c r="D1187" s="140">
        <f>SUM(D1053+D1057+D1129+D1186)</f>
        <v>119</v>
      </c>
      <c r="E1187" s="140"/>
      <c r="F1187" s="141">
        <f>SUM(F1186,F1129,F1057,F1053)</f>
        <v>3387000</v>
      </c>
      <c r="G1187" s="878">
        <f>SUM(G1053)</f>
        <v>24000</v>
      </c>
      <c r="H1187" s="878"/>
      <c r="I1187" s="878"/>
      <c r="J1187" s="878">
        <f>SUM(J1186,J1129,J1057,J1053)</f>
        <v>331863</v>
      </c>
      <c r="K1187" s="878"/>
      <c r="L1187" s="159">
        <f>SUM(L1186,L1129,L1057,L1053)</f>
        <v>1778350</v>
      </c>
      <c r="M1187" s="141"/>
      <c r="N1187" s="879"/>
      <c r="O1187" s="879"/>
      <c r="P1187" s="879">
        <f>SUM(P1186,P1129,P1057,P1053)</f>
        <v>5456438</v>
      </c>
      <c r="Q1187" s="160"/>
      <c r="R1187" s="161"/>
      <c r="S1187" s="161"/>
    </row>
    <row r="1188" spans="1:19" ht="24" customHeight="1" thickTop="1" thickBot="1" x14ac:dyDescent="0.25">
      <c r="A1188" s="1182" t="s">
        <v>819</v>
      </c>
      <c r="B1188" s="1183"/>
      <c r="C1188" s="1183"/>
      <c r="D1188" s="1183"/>
      <c r="E1188" s="1183"/>
      <c r="F1188" s="1183"/>
      <c r="G1188" s="1183"/>
      <c r="H1188" s="1183"/>
      <c r="I1188" s="1183"/>
      <c r="J1188" s="1183"/>
      <c r="K1188" s="1183"/>
      <c r="L1188" s="1183"/>
      <c r="M1188" s="1183"/>
      <c r="N1188" s="1183"/>
      <c r="O1188" s="1183"/>
      <c r="P1188" s="1183"/>
      <c r="Q1188" s="1264"/>
    </row>
    <row r="1189" spans="1:19" ht="24" customHeight="1" thickTop="1" x14ac:dyDescent="0.2">
      <c r="A1189" s="1260" t="s">
        <v>820</v>
      </c>
      <c r="B1189" s="1005" t="s">
        <v>690</v>
      </c>
      <c r="C1189" s="597" t="s">
        <v>580</v>
      </c>
      <c r="D1189" s="120">
        <v>1</v>
      </c>
      <c r="E1189" s="120"/>
      <c r="F1189" s="120">
        <v>48000</v>
      </c>
      <c r="G1189" s="147"/>
      <c r="H1189" s="147"/>
      <c r="I1189" s="147"/>
      <c r="J1189" s="147">
        <v>4800</v>
      </c>
      <c r="K1189" s="147"/>
      <c r="L1189" s="147"/>
      <c r="M1189" s="120"/>
      <c r="N1189" s="120"/>
      <c r="O1189" s="120"/>
      <c r="P1189" s="120">
        <f>SUM(F1189:L1189)</f>
        <v>52800</v>
      </c>
      <c r="Q1189" s="684"/>
    </row>
    <row r="1190" spans="1:19" ht="24" customHeight="1" x14ac:dyDescent="0.2">
      <c r="A1190" s="1261"/>
      <c r="B1190" s="1006"/>
      <c r="C1190" s="757" t="s">
        <v>691</v>
      </c>
      <c r="D1190" s="37">
        <v>1</v>
      </c>
      <c r="E1190" s="37"/>
      <c r="F1190" s="37">
        <v>20000</v>
      </c>
      <c r="G1190" s="57"/>
      <c r="H1190" s="57"/>
      <c r="I1190" s="57"/>
      <c r="J1190" s="57">
        <v>1250</v>
      </c>
      <c r="K1190" s="57"/>
      <c r="L1190" s="57">
        <v>3000</v>
      </c>
      <c r="M1190" s="37"/>
      <c r="N1190" s="37"/>
      <c r="O1190" s="37"/>
      <c r="P1190" s="37">
        <v>16750</v>
      </c>
      <c r="Q1190" s="58"/>
    </row>
    <row r="1191" spans="1:19" ht="24" customHeight="1" x14ac:dyDescent="0.2">
      <c r="A1191" s="1261"/>
      <c r="B1191" s="1006"/>
      <c r="C1191" s="668" t="s">
        <v>61</v>
      </c>
      <c r="D1191" s="37">
        <v>1</v>
      </c>
      <c r="E1191" s="37"/>
      <c r="F1191" s="37">
        <v>18000</v>
      </c>
      <c r="G1191" s="57"/>
      <c r="H1191" s="57"/>
      <c r="I1191" s="57"/>
      <c r="J1191" s="57">
        <v>1800</v>
      </c>
      <c r="K1191" s="57"/>
      <c r="L1191" s="57"/>
      <c r="M1191" s="37"/>
      <c r="N1191" s="37"/>
      <c r="O1191" s="37"/>
      <c r="P1191" s="37">
        <f>SUM(F1191:J1191)</f>
        <v>19800</v>
      </c>
      <c r="Q1191" s="58"/>
    </row>
    <row r="1192" spans="1:19" ht="24" customHeight="1" x14ac:dyDescent="0.2">
      <c r="A1192" s="1261"/>
      <c r="B1192" s="1006"/>
      <c r="C1192" s="196" t="s">
        <v>581</v>
      </c>
      <c r="D1192" s="155">
        <v>1</v>
      </c>
      <c r="E1192" s="155"/>
      <c r="F1192" s="155">
        <v>12000</v>
      </c>
      <c r="G1192" s="223"/>
      <c r="H1192" s="222"/>
      <c r="I1192" s="222"/>
      <c r="J1192" s="57"/>
      <c r="K1192" s="222"/>
      <c r="L1192" s="223">
        <v>4800</v>
      </c>
      <c r="M1192" s="155"/>
      <c r="N1192" s="155"/>
      <c r="O1192" s="155"/>
      <c r="P1192" s="155">
        <v>10800</v>
      </c>
      <c r="Q1192" s="880"/>
    </row>
    <row r="1193" spans="1:19" ht="28.5" customHeight="1" thickBot="1" x14ac:dyDescent="0.25">
      <c r="A1193" s="1262"/>
      <c r="B1193" s="1195"/>
      <c r="C1193" s="149" t="s">
        <v>692</v>
      </c>
      <c r="D1193" s="164">
        <f>SUM(D1189:D1192)</f>
        <v>4</v>
      </c>
      <c r="E1193" s="164"/>
      <c r="F1193" s="164">
        <f>SUM(F1189:F1192)</f>
        <v>98000</v>
      </c>
      <c r="G1193" s="165"/>
      <c r="H1193" s="165"/>
      <c r="I1193" s="165"/>
      <c r="J1193" s="165">
        <f>SUM(J1189:J1192)</f>
        <v>7850</v>
      </c>
      <c r="K1193" s="165"/>
      <c r="L1193" s="165">
        <f>SUM(L1190:L1192)</f>
        <v>7800</v>
      </c>
      <c r="M1193" s="803"/>
      <c r="N1193" s="803"/>
      <c r="O1193" s="803"/>
      <c r="P1193" s="164">
        <f>SUM(P1189:P1192)</f>
        <v>100150</v>
      </c>
      <c r="Q1193" s="166"/>
    </row>
    <row r="1194" spans="1:19" ht="29.25" customHeight="1" thickTop="1" x14ac:dyDescent="0.2">
      <c r="A1194" s="1265" t="s">
        <v>821</v>
      </c>
      <c r="B1194" s="1033" t="s">
        <v>693</v>
      </c>
      <c r="C1194" s="881" t="s">
        <v>558</v>
      </c>
      <c r="D1194" s="882">
        <v>1</v>
      </c>
      <c r="E1194" s="882"/>
      <c r="F1194" s="882">
        <v>45000</v>
      </c>
      <c r="G1194" s="883">
        <v>10000</v>
      </c>
      <c r="H1194" s="883"/>
      <c r="I1194" s="883"/>
      <c r="J1194" s="883">
        <v>4500</v>
      </c>
      <c r="K1194" s="883"/>
      <c r="L1194" s="883">
        <v>45000</v>
      </c>
      <c r="M1194" s="882"/>
      <c r="N1194" s="882"/>
      <c r="O1194" s="882"/>
      <c r="P1194" s="882">
        <f>SUM(F1194:L1194)</f>
        <v>104500</v>
      </c>
      <c r="Q1194" s="884"/>
    </row>
    <row r="1195" spans="1:19" ht="35.25" customHeight="1" thickBot="1" x14ac:dyDescent="0.25">
      <c r="A1195" s="1266"/>
      <c r="B1195" s="1233"/>
      <c r="C1195" s="885" t="s">
        <v>694</v>
      </c>
      <c r="D1195" s="886">
        <f>SUM(D1194)</f>
        <v>1</v>
      </c>
      <c r="E1195" s="886"/>
      <c r="F1195" s="886">
        <f>SUM(F1194)</f>
        <v>45000</v>
      </c>
      <c r="G1195" s="887">
        <f>SUM(G1194)</f>
        <v>10000</v>
      </c>
      <c r="H1195" s="887"/>
      <c r="I1195" s="887"/>
      <c r="J1195" s="887">
        <f>SUM(J1194)</f>
        <v>4500</v>
      </c>
      <c r="K1195" s="887"/>
      <c r="L1195" s="887">
        <f>SUM(L1194)</f>
        <v>45000</v>
      </c>
      <c r="M1195" s="888"/>
      <c r="N1195" s="888"/>
      <c r="O1195" s="888"/>
      <c r="P1195" s="886">
        <f>SUM(P1194)</f>
        <v>104500</v>
      </c>
      <c r="Q1195" s="889"/>
    </row>
    <row r="1196" spans="1:19" ht="24" customHeight="1" thickTop="1" x14ac:dyDescent="0.2">
      <c r="A1196" s="1248" t="s">
        <v>822</v>
      </c>
      <c r="B1196" s="1008" t="s">
        <v>695</v>
      </c>
      <c r="C1196" s="842" t="s">
        <v>71</v>
      </c>
      <c r="D1196" s="75">
        <v>1</v>
      </c>
      <c r="E1196" s="75"/>
      <c r="F1196" s="75">
        <v>42000</v>
      </c>
      <c r="G1196" s="619"/>
      <c r="H1196" s="619"/>
      <c r="I1196" s="619"/>
      <c r="J1196" s="619">
        <v>4200</v>
      </c>
      <c r="K1196" s="619"/>
      <c r="L1196" s="619"/>
      <c r="M1196" s="75"/>
      <c r="N1196" s="75"/>
      <c r="O1196" s="75"/>
      <c r="P1196" s="75">
        <f t="shared" ref="P1196:P1204" si="126">SUM(F1196:J1196)</f>
        <v>46200</v>
      </c>
      <c r="Q1196" s="66"/>
    </row>
    <row r="1197" spans="1:19" ht="24" customHeight="1" x14ac:dyDescent="0.2">
      <c r="A1197" s="1249"/>
      <c r="B1197" s="1009"/>
      <c r="C1197" s="196" t="s">
        <v>558</v>
      </c>
      <c r="D1197" s="37">
        <v>1</v>
      </c>
      <c r="E1197" s="37"/>
      <c r="F1197" s="37">
        <v>45000</v>
      </c>
      <c r="G1197" s="57"/>
      <c r="H1197" s="57"/>
      <c r="I1197" s="57"/>
      <c r="J1197" s="57">
        <v>4500</v>
      </c>
      <c r="K1197" s="57"/>
      <c r="L1197" s="57">
        <v>23100</v>
      </c>
      <c r="M1197" s="37"/>
      <c r="N1197" s="37"/>
      <c r="O1197" s="37"/>
      <c r="P1197" s="37">
        <f>SUM(F1197:L1197)</f>
        <v>72600</v>
      </c>
      <c r="Q1197" s="890"/>
    </row>
    <row r="1198" spans="1:19" ht="24" customHeight="1" x14ac:dyDescent="0.2">
      <c r="A1198" s="1249"/>
      <c r="B1198" s="1009"/>
      <c r="C1198" s="185" t="s">
        <v>76</v>
      </c>
      <c r="D1198" s="36">
        <v>1</v>
      </c>
      <c r="E1198" s="36"/>
      <c r="F1198" s="36">
        <v>37000</v>
      </c>
      <c r="G1198" s="64"/>
      <c r="H1198" s="64"/>
      <c r="I1198" s="64"/>
      <c r="J1198" s="64">
        <v>3700</v>
      </c>
      <c r="K1198" s="64"/>
      <c r="L1198" s="64">
        <v>22000</v>
      </c>
      <c r="M1198" s="36"/>
      <c r="N1198" s="36"/>
      <c r="O1198" s="36"/>
      <c r="P1198" s="36">
        <f>SUM(F1198:L1198)</f>
        <v>62700</v>
      </c>
      <c r="Q1198" s="890"/>
      <c r="R1198" s="161"/>
      <c r="S1198" s="161"/>
    </row>
    <row r="1199" spans="1:19" ht="24" customHeight="1" x14ac:dyDescent="0.2">
      <c r="A1199" s="1249"/>
      <c r="B1199" s="1009"/>
      <c r="C1199" s="185" t="s">
        <v>696</v>
      </c>
      <c r="D1199" s="36">
        <v>1</v>
      </c>
      <c r="E1199" s="36"/>
      <c r="F1199" s="36">
        <v>28000</v>
      </c>
      <c r="G1199" s="64"/>
      <c r="H1199" s="64"/>
      <c r="I1199" s="64"/>
      <c r="J1199" s="64">
        <v>2800</v>
      </c>
      <c r="K1199" s="64"/>
      <c r="L1199" s="64">
        <v>14200</v>
      </c>
      <c r="M1199" s="36"/>
      <c r="N1199" s="36"/>
      <c r="O1199" s="36"/>
      <c r="P1199" s="36">
        <f>SUM(F1199:L1199)</f>
        <v>45000</v>
      </c>
      <c r="Q1199" s="679"/>
    </row>
    <row r="1200" spans="1:19" ht="24" customHeight="1" x14ac:dyDescent="0.2">
      <c r="A1200" s="1249"/>
      <c r="B1200" s="1009"/>
      <c r="C1200" s="196" t="s">
        <v>669</v>
      </c>
      <c r="D1200" s="37">
        <v>1</v>
      </c>
      <c r="E1200" s="37"/>
      <c r="F1200" s="37">
        <v>28000</v>
      </c>
      <c r="G1200" s="57"/>
      <c r="H1200" s="57"/>
      <c r="I1200" s="57"/>
      <c r="J1200" s="57">
        <v>2800</v>
      </c>
      <c r="K1200" s="57"/>
      <c r="L1200" s="57"/>
      <c r="M1200" s="37"/>
      <c r="N1200" s="37"/>
      <c r="O1200" s="37"/>
      <c r="P1200" s="37">
        <f t="shared" si="126"/>
        <v>30800</v>
      </c>
      <c r="Q1200" s="169"/>
    </row>
    <row r="1201" spans="1:19" ht="24" customHeight="1" x14ac:dyDescent="0.2">
      <c r="A1201" s="1249"/>
      <c r="B1201" s="1009"/>
      <c r="C1201" s="196" t="s">
        <v>551</v>
      </c>
      <c r="D1201" s="37">
        <v>1</v>
      </c>
      <c r="E1201" s="37"/>
      <c r="F1201" s="37">
        <v>28000</v>
      </c>
      <c r="G1201" s="57"/>
      <c r="H1201" s="57"/>
      <c r="I1201" s="57"/>
      <c r="J1201" s="57">
        <v>2800</v>
      </c>
      <c r="K1201" s="57"/>
      <c r="L1201" s="57">
        <v>13200</v>
      </c>
      <c r="M1201" s="37"/>
      <c r="N1201" s="37"/>
      <c r="O1201" s="37"/>
      <c r="P1201" s="37">
        <f>SUM(F1201:L1201)</f>
        <v>44000</v>
      </c>
      <c r="Q1201" s="169"/>
    </row>
    <row r="1202" spans="1:19" ht="24" customHeight="1" x14ac:dyDescent="0.2">
      <c r="A1202" s="1249"/>
      <c r="B1202" s="1009"/>
      <c r="C1202" s="185" t="s">
        <v>697</v>
      </c>
      <c r="D1202" s="37">
        <v>1</v>
      </c>
      <c r="E1202" s="37"/>
      <c r="F1202" s="37">
        <v>25000</v>
      </c>
      <c r="G1202" s="57"/>
      <c r="H1202" s="57"/>
      <c r="I1202" s="57"/>
      <c r="J1202" s="57">
        <v>2500</v>
      </c>
      <c r="K1202" s="57"/>
      <c r="L1202" s="57">
        <v>15500</v>
      </c>
      <c r="M1202" s="37"/>
      <c r="N1202" s="37"/>
      <c r="O1202" s="37"/>
      <c r="P1202" s="37">
        <f>SUM(F1202:L1202)</f>
        <v>43000</v>
      </c>
      <c r="Q1202" s="169"/>
    </row>
    <row r="1203" spans="1:19" ht="24" customHeight="1" x14ac:dyDescent="0.2">
      <c r="A1203" s="877"/>
      <c r="B1203" s="48"/>
      <c r="C1203" s="185" t="s">
        <v>697</v>
      </c>
      <c r="D1203" s="37">
        <v>1</v>
      </c>
      <c r="E1203" s="37"/>
      <c r="F1203" s="37">
        <v>25000</v>
      </c>
      <c r="G1203" s="57"/>
      <c r="H1203" s="57"/>
      <c r="I1203" s="57"/>
      <c r="J1203" s="57">
        <v>2500</v>
      </c>
      <c r="K1203" s="57"/>
      <c r="L1203" s="57">
        <v>16500</v>
      </c>
      <c r="M1203" s="37"/>
      <c r="N1203" s="37"/>
      <c r="O1203" s="37"/>
      <c r="P1203" s="37">
        <f>SUM(F1203:L1203)</f>
        <v>44000</v>
      </c>
      <c r="Q1203" s="169"/>
    </row>
    <row r="1204" spans="1:19" ht="24" customHeight="1" x14ac:dyDescent="0.2">
      <c r="A1204" s="850"/>
      <c r="B1204" s="648"/>
      <c r="C1204" s="185" t="s">
        <v>666</v>
      </c>
      <c r="D1204" s="37">
        <v>1</v>
      </c>
      <c r="E1204" s="37"/>
      <c r="F1204" s="37">
        <v>25000</v>
      </c>
      <c r="G1204" s="57"/>
      <c r="H1204" s="57"/>
      <c r="I1204" s="57"/>
      <c r="J1204" s="57">
        <v>2500</v>
      </c>
      <c r="K1204" s="57"/>
      <c r="L1204" s="57"/>
      <c r="M1204" s="37"/>
      <c r="N1204" s="37"/>
      <c r="O1204" s="37"/>
      <c r="P1204" s="37">
        <f t="shared" si="126"/>
        <v>27500</v>
      </c>
      <c r="Q1204" s="169"/>
    </row>
    <row r="1205" spans="1:19" ht="24" customHeight="1" x14ac:dyDescent="0.2">
      <c r="A1205" s="850"/>
      <c r="B1205" s="851"/>
      <c r="C1205" s="185" t="s">
        <v>698</v>
      </c>
      <c r="D1205" s="37">
        <v>1</v>
      </c>
      <c r="E1205" s="37"/>
      <c r="F1205" s="37">
        <v>23000</v>
      </c>
      <c r="G1205" s="57"/>
      <c r="H1205" s="57"/>
      <c r="I1205" s="57"/>
      <c r="J1205" s="57">
        <v>2300</v>
      </c>
      <c r="K1205" s="57"/>
      <c r="L1205" s="57">
        <v>5300</v>
      </c>
      <c r="M1205" s="37"/>
      <c r="N1205" s="37"/>
      <c r="O1205" s="37"/>
      <c r="P1205" s="37">
        <f>SUM(F1205:L1205)</f>
        <v>30600</v>
      </c>
      <c r="Q1205" s="176"/>
    </row>
    <row r="1206" spans="1:19" ht="24" customHeight="1" x14ac:dyDescent="0.2">
      <c r="A1206" s="850"/>
      <c r="B1206" s="851"/>
      <c r="C1206" s="185" t="s">
        <v>554</v>
      </c>
      <c r="D1206" s="37">
        <v>1</v>
      </c>
      <c r="E1206" s="37"/>
      <c r="F1206" s="37">
        <v>20000</v>
      </c>
      <c r="G1206" s="57"/>
      <c r="H1206" s="57"/>
      <c r="I1206" s="57"/>
      <c r="J1206" s="57">
        <v>2000</v>
      </c>
      <c r="K1206" s="57"/>
      <c r="L1206" s="57"/>
      <c r="M1206" s="37"/>
      <c r="N1206" s="37"/>
      <c r="O1206" s="37"/>
      <c r="P1206" s="37">
        <f>SUM(F1206:L1206)</f>
        <v>22000</v>
      </c>
      <c r="Q1206" s="176"/>
    </row>
    <row r="1207" spans="1:19" ht="24" customHeight="1" x14ac:dyDescent="0.2">
      <c r="A1207" s="850"/>
      <c r="B1207" s="851"/>
      <c r="C1207" s="196" t="s">
        <v>399</v>
      </c>
      <c r="D1207" s="36">
        <v>1</v>
      </c>
      <c r="E1207" s="36"/>
      <c r="F1207" s="36">
        <v>20000</v>
      </c>
      <c r="G1207" s="64"/>
      <c r="H1207" s="64"/>
      <c r="I1207" s="64"/>
      <c r="J1207" s="64">
        <v>2000</v>
      </c>
      <c r="K1207" s="64"/>
      <c r="L1207" s="64"/>
      <c r="M1207" s="36"/>
      <c r="N1207" s="153"/>
      <c r="O1207" s="227"/>
      <c r="P1207" s="37">
        <f>SUM(F1207:L1207)</f>
        <v>22000</v>
      </c>
      <c r="Q1207" s="252"/>
    </row>
    <row r="1208" spans="1:19" ht="24" customHeight="1" x14ac:dyDescent="0.2">
      <c r="A1208" s="891"/>
      <c r="B1208" s="48"/>
      <c r="C1208" s="196" t="s">
        <v>399</v>
      </c>
      <c r="D1208" s="36">
        <v>1</v>
      </c>
      <c r="E1208" s="36"/>
      <c r="F1208" s="36">
        <v>20000</v>
      </c>
      <c r="G1208" s="64"/>
      <c r="H1208" s="64"/>
      <c r="I1208" s="64"/>
      <c r="J1208" s="64">
        <v>2000</v>
      </c>
      <c r="K1208" s="64"/>
      <c r="L1208" s="64">
        <v>16600</v>
      </c>
      <c r="M1208" s="36"/>
      <c r="N1208" s="153"/>
      <c r="O1208" s="227"/>
      <c r="P1208" s="227">
        <f>SUM(F1208:L1208)</f>
        <v>38600</v>
      </c>
      <c r="Q1208" s="892"/>
    </row>
    <row r="1209" spans="1:19" ht="24" customHeight="1" thickBot="1" x14ac:dyDescent="0.25">
      <c r="A1209" s="759"/>
      <c r="B1209" s="613"/>
      <c r="C1209" s="163" t="s">
        <v>699</v>
      </c>
      <c r="D1209" s="164">
        <f>SUM(D1196:D1208)</f>
        <v>13</v>
      </c>
      <c r="E1209" s="164"/>
      <c r="F1209" s="893">
        <f>SUM(F1196:F1208)</f>
        <v>366000</v>
      </c>
      <c r="G1209" s="894"/>
      <c r="H1209" s="894"/>
      <c r="I1209" s="894"/>
      <c r="J1209" s="894">
        <f>SUM(J1196:J1208)</f>
        <v>36600</v>
      </c>
      <c r="K1209" s="894"/>
      <c r="L1209" s="894">
        <f>SUM(L1196:L1208)</f>
        <v>126400</v>
      </c>
      <c r="M1209" s="893">
        <f>SUM(M1196:M1208)</f>
        <v>0</v>
      </c>
      <c r="N1209" s="893"/>
      <c r="O1209" s="893"/>
      <c r="P1209" s="893">
        <f>SUM(P1196:P1208)</f>
        <v>529000</v>
      </c>
      <c r="Q1209" s="166"/>
    </row>
    <row r="1210" spans="1:19" ht="24" customHeight="1" thickTop="1" thickBot="1" x14ac:dyDescent="0.25">
      <c r="A1210" s="1065" t="s">
        <v>700</v>
      </c>
      <c r="B1210" s="1038"/>
      <c r="C1210" s="1039"/>
      <c r="D1210" s="140">
        <f>SUM(D1209,D1195,D1193)</f>
        <v>18</v>
      </c>
      <c r="E1210" s="140"/>
      <c r="F1210" s="141">
        <f>SUM(F1209,F1195,F1193)</f>
        <v>509000</v>
      </c>
      <c r="G1210" s="141">
        <f>SUM(G1195)</f>
        <v>10000</v>
      </c>
      <c r="H1210" s="141"/>
      <c r="I1210" s="141"/>
      <c r="J1210" s="141">
        <f>SUM(J1193+J1195+J1209)</f>
        <v>48950</v>
      </c>
      <c r="K1210" s="141"/>
      <c r="L1210" s="140">
        <f>SUM(L1209,L1195,L1193)</f>
        <v>179200</v>
      </c>
      <c r="M1210" s="141"/>
      <c r="N1210" s="879"/>
      <c r="O1210" s="879"/>
      <c r="P1210" s="879">
        <f>SUM(P1193+P1195+P1209)</f>
        <v>733650</v>
      </c>
      <c r="Q1210" s="160"/>
      <c r="R1210" s="161"/>
      <c r="S1210" s="161"/>
    </row>
    <row r="1211" spans="1:19" ht="24" customHeight="1" thickTop="1" thickBot="1" x14ac:dyDescent="0.25">
      <c r="A1211" s="1267" t="s">
        <v>823</v>
      </c>
      <c r="B1211" s="1268"/>
      <c r="C1211" s="1268"/>
      <c r="D1211" s="1268"/>
      <c r="E1211" s="1268"/>
      <c r="F1211" s="1268"/>
      <c r="G1211" s="1268"/>
      <c r="H1211" s="1268"/>
      <c r="I1211" s="1268"/>
      <c r="J1211" s="1268"/>
      <c r="K1211" s="1268"/>
      <c r="L1211" s="1268"/>
      <c r="M1211" s="1268"/>
      <c r="N1211" s="1268"/>
      <c r="O1211" s="1268"/>
      <c r="P1211" s="1268"/>
      <c r="Q1211" s="1269"/>
    </row>
    <row r="1212" spans="1:19" ht="24" customHeight="1" thickTop="1" x14ac:dyDescent="0.2">
      <c r="A1212" s="1103" t="s">
        <v>824</v>
      </c>
      <c r="B1212" s="1033" t="s">
        <v>701</v>
      </c>
      <c r="C1212" s="35" t="s">
        <v>316</v>
      </c>
      <c r="D1212" s="277">
        <v>1</v>
      </c>
      <c r="E1212" s="278"/>
      <c r="F1212" s="279">
        <v>1200000</v>
      </c>
      <c r="G1212" s="147"/>
      <c r="H1212" s="147"/>
      <c r="I1212" s="147"/>
      <c r="J1212" s="147"/>
      <c r="K1212" s="147"/>
      <c r="L1212" s="147">
        <v>722870</v>
      </c>
      <c r="M1212" s="280"/>
      <c r="N1212" s="280"/>
      <c r="O1212" s="281"/>
      <c r="P1212" s="120">
        <f t="shared" ref="P1212:P1216" si="127">SUM(F1212:L1212)</f>
        <v>1922870</v>
      </c>
      <c r="Q1212" s="282"/>
    </row>
    <row r="1213" spans="1:19" ht="24" customHeight="1" x14ac:dyDescent="0.2">
      <c r="A1213" s="1104"/>
      <c r="B1213" s="1034"/>
      <c r="C1213" s="56" t="s">
        <v>702</v>
      </c>
      <c r="D1213" s="37">
        <v>1</v>
      </c>
      <c r="E1213" s="288"/>
      <c r="F1213" s="37">
        <v>1000000</v>
      </c>
      <c r="G1213" s="57"/>
      <c r="H1213" s="57"/>
      <c r="I1213" s="57"/>
      <c r="J1213" s="57"/>
      <c r="K1213" s="57"/>
      <c r="L1213" s="57">
        <v>705770</v>
      </c>
      <c r="M1213" s="284"/>
      <c r="N1213" s="284"/>
      <c r="O1213" s="285"/>
      <c r="P1213" s="37">
        <f t="shared" si="127"/>
        <v>1705770</v>
      </c>
      <c r="Q1213" s="895"/>
    </row>
    <row r="1214" spans="1:19" ht="24" customHeight="1" x14ac:dyDescent="0.2">
      <c r="A1214" s="1104"/>
      <c r="B1214" s="1034"/>
      <c r="C1214" s="56" t="s">
        <v>327</v>
      </c>
      <c r="D1214" s="37">
        <v>1</v>
      </c>
      <c r="E1214" s="288"/>
      <c r="F1214" s="37">
        <v>600000</v>
      </c>
      <c r="G1214" s="57"/>
      <c r="H1214" s="57"/>
      <c r="I1214" s="57"/>
      <c r="J1214" s="57"/>
      <c r="K1214" s="57"/>
      <c r="L1214" s="57">
        <v>165210</v>
      </c>
      <c r="M1214" s="284"/>
      <c r="N1214" s="284"/>
      <c r="O1214" s="285"/>
      <c r="P1214" s="37">
        <v>465210</v>
      </c>
      <c r="Q1214" s="895"/>
    </row>
    <row r="1215" spans="1:19" ht="24" customHeight="1" x14ac:dyDescent="0.2">
      <c r="A1215" s="1104"/>
      <c r="B1215" s="1034"/>
      <c r="C1215" s="56" t="s">
        <v>62</v>
      </c>
      <c r="D1215" s="37">
        <v>1</v>
      </c>
      <c r="E1215" s="288"/>
      <c r="F1215" s="37">
        <v>400000</v>
      </c>
      <c r="G1215" s="57"/>
      <c r="H1215" s="57"/>
      <c r="I1215" s="57"/>
      <c r="J1215" s="57"/>
      <c r="K1215" s="57"/>
      <c r="L1215" s="57">
        <v>65210</v>
      </c>
      <c r="M1215" s="284"/>
      <c r="N1215" s="284"/>
      <c r="O1215" s="285"/>
      <c r="P1215" s="37">
        <f t="shared" si="127"/>
        <v>465210</v>
      </c>
      <c r="Q1215" s="895"/>
    </row>
    <row r="1216" spans="1:19" ht="24" customHeight="1" x14ac:dyDescent="0.2">
      <c r="A1216" s="1104"/>
      <c r="B1216" s="1034"/>
      <c r="C1216" s="256" t="s">
        <v>61</v>
      </c>
      <c r="D1216" s="105">
        <v>1</v>
      </c>
      <c r="E1216" s="358"/>
      <c r="F1216" s="105">
        <v>300000</v>
      </c>
      <c r="G1216" s="259"/>
      <c r="H1216" s="259"/>
      <c r="I1216" s="259"/>
      <c r="J1216" s="259"/>
      <c r="K1216" s="259"/>
      <c r="L1216" s="259">
        <v>76000</v>
      </c>
      <c r="M1216" s="896"/>
      <c r="N1216" s="896"/>
      <c r="O1216" s="897"/>
      <c r="P1216" s="105">
        <f t="shared" si="127"/>
        <v>376000</v>
      </c>
      <c r="Q1216" s="898"/>
    </row>
    <row r="1217" spans="1:19" ht="24" customHeight="1" thickBot="1" x14ac:dyDescent="0.25">
      <c r="A1217" s="899"/>
      <c r="B1217" s="900"/>
      <c r="C1217" s="901" t="s">
        <v>703</v>
      </c>
      <c r="D1217" s="902">
        <f>SUM(D1212:D1216)</f>
        <v>5</v>
      </c>
      <c r="E1217" s="903"/>
      <c r="F1217" s="904">
        <f>SUM(F1212:F1216)</f>
        <v>3500000</v>
      </c>
      <c r="G1217" s="905"/>
      <c r="H1217" s="905"/>
      <c r="I1217" s="905"/>
      <c r="J1217" s="905"/>
      <c r="K1217" s="905"/>
      <c r="L1217" s="905">
        <f>SUM(L1212:L1216)</f>
        <v>1735060</v>
      </c>
      <c r="M1217" s="906"/>
      <c r="N1217" s="906"/>
      <c r="O1217" s="907"/>
      <c r="P1217" s="904">
        <f>SUM(P1212:P1216)</f>
        <v>4935060</v>
      </c>
      <c r="Q1217" s="908"/>
      <c r="R1217" s="161"/>
      <c r="S1217" s="161"/>
    </row>
    <row r="1218" spans="1:19" ht="24" customHeight="1" thickTop="1" x14ac:dyDescent="0.2">
      <c r="A1218" s="1103" t="s">
        <v>825</v>
      </c>
      <c r="B1218" s="1033" t="s">
        <v>704</v>
      </c>
      <c r="C1218" s="35" t="s">
        <v>81</v>
      </c>
      <c r="D1218" s="277">
        <v>1</v>
      </c>
      <c r="E1218" s="278"/>
      <c r="F1218" s="279">
        <v>800000</v>
      </c>
      <c r="G1218" s="147"/>
      <c r="H1218" s="147"/>
      <c r="I1218" s="147"/>
      <c r="J1218" s="147"/>
      <c r="K1218" s="147"/>
      <c r="L1218" s="147">
        <v>130420</v>
      </c>
      <c r="M1218" s="280"/>
      <c r="N1218" s="280"/>
      <c r="O1218" s="281"/>
      <c r="P1218" s="120">
        <f t="shared" ref="P1218" si="128">SUM(F1218:L1218)</f>
        <v>930420</v>
      </c>
      <c r="Q1218" s="282"/>
    </row>
    <row r="1219" spans="1:19" ht="24" customHeight="1" x14ac:dyDescent="0.2">
      <c r="A1219" s="1104"/>
      <c r="B1219" s="1034"/>
      <c r="C1219" s="56" t="s">
        <v>331</v>
      </c>
      <c r="D1219" s="37">
        <v>1</v>
      </c>
      <c r="E1219" s="288"/>
      <c r="F1219" s="37">
        <v>500000</v>
      </c>
      <c r="G1219" s="57"/>
      <c r="H1219" s="57"/>
      <c r="I1219" s="57"/>
      <c r="J1219" s="57"/>
      <c r="K1219" s="57"/>
      <c r="L1219" s="57">
        <v>12500</v>
      </c>
      <c r="M1219" s="284"/>
      <c r="N1219" s="284"/>
      <c r="O1219" s="285"/>
      <c r="P1219" s="37">
        <v>450000</v>
      </c>
      <c r="Q1219" s="895"/>
    </row>
    <row r="1220" spans="1:19" ht="24" customHeight="1" x14ac:dyDescent="0.2">
      <c r="A1220" s="1104"/>
      <c r="B1220" s="1034"/>
      <c r="C1220" s="258" t="s">
        <v>331</v>
      </c>
      <c r="D1220" s="105">
        <v>1</v>
      </c>
      <c r="E1220" s="358"/>
      <c r="F1220" s="105">
        <v>500000</v>
      </c>
      <c r="G1220" s="259"/>
      <c r="H1220" s="259"/>
      <c r="I1220" s="259"/>
      <c r="J1220" s="259"/>
      <c r="K1220" s="259"/>
      <c r="L1220" s="259">
        <v>27700</v>
      </c>
      <c r="M1220" s="896"/>
      <c r="N1220" s="896"/>
      <c r="O1220" s="897"/>
      <c r="P1220" s="105">
        <v>465200</v>
      </c>
      <c r="Q1220" s="898"/>
    </row>
    <row r="1221" spans="1:19" ht="24" customHeight="1" thickBot="1" x14ac:dyDescent="0.25">
      <c r="A1221" s="899"/>
      <c r="B1221" s="900"/>
      <c r="C1221" s="909" t="s">
        <v>705</v>
      </c>
      <c r="D1221" s="902">
        <f>SUM(D1218:D1220)</f>
        <v>3</v>
      </c>
      <c r="E1221" s="903"/>
      <c r="F1221" s="904">
        <f>SUM(F1218:F1220)</f>
        <v>1800000</v>
      </c>
      <c r="G1221" s="905"/>
      <c r="H1221" s="905"/>
      <c r="I1221" s="905"/>
      <c r="J1221" s="905"/>
      <c r="K1221" s="905"/>
      <c r="L1221" s="905">
        <f>SUM(L1218:L1220)</f>
        <v>170620</v>
      </c>
      <c r="M1221" s="906"/>
      <c r="N1221" s="906"/>
      <c r="O1221" s="907"/>
      <c r="P1221" s="904">
        <f>SUM(P1218:P1220)</f>
        <v>1845620</v>
      </c>
      <c r="Q1221" s="908"/>
      <c r="R1221" s="161"/>
      <c r="S1221" s="161"/>
    </row>
    <row r="1222" spans="1:19" ht="24" customHeight="1" thickTop="1" x14ac:dyDescent="0.2">
      <c r="A1222" s="1103" t="s">
        <v>826</v>
      </c>
      <c r="B1222" s="1033" t="s">
        <v>706</v>
      </c>
      <c r="C1222" s="35" t="s">
        <v>81</v>
      </c>
      <c r="D1222" s="277">
        <v>1</v>
      </c>
      <c r="E1222" s="278"/>
      <c r="F1222" s="279">
        <v>800000</v>
      </c>
      <c r="G1222" s="147"/>
      <c r="H1222" s="147"/>
      <c r="I1222" s="147"/>
      <c r="J1222" s="147"/>
      <c r="K1222" s="147"/>
      <c r="L1222" s="147">
        <v>595630</v>
      </c>
      <c r="M1222" s="280"/>
      <c r="N1222" s="280"/>
      <c r="O1222" s="281"/>
      <c r="P1222" s="120">
        <f t="shared" ref="P1222:P1225" si="129">SUM(F1222:L1222)</f>
        <v>1395630</v>
      </c>
      <c r="Q1222" s="282"/>
    </row>
    <row r="1223" spans="1:19" ht="24" customHeight="1" x14ac:dyDescent="0.2">
      <c r="A1223" s="1104"/>
      <c r="B1223" s="1034"/>
      <c r="C1223" s="178" t="s">
        <v>558</v>
      </c>
      <c r="D1223" s="62">
        <v>1</v>
      </c>
      <c r="E1223" s="290"/>
      <c r="F1223" s="62">
        <v>700000</v>
      </c>
      <c r="G1223" s="222"/>
      <c r="H1223" s="222"/>
      <c r="I1223" s="222"/>
      <c r="J1223" s="222"/>
      <c r="K1223" s="222"/>
      <c r="L1223" s="222">
        <v>484740</v>
      </c>
      <c r="M1223" s="333"/>
      <c r="N1223" s="333"/>
      <c r="O1223" s="334"/>
      <c r="P1223" s="62">
        <f t="shared" si="129"/>
        <v>1184740</v>
      </c>
      <c r="Q1223" s="910"/>
    </row>
    <row r="1224" spans="1:19" ht="24" customHeight="1" x14ac:dyDescent="0.2">
      <c r="A1224" s="1104"/>
      <c r="B1224" s="1113"/>
      <c r="C1224" s="336" t="s">
        <v>707</v>
      </c>
      <c r="D1224" s="269"/>
      <c r="E1224" s="338"/>
      <c r="F1224" s="269"/>
      <c r="G1224" s="270"/>
      <c r="H1224" s="270"/>
      <c r="I1224" s="270"/>
      <c r="J1224" s="270"/>
      <c r="K1224" s="270"/>
      <c r="L1224" s="270"/>
      <c r="M1224" s="340"/>
      <c r="N1224" s="340"/>
      <c r="O1224" s="341"/>
      <c r="P1224" s="269"/>
      <c r="Q1224" s="911"/>
    </row>
    <row r="1225" spans="1:19" ht="24" customHeight="1" x14ac:dyDescent="0.2">
      <c r="A1225" s="1104"/>
      <c r="B1225" s="1034"/>
      <c r="C1225" s="63" t="s">
        <v>87</v>
      </c>
      <c r="D1225" s="153">
        <v>1</v>
      </c>
      <c r="E1225" s="294"/>
      <c r="F1225" s="153">
        <v>400000</v>
      </c>
      <c r="G1225" s="214"/>
      <c r="H1225" s="214"/>
      <c r="I1225" s="214"/>
      <c r="J1225" s="214"/>
      <c r="K1225" s="214"/>
      <c r="L1225" s="214">
        <v>3182</v>
      </c>
      <c r="M1225" s="296"/>
      <c r="N1225" s="296"/>
      <c r="O1225" s="297"/>
      <c r="P1225" s="153">
        <f t="shared" si="129"/>
        <v>403182</v>
      </c>
      <c r="Q1225" s="912"/>
    </row>
    <row r="1226" spans="1:19" ht="24" customHeight="1" x14ac:dyDescent="0.2">
      <c r="A1226" s="1104"/>
      <c r="B1226" s="1113"/>
      <c r="C1226" s="336" t="s">
        <v>708</v>
      </c>
      <c r="D1226" s="269"/>
      <c r="E1226" s="338"/>
      <c r="F1226" s="269"/>
      <c r="G1226" s="270"/>
      <c r="H1226" s="270"/>
      <c r="I1226" s="270"/>
      <c r="J1226" s="270"/>
      <c r="K1226" s="270"/>
      <c r="L1226" s="270"/>
      <c r="M1226" s="340"/>
      <c r="N1226" s="340"/>
      <c r="O1226" s="341"/>
      <c r="P1226" s="269"/>
      <c r="Q1226" s="911"/>
    </row>
    <row r="1227" spans="1:19" ht="24" customHeight="1" x14ac:dyDescent="0.2">
      <c r="A1227" s="1104"/>
      <c r="B1227" s="1034"/>
      <c r="C1227" s="63" t="s">
        <v>387</v>
      </c>
      <c r="D1227" s="153">
        <v>1</v>
      </c>
      <c r="E1227" s="294"/>
      <c r="F1227" s="153">
        <v>450000</v>
      </c>
      <c r="G1227" s="214">
        <v>340560</v>
      </c>
      <c r="H1227" s="214"/>
      <c r="I1227" s="214"/>
      <c r="J1227" s="214"/>
      <c r="K1227" s="214"/>
      <c r="L1227" s="214"/>
      <c r="M1227" s="296"/>
      <c r="N1227" s="296"/>
      <c r="O1227" s="297"/>
      <c r="P1227" s="153">
        <f t="shared" ref="P1227:P1233" si="130">SUM(F1227:L1227)</f>
        <v>790560</v>
      </c>
      <c r="Q1227" s="912"/>
    </row>
    <row r="1228" spans="1:19" ht="24" customHeight="1" x14ac:dyDescent="0.2">
      <c r="A1228" s="1104"/>
      <c r="B1228" s="1113"/>
      <c r="C1228" s="238" t="s">
        <v>709</v>
      </c>
      <c r="D1228" s="246"/>
      <c r="E1228" s="462"/>
      <c r="F1228" s="246"/>
      <c r="G1228" s="247"/>
      <c r="H1228" s="247"/>
      <c r="I1228" s="247"/>
      <c r="J1228" s="247"/>
      <c r="K1228" s="247"/>
      <c r="L1228" s="247"/>
      <c r="M1228" s="464"/>
      <c r="N1228" s="464"/>
      <c r="O1228" s="465"/>
      <c r="P1228" s="246"/>
      <c r="Q1228" s="913"/>
    </row>
    <row r="1229" spans="1:19" ht="24" customHeight="1" x14ac:dyDescent="0.2">
      <c r="A1229" s="1104"/>
      <c r="B1229" s="1113"/>
      <c r="C1229" s="35" t="s">
        <v>710</v>
      </c>
      <c r="D1229" s="36">
        <v>1</v>
      </c>
      <c r="E1229" s="278"/>
      <c r="F1229" s="36">
        <v>450000</v>
      </c>
      <c r="G1229" s="64"/>
      <c r="H1229" s="64"/>
      <c r="I1229" s="64"/>
      <c r="J1229" s="64"/>
      <c r="K1229" s="64"/>
      <c r="L1229" s="64">
        <v>15210</v>
      </c>
      <c r="M1229" s="343"/>
      <c r="N1229" s="343"/>
      <c r="O1229" s="344"/>
      <c r="P1229" s="36">
        <f t="shared" ref="P1229:P1230" si="131">SUM(F1229:L1229)</f>
        <v>465210</v>
      </c>
      <c r="Q1229" s="914"/>
    </row>
    <row r="1230" spans="1:19" ht="24" customHeight="1" x14ac:dyDescent="0.2">
      <c r="A1230" s="1104"/>
      <c r="B1230" s="1113"/>
      <c r="C1230" s="63" t="s">
        <v>710</v>
      </c>
      <c r="D1230" s="62">
        <v>1</v>
      </c>
      <c r="E1230" s="290"/>
      <c r="F1230" s="62">
        <v>450000</v>
      </c>
      <c r="G1230" s="222">
        <v>340560</v>
      </c>
      <c r="H1230" s="222"/>
      <c r="I1230" s="222"/>
      <c r="J1230" s="222"/>
      <c r="K1230" s="222"/>
      <c r="L1230" s="222">
        <v>450000</v>
      </c>
      <c r="M1230" s="333"/>
      <c r="N1230" s="333"/>
      <c r="O1230" s="334"/>
      <c r="P1230" s="62">
        <f t="shared" si="131"/>
        <v>1240560</v>
      </c>
      <c r="Q1230" s="910"/>
    </row>
    <row r="1231" spans="1:19" ht="24" customHeight="1" x14ac:dyDescent="0.2">
      <c r="A1231" s="1104"/>
      <c r="B1231" s="1113"/>
      <c r="C1231" s="238" t="s">
        <v>711</v>
      </c>
      <c r="D1231" s="915"/>
      <c r="E1231" s="338"/>
      <c r="F1231" s="269"/>
      <c r="G1231" s="270"/>
      <c r="H1231" s="270"/>
      <c r="I1231" s="270"/>
      <c r="J1231" s="270"/>
      <c r="K1231" s="270"/>
      <c r="L1231" s="270"/>
      <c r="M1231" s="340"/>
      <c r="N1231" s="340"/>
      <c r="O1231" s="341"/>
      <c r="P1231" s="269"/>
      <c r="Q1231" s="911"/>
    </row>
    <row r="1232" spans="1:19" ht="24" customHeight="1" x14ac:dyDescent="0.2">
      <c r="A1232" s="1104"/>
      <c r="B1232" s="1034"/>
      <c r="C1232" s="35" t="s">
        <v>76</v>
      </c>
      <c r="D1232" s="36">
        <v>1</v>
      </c>
      <c r="E1232" s="278"/>
      <c r="F1232" s="36">
        <v>600000</v>
      </c>
      <c r="G1232" s="64">
        <v>40560</v>
      </c>
      <c r="H1232" s="64"/>
      <c r="I1232" s="64"/>
      <c r="J1232" s="64"/>
      <c r="K1232" s="64"/>
      <c r="L1232" s="64">
        <v>600000</v>
      </c>
      <c r="M1232" s="343"/>
      <c r="N1232" s="343"/>
      <c r="O1232" s="344"/>
      <c r="P1232" s="36">
        <f t="shared" si="130"/>
        <v>1240560</v>
      </c>
      <c r="Q1232" s="914"/>
    </row>
    <row r="1233" spans="1:19" ht="24" customHeight="1" x14ac:dyDescent="0.2">
      <c r="A1233" s="1104"/>
      <c r="B1233" s="1034"/>
      <c r="C1233" s="63" t="s">
        <v>710</v>
      </c>
      <c r="D1233" s="105">
        <v>1</v>
      </c>
      <c r="E1233" s="358"/>
      <c r="F1233" s="105">
        <v>450000</v>
      </c>
      <c r="G1233" s="259"/>
      <c r="H1233" s="259"/>
      <c r="I1233" s="259"/>
      <c r="J1233" s="259"/>
      <c r="K1233" s="259"/>
      <c r="L1233" s="259">
        <v>15210</v>
      </c>
      <c r="M1233" s="896"/>
      <c r="N1233" s="896"/>
      <c r="O1233" s="897"/>
      <c r="P1233" s="105">
        <f t="shared" si="130"/>
        <v>465210</v>
      </c>
      <c r="Q1233" s="898"/>
    </row>
    <row r="1234" spans="1:19" ht="24" customHeight="1" thickBot="1" x14ac:dyDescent="0.25">
      <c r="A1234" s="899"/>
      <c r="B1234" s="900"/>
      <c r="C1234" s="901" t="s">
        <v>712</v>
      </c>
      <c r="D1234" s="902">
        <f>SUM(D1222:D1233)</f>
        <v>8</v>
      </c>
      <c r="E1234" s="903"/>
      <c r="F1234" s="904">
        <f>SUM(F1222:F1233)</f>
        <v>4300000</v>
      </c>
      <c r="G1234" s="905">
        <f>SUM(G1226:G1233)</f>
        <v>721680</v>
      </c>
      <c r="H1234" s="905"/>
      <c r="I1234" s="905"/>
      <c r="J1234" s="905"/>
      <c r="K1234" s="905"/>
      <c r="L1234" s="905">
        <f>SUM(L1222:L1233)</f>
        <v>2163972</v>
      </c>
      <c r="M1234" s="906"/>
      <c r="N1234" s="906"/>
      <c r="O1234" s="907"/>
      <c r="P1234" s="904">
        <f>SUM(P1222:P1233)</f>
        <v>7185652</v>
      </c>
      <c r="Q1234" s="908"/>
      <c r="R1234" s="161"/>
      <c r="S1234" s="161"/>
    </row>
    <row r="1235" spans="1:19" ht="24" customHeight="1" thickTop="1" x14ac:dyDescent="0.2">
      <c r="A1235" s="1283" t="s">
        <v>827</v>
      </c>
      <c r="B1235" s="1033" t="s">
        <v>713</v>
      </c>
      <c r="C1235" s="35" t="s">
        <v>81</v>
      </c>
      <c r="D1235" s="277">
        <v>1</v>
      </c>
      <c r="E1235" s="278"/>
      <c r="F1235" s="279">
        <v>800000</v>
      </c>
      <c r="G1235" s="147"/>
      <c r="H1235" s="147"/>
      <c r="I1235" s="147"/>
      <c r="J1235" s="147"/>
      <c r="K1235" s="147"/>
      <c r="L1235" s="147">
        <v>440560</v>
      </c>
      <c r="M1235" s="280"/>
      <c r="N1235" s="280"/>
      <c r="O1235" s="281"/>
      <c r="P1235" s="120">
        <f t="shared" ref="P1235:P1236" si="132">SUM(F1235:L1235)</f>
        <v>1240560</v>
      </c>
      <c r="Q1235" s="282"/>
    </row>
    <row r="1236" spans="1:19" ht="24" customHeight="1" x14ac:dyDescent="0.2">
      <c r="A1236" s="1104"/>
      <c r="B1236" s="1034"/>
      <c r="C1236" s="258" t="s">
        <v>77</v>
      </c>
      <c r="D1236" s="105">
        <v>1</v>
      </c>
      <c r="E1236" s="358"/>
      <c r="F1236" s="105">
        <v>550000</v>
      </c>
      <c r="G1236" s="259"/>
      <c r="H1236" s="259"/>
      <c r="I1236" s="259"/>
      <c r="J1236" s="259"/>
      <c r="K1236" s="259"/>
      <c r="L1236" s="259">
        <v>40000</v>
      </c>
      <c r="M1236" s="896"/>
      <c r="N1236" s="896"/>
      <c r="O1236" s="897"/>
      <c r="P1236" s="105">
        <f t="shared" si="132"/>
        <v>590000</v>
      </c>
      <c r="Q1236" s="898"/>
    </row>
    <row r="1237" spans="1:19" ht="24" customHeight="1" thickBot="1" x14ac:dyDescent="0.25">
      <c r="A1237" s="1284"/>
      <c r="B1237" s="900"/>
      <c r="C1237" s="909" t="s">
        <v>714</v>
      </c>
      <c r="D1237" s="902">
        <f>SUM(D1235:D1236)</f>
        <v>2</v>
      </c>
      <c r="E1237" s="903"/>
      <c r="F1237" s="904">
        <f>SUM(F1235:F1236)</f>
        <v>1350000</v>
      </c>
      <c r="G1237" s="905"/>
      <c r="H1237" s="905"/>
      <c r="I1237" s="905"/>
      <c r="J1237" s="905"/>
      <c r="K1237" s="905"/>
      <c r="L1237" s="905">
        <f>SUM(L1235:L1236)</f>
        <v>480560</v>
      </c>
      <c r="M1237" s="906"/>
      <c r="N1237" s="906"/>
      <c r="O1237" s="907"/>
      <c r="P1237" s="904">
        <f>SUM(P1235:P1236)</f>
        <v>1830560</v>
      </c>
      <c r="Q1237" s="908"/>
      <c r="R1237" s="161"/>
      <c r="S1237" s="161"/>
    </row>
    <row r="1238" spans="1:19" ht="24" customHeight="1" thickTop="1" thickBot="1" x14ac:dyDescent="0.25">
      <c r="A1238" s="899"/>
      <c r="B1238" s="900"/>
      <c r="C1238" s="901" t="s">
        <v>715</v>
      </c>
      <c r="D1238" s="902">
        <f>SUM(D1237,D1234,D1221,D1217)</f>
        <v>18</v>
      </c>
      <c r="E1238" s="903"/>
      <c r="F1238" s="904">
        <f>SUM(F1237,F1234,F1221,F1217)</f>
        <v>10950000</v>
      </c>
      <c r="G1238" s="905">
        <f>SUM(G1234)</f>
        <v>721680</v>
      </c>
      <c r="H1238" s="905"/>
      <c r="I1238" s="905"/>
      <c r="J1238" s="905"/>
      <c r="K1238" s="905"/>
      <c r="L1238" s="905">
        <f>SUM(L1217+L1221+L1234+L1237)</f>
        <v>4550212</v>
      </c>
      <c r="M1238" s="906"/>
      <c r="N1238" s="906"/>
      <c r="O1238" s="907"/>
      <c r="P1238" s="904">
        <f>SUM(P1237,P1234,P1221,P1217)</f>
        <v>15796892</v>
      </c>
      <c r="Q1238" s="908"/>
      <c r="R1238" s="161"/>
      <c r="S1238" s="161"/>
    </row>
    <row r="1239" spans="1:19" ht="24" customHeight="1" thickTop="1" thickBot="1" x14ac:dyDescent="0.25">
      <c r="A1239" s="1267" t="s">
        <v>828</v>
      </c>
      <c r="B1239" s="1268"/>
      <c r="C1239" s="1268"/>
      <c r="D1239" s="1268"/>
      <c r="E1239" s="1268"/>
      <c r="F1239" s="1268"/>
      <c r="G1239" s="1268"/>
      <c r="H1239" s="1268"/>
      <c r="I1239" s="1268"/>
      <c r="J1239" s="1268"/>
      <c r="K1239" s="1268"/>
      <c r="L1239" s="1268"/>
      <c r="M1239" s="1268"/>
      <c r="N1239" s="1268"/>
      <c r="O1239" s="1268"/>
      <c r="P1239" s="1268"/>
      <c r="Q1239" s="1269"/>
    </row>
    <row r="1240" spans="1:19" ht="24" customHeight="1" thickTop="1" x14ac:dyDescent="0.2">
      <c r="A1240" s="1285" t="s">
        <v>829</v>
      </c>
      <c r="B1240" s="1033" t="s">
        <v>716</v>
      </c>
      <c r="C1240" s="916" t="s">
        <v>316</v>
      </c>
      <c r="D1240" s="917">
        <v>1</v>
      </c>
      <c r="E1240" s="918"/>
      <c r="F1240" s="919">
        <v>4000</v>
      </c>
      <c r="G1240" s="883"/>
      <c r="H1240" s="883"/>
      <c r="I1240" s="883"/>
      <c r="J1240" s="883"/>
      <c r="K1240" s="883"/>
      <c r="L1240" s="883">
        <v>850</v>
      </c>
      <c r="M1240" s="920"/>
      <c r="N1240" s="920"/>
      <c r="O1240" s="921"/>
      <c r="P1240" s="882">
        <v>2850</v>
      </c>
      <c r="Q1240" s="922"/>
    </row>
    <row r="1241" spans="1:19" ht="24" customHeight="1" thickBot="1" x14ac:dyDescent="0.25">
      <c r="A1241" s="1286"/>
      <c r="B1241" s="1287"/>
      <c r="C1241" s="909" t="s">
        <v>717</v>
      </c>
      <c r="D1241" s="902">
        <f>SUM(D1240:D1240)</f>
        <v>1</v>
      </c>
      <c r="E1241" s="903"/>
      <c r="F1241" s="904">
        <f>SUM(F1240:F1240)</f>
        <v>4000</v>
      </c>
      <c r="G1241" s="905"/>
      <c r="H1241" s="905"/>
      <c r="I1241" s="905"/>
      <c r="J1241" s="905"/>
      <c r="K1241" s="905"/>
      <c r="L1241" s="905">
        <f>SUM(L1240:L1240)</f>
        <v>850</v>
      </c>
      <c r="M1241" s="906"/>
      <c r="N1241" s="906"/>
      <c r="O1241" s="907"/>
      <c r="P1241" s="904">
        <f>SUM(P1240:P1240)</f>
        <v>2850</v>
      </c>
      <c r="Q1241" s="586"/>
    </row>
    <row r="1242" spans="1:19" ht="24" customHeight="1" thickTop="1" thickBot="1" x14ac:dyDescent="0.25">
      <c r="A1242" s="1288" t="s">
        <v>830</v>
      </c>
      <c r="B1242" s="1289"/>
      <c r="C1242" s="1289"/>
      <c r="D1242" s="1289"/>
      <c r="E1242" s="1289"/>
      <c r="F1242" s="1289"/>
      <c r="G1242" s="1289"/>
      <c r="H1242" s="1289"/>
      <c r="I1242" s="1289"/>
      <c r="J1242" s="1289"/>
      <c r="K1242" s="1289"/>
      <c r="L1242" s="1289"/>
      <c r="M1242" s="1289"/>
      <c r="N1242" s="1289"/>
      <c r="O1242" s="1289"/>
      <c r="P1242" s="1289"/>
      <c r="Q1242" s="1290"/>
    </row>
    <row r="1243" spans="1:19" ht="24" customHeight="1" thickTop="1" thickBot="1" x14ac:dyDescent="0.25">
      <c r="A1243" s="1270" t="s">
        <v>831</v>
      </c>
      <c r="B1243" s="1055" t="s">
        <v>718</v>
      </c>
      <c r="C1243" s="257" t="s">
        <v>719</v>
      </c>
      <c r="D1243" s="923">
        <v>1</v>
      </c>
      <c r="E1243" s="924"/>
      <c r="F1243" s="279">
        <v>2350</v>
      </c>
      <c r="G1243" s="147">
        <v>2000</v>
      </c>
      <c r="H1243" s="147"/>
      <c r="I1243" s="147"/>
      <c r="J1243" s="147"/>
      <c r="K1243" s="147"/>
      <c r="L1243" s="147">
        <v>2175</v>
      </c>
      <c r="M1243" s="925"/>
      <c r="N1243" s="925"/>
      <c r="O1243" s="147"/>
      <c r="P1243" s="120">
        <v>4350</v>
      </c>
      <c r="Q1243" s="282"/>
    </row>
    <row r="1244" spans="1:19" ht="24" customHeight="1" thickTop="1" x14ac:dyDescent="0.2">
      <c r="A1244" s="1271"/>
      <c r="B1244" s="1068"/>
      <c r="C1244" s="926" t="s">
        <v>478</v>
      </c>
      <c r="D1244" s="927">
        <v>1</v>
      </c>
      <c r="E1244" s="928"/>
      <c r="F1244" s="929">
        <v>1000</v>
      </c>
      <c r="G1244" s="647"/>
      <c r="H1244" s="647"/>
      <c r="I1244" s="647"/>
      <c r="J1244" s="647"/>
      <c r="K1244" s="647"/>
      <c r="L1244" s="647">
        <v>527</v>
      </c>
      <c r="M1244" s="930"/>
      <c r="N1244" s="930"/>
      <c r="O1244" s="647"/>
      <c r="P1244" s="670">
        <v>1048</v>
      </c>
      <c r="Q1244" s="359"/>
    </row>
    <row r="1245" spans="1:19" ht="24" customHeight="1" thickBot="1" x14ac:dyDescent="0.25">
      <c r="A1245" s="1271"/>
      <c r="B1245" s="1273"/>
      <c r="C1245" s="885" t="s">
        <v>720</v>
      </c>
      <c r="D1245" s="931">
        <f>SUM(D1243:D1244)</f>
        <v>2</v>
      </c>
      <c r="E1245" s="582"/>
      <c r="F1245" s="931">
        <f>SUM(F1243:F1244)</f>
        <v>3350</v>
      </c>
      <c r="G1245" s="932">
        <f>SUM(G1243)</f>
        <v>2000</v>
      </c>
      <c r="H1245" s="932"/>
      <c r="I1245" s="932"/>
      <c r="J1245" s="932"/>
      <c r="K1245" s="932"/>
      <c r="L1245" s="932">
        <f>SUM(L1243:L1244)</f>
        <v>2702</v>
      </c>
      <c r="M1245" s="933"/>
      <c r="N1245" s="933"/>
      <c r="O1245" s="932" t="s">
        <v>721</v>
      </c>
      <c r="P1245" s="931">
        <f>SUM(P1243:P1244)</f>
        <v>5398</v>
      </c>
      <c r="Q1245" s="586"/>
    </row>
    <row r="1246" spans="1:19" ht="27.75" customHeight="1" thickTop="1" thickBot="1" x14ac:dyDescent="0.25">
      <c r="A1246" s="1272"/>
      <c r="B1246" s="934"/>
      <c r="C1246" s="935" t="s">
        <v>722</v>
      </c>
      <c r="D1246" s="936">
        <f>SUM(D1245)</f>
        <v>2</v>
      </c>
      <c r="E1246" s="937"/>
      <c r="F1246" s="936">
        <f>SUM(F1245)</f>
        <v>3350</v>
      </c>
      <c r="G1246" s="938">
        <f>SUM(G1245)</f>
        <v>2000</v>
      </c>
      <c r="H1246" s="939"/>
      <c r="I1246" s="939"/>
      <c r="J1246" s="939"/>
      <c r="K1246" s="939"/>
      <c r="L1246" s="938">
        <f>SUM(L1245)</f>
        <v>2702</v>
      </c>
      <c r="M1246" s="939"/>
      <c r="N1246" s="939"/>
      <c r="O1246" s="905" t="s">
        <v>721</v>
      </c>
      <c r="P1246" s="936">
        <f>SUM(P1245)</f>
        <v>5398</v>
      </c>
      <c r="Q1246" s="611"/>
    </row>
    <row r="1247" spans="1:19" ht="35.25" customHeight="1" thickTop="1" thickBot="1" x14ac:dyDescent="0.25">
      <c r="A1247" s="1274" t="s">
        <v>833</v>
      </c>
      <c r="B1247" s="1275"/>
      <c r="C1247" s="1275"/>
      <c r="D1247" s="1275"/>
      <c r="E1247" s="1275"/>
      <c r="F1247" s="1275"/>
      <c r="G1247" s="1275"/>
      <c r="H1247" s="1275"/>
      <c r="I1247" s="1275"/>
      <c r="J1247" s="1275"/>
      <c r="K1247" s="1275"/>
      <c r="L1247" s="1275"/>
      <c r="M1247" s="1275"/>
      <c r="N1247" s="1275"/>
      <c r="O1247" s="1275"/>
      <c r="P1247" s="1275"/>
      <c r="Q1247" s="1276"/>
    </row>
    <row r="1248" spans="1:19" ht="24" customHeight="1" thickTop="1" x14ac:dyDescent="0.2">
      <c r="A1248" s="1277" t="s">
        <v>834</v>
      </c>
      <c r="B1248" s="48" t="s">
        <v>723</v>
      </c>
      <c r="C1248" s="35" t="s">
        <v>580</v>
      </c>
      <c r="D1248" s="36">
        <v>1</v>
      </c>
      <c r="E1248" s="123" t="e">
        <f>ROUND(#REF!/25,-2)</f>
        <v>#REF!</v>
      </c>
      <c r="F1248" s="123">
        <v>75000</v>
      </c>
      <c r="G1248" s="64">
        <v>22500</v>
      </c>
      <c r="H1248" s="64"/>
      <c r="I1248" s="64"/>
      <c r="J1248" s="64">
        <v>7500</v>
      </c>
      <c r="K1248" s="64"/>
      <c r="L1248" s="64">
        <v>75000</v>
      </c>
      <c r="M1248" s="64"/>
      <c r="N1248" s="64"/>
      <c r="O1248" s="36"/>
      <c r="P1248" s="123">
        <f>SUM(F1248:L1248)</f>
        <v>180000</v>
      </c>
      <c r="Q1248" s="940"/>
    </row>
    <row r="1249" spans="1:22" ht="24" customHeight="1" thickBot="1" x14ac:dyDescent="0.25">
      <c r="A1249" s="1278"/>
      <c r="B1249" s="941"/>
      <c r="C1249" s="942" t="s">
        <v>724</v>
      </c>
      <c r="D1249" s="68">
        <f>SUM(D1248:D1248)</f>
        <v>1</v>
      </c>
      <c r="E1249" s="139" t="e">
        <f>SUM(E1248:E1248)</f>
        <v>#REF!</v>
      </c>
      <c r="F1249" s="68">
        <f>SUM(F1248)</f>
        <v>75000</v>
      </c>
      <c r="G1249" s="150">
        <f>SUM(G1248)</f>
        <v>22500</v>
      </c>
      <c r="H1249" s="150"/>
      <c r="I1249" s="150"/>
      <c r="J1249" s="150">
        <f>SUM(J1248)</f>
        <v>7500</v>
      </c>
      <c r="K1249" s="150"/>
      <c r="L1249" s="150">
        <f>SUM(L1248)</f>
        <v>75000</v>
      </c>
      <c r="M1249" s="150"/>
      <c r="N1249" s="150"/>
      <c r="O1249" s="68"/>
      <c r="P1249" s="68">
        <f>SUM(P1248)</f>
        <v>180000</v>
      </c>
      <c r="Q1249" s="68"/>
    </row>
    <row r="1250" spans="1:22" ht="24" customHeight="1" thickTop="1" x14ac:dyDescent="0.2">
      <c r="A1250" s="1279" t="s">
        <v>535</v>
      </c>
      <c r="B1250" s="1281" t="s">
        <v>536</v>
      </c>
      <c r="C1250" s="943" t="s">
        <v>81</v>
      </c>
      <c r="D1250" s="279">
        <v>1</v>
      </c>
      <c r="E1250" s="128" t="e">
        <f>ROUND(#REF!/25,-2)</f>
        <v>#REF!</v>
      </c>
      <c r="F1250" s="120">
        <v>50000</v>
      </c>
      <c r="G1250" s="147"/>
      <c r="H1250" s="147"/>
      <c r="I1250" s="147"/>
      <c r="J1250" s="147">
        <v>5000</v>
      </c>
      <c r="K1250" s="147"/>
      <c r="L1250" s="147">
        <v>41000</v>
      </c>
      <c r="M1250" s="120"/>
      <c r="N1250" s="120"/>
      <c r="O1250" s="120"/>
      <c r="P1250" s="120">
        <f>SUM(F1250:L1250)</f>
        <v>96000</v>
      </c>
      <c r="Q1250" s="944"/>
    </row>
    <row r="1251" spans="1:22" ht="24" customHeight="1" thickBot="1" x14ac:dyDescent="0.25">
      <c r="A1251" s="1280"/>
      <c r="B1251" s="1282"/>
      <c r="C1251" s="945" t="s">
        <v>76</v>
      </c>
      <c r="D1251" s="946">
        <v>1</v>
      </c>
      <c r="E1251" s="947" t="e">
        <f>ROUND(#REF!/25,-2)</f>
        <v>#REF!</v>
      </c>
      <c r="F1251" s="948">
        <v>45000</v>
      </c>
      <c r="G1251" s="949"/>
      <c r="H1251" s="949"/>
      <c r="I1251" s="949"/>
      <c r="J1251" s="949">
        <v>4500</v>
      </c>
      <c r="K1251" s="228"/>
      <c r="L1251" s="228">
        <v>25500</v>
      </c>
      <c r="M1251" s="153"/>
      <c r="N1251" s="670"/>
      <c r="O1251" s="227"/>
      <c r="P1251" s="227">
        <f>SUM(F1251:L1251)</f>
        <v>75000</v>
      </c>
      <c r="Q1251" s="950"/>
    </row>
    <row r="1252" spans="1:22" ht="25.5" customHeight="1" thickTop="1" thickBot="1" x14ac:dyDescent="0.25">
      <c r="A1252" s="951"/>
      <c r="B1252" s="952"/>
      <c r="C1252" s="953" t="s">
        <v>725</v>
      </c>
      <c r="D1252" s="579">
        <f>SUM(D1250:D1251)</f>
        <v>2</v>
      </c>
      <c r="E1252" s="579" t="e">
        <f>SUM(#REF!)</f>
        <v>#REF!</v>
      </c>
      <c r="F1252" s="579">
        <f>SUM(F1250:F1251)</f>
        <v>95000</v>
      </c>
      <c r="G1252" s="954"/>
      <c r="H1252" s="954"/>
      <c r="I1252" s="954"/>
      <c r="J1252" s="954">
        <f>SUM(J1250:J1251)</f>
        <v>9500</v>
      </c>
      <c r="K1252" s="955"/>
      <c r="L1252" s="955">
        <f>SUM(L1250:L1251)</f>
        <v>66500</v>
      </c>
      <c r="M1252" s="956" t="e">
        <f>SUM(#REF!)</f>
        <v>#REF!</v>
      </c>
      <c r="N1252" s="956"/>
      <c r="O1252" s="956"/>
      <c r="P1252" s="956">
        <f>SUM(P1250:P1251)</f>
        <v>171000</v>
      </c>
      <c r="Q1252" s="956"/>
      <c r="R1252" s="161"/>
      <c r="S1252" s="161"/>
    </row>
    <row r="1253" spans="1:22" s="145" customFormat="1" ht="26.25" customHeight="1" thickTop="1" thickBot="1" x14ac:dyDescent="0.25">
      <c r="A1253" s="1294" t="s">
        <v>835</v>
      </c>
      <c r="B1253" s="1295"/>
      <c r="C1253" s="1295"/>
      <c r="D1253" s="1295"/>
      <c r="E1253" s="1295"/>
      <c r="F1253" s="1295"/>
      <c r="G1253" s="1295"/>
      <c r="H1253" s="1295"/>
      <c r="I1253" s="1295"/>
      <c r="J1253" s="1295"/>
      <c r="K1253" s="1295"/>
      <c r="L1253" s="1295"/>
      <c r="M1253" s="1295"/>
      <c r="N1253" s="1295"/>
      <c r="O1253" s="1295"/>
      <c r="P1253" s="1295"/>
      <c r="Q1253" s="1296"/>
      <c r="R1253" s="957"/>
      <c r="S1253" s="957"/>
      <c r="T1253" s="957"/>
      <c r="U1253" s="957"/>
      <c r="V1253" s="958"/>
    </row>
    <row r="1254" spans="1:22" ht="37.5" customHeight="1" thickTop="1" x14ac:dyDescent="0.2">
      <c r="A1254" s="1060" t="s">
        <v>836</v>
      </c>
      <c r="B1254" s="162" t="s">
        <v>726</v>
      </c>
      <c r="C1254" s="35" t="s">
        <v>124</v>
      </c>
      <c r="D1254" s="36">
        <v>1</v>
      </c>
      <c r="E1254" s="123" t="e">
        <f>ROUND(#REF!/25,-2)</f>
        <v>#REF!</v>
      </c>
      <c r="F1254" s="123">
        <v>70000</v>
      </c>
      <c r="G1254" s="64"/>
      <c r="H1254" s="64"/>
      <c r="I1254" s="64"/>
      <c r="J1254" s="64">
        <v>7000</v>
      </c>
      <c r="K1254" s="64"/>
      <c r="L1254" s="64">
        <v>8000</v>
      </c>
      <c r="M1254" s="36"/>
      <c r="N1254" s="36"/>
      <c r="O1254" s="36"/>
      <c r="P1254" s="123">
        <f>SUM(F1254:L1254)</f>
        <v>85000</v>
      </c>
      <c r="Q1254" s="940"/>
    </row>
    <row r="1255" spans="1:22" ht="30.75" customHeight="1" thickBot="1" x14ac:dyDescent="0.25">
      <c r="A1255" s="1297"/>
      <c r="B1255" s="941"/>
      <c r="C1255" s="942" t="s">
        <v>727</v>
      </c>
      <c r="D1255" s="68">
        <f>SUM(D1254:D1254)</f>
        <v>1</v>
      </c>
      <c r="E1255" s="139" t="e">
        <f>SUM(E1254:E1254)</f>
        <v>#REF!</v>
      </c>
      <c r="F1255" s="68">
        <f>SUM(F1254:F1254)</f>
        <v>70000</v>
      </c>
      <c r="G1255" s="150"/>
      <c r="H1255" s="150"/>
      <c r="I1255" s="150"/>
      <c r="J1255" s="150">
        <f>SUM(J1254:J1254)</f>
        <v>7000</v>
      </c>
      <c r="K1255" s="150"/>
      <c r="L1255" s="150">
        <f>SUM(L1254)</f>
        <v>8000</v>
      </c>
      <c r="M1255" s="68"/>
      <c r="N1255" s="68"/>
      <c r="O1255" s="68"/>
      <c r="P1255" s="68">
        <f>SUM(P1254:P1254)</f>
        <v>85000</v>
      </c>
      <c r="Q1255" s="68"/>
    </row>
    <row r="1256" spans="1:22" ht="24" customHeight="1" thickTop="1" x14ac:dyDescent="0.2">
      <c r="A1256" s="1298" t="s">
        <v>837</v>
      </c>
      <c r="B1256" s="1005" t="s">
        <v>728</v>
      </c>
      <c r="C1256" s="959" t="s">
        <v>729</v>
      </c>
      <c r="D1256" s="960">
        <v>1</v>
      </c>
      <c r="E1256" s="961" t="e">
        <f>ROUND(#REF!/25,-2)</f>
        <v>#REF!</v>
      </c>
      <c r="F1256" s="962">
        <v>35000</v>
      </c>
      <c r="G1256" s="228"/>
      <c r="H1256" s="228"/>
      <c r="I1256" s="228"/>
      <c r="J1256" s="228">
        <v>3500</v>
      </c>
      <c r="K1256" s="228"/>
      <c r="L1256" s="228">
        <v>7500</v>
      </c>
      <c r="M1256" s="963"/>
      <c r="N1256" s="963"/>
      <c r="O1256" s="963"/>
      <c r="P1256" s="962">
        <f>SUM(F1256:L1256)</f>
        <v>46000</v>
      </c>
      <c r="Q1256" s="940"/>
    </row>
    <row r="1257" spans="1:22" ht="24" customHeight="1" thickBot="1" x14ac:dyDescent="0.25">
      <c r="A1257" s="1299"/>
      <c r="B1257" s="1195"/>
      <c r="C1257" s="942" t="s">
        <v>730</v>
      </c>
      <c r="D1257" s="68">
        <f>SUM(D1256:D1256)</f>
        <v>1</v>
      </c>
      <c r="E1257" s="68" t="e">
        <f>SUM(#REF!)</f>
        <v>#REF!</v>
      </c>
      <c r="F1257" s="68">
        <f>SUM(F1256:F1256)</f>
        <v>35000</v>
      </c>
      <c r="G1257" s="150"/>
      <c r="H1257" s="150"/>
      <c r="I1257" s="150"/>
      <c r="J1257" s="150">
        <f>SUM(J1256)</f>
        <v>3500</v>
      </c>
      <c r="K1257" s="150"/>
      <c r="L1257" s="150">
        <f>SUM(L1256)</f>
        <v>7500</v>
      </c>
      <c r="M1257" s="68"/>
      <c r="N1257" s="68"/>
      <c r="O1257" s="68"/>
      <c r="P1257" s="68">
        <f>SUM(P1256)</f>
        <v>46000</v>
      </c>
      <c r="Q1257" s="68"/>
      <c r="R1257" s="161"/>
      <c r="S1257" s="161"/>
    </row>
    <row r="1258" spans="1:22" ht="24" customHeight="1" thickTop="1" x14ac:dyDescent="0.2">
      <c r="A1258" s="1300" t="s">
        <v>838</v>
      </c>
      <c r="B1258" s="964" t="s">
        <v>115</v>
      </c>
      <c r="C1258" s="965" t="s">
        <v>67</v>
      </c>
      <c r="D1258" s="966">
        <v>1</v>
      </c>
      <c r="E1258" s="123" t="e">
        <f>ROUND(#REF!/25,-2)</f>
        <v>#REF!</v>
      </c>
      <c r="F1258" s="967">
        <v>25000</v>
      </c>
      <c r="G1258" s="223"/>
      <c r="H1258" s="223"/>
      <c r="I1258" s="223"/>
      <c r="J1258" s="223">
        <v>2500</v>
      </c>
      <c r="K1258" s="223"/>
      <c r="L1258" s="223">
        <v>25000</v>
      </c>
      <c r="M1258" s="782"/>
      <c r="N1258" s="782"/>
      <c r="O1258" s="782"/>
      <c r="P1258" s="967">
        <f>SUM(F1258:L1258)</f>
        <v>52500</v>
      </c>
      <c r="Q1258" s="968"/>
    </row>
    <row r="1259" spans="1:22" ht="30" customHeight="1" thickBot="1" x14ac:dyDescent="0.25">
      <c r="A1259" s="1301"/>
      <c r="B1259" s="941"/>
      <c r="C1259" s="969" t="s">
        <v>731</v>
      </c>
      <c r="D1259" s="68">
        <f>SUM(D1258:D1258)</f>
        <v>1</v>
      </c>
      <c r="E1259" s="68" t="e">
        <f>SUM(E1258:E1258)</f>
        <v>#REF!</v>
      </c>
      <c r="F1259" s="68">
        <f>SUM(F1258:F1258)</f>
        <v>25000</v>
      </c>
      <c r="G1259" s="150"/>
      <c r="H1259" s="150"/>
      <c r="I1259" s="150"/>
      <c r="J1259" s="150">
        <f>SUM(J1258)</f>
        <v>2500</v>
      </c>
      <c r="K1259" s="150"/>
      <c r="L1259" s="150">
        <f>SUM(L1258)</f>
        <v>25000</v>
      </c>
      <c r="M1259" s="68"/>
      <c r="N1259" s="68"/>
      <c r="O1259" s="68"/>
      <c r="P1259" s="68">
        <f>SUM(F1259:O1259)</f>
        <v>52500</v>
      </c>
      <c r="Q1259" s="68"/>
    </row>
    <row r="1260" spans="1:22" ht="33" customHeight="1" thickTop="1" x14ac:dyDescent="0.2">
      <c r="A1260" s="1302" t="s">
        <v>839</v>
      </c>
      <c r="B1260" s="162" t="s">
        <v>732</v>
      </c>
      <c r="C1260" s="970" t="s">
        <v>81</v>
      </c>
      <c r="D1260" s="794">
        <v>1</v>
      </c>
      <c r="E1260" s="123" t="e">
        <f>ROUND(#REF!/25,-2)</f>
        <v>#REF!</v>
      </c>
      <c r="F1260" s="123">
        <v>50000</v>
      </c>
      <c r="G1260" s="64">
        <v>5000</v>
      </c>
      <c r="H1260" s="64"/>
      <c r="I1260" s="64"/>
      <c r="J1260" s="64">
        <v>5000</v>
      </c>
      <c r="K1260" s="64"/>
      <c r="L1260" s="64">
        <v>50000</v>
      </c>
      <c r="M1260" s="36"/>
      <c r="N1260" s="36"/>
      <c r="O1260" s="36"/>
      <c r="P1260" s="123">
        <f>SUM(F1260:L1260)</f>
        <v>110000</v>
      </c>
      <c r="Q1260" s="940"/>
    </row>
    <row r="1261" spans="1:22" ht="24" customHeight="1" x14ac:dyDescent="0.2">
      <c r="A1261" s="1277"/>
      <c r="B1261" s="171"/>
      <c r="C1261" s="971" t="s">
        <v>77</v>
      </c>
      <c r="D1261" s="972">
        <v>1</v>
      </c>
      <c r="E1261" s="961" t="e">
        <f>ROUND(#REF!/25,-2)</f>
        <v>#REF!</v>
      </c>
      <c r="F1261" s="973">
        <v>35000</v>
      </c>
      <c r="G1261" s="57"/>
      <c r="H1261" s="57"/>
      <c r="I1261" s="57"/>
      <c r="J1261" s="57">
        <v>3500</v>
      </c>
      <c r="K1261" s="57"/>
      <c r="L1261" s="57">
        <v>27500</v>
      </c>
      <c r="M1261" s="631"/>
      <c r="N1261" s="631"/>
      <c r="O1261" s="631"/>
      <c r="P1261" s="973">
        <f>SUM(F1261:L1261)</f>
        <v>66000</v>
      </c>
      <c r="Q1261" s="974"/>
    </row>
    <row r="1262" spans="1:22" ht="21.75" customHeight="1" thickBot="1" x14ac:dyDescent="0.25">
      <c r="A1262" s="1297"/>
      <c r="B1262" s="941"/>
      <c r="C1262" s="942" t="s">
        <v>733</v>
      </c>
      <c r="D1262" s="68">
        <f>SUM(D1260:D1261)</f>
        <v>2</v>
      </c>
      <c r="E1262" s="68" t="e">
        <f>SUM(E1260:E1260)</f>
        <v>#REF!</v>
      </c>
      <c r="F1262" s="68">
        <f>SUM(F1260:F1261)</f>
        <v>85000</v>
      </c>
      <c r="G1262" s="150">
        <f>SUM(G1260:G1260)</f>
        <v>5000</v>
      </c>
      <c r="H1262" s="150"/>
      <c r="I1262" s="150"/>
      <c r="J1262" s="150">
        <f>SUM(J1260:J1261)</f>
        <v>8500</v>
      </c>
      <c r="K1262" s="150"/>
      <c r="L1262" s="150">
        <f>SUM(L1260:L1261)</f>
        <v>77500</v>
      </c>
      <c r="M1262" s="68"/>
      <c r="N1262" s="68"/>
      <c r="O1262" s="68"/>
      <c r="P1262" s="68">
        <f>SUM(P1260:P1261)</f>
        <v>176000</v>
      </c>
      <c r="Q1262" s="68"/>
      <c r="R1262" s="161"/>
      <c r="S1262" s="161"/>
    </row>
    <row r="1263" spans="1:22" ht="24" customHeight="1" thickTop="1" x14ac:dyDescent="0.2">
      <c r="A1263" s="1021" t="s">
        <v>840</v>
      </c>
      <c r="B1263" s="1005" t="s">
        <v>734</v>
      </c>
      <c r="C1263" s="970" t="s">
        <v>81</v>
      </c>
      <c r="D1263" s="794">
        <v>1</v>
      </c>
      <c r="E1263" s="123" t="e">
        <f>ROUND(#REF!/25,-2)</f>
        <v>#REF!</v>
      </c>
      <c r="F1263" s="123">
        <v>50000</v>
      </c>
      <c r="G1263" s="64"/>
      <c r="H1263" s="64"/>
      <c r="I1263" s="64"/>
      <c r="J1263" s="64">
        <v>5000</v>
      </c>
      <c r="K1263" s="64"/>
      <c r="L1263" s="64">
        <v>25000</v>
      </c>
      <c r="M1263" s="36"/>
      <c r="N1263" s="36"/>
      <c r="O1263" s="36"/>
      <c r="P1263" s="123">
        <f>SUM(F1263:L1263)</f>
        <v>80000</v>
      </c>
      <c r="Q1263" s="940"/>
    </row>
    <row r="1264" spans="1:22" ht="24" customHeight="1" x14ac:dyDescent="0.2">
      <c r="A1264" s="1034"/>
      <c r="B1264" s="1006"/>
      <c r="C1264" s="971" t="s">
        <v>735</v>
      </c>
      <c r="D1264" s="972">
        <v>1</v>
      </c>
      <c r="E1264" s="961" t="e">
        <f>ROUND(#REF!/25,-2)</f>
        <v>#REF!</v>
      </c>
      <c r="F1264" s="973">
        <v>25000</v>
      </c>
      <c r="G1264" s="57">
        <v>25000</v>
      </c>
      <c r="H1264" s="57"/>
      <c r="I1264" s="57"/>
      <c r="J1264" s="57">
        <v>2500</v>
      </c>
      <c r="K1264" s="57"/>
      <c r="L1264" s="57">
        <v>17500</v>
      </c>
      <c r="M1264" s="631"/>
      <c r="N1264" s="631"/>
      <c r="O1264" s="631"/>
      <c r="P1264" s="973">
        <f>SUM(F1264:L1264)</f>
        <v>70000</v>
      </c>
      <c r="Q1264" s="974"/>
    </row>
    <row r="1265" spans="1:20" ht="24" customHeight="1" x14ac:dyDescent="0.2">
      <c r="A1265" s="1034"/>
      <c r="B1265" s="1006"/>
      <c r="C1265" s="971" t="s">
        <v>736</v>
      </c>
      <c r="D1265" s="972">
        <v>1</v>
      </c>
      <c r="E1265" s="961" t="e">
        <f>ROUND(#REF!/25,-2)</f>
        <v>#REF!</v>
      </c>
      <c r="F1265" s="973">
        <v>25000</v>
      </c>
      <c r="G1265" s="57">
        <v>11000</v>
      </c>
      <c r="H1265" s="57"/>
      <c r="I1265" s="57"/>
      <c r="J1265" s="57">
        <v>2500</v>
      </c>
      <c r="K1265" s="57"/>
      <c r="L1265" s="57">
        <v>22500</v>
      </c>
      <c r="M1265" s="631"/>
      <c r="N1265" s="631"/>
      <c r="O1265" s="631"/>
      <c r="P1265" s="973">
        <f>SUM(F1265:L1265)</f>
        <v>61000</v>
      </c>
      <c r="Q1265" s="974"/>
      <c r="R1265" s="161"/>
      <c r="S1265" s="161"/>
    </row>
    <row r="1266" spans="1:20" ht="30" customHeight="1" thickBot="1" x14ac:dyDescent="0.25">
      <c r="A1266" s="1233"/>
      <c r="B1266" s="941"/>
      <c r="C1266" s="942" t="s">
        <v>737</v>
      </c>
      <c r="D1266" s="68">
        <f>SUM(D1263:D1265)</f>
        <v>3</v>
      </c>
      <c r="E1266" s="68" t="e">
        <f>SUM(E1263:E1265)</f>
        <v>#REF!</v>
      </c>
      <c r="F1266" s="68">
        <f>SUM(F1263:F1265)</f>
        <v>100000</v>
      </c>
      <c r="G1266" s="150">
        <f>SUM(G1263:G1265)</f>
        <v>36000</v>
      </c>
      <c r="H1266" s="150"/>
      <c r="I1266" s="150"/>
      <c r="J1266" s="150">
        <f>SUM(J1263:J1265)</f>
        <v>10000</v>
      </c>
      <c r="K1266" s="150"/>
      <c r="L1266" s="150">
        <f>SUM(L1263:L1265)</f>
        <v>65000</v>
      </c>
      <c r="M1266" s="68"/>
      <c r="N1266" s="68"/>
      <c r="O1266" s="68"/>
      <c r="P1266" s="68">
        <f>SUM(P1263:P1265)</f>
        <v>211000</v>
      </c>
      <c r="Q1266" s="68"/>
      <c r="R1266" s="161"/>
      <c r="S1266" s="161"/>
    </row>
    <row r="1267" spans="1:20" ht="24" customHeight="1" thickTop="1" thickBot="1" x14ac:dyDescent="0.25">
      <c r="A1267" s="1089" t="s">
        <v>738</v>
      </c>
      <c r="B1267" s="1090"/>
      <c r="C1267" s="1091"/>
      <c r="D1267" s="68">
        <f>SUM(D1266,D1262,D1259,D1257,D1255)</f>
        <v>8</v>
      </c>
      <c r="E1267" s="139" t="e">
        <f>SUM(#REF!,#REF!,#REF!)</f>
        <v>#REF!</v>
      </c>
      <c r="F1267" s="139">
        <f>SUM(F1266,F1262,F1259,F1257,F1255)</f>
        <v>315000</v>
      </c>
      <c r="G1267" s="139">
        <f>SUM(G1266,G1262)</f>
        <v>41000</v>
      </c>
      <c r="H1267" s="139"/>
      <c r="I1267" s="139"/>
      <c r="J1267" s="68">
        <f>SUM(J1255+J1257+J1259+J1262+J1266)</f>
        <v>31500</v>
      </c>
      <c r="K1267" s="68"/>
      <c r="L1267" s="139">
        <f>SUM(L1266,L1262,L1259,L1257,L1255)</f>
        <v>183000</v>
      </c>
      <c r="M1267" s="68"/>
      <c r="N1267" s="68"/>
      <c r="O1267" s="68"/>
      <c r="P1267" s="139">
        <f>SUM(P1266,P1262,P1259,P1257,P1255)</f>
        <v>570500</v>
      </c>
      <c r="Q1267" s="68"/>
      <c r="R1267" s="161"/>
      <c r="S1267" s="161"/>
    </row>
    <row r="1268" spans="1:20" ht="23.25" customHeight="1" thickTop="1" thickBot="1" x14ac:dyDescent="0.25">
      <c r="A1268" s="1291" t="s">
        <v>832</v>
      </c>
      <c r="B1268" s="1292"/>
      <c r="C1268" s="1293"/>
      <c r="D1268" s="975">
        <f>SUM(D1249+D1252+D1267)</f>
        <v>11</v>
      </c>
      <c r="E1268" s="975" t="e">
        <f>SUM(E1267,#REF!)</f>
        <v>#REF!</v>
      </c>
      <c r="F1268" s="975">
        <f>SUM(F1249+F1252+F1267)</f>
        <v>485000</v>
      </c>
      <c r="G1268" s="976">
        <f>SUM(G1249+G1267)</f>
        <v>63500</v>
      </c>
      <c r="H1268" s="976"/>
      <c r="I1268" s="976"/>
      <c r="J1268" s="976">
        <f>SUM(J1249+J1252+J1267)</f>
        <v>48500</v>
      </c>
      <c r="K1268" s="976"/>
      <c r="L1268" s="976">
        <f>SUM(L1249+L1252+L1267)</f>
        <v>324500</v>
      </c>
      <c r="M1268" s="975"/>
      <c r="N1268" s="975"/>
      <c r="O1268" s="975"/>
      <c r="P1268" s="975">
        <f>SUM(P1249+P1252+P1267)</f>
        <v>921500</v>
      </c>
      <c r="Q1268" s="977"/>
    </row>
    <row r="1269" spans="1:20" ht="33" customHeight="1" thickTop="1" thickBot="1" x14ac:dyDescent="0.25">
      <c r="A1269" s="1089" t="s">
        <v>739</v>
      </c>
      <c r="B1269" s="1090"/>
      <c r="C1269" s="1091"/>
      <c r="D1269" s="936">
        <v>2</v>
      </c>
      <c r="E1269" s="937"/>
      <c r="F1269" s="936">
        <f>SUM(F1246)</f>
        <v>3350</v>
      </c>
      <c r="G1269" s="938">
        <v>2000</v>
      </c>
      <c r="H1269" s="939"/>
      <c r="I1269" s="939"/>
      <c r="J1269" s="939"/>
      <c r="K1269" s="939"/>
      <c r="L1269" s="938">
        <f>SUM(L1246)</f>
        <v>2702</v>
      </c>
      <c r="M1269" s="939"/>
      <c r="N1269" s="939"/>
      <c r="O1269" s="905" t="s">
        <v>721</v>
      </c>
      <c r="P1269" s="936">
        <f>SUM(P1246)</f>
        <v>5398</v>
      </c>
      <c r="Q1269" s="611"/>
      <c r="R1269" s="161"/>
      <c r="S1269" s="161"/>
    </row>
    <row r="1270" spans="1:20" ht="31.5" customHeight="1" thickTop="1" thickBot="1" x14ac:dyDescent="0.25">
      <c r="A1270" s="1089" t="s">
        <v>740</v>
      </c>
      <c r="B1270" s="1090"/>
      <c r="C1270" s="1091"/>
      <c r="D1270" s="68">
        <f>SUM(D1238)</f>
        <v>18</v>
      </c>
      <c r="E1270" s="184"/>
      <c r="F1270" s="68">
        <f>SUM(F1238)</f>
        <v>10950000</v>
      </c>
      <c r="G1270" s="68">
        <f>SUM(G1238)</f>
        <v>721680</v>
      </c>
      <c r="H1270" s="68"/>
      <c r="I1270" s="68"/>
      <c r="J1270" s="68"/>
      <c r="K1270" s="68"/>
      <c r="L1270" s="68">
        <f>SUM(L1238)</f>
        <v>4550212</v>
      </c>
      <c r="M1270" s="68"/>
      <c r="N1270" s="68"/>
      <c r="O1270" s="68"/>
      <c r="P1270" s="68">
        <f>SUM(P1238)</f>
        <v>15796892</v>
      </c>
      <c r="Q1270" s="184"/>
      <c r="R1270" s="161"/>
      <c r="S1270" s="161"/>
    </row>
    <row r="1271" spans="1:20" ht="29.25" customHeight="1" thickTop="1" thickBot="1" x14ac:dyDescent="0.25">
      <c r="A1271" s="1202" t="s">
        <v>741</v>
      </c>
      <c r="B1271" s="1203"/>
      <c r="C1271" s="1204"/>
      <c r="D1271" s="140">
        <f>SUM(D1241)</f>
        <v>1</v>
      </c>
      <c r="E1271" s="978"/>
      <c r="F1271" s="140">
        <f>SUM(F1241)</f>
        <v>4000</v>
      </c>
      <c r="G1271" s="159"/>
      <c r="H1271" s="159"/>
      <c r="I1271" s="159"/>
      <c r="J1271" s="159"/>
      <c r="K1271" s="159"/>
      <c r="L1271" s="159">
        <f>SUM(L1241)</f>
        <v>850</v>
      </c>
      <c r="M1271" s="140"/>
      <c r="N1271" s="140"/>
      <c r="O1271" s="140"/>
      <c r="P1271" s="140">
        <f>SUM(P1241)</f>
        <v>2850</v>
      </c>
      <c r="Q1271" s="978"/>
      <c r="R1271" s="161"/>
      <c r="S1271" s="161"/>
    </row>
    <row r="1272" spans="1:20" ht="30" customHeight="1" thickTop="1" thickBot="1" x14ac:dyDescent="0.25">
      <c r="A1272" s="1305" t="s">
        <v>742</v>
      </c>
      <c r="B1272" s="1306"/>
      <c r="C1272" s="1307"/>
      <c r="D1272" s="979">
        <f>SUM(D964+D970+D975+D979+D988+D1010+D1030+D1046+D1187+D1210)</f>
        <v>208</v>
      </c>
      <c r="E1272" s="979" t="e">
        <f>SUM(#REF!,#REF!,E1117,#REF!,#REF!,E33,#REF!,#REF!)</f>
        <v>#REF!</v>
      </c>
      <c r="F1272" s="980">
        <f>SUM(F964+F970+F975+F979+F988+F1010+F1030+F1046+F1187+F1210)</f>
        <v>8150000</v>
      </c>
      <c r="G1272" s="981">
        <f>SUM(G964+G970+G975+G979+G1010+G1030+G1187+G1210)</f>
        <v>980100</v>
      </c>
      <c r="H1272" s="981"/>
      <c r="I1272" s="981"/>
      <c r="J1272" s="981">
        <f>SUM(J964+J970+J975+J979+J988+J1010+J1030+J1046+J1187+J1210)</f>
        <v>709413</v>
      </c>
      <c r="K1272" s="981"/>
      <c r="L1272" s="981">
        <f>SUM(L964+L970+L975+L979+L988+L1010+L1030+L1046+L1187+L1210)</f>
        <v>4430750</v>
      </c>
      <c r="M1272" s="980" t="e">
        <f>SUM(#REF!,#REF!,M1117,#REF!,#REF!,#REF!,#REF!,#REF!)</f>
        <v>#REF!</v>
      </c>
      <c r="N1272" s="980"/>
      <c r="O1272" s="980"/>
      <c r="P1272" s="980">
        <f>SUM(P964+P970+P975+P979+P988+P1010+P1030+P1046+P1187+P1210)</f>
        <v>13507988</v>
      </c>
      <c r="Q1272" s="982"/>
      <c r="R1272" s="161"/>
      <c r="S1272" s="161"/>
      <c r="T1272" s="161"/>
    </row>
    <row r="1273" spans="1:20" ht="24" customHeight="1" thickTop="1" thickBot="1" x14ac:dyDescent="0.25">
      <c r="A1273" s="1308" t="s">
        <v>743</v>
      </c>
      <c r="B1273" s="1309"/>
      <c r="C1273" s="1310"/>
      <c r="D1273" s="983">
        <f>SUM(D1270)</f>
        <v>18</v>
      </c>
      <c r="E1273" s="983" t="e">
        <f>SUM(#REF!,E1195,#REF!,E1101,#REF!,#REF!)</f>
        <v>#REF!</v>
      </c>
      <c r="F1273" s="984">
        <f>SUM(F1270)</f>
        <v>10950000</v>
      </c>
      <c r="G1273" s="984"/>
      <c r="H1273" s="984"/>
      <c r="I1273" s="984"/>
      <c r="J1273" s="983"/>
      <c r="K1273" s="983"/>
      <c r="L1273" s="983">
        <f>SUM(L1217)</f>
        <v>1735060</v>
      </c>
      <c r="M1273" s="985" t="e">
        <f>SUM(#REF!,M1195,#REF!,M1101,#REF!,#REF!)</f>
        <v>#REF!</v>
      </c>
      <c r="N1273" s="985" t="e">
        <f>SUM(#REF!+#REF!+N1195)</f>
        <v>#REF!</v>
      </c>
      <c r="O1273" s="986"/>
      <c r="P1273" s="983">
        <f>SUM(P1270)</f>
        <v>15796892</v>
      </c>
      <c r="Q1273" s="987"/>
      <c r="R1273" s="161"/>
      <c r="S1273" s="161"/>
    </row>
    <row r="1274" spans="1:20" ht="24" customHeight="1" thickTop="1" thickBot="1" x14ac:dyDescent="0.25">
      <c r="A1274" s="1308" t="s">
        <v>744</v>
      </c>
      <c r="B1274" s="1309"/>
      <c r="C1274" s="1310"/>
      <c r="D1274" s="140">
        <f>SUM(D655)</f>
        <v>220</v>
      </c>
      <c r="E1274" s="978"/>
      <c r="F1274" s="140">
        <f>SUM(F708)</f>
        <v>15989800</v>
      </c>
      <c r="G1274" s="159">
        <f>SUM(G655)</f>
        <v>2122560</v>
      </c>
      <c r="H1274" s="159"/>
      <c r="I1274" s="159"/>
      <c r="J1274" s="159"/>
      <c r="K1274" s="159"/>
      <c r="L1274" s="159">
        <f>SUM(L708)</f>
        <v>9979817</v>
      </c>
      <c r="M1274" s="140"/>
      <c r="N1274" s="140"/>
      <c r="O1274" s="140"/>
      <c r="P1274" s="140">
        <f>SUM(P708)</f>
        <v>28058177</v>
      </c>
      <c r="Q1274" s="611"/>
      <c r="R1274" s="161"/>
      <c r="S1274" s="161"/>
    </row>
    <row r="1275" spans="1:20" ht="24" customHeight="1" thickTop="1" thickBot="1" x14ac:dyDescent="0.25">
      <c r="A1275" s="1308" t="s">
        <v>745</v>
      </c>
      <c r="B1275" s="1309"/>
      <c r="C1275" s="1310"/>
      <c r="D1275" s="983">
        <v>4</v>
      </c>
      <c r="E1275" s="983" t="e">
        <f>SUM(E1273,E1196,#REF!,E1102,#REF!,#REF!)</f>
        <v>#REF!</v>
      </c>
      <c r="F1275" s="984">
        <f>SUM(F706+F1245)</f>
        <v>9431</v>
      </c>
      <c r="G1275" s="984">
        <v>2000</v>
      </c>
      <c r="H1275" s="984"/>
      <c r="I1275" s="984"/>
      <c r="J1275" s="983"/>
      <c r="K1275" s="983"/>
      <c r="L1275" s="983">
        <v>2696</v>
      </c>
      <c r="M1275" s="985" t="e">
        <f>SUM(M1273,M1196,#REF!,M1102,#REF!,#REF!)</f>
        <v>#REF!</v>
      </c>
      <c r="N1275" s="985" t="e">
        <f>SUM(#REF!+#REF!+N1196)</f>
        <v>#REF!</v>
      </c>
      <c r="O1275" s="986"/>
      <c r="P1275" s="983">
        <f>SUM(P1246+P705)</f>
        <v>8439</v>
      </c>
      <c r="Q1275" s="987"/>
      <c r="R1275" s="161"/>
      <c r="S1275" s="161"/>
    </row>
    <row r="1276" spans="1:20" ht="24.75" customHeight="1" thickTop="1" thickBot="1" x14ac:dyDescent="0.25">
      <c r="A1276" s="1308" t="s">
        <v>746</v>
      </c>
      <c r="B1276" s="1309"/>
      <c r="C1276" s="1310"/>
      <c r="D1276" s="983">
        <f>SUM(D26+D106+D707+D741+D776+D890+D955+D1272)</f>
        <v>715</v>
      </c>
      <c r="E1276" s="983" t="e">
        <f>SUM(#REF!,#REF!,#REF!,E858,#REF!,#REF!)</f>
        <v>#REF!</v>
      </c>
      <c r="F1276" s="984">
        <f>SUM(F26+F106+F707+F741+F776+F890+F955+F1272)</f>
        <v>34207000</v>
      </c>
      <c r="G1276" s="984">
        <f>SUM(G26+G106+G707+G741+G776+G890+G955+G1272)</f>
        <v>5573750</v>
      </c>
      <c r="H1276" s="984">
        <f>SUM(H106)</f>
        <v>455690</v>
      </c>
      <c r="I1276" s="984" t="s">
        <v>59</v>
      </c>
      <c r="J1276" s="983">
        <f>SUM(J26+J106+J707+J741+J776+J890+J955+J1272)</f>
        <v>3170587</v>
      </c>
      <c r="K1276" s="983"/>
      <c r="L1276" s="983">
        <f>SUM(L26+L106+L707+L741+L776+L890+L955+L1272)</f>
        <v>21323088</v>
      </c>
      <c r="M1276" s="985" t="e">
        <f>SUM(#REF!,#REF!,#REF!,M858,#REF!,#REF!)</f>
        <v>#REF!</v>
      </c>
      <c r="N1276" s="985" t="e">
        <f>SUM(#REF!+#REF!+#REF!)</f>
        <v>#REF!</v>
      </c>
      <c r="O1276" s="986"/>
      <c r="P1276" s="983">
        <f>SUM(P26+P106+P707+P741+P776+P890+P955+P1272)</f>
        <v>63097065</v>
      </c>
      <c r="Q1276" s="987"/>
      <c r="R1276" s="161"/>
      <c r="S1276" s="161"/>
    </row>
    <row r="1277" spans="1:20" ht="29.25" customHeight="1" thickTop="1" thickBot="1" x14ac:dyDescent="0.25">
      <c r="A1277" s="1202" t="s">
        <v>747</v>
      </c>
      <c r="B1277" s="1203"/>
      <c r="C1277" s="1204"/>
      <c r="D1277" s="140">
        <f>SUM(D1243)</f>
        <v>1</v>
      </c>
      <c r="E1277" s="978"/>
      <c r="F1277" s="140">
        <v>4000</v>
      </c>
      <c r="G1277" s="159"/>
      <c r="H1277" s="159"/>
      <c r="I1277" s="159"/>
      <c r="J1277" s="159"/>
      <c r="K1277" s="159"/>
      <c r="L1277" s="159">
        <v>850</v>
      </c>
      <c r="M1277" s="140"/>
      <c r="N1277" s="140"/>
      <c r="O1277" s="140"/>
      <c r="P1277" s="140">
        <v>2850</v>
      </c>
      <c r="Q1277" s="978"/>
      <c r="R1277" s="161"/>
      <c r="S1277" s="161"/>
    </row>
    <row r="1278" spans="1:20" ht="19.5" customHeight="1" thickTop="1" x14ac:dyDescent="0.2">
      <c r="A1278" s="1303" t="s">
        <v>748</v>
      </c>
      <c r="B1278" s="1303"/>
      <c r="C1278" s="1303"/>
      <c r="D1278" s="988"/>
      <c r="E1278" s="988"/>
      <c r="F1278" s="988"/>
      <c r="G1278" s="988"/>
      <c r="H1278" s="988"/>
      <c r="I1278" s="988"/>
      <c r="J1278" s="988"/>
      <c r="K1278" s="988"/>
      <c r="L1278" s="988"/>
      <c r="M1278" s="988"/>
      <c r="N1278" s="988"/>
      <c r="O1278" s="988"/>
      <c r="P1278" s="988"/>
      <c r="Q1278" s="988"/>
      <c r="R1278" s="988"/>
      <c r="S1278" s="988"/>
    </row>
    <row r="1279" spans="1:20" ht="14.25" customHeight="1" x14ac:dyDescent="0.2">
      <c r="A1279" s="1304" t="s">
        <v>749</v>
      </c>
      <c r="B1279" s="1304"/>
      <c r="C1279" s="1304"/>
      <c r="D1279" s="989"/>
      <c r="E1279" s="145"/>
      <c r="J1279" s="990"/>
      <c r="K1279" s="990"/>
      <c r="L1279" s="145"/>
      <c r="M1279" s="990"/>
      <c r="N1279" s="990"/>
      <c r="O1279" s="990"/>
      <c r="Q1279" s="990"/>
    </row>
    <row r="1280" spans="1:20" ht="21.75" customHeight="1" x14ac:dyDescent="0.2">
      <c r="A1280" s="991" t="s">
        <v>750</v>
      </c>
      <c r="B1280" s="992"/>
      <c r="C1280" s="993"/>
      <c r="D1280" s="989" t="s">
        <v>751</v>
      </c>
      <c r="E1280" s="145"/>
      <c r="J1280" s="990"/>
      <c r="K1280" s="990"/>
      <c r="L1280" s="145"/>
      <c r="M1280" s="990"/>
      <c r="N1280" s="990"/>
      <c r="O1280" s="990"/>
      <c r="Q1280" s="990" t="s">
        <v>752</v>
      </c>
    </row>
    <row r="1281" spans="1:17" ht="8.25" customHeight="1" x14ac:dyDescent="0.2"/>
    <row r="1282" spans="1:17" ht="22.5" customHeight="1" x14ac:dyDescent="0.2">
      <c r="A1282" s="991" t="s">
        <v>753</v>
      </c>
      <c r="B1282" s="992"/>
      <c r="C1282" s="993"/>
      <c r="D1282" s="989" t="s">
        <v>751</v>
      </c>
      <c r="E1282" s="145"/>
      <c r="J1282" s="990"/>
      <c r="K1282" s="990"/>
      <c r="L1282" s="145"/>
      <c r="M1282" s="990"/>
      <c r="N1282" s="990"/>
      <c r="O1282" s="990"/>
      <c r="Q1282" s="990" t="s">
        <v>754</v>
      </c>
    </row>
    <row r="1283" spans="1:17" ht="27" customHeight="1" x14ac:dyDescent="0.2">
      <c r="A1283" s="991" t="s">
        <v>755</v>
      </c>
      <c r="B1283" s="992"/>
      <c r="C1283" s="993"/>
      <c r="D1283" s="989" t="s">
        <v>751</v>
      </c>
      <c r="E1283" s="145"/>
      <c r="J1283" s="990"/>
      <c r="K1283" s="990"/>
      <c r="L1283" s="145"/>
      <c r="M1283" s="990"/>
      <c r="N1283" s="990"/>
      <c r="O1283" s="990"/>
      <c r="Q1283" s="990" t="s">
        <v>756</v>
      </c>
    </row>
  </sheetData>
  <mergeCells count="411">
    <mergeCell ref="A1277:C1277"/>
    <mergeCell ref="A1278:C1278"/>
    <mergeCell ref="A1279:C1279"/>
    <mergeCell ref="A1271:C1271"/>
    <mergeCell ref="A1272:C1272"/>
    <mergeCell ref="A1273:C1273"/>
    <mergeCell ref="A1274:C1274"/>
    <mergeCell ref="A1275:C1275"/>
    <mergeCell ref="A1276:C1276"/>
    <mergeCell ref="A1263:A1266"/>
    <mergeCell ref="B1263:B1265"/>
    <mergeCell ref="A1267:C1267"/>
    <mergeCell ref="A1268:C1268"/>
    <mergeCell ref="A1269:C1269"/>
    <mergeCell ref="A1270:C1270"/>
    <mergeCell ref="A1253:Q1253"/>
    <mergeCell ref="A1254:A1255"/>
    <mergeCell ref="A1256:A1257"/>
    <mergeCell ref="B1256:B1257"/>
    <mergeCell ref="A1258:A1259"/>
    <mergeCell ref="A1260:A1262"/>
    <mergeCell ref="A1243:A1246"/>
    <mergeCell ref="B1243:B1245"/>
    <mergeCell ref="A1247:Q1247"/>
    <mergeCell ref="A1248:A1249"/>
    <mergeCell ref="A1250:A1251"/>
    <mergeCell ref="B1250:B1251"/>
    <mergeCell ref="A1235:A1237"/>
    <mergeCell ref="B1235:B1236"/>
    <mergeCell ref="A1239:Q1239"/>
    <mergeCell ref="A1240:A1241"/>
    <mergeCell ref="B1240:B1241"/>
    <mergeCell ref="A1242:Q1242"/>
    <mergeCell ref="A1212:A1216"/>
    <mergeCell ref="B1212:B1216"/>
    <mergeCell ref="A1218:A1220"/>
    <mergeCell ref="B1218:B1220"/>
    <mergeCell ref="A1222:A1233"/>
    <mergeCell ref="B1222:B1233"/>
    <mergeCell ref="A1194:A1195"/>
    <mergeCell ref="B1194:B1195"/>
    <mergeCell ref="A1196:A1202"/>
    <mergeCell ref="B1196:B1202"/>
    <mergeCell ref="A1210:C1210"/>
    <mergeCell ref="A1211:Q1211"/>
    <mergeCell ref="D1144:D1145"/>
    <mergeCell ref="A1157:A1174"/>
    <mergeCell ref="B1166:B1171"/>
    <mergeCell ref="A1187:C1187"/>
    <mergeCell ref="A1188:Q1188"/>
    <mergeCell ref="A1189:A1193"/>
    <mergeCell ref="B1189:B1193"/>
    <mergeCell ref="A1118:A1121"/>
    <mergeCell ref="B1119:B1124"/>
    <mergeCell ref="A1130:A1133"/>
    <mergeCell ref="B1130:B1134"/>
    <mergeCell ref="A1137:A1141"/>
    <mergeCell ref="B1137:B1141"/>
    <mergeCell ref="A1058:A1065"/>
    <mergeCell ref="B1058:B1069"/>
    <mergeCell ref="A1074:A1079"/>
    <mergeCell ref="B1077:B1082"/>
    <mergeCell ref="D1090:D1091"/>
    <mergeCell ref="A1099:A1113"/>
    <mergeCell ref="D1104:D1105"/>
    <mergeCell ref="A1046:C1046"/>
    <mergeCell ref="A1047:Q1047"/>
    <mergeCell ref="A1048:A1053"/>
    <mergeCell ref="B1048:B1051"/>
    <mergeCell ref="A1054:A1057"/>
    <mergeCell ref="B1054:B1056"/>
    <mergeCell ref="A1032:A1033"/>
    <mergeCell ref="A1034:A1037"/>
    <mergeCell ref="B1034:B1035"/>
    <mergeCell ref="A1038:A1041"/>
    <mergeCell ref="B1038:B1039"/>
    <mergeCell ref="A1042:A1045"/>
    <mergeCell ref="B1042:B1044"/>
    <mergeCell ref="A1022:A1025"/>
    <mergeCell ref="B1022:B1024"/>
    <mergeCell ref="A1026:A1029"/>
    <mergeCell ref="B1026:B1027"/>
    <mergeCell ref="A1030:C1030"/>
    <mergeCell ref="A1031:Q1031"/>
    <mergeCell ref="A1011:Q1011"/>
    <mergeCell ref="A1012:A1015"/>
    <mergeCell ref="B1012:B1014"/>
    <mergeCell ref="A1016:A1018"/>
    <mergeCell ref="B1016:B1017"/>
    <mergeCell ref="A1019:A1021"/>
    <mergeCell ref="B1019:B1020"/>
    <mergeCell ref="A976:A979"/>
    <mergeCell ref="B977:B978"/>
    <mergeCell ref="A980:A988"/>
    <mergeCell ref="B980:B985"/>
    <mergeCell ref="A989:A1010"/>
    <mergeCell ref="B989:B1010"/>
    <mergeCell ref="A956:Q956"/>
    <mergeCell ref="A957:A964"/>
    <mergeCell ref="B957:B959"/>
    <mergeCell ref="A965:A970"/>
    <mergeCell ref="B965:B970"/>
    <mergeCell ref="A971:A975"/>
    <mergeCell ref="B971:B975"/>
    <mergeCell ref="A936:A938"/>
    <mergeCell ref="B936:B938"/>
    <mergeCell ref="A939:A953"/>
    <mergeCell ref="B939:B953"/>
    <mergeCell ref="A954:C954"/>
    <mergeCell ref="A955:C955"/>
    <mergeCell ref="A914:A924"/>
    <mergeCell ref="D921:D922"/>
    <mergeCell ref="A928:A933"/>
    <mergeCell ref="B928:B933"/>
    <mergeCell ref="A934:C934"/>
    <mergeCell ref="A935:Q935"/>
    <mergeCell ref="A892:A895"/>
    <mergeCell ref="B892:B895"/>
    <mergeCell ref="A896:Q896"/>
    <mergeCell ref="A897:A899"/>
    <mergeCell ref="B897:B899"/>
    <mergeCell ref="A901:A908"/>
    <mergeCell ref="B901:B908"/>
    <mergeCell ref="A860:A862"/>
    <mergeCell ref="A863:A874"/>
    <mergeCell ref="A876:A887"/>
    <mergeCell ref="B876:B887"/>
    <mergeCell ref="A890:C890"/>
    <mergeCell ref="A891:Q891"/>
    <mergeCell ref="A796:A807"/>
    <mergeCell ref="A809:A840"/>
    <mergeCell ref="B809:B820"/>
    <mergeCell ref="D837:D838"/>
    <mergeCell ref="A841:A850"/>
    <mergeCell ref="B841:B849"/>
    <mergeCell ref="A778:A782"/>
    <mergeCell ref="B778:B785"/>
    <mergeCell ref="A786:A787"/>
    <mergeCell ref="B786:B787"/>
    <mergeCell ref="D787:D788"/>
    <mergeCell ref="A790:A795"/>
    <mergeCell ref="B790:B795"/>
    <mergeCell ref="A743:A752"/>
    <mergeCell ref="A761:A763"/>
    <mergeCell ref="A770:A775"/>
    <mergeCell ref="B770:B771"/>
    <mergeCell ref="A776:C776"/>
    <mergeCell ref="A777:Q777"/>
    <mergeCell ref="A715:A726"/>
    <mergeCell ref="B716:B720"/>
    <mergeCell ref="A727:A732"/>
    <mergeCell ref="A740:C740"/>
    <mergeCell ref="A741:C741"/>
    <mergeCell ref="A742:Q742"/>
    <mergeCell ref="A706:C706"/>
    <mergeCell ref="A707:C707"/>
    <mergeCell ref="A708:C708"/>
    <mergeCell ref="A709:Q709"/>
    <mergeCell ref="A710:Q710"/>
    <mergeCell ref="A711:A714"/>
    <mergeCell ref="B711:B713"/>
    <mergeCell ref="A696:A699"/>
    <mergeCell ref="B696:B698"/>
    <mergeCell ref="A701:C701"/>
    <mergeCell ref="A702:Q702"/>
    <mergeCell ref="A703:A705"/>
    <mergeCell ref="B703:B704"/>
    <mergeCell ref="A687:Q687"/>
    <mergeCell ref="A688:Q688"/>
    <mergeCell ref="A689:A692"/>
    <mergeCell ref="B689:B690"/>
    <mergeCell ref="A693:A695"/>
    <mergeCell ref="B693:B694"/>
    <mergeCell ref="A678:Q678"/>
    <mergeCell ref="A679:A682"/>
    <mergeCell ref="B679:B681"/>
    <mergeCell ref="A683:A685"/>
    <mergeCell ref="B683:B684"/>
    <mergeCell ref="A686:C686"/>
    <mergeCell ref="A670:A672"/>
    <mergeCell ref="B670:B671"/>
    <mergeCell ref="A673:Q673"/>
    <mergeCell ref="A674:A676"/>
    <mergeCell ref="B674:B675"/>
    <mergeCell ref="A677:Q677"/>
    <mergeCell ref="A661:A664"/>
    <mergeCell ref="B661:B663"/>
    <mergeCell ref="A665:Q665"/>
    <mergeCell ref="A666:A668"/>
    <mergeCell ref="B666:B667"/>
    <mergeCell ref="A669:Q669"/>
    <mergeCell ref="A654:C654"/>
    <mergeCell ref="A655:C655"/>
    <mergeCell ref="A656:Q656"/>
    <mergeCell ref="A657:A659"/>
    <mergeCell ref="B657:B659"/>
    <mergeCell ref="A660:Q660"/>
    <mergeCell ref="A630:A637"/>
    <mergeCell ref="B630:B636"/>
    <mergeCell ref="A638:A646"/>
    <mergeCell ref="B638:B645"/>
    <mergeCell ref="A647:A653"/>
    <mergeCell ref="B647:B652"/>
    <mergeCell ref="A571:A586"/>
    <mergeCell ref="B571:B586"/>
    <mergeCell ref="A624:C624"/>
    <mergeCell ref="A625:Q625"/>
    <mergeCell ref="A626:Q626"/>
    <mergeCell ref="A627:A629"/>
    <mergeCell ref="B627:B628"/>
    <mergeCell ref="A561:C561"/>
    <mergeCell ref="A562:Q562"/>
    <mergeCell ref="A563:A568"/>
    <mergeCell ref="B563:B566"/>
    <mergeCell ref="A569:Q569"/>
    <mergeCell ref="A570:Q570"/>
    <mergeCell ref="A544:A548"/>
    <mergeCell ref="B544:B545"/>
    <mergeCell ref="A549:A554"/>
    <mergeCell ref="B549:B553"/>
    <mergeCell ref="A555:A560"/>
    <mergeCell ref="B555:B559"/>
    <mergeCell ref="A521:A527"/>
    <mergeCell ref="B521:B526"/>
    <mergeCell ref="A528:C528"/>
    <mergeCell ref="A529:Q529"/>
    <mergeCell ref="A530:A536"/>
    <mergeCell ref="B530:B536"/>
    <mergeCell ref="A501:A509"/>
    <mergeCell ref="B501:B507"/>
    <mergeCell ref="A510:A513"/>
    <mergeCell ref="B510:B512"/>
    <mergeCell ref="A514:A520"/>
    <mergeCell ref="B514:B519"/>
    <mergeCell ref="A487:A491"/>
    <mergeCell ref="B487:B490"/>
    <mergeCell ref="A492:C492"/>
    <mergeCell ref="A493:Q493"/>
    <mergeCell ref="A494:A500"/>
    <mergeCell ref="B494:B499"/>
    <mergeCell ref="A460:C460"/>
    <mergeCell ref="A461:Q461"/>
    <mergeCell ref="A462:A481"/>
    <mergeCell ref="B462:B482"/>
    <mergeCell ref="A483:A486"/>
    <mergeCell ref="B483:B485"/>
    <mergeCell ref="A437:Q437"/>
    <mergeCell ref="A438:A442"/>
    <mergeCell ref="B438:B442"/>
    <mergeCell ref="A443:A447"/>
    <mergeCell ref="B443:B447"/>
    <mergeCell ref="A448:A459"/>
    <mergeCell ref="B448:B458"/>
    <mergeCell ref="A404:Q404"/>
    <mergeCell ref="A405:A431"/>
    <mergeCell ref="B405:B418"/>
    <mergeCell ref="A432:A435"/>
    <mergeCell ref="B432:B435"/>
    <mergeCell ref="A436:C436"/>
    <mergeCell ref="A381:Q381"/>
    <mergeCell ref="A382:A387"/>
    <mergeCell ref="B382:B384"/>
    <mergeCell ref="A388:C388"/>
    <mergeCell ref="A389:Q389"/>
    <mergeCell ref="A390:A401"/>
    <mergeCell ref="B390:B403"/>
    <mergeCell ref="A371:A373"/>
    <mergeCell ref="B371:B373"/>
    <mergeCell ref="A374:A376"/>
    <mergeCell ref="B374:B375"/>
    <mergeCell ref="A377:A379"/>
    <mergeCell ref="B377:B378"/>
    <mergeCell ref="A361:A363"/>
    <mergeCell ref="B361:B362"/>
    <mergeCell ref="A364:A368"/>
    <mergeCell ref="B364:B366"/>
    <mergeCell ref="A369:C369"/>
    <mergeCell ref="A370:Q370"/>
    <mergeCell ref="A348:A351"/>
    <mergeCell ref="B348:B350"/>
    <mergeCell ref="A352:A357"/>
    <mergeCell ref="B352:B356"/>
    <mergeCell ref="A358:A360"/>
    <mergeCell ref="B358:B359"/>
    <mergeCell ref="A323:A327"/>
    <mergeCell ref="B323:B327"/>
    <mergeCell ref="A330:A340"/>
    <mergeCell ref="B331:B335"/>
    <mergeCell ref="A342:Q342"/>
    <mergeCell ref="A343:A347"/>
    <mergeCell ref="B343:B345"/>
    <mergeCell ref="A313:Q313"/>
    <mergeCell ref="A314:A316"/>
    <mergeCell ref="B314:B315"/>
    <mergeCell ref="A317:Q317"/>
    <mergeCell ref="A318:A321"/>
    <mergeCell ref="B318:B321"/>
    <mergeCell ref="A292:A294"/>
    <mergeCell ref="A295:A299"/>
    <mergeCell ref="B295:B299"/>
    <mergeCell ref="A302:A306"/>
    <mergeCell ref="B302:B304"/>
    <mergeCell ref="A307:A311"/>
    <mergeCell ref="B307:B310"/>
    <mergeCell ref="A279:A285"/>
    <mergeCell ref="B279:B285"/>
    <mergeCell ref="A286:A289"/>
    <mergeCell ref="B286:B289"/>
    <mergeCell ref="A290:C290"/>
    <mergeCell ref="A291:P291"/>
    <mergeCell ref="A243:A251"/>
    <mergeCell ref="B243:B251"/>
    <mergeCell ref="A252:A270"/>
    <mergeCell ref="B252:B270"/>
    <mergeCell ref="A271:A278"/>
    <mergeCell ref="B271:B278"/>
    <mergeCell ref="A218:A226"/>
    <mergeCell ref="B218:B226"/>
    <mergeCell ref="A228:Q228"/>
    <mergeCell ref="A229:A236"/>
    <mergeCell ref="B229:B236"/>
    <mergeCell ref="A237:A242"/>
    <mergeCell ref="B237:B242"/>
    <mergeCell ref="D238:D239"/>
    <mergeCell ref="A199:A203"/>
    <mergeCell ref="B199:B203"/>
    <mergeCell ref="A206:A208"/>
    <mergeCell ref="B206:B208"/>
    <mergeCell ref="A210:A215"/>
    <mergeCell ref="B211:B214"/>
    <mergeCell ref="A184:A187"/>
    <mergeCell ref="B184:B187"/>
    <mergeCell ref="A189:A192"/>
    <mergeCell ref="B189:B191"/>
    <mergeCell ref="A193:A197"/>
    <mergeCell ref="A198:C198"/>
    <mergeCell ref="A163:A178"/>
    <mergeCell ref="D167:D168"/>
    <mergeCell ref="D174:D175"/>
    <mergeCell ref="A180:C180"/>
    <mergeCell ref="A181:P181"/>
    <mergeCell ref="A182:A183"/>
    <mergeCell ref="A135:A138"/>
    <mergeCell ref="B135:B137"/>
    <mergeCell ref="A140:P140"/>
    <mergeCell ref="A141:A150"/>
    <mergeCell ref="B141:B145"/>
    <mergeCell ref="A152:A162"/>
    <mergeCell ref="B152:B154"/>
    <mergeCell ref="D158:D159"/>
    <mergeCell ref="A121:P121"/>
    <mergeCell ref="A122:A123"/>
    <mergeCell ref="A124:A129"/>
    <mergeCell ref="B124:B129"/>
    <mergeCell ref="A132:A134"/>
    <mergeCell ref="B132:B133"/>
    <mergeCell ref="A105:C105"/>
    <mergeCell ref="A106:C106"/>
    <mergeCell ref="A107:Q107"/>
    <mergeCell ref="A108:A120"/>
    <mergeCell ref="B108:B120"/>
    <mergeCell ref="D115:D116"/>
    <mergeCell ref="A95:P95"/>
    <mergeCell ref="A96:A97"/>
    <mergeCell ref="A98:A100"/>
    <mergeCell ref="B98:B99"/>
    <mergeCell ref="A101:A104"/>
    <mergeCell ref="B101:B102"/>
    <mergeCell ref="A88:A89"/>
    <mergeCell ref="B88:B89"/>
    <mergeCell ref="A90:P90"/>
    <mergeCell ref="A91:A93"/>
    <mergeCell ref="B91:B92"/>
    <mergeCell ref="A94:C94"/>
    <mergeCell ref="A55:A63"/>
    <mergeCell ref="B55:B63"/>
    <mergeCell ref="A64:A85"/>
    <mergeCell ref="B80:B83"/>
    <mergeCell ref="A86:C86"/>
    <mergeCell ref="A87:Q87"/>
    <mergeCell ref="A41:Q41"/>
    <mergeCell ref="A42:A45"/>
    <mergeCell ref="B42:B45"/>
    <mergeCell ref="A47:A49"/>
    <mergeCell ref="B47:B49"/>
    <mergeCell ref="A50:A54"/>
    <mergeCell ref="B50:B54"/>
    <mergeCell ref="A17:A26"/>
    <mergeCell ref="B17:B22"/>
    <mergeCell ref="D24:D25"/>
    <mergeCell ref="A27:Q27"/>
    <mergeCell ref="A28:A37"/>
    <mergeCell ref="B28:B35"/>
    <mergeCell ref="L11:Q11"/>
    <mergeCell ref="A12:B12"/>
    <mergeCell ref="A13:B13"/>
    <mergeCell ref="C13:C14"/>
    <mergeCell ref="D13:D14"/>
    <mergeCell ref="F13:F14"/>
    <mergeCell ref="G13:O13"/>
    <mergeCell ref="P13:P14"/>
    <mergeCell ref="Q13:Q14"/>
    <mergeCell ref="M1:Q1"/>
    <mergeCell ref="L2:Q5"/>
    <mergeCell ref="A5:J6"/>
    <mergeCell ref="D7:F7"/>
    <mergeCell ref="G7:J7"/>
    <mergeCell ref="C8:C9"/>
    <mergeCell ref="D8:F8"/>
    <mergeCell ref="G8:J8"/>
    <mergeCell ref="A16:Q1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Рябова Ольга Александровна</dc:creator>
  <cp:lastModifiedBy>Maksim</cp:lastModifiedBy>
  <dcterms:created xsi:type="dcterms:W3CDTF">2019-02-15T05:44:48Z</dcterms:created>
  <dcterms:modified xsi:type="dcterms:W3CDTF">2019-06-10T19:29:31Z</dcterms:modified>
</cp:coreProperties>
</file>