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1c\Сантехлайт\"/>
    </mc:Choice>
  </mc:AlternateContent>
  <bookViews>
    <workbookView xWindow="0" yWindow="0" windowWidth="28800" windowHeight="12330" tabRatio="147"/>
  </bookViews>
  <sheets>
    <sheet name="Лист1" sheetId="1" r:id="rId1"/>
  </sheets>
  <definedNames>
    <definedName name="_xlnm._FilterDatabase" localSheetId="0" hidden="1">Лист1!$A$10:$DH$10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15" i="1" l="1"/>
  <c r="AO14" i="1"/>
  <c r="AO13" i="1"/>
  <c r="AO12" i="1"/>
  <c r="AO11" i="1"/>
  <c r="AO9" i="1"/>
  <c r="AO8" i="1"/>
  <c r="AO6" i="1"/>
  <c r="AO5" i="1"/>
  <c r="AO4" i="1"/>
  <c r="O6" i="1" l="1"/>
  <c r="L5" i="1"/>
  <c r="N5" i="1" s="1"/>
  <c r="L6" i="1"/>
  <c r="N6" i="1" s="1"/>
  <c r="L7" i="1"/>
  <c r="N7" i="1" s="1"/>
  <c r="L8" i="1"/>
  <c r="N8" i="1" s="1"/>
  <c r="L9" i="1"/>
  <c r="N9" i="1" s="1"/>
  <c r="L4" i="1"/>
  <c r="V4" i="1" s="1"/>
  <c r="C5" i="1"/>
  <c r="C6" i="1"/>
  <c r="C7" i="1"/>
  <c r="C8" i="1"/>
  <c r="C9" i="1"/>
  <c r="C4" i="1"/>
  <c r="J5" i="1"/>
  <c r="Q5" i="1" s="1"/>
  <c r="J7" i="1"/>
  <c r="O7" i="1" s="1"/>
  <c r="J8" i="1"/>
  <c r="O8" i="1" s="1"/>
  <c r="J9" i="1"/>
  <c r="J4" i="1"/>
  <c r="O4" i="1" s="1"/>
  <c r="P4" i="1"/>
  <c r="B10" i="1"/>
  <c r="B3" i="1"/>
  <c r="P6" i="1"/>
  <c r="P5" i="1"/>
  <c r="N4" i="1" l="1"/>
  <c r="N3" i="1" s="1"/>
  <c r="O5" i="1"/>
  <c r="J3" i="1"/>
  <c r="P15" i="1"/>
  <c r="P14" i="1"/>
  <c r="P13" i="1"/>
  <c r="P12" i="1"/>
  <c r="P11" i="1"/>
  <c r="P8" i="1"/>
  <c r="P9" i="1"/>
  <c r="O11" i="1"/>
  <c r="Q12" i="1"/>
  <c r="Q11" i="1"/>
  <c r="G13" i="1"/>
  <c r="G12" i="1"/>
  <c r="G14" i="1"/>
  <c r="G15" i="1"/>
  <c r="G11" i="1"/>
  <c r="G5" i="1"/>
  <c r="G6" i="1"/>
  <c r="G7" i="1"/>
  <c r="G8" i="1"/>
  <c r="G9" i="1"/>
  <c r="T10" i="1"/>
  <c r="D10" i="1"/>
  <c r="H10" i="1"/>
  <c r="V15" i="1"/>
  <c r="V14" i="1"/>
  <c r="V13" i="1"/>
  <c r="V12" i="1"/>
  <c r="V7" i="1"/>
  <c r="V6" i="1"/>
  <c r="V5" i="1"/>
  <c r="V8" i="1"/>
  <c r="V9" i="1"/>
  <c r="Q4" i="1"/>
  <c r="G10" i="1" l="1"/>
  <c r="H3" i="1"/>
  <c r="L11" i="1"/>
  <c r="V11" i="1" s="1"/>
  <c r="C12" i="1"/>
  <c r="C13" i="1"/>
  <c r="C14" i="1"/>
  <c r="C15" i="1"/>
  <c r="C11" i="1"/>
  <c r="O15" i="1"/>
  <c r="O14" i="1"/>
  <c r="O13" i="1"/>
  <c r="O12" i="1"/>
  <c r="Q15" i="1"/>
  <c r="Q14" i="1"/>
  <c r="Q13" i="1"/>
  <c r="Q6" i="1"/>
  <c r="Q7" i="1"/>
  <c r="Q8" i="1"/>
  <c r="B16" i="1"/>
  <c r="D3" i="1"/>
  <c r="D16" i="1" s="1"/>
  <c r="G3" i="1"/>
  <c r="S3" i="1"/>
  <c r="S16" i="1" s="1"/>
  <c r="T3" i="1"/>
  <c r="T16" i="1" s="1"/>
  <c r="O9" i="1"/>
  <c r="Q9" i="1" s="1"/>
  <c r="J10" i="1"/>
  <c r="J16" i="1" s="1"/>
  <c r="C10" i="1" l="1"/>
  <c r="C3" i="1"/>
  <c r="H16" i="1"/>
  <c r="L10" i="1"/>
  <c r="V10" i="1" s="1"/>
  <c r="N11" i="1"/>
  <c r="N10" i="1" s="1"/>
  <c r="O10" i="1"/>
  <c r="U15" i="1" s="1"/>
  <c r="O3" i="1" l="1"/>
  <c r="U11" i="1"/>
  <c r="U13" i="1"/>
  <c r="C16" i="1"/>
  <c r="L3" i="1"/>
  <c r="U14" i="1"/>
  <c r="U12" i="1"/>
  <c r="Q10" i="1"/>
  <c r="G16" i="1"/>
  <c r="N16" i="1"/>
  <c r="U8" i="1" l="1"/>
  <c r="U4" i="1"/>
  <c r="W4" i="1" s="1"/>
  <c r="U5" i="1"/>
  <c r="U7" i="1"/>
  <c r="Q3" i="1"/>
  <c r="O16" i="1"/>
  <c r="Q16" i="1" s="1"/>
  <c r="U9" i="1"/>
  <c r="U6" i="1"/>
  <c r="L16" i="1"/>
  <c r="V16" i="1" s="1"/>
  <c r="V3" i="1"/>
  <c r="W5" i="1" l="1"/>
  <c r="W6" i="1" s="1"/>
  <c r="W7" i="1" s="1"/>
  <c r="W8" i="1" s="1"/>
  <c r="W9" i="1" s="1"/>
  <c r="U3" i="1"/>
  <c r="W3" i="1" s="1"/>
  <c r="U10" i="1"/>
  <c r="W10" i="1" l="1"/>
</calcChain>
</file>

<file path=xl/sharedStrings.xml><?xml version="1.0" encoding="utf-8"?>
<sst xmlns="http://schemas.openxmlformats.org/spreadsheetml/2006/main" count="105" uniqueCount="91">
  <si>
    <t>Номенклатура</t>
  </si>
  <si>
    <t>Водонагреватель Haier ES100-V-A2</t>
  </si>
  <si>
    <t>Водонагреватель Haier ES30-V-A2</t>
  </si>
  <si>
    <t>Водонагреватель Haier ES30-V-A3</t>
  </si>
  <si>
    <t>Водонагреватель Haier ES50-V-A2</t>
  </si>
  <si>
    <t>Водонагреватель Haier ES50-V-F1(R) плоский</t>
  </si>
  <si>
    <t>Водонагреватель Haier ES80-V-A2</t>
  </si>
  <si>
    <t>Водонагреватель Haier ES80-V-F1(R) плоский</t>
  </si>
  <si>
    <t>LYRA Умывальник Jika с 1отв., 55х45  Lyra 14271001049</t>
  </si>
  <si>
    <t>Вентилятор IN 10/4</t>
  </si>
  <si>
    <t>Вентилятор IN 12/5</t>
  </si>
  <si>
    <t>Водонаг.Ariston  SB R 80 V (3700064)</t>
  </si>
  <si>
    <t>Январь приход (шт)</t>
  </si>
  <si>
    <t>Февраль приход (шт)</t>
  </si>
  <si>
    <t>Группа , итоги</t>
  </si>
  <si>
    <t>Приход  итого за период  (шт.)</t>
  </si>
  <si>
    <t>Приход  итого за период (руб.)</t>
  </si>
  <si>
    <t>Рентабельность  % период</t>
  </si>
  <si>
    <t xml:space="preserve">Итоги  общие по колонкам </t>
  </si>
  <si>
    <t xml:space="preserve">Январь  конечный остаток(шт) </t>
  </si>
  <si>
    <t xml:space="preserve"> Январь Рентабельность %</t>
  </si>
  <si>
    <t>Начальный остаток период (шт)</t>
  </si>
  <si>
    <t>Начальный остаток   период (руб.)</t>
  </si>
  <si>
    <t>Статус ТМЦ (складская заказная программа)  в планах присвоить</t>
  </si>
  <si>
    <t>Январь начальный остаток (шт)</t>
  </si>
  <si>
    <t xml:space="preserve">Конечный остаток  период  (шт.) </t>
  </si>
  <si>
    <t>Товар в пути  по Заказам поставщика  еще без оприходования</t>
  </si>
  <si>
    <t>не включаем списание, перемещения, и движения между  собственными предприятиями.</t>
  </si>
  <si>
    <t>Цена закупа за ед. товара</t>
  </si>
  <si>
    <t xml:space="preserve">Маржа период  </t>
  </si>
  <si>
    <t xml:space="preserve"> доля прибыли в каждой заработанной денежной единице</t>
  </si>
  <si>
    <t>Продажи итого за период  (шт)</t>
  </si>
  <si>
    <t>разница  продажи и себестоимости</t>
  </si>
  <si>
    <r>
      <t xml:space="preserve">Коэфциент оборачиваемости за период   шт   </t>
    </r>
    <r>
      <rPr>
        <sz val="9"/>
        <color theme="2" tint="-0.499984740745262"/>
        <rFont val="Arial"/>
        <family val="2"/>
        <charset val="204"/>
      </rPr>
      <t xml:space="preserve">Сколько раз  товар прошел полный цикл продажи  в шт = Продажи шт за период / Средний товарный запас шт за период </t>
    </r>
  </si>
  <si>
    <t xml:space="preserve">Средний товарный запас:  = (ТЗ1 / 2 + ТЗ2 + ТЗ3 + ТЗ4 + … + ТЗn / 2) /(n – 1); где ТЗ1, ТЗ2, …, ТЗn — запасы товаров на отдельные даты анализируемого периода
n — число дат периода.     </t>
  </si>
  <si>
    <t xml:space="preserve"> Январь маржа (руб)   </t>
  </si>
  <si>
    <t>Y</t>
  </si>
  <si>
    <t>Z</t>
  </si>
  <si>
    <t>Х</t>
  </si>
  <si>
    <t>A</t>
  </si>
  <si>
    <t>C</t>
  </si>
  <si>
    <t xml:space="preserve">Удельный вес(доля) в  общей сумме маржи, %  </t>
  </si>
  <si>
    <t>Классическая классификация  по анализу АВС(  доля в общей марже) /    ХYZ  (по кол-ву продаж)  за период (анализ всей номенклатуре и среди групп)</t>
  </si>
  <si>
    <t>где:</t>
  </si>
  <si>
    <t>σ – стандартное отклонение объема продаж;</t>
  </si>
  <si>
    <t>n – количество рассматриваемых периодов продаж товаров;</t>
  </si>
  <si>
    <t>xi – объем продаж в период в i-й период;</t>
  </si>
  <si>
    <t>х* – среднеарифметическое значение продаж товаров.</t>
  </si>
  <si>
    <t>XYZ</t>
  </si>
  <si>
    <t>Сумма закуп. с доп. расходами приход (руб) на ед.</t>
  </si>
  <si>
    <t>Январь цена продажи (руб)</t>
  </si>
  <si>
    <t>актуальные на дату формирования отчета</t>
  </si>
  <si>
    <t>цена продажи- цена с/с</t>
  </si>
  <si>
    <t>цена закупа с доп.расходами</t>
  </si>
  <si>
    <t>(какую долю   занимает позиция или группа в сумме маржи )</t>
  </si>
  <si>
    <t>Январь конечный остаток (руб) закуп с допрасходами</t>
  </si>
  <si>
    <t xml:space="preserve">Цена  закуп. с доп.расходами(руб) на ед. </t>
  </si>
  <si>
    <t>Январь  продажи (шт)</t>
  </si>
  <si>
    <t>цена закупа с допрасх</t>
  </si>
  <si>
    <t>Цена закупа (чистая) руб.</t>
  </si>
  <si>
    <t>Февраль начальный остаток (шт)</t>
  </si>
  <si>
    <t>Февраль  цена продажи (руб)</t>
  </si>
  <si>
    <t xml:space="preserve">Маржа за един. товара продажи </t>
  </si>
  <si>
    <t>Сумма продажиитого за период  (руб.)</t>
  </si>
  <si>
    <t>не включаем товары в пути, чистый остаток с резервами</t>
  </si>
  <si>
    <t>Сумма конечного остатка  период  (руб.)</t>
  </si>
  <si>
    <t>А</t>
  </si>
  <si>
    <t>С</t>
  </si>
  <si>
    <t>В</t>
  </si>
  <si>
    <t>Период</t>
  </si>
  <si>
    <t>X</t>
  </si>
  <si>
    <t>Январь  сумма начальный остаток (руб)</t>
  </si>
  <si>
    <t>Январь  сумма  продажи (руб)</t>
  </si>
  <si>
    <t>Февраль сумма начальный остаток (руб)</t>
  </si>
  <si>
    <t>Февраль продажи (шт)</t>
  </si>
  <si>
    <t>Февраль  сумма  продажи (руб)</t>
  </si>
  <si>
    <t xml:space="preserve">Февраль конечный остаток(шт) </t>
  </si>
  <si>
    <t>Февральконечный остаток (руб) закуп с допрасходами</t>
  </si>
  <si>
    <t>Кол-во реализаций за период</t>
  </si>
  <si>
    <t xml:space="preserve"> АВС</t>
  </si>
  <si>
    <t>ZYZ</t>
  </si>
  <si>
    <t>до 75  группа А; 75-95  В; 95-100 -С   (ИЗ РЕГИСТРА СВЕДЕНИЙ)</t>
  </si>
  <si>
    <t xml:space="preserve">«Х» - 0-10% .
«Y» - 10-25% - 
«Z» - от 25%  (ИЗ РЕГИСТРА СВЕДЕНИЙ) </t>
  </si>
  <si>
    <t>Фиксированная последняя  (по типу цен закупочная на конец периода)</t>
  </si>
  <si>
    <t>выводится в  РМ  формирование потребностей</t>
  </si>
  <si>
    <t>Сумма закупа с доп.расходами</t>
  </si>
  <si>
    <t>сумма закупа (с доп.расходами)</t>
  </si>
  <si>
    <t>Резервы по конечному остатку</t>
  </si>
  <si>
    <t>Нарастающим итогом,  Убираем ????</t>
  </si>
  <si>
    <t>Цена продажи (руб)</t>
  </si>
  <si>
    <t xml:space="preserve">цена с/с за ед.тов.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</si>
</sst>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 tint="0.34998626667073579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theme="2" tint="-0.499984740745262"/>
      <name val="Arial"/>
      <family val="2"/>
      <charset val="204"/>
    </font>
    <font>
      <sz val="11"/>
      <color rgb="FF21203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1" fontId="0" fillId="0" borderId="0" xfId="0" applyNumberFormat="1"/>
    <xf numFmtId="1" fontId="3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 applyFill="1" applyBorder="1"/>
    <xf numFmtId="1" fontId="0" fillId="2" borderId="0" xfId="0" applyNumberFormat="1" applyFill="1" applyBorder="1"/>
    <xf numFmtId="1" fontId="0" fillId="0" borderId="0" xfId="0" applyNumberFormat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10" fontId="2" fillId="2" borderId="3" xfId="0" applyNumberFormat="1" applyFon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0" fontId="0" fillId="6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1" fontId="0" fillId="6" borderId="0" xfId="0" applyNumberFormat="1" applyFill="1" applyBorder="1" applyAlignment="1">
      <alignment horizontal="center" vertical="center"/>
    </xf>
    <xf numFmtId="10" fontId="0" fillId="6" borderId="0" xfId="0" applyNumberFormat="1" applyFill="1" applyBorder="1" applyAlignment="1">
      <alignment horizontal="center" vertical="center"/>
    </xf>
    <xf numFmtId="0" fontId="7" fillId="6" borderId="0" xfId="0" applyFont="1" applyFill="1" applyBorder="1"/>
    <xf numFmtId="164" fontId="0" fillId="6" borderId="0" xfId="0" applyNumberFormat="1" applyFill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 vertical="center"/>
    </xf>
    <xf numFmtId="1" fontId="0" fillId="6" borderId="8" xfId="0" applyNumberFormat="1" applyFill="1" applyBorder="1" applyAlignment="1">
      <alignment horizontal="center" vertical="center"/>
    </xf>
    <xf numFmtId="10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" fontId="1" fillId="4" borderId="12" xfId="0" applyNumberFormat="1" applyFont="1" applyFill="1" applyBorder="1" applyAlignment="1">
      <alignment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10" fontId="0" fillId="2" borderId="17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/>
    </xf>
    <xf numFmtId="1" fontId="1" fillId="3" borderId="11" xfId="0" applyNumberFormat="1" applyFont="1" applyFill="1" applyBorder="1" applyAlignment="1">
      <alignment horizontal="center" vertical="center" wrapText="1"/>
    </xf>
    <xf numFmtId="10" fontId="1" fillId="4" borderId="13" xfId="0" applyNumberFormat="1" applyFont="1" applyFill="1" applyBorder="1" applyAlignment="1">
      <alignment horizontal="center" vertical="center" wrapText="1"/>
    </xf>
    <xf numFmtId="10" fontId="4" fillId="4" borderId="15" xfId="0" applyNumberFormat="1" applyFont="1" applyFill="1" applyBorder="1" applyAlignment="1">
      <alignment horizontal="center" vertical="center" wrapText="1"/>
    </xf>
    <xf numFmtId="10" fontId="5" fillId="2" borderId="15" xfId="0" applyNumberFormat="1" applyFont="1" applyFill="1" applyBorder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0" fontId="1" fillId="2" borderId="15" xfId="0" applyNumberFormat="1" applyFont="1" applyFill="1" applyBorder="1" applyAlignment="1">
      <alignment horizontal="center" vertical="center"/>
    </xf>
    <xf numFmtId="10" fontId="0" fillId="2" borderId="18" xfId="0" applyNumberForma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18</xdr:row>
      <xdr:rowOff>180975</xdr:rowOff>
    </xdr:from>
    <xdr:to>
      <xdr:col>16</xdr:col>
      <xdr:colOff>828675</xdr:colOff>
      <xdr:row>23</xdr:row>
      <xdr:rowOff>0</xdr:rowOff>
    </xdr:to>
    <xdr:pic>
      <xdr:nvPicPr>
        <xdr:cNvPr id="4" name="Рисунок 3" descr="XYZ анализ продаж. Формула расчета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7010400"/>
          <a:ext cx="25050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RowHeight="15" x14ac:dyDescent="0.25"/>
  <cols>
    <col min="1" max="1" width="34.140625" style="13" customWidth="1"/>
    <col min="2" max="2" width="10.140625" style="13" customWidth="1"/>
    <col min="3" max="3" width="9.28515625" style="13" customWidth="1"/>
    <col min="4" max="4" width="10.140625" style="13" customWidth="1"/>
    <col min="5" max="5" width="11.85546875" style="13" customWidth="1"/>
    <col min="6" max="6" width="13.42578125" style="13" customWidth="1"/>
    <col min="7" max="8" width="10.140625" style="13" customWidth="1"/>
    <col min="9" max="9" width="12.28515625" style="13" customWidth="1"/>
    <col min="10" max="10" width="8.5703125" style="13" customWidth="1"/>
    <col min="11" max="11" width="10.5703125" style="13" customWidth="1"/>
    <col min="12" max="12" width="9.85546875" style="13" customWidth="1"/>
    <col min="13" max="13" width="9" style="13" customWidth="1"/>
    <col min="14" max="14" width="10.7109375" style="13" customWidth="1"/>
    <col min="15" max="15" width="10.42578125" style="13" customWidth="1"/>
    <col min="16" max="16" width="10.5703125" style="13" customWidth="1"/>
    <col min="17" max="17" width="13.28515625" style="24" customWidth="1"/>
    <col min="18" max="18" width="14.28515625" style="13" customWidth="1"/>
    <col min="19" max="20" width="13.140625" style="13" customWidth="1"/>
    <col min="21" max="21" width="13.140625" style="24" customWidth="1"/>
    <col min="22" max="22" width="19.42578125" style="27" customWidth="1"/>
    <col min="23" max="23" width="11.5703125" style="27" customWidth="1"/>
    <col min="24" max="24" width="12.140625" style="27" customWidth="1"/>
    <col min="25" max="25" width="11.7109375" style="13" customWidth="1"/>
    <col min="26" max="26" width="8.85546875" style="13" customWidth="1"/>
    <col min="27" max="27" width="11.5703125" style="13" customWidth="1"/>
    <col min="28" max="28" width="12" style="13" customWidth="1"/>
    <col min="29" max="29" width="11.7109375" style="13" customWidth="1"/>
    <col min="30" max="30" width="11.85546875" style="13" customWidth="1"/>
    <col min="31" max="31" width="13.42578125" style="13" customWidth="1"/>
    <col min="32" max="32" width="13.7109375" style="13" customWidth="1"/>
    <col min="33" max="33" width="11.85546875" style="13" customWidth="1"/>
    <col min="34" max="35" width="12.28515625" style="13" customWidth="1"/>
    <col min="36" max="36" width="10.140625" style="13" customWidth="1"/>
    <col min="37" max="37" width="12" style="13" customWidth="1"/>
    <col min="38" max="38" width="9" style="13" customWidth="1"/>
    <col min="39" max="39" width="12" style="13" customWidth="1"/>
    <col min="40" max="40" width="11.140625" style="13" customWidth="1"/>
    <col min="41" max="41" width="10.5703125" style="13" customWidth="1"/>
    <col min="42" max="42" width="11.85546875" style="13" customWidth="1"/>
    <col min="43" max="44" width="12" style="13" customWidth="1"/>
    <col min="45" max="45" width="11.85546875" style="13" customWidth="1"/>
    <col min="46" max="46" width="12" style="13" customWidth="1"/>
    <col min="47" max="52" width="13.42578125" style="13" customWidth="1"/>
    <col min="53" max="53" width="14" style="13" customWidth="1"/>
    <col min="54" max="54" width="10.85546875" style="2" customWidth="1"/>
    <col min="55" max="112" width="9.140625" style="2"/>
    <col min="113" max="16384" width="9.140625" style="3"/>
  </cols>
  <sheetData>
    <row r="1" spans="1:112" ht="104.25" customHeight="1" x14ac:dyDescent="0.25">
      <c r="A1" s="1" t="s">
        <v>0</v>
      </c>
      <c r="B1" s="56" t="s">
        <v>21</v>
      </c>
      <c r="C1" s="57" t="s">
        <v>22</v>
      </c>
      <c r="D1" s="57" t="s">
        <v>15</v>
      </c>
      <c r="E1" s="80" t="s">
        <v>59</v>
      </c>
      <c r="F1" s="80" t="s">
        <v>56</v>
      </c>
      <c r="G1" s="57" t="s">
        <v>16</v>
      </c>
      <c r="H1" s="57" t="s">
        <v>31</v>
      </c>
      <c r="I1" s="80" t="s">
        <v>89</v>
      </c>
      <c r="J1" s="57" t="s">
        <v>63</v>
      </c>
      <c r="K1" s="75" t="s">
        <v>78</v>
      </c>
      <c r="L1" s="57" t="s">
        <v>25</v>
      </c>
      <c r="M1" s="50" t="s">
        <v>90</v>
      </c>
      <c r="N1" s="57" t="s">
        <v>65</v>
      </c>
      <c r="O1" s="57" t="s">
        <v>29</v>
      </c>
      <c r="P1" s="50" t="s">
        <v>62</v>
      </c>
      <c r="Q1" s="81" t="s">
        <v>17</v>
      </c>
      <c r="R1" s="15" t="s">
        <v>28</v>
      </c>
      <c r="S1" s="56" t="s">
        <v>87</v>
      </c>
      <c r="T1" s="57" t="s">
        <v>26</v>
      </c>
      <c r="U1" s="58" t="s">
        <v>41</v>
      </c>
      <c r="V1" s="59" t="s">
        <v>33</v>
      </c>
      <c r="W1" s="60" t="s">
        <v>42</v>
      </c>
      <c r="X1" s="61" t="s">
        <v>79</v>
      </c>
      <c r="Y1" s="61" t="s">
        <v>80</v>
      </c>
      <c r="Z1" s="62" t="s">
        <v>23</v>
      </c>
      <c r="AA1" s="87" t="s">
        <v>24</v>
      </c>
      <c r="AB1" s="80" t="s">
        <v>71</v>
      </c>
      <c r="AC1" s="80" t="s">
        <v>12</v>
      </c>
      <c r="AD1" s="80" t="s">
        <v>59</v>
      </c>
      <c r="AE1" s="80" t="s">
        <v>56</v>
      </c>
      <c r="AF1" s="80" t="s">
        <v>49</v>
      </c>
      <c r="AG1" s="80" t="s">
        <v>57</v>
      </c>
      <c r="AH1" s="80" t="s">
        <v>50</v>
      </c>
      <c r="AI1" s="80" t="s">
        <v>72</v>
      </c>
      <c r="AJ1" s="80" t="s">
        <v>78</v>
      </c>
      <c r="AK1" s="80" t="s">
        <v>19</v>
      </c>
      <c r="AL1" s="50" t="s">
        <v>90</v>
      </c>
      <c r="AM1" s="80" t="s">
        <v>55</v>
      </c>
      <c r="AN1" s="80" t="s">
        <v>35</v>
      </c>
      <c r="AO1" s="50" t="s">
        <v>62</v>
      </c>
      <c r="AP1" s="88" t="s">
        <v>20</v>
      </c>
      <c r="AQ1" s="52" t="s">
        <v>60</v>
      </c>
      <c r="AR1" s="1" t="s">
        <v>73</v>
      </c>
      <c r="AS1" s="1" t="s">
        <v>13</v>
      </c>
      <c r="AT1" s="1" t="s">
        <v>59</v>
      </c>
      <c r="AU1" s="1" t="s">
        <v>56</v>
      </c>
      <c r="AV1" s="1" t="s">
        <v>49</v>
      </c>
      <c r="AW1" s="1" t="s">
        <v>74</v>
      </c>
      <c r="AX1" s="1" t="s">
        <v>61</v>
      </c>
      <c r="AY1" s="1" t="s">
        <v>75</v>
      </c>
      <c r="AZ1" s="1" t="s">
        <v>76</v>
      </c>
      <c r="BA1" s="1" t="s">
        <v>77</v>
      </c>
      <c r="BB1" s="2" t="s">
        <v>35</v>
      </c>
      <c r="BC1" s="2" t="s">
        <v>20</v>
      </c>
    </row>
    <row r="2" spans="1:112" ht="102" customHeight="1" x14ac:dyDescent="0.25">
      <c r="A2" s="1"/>
      <c r="B2" s="63"/>
      <c r="C2" s="14" t="s">
        <v>86</v>
      </c>
      <c r="D2" s="14"/>
      <c r="E2" s="1"/>
      <c r="F2" s="1"/>
      <c r="G2" s="14" t="s">
        <v>85</v>
      </c>
      <c r="H2" s="14" t="s">
        <v>27</v>
      </c>
      <c r="I2" s="1"/>
      <c r="J2" s="14"/>
      <c r="K2" s="75" t="s">
        <v>84</v>
      </c>
      <c r="L2" s="14" t="s">
        <v>64</v>
      </c>
      <c r="M2" s="15"/>
      <c r="N2" s="14" t="s">
        <v>53</v>
      </c>
      <c r="O2" s="14" t="s">
        <v>32</v>
      </c>
      <c r="P2" s="15" t="s">
        <v>52</v>
      </c>
      <c r="Q2" s="82" t="s">
        <v>30</v>
      </c>
      <c r="R2" s="15" t="s">
        <v>83</v>
      </c>
      <c r="S2" s="63" t="s">
        <v>51</v>
      </c>
      <c r="T2" s="14"/>
      <c r="U2" s="19" t="s">
        <v>54</v>
      </c>
      <c r="V2" s="28" t="s">
        <v>34</v>
      </c>
      <c r="W2" s="51" t="s">
        <v>88</v>
      </c>
      <c r="X2" s="47" t="s">
        <v>81</v>
      </c>
      <c r="Y2" s="14" t="s">
        <v>82</v>
      </c>
      <c r="Z2" s="64"/>
      <c r="AA2" s="89"/>
      <c r="AB2" s="1" t="s">
        <v>58</v>
      </c>
      <c r="AC2" s="1"/>
      <c r="AD2" s="1"/>
      <c r="AE2" s="1"/>
      <c r="AF2" s="1"/>
      <c r="AG2" s="1"/>
      <c r="AH2" s="1"/>
      <c r="AI2" s="1"/>
      <c r="AJ2" s="1"/>
      <c r="AK2" s="1"/>
      <c r="AL2" s="15"/>
      <c r="AM2" s="1"/>
      <c r="AN2" s="29"/>
      <c r="AO2" s="15" t="s">
        <v>52</v>
      </c>
      <c r="AP2" s="90"/>
      <c r="AQ2" s="52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112" s="6" customFormat="1" ht="25.5" customHeight="1" x14ac:dyDescent="0.25">
      <c r="A3" s="4" t="s">
        <v>14</v>
      </c>
      <c r="B3" s="65">
        <f>SUM(B4:B9)</f>
        <v>15</v>
      </c>
      <c r="C3" s="18">
        <f>SUM(C4:C9)</f>
        <v>68600</v>
      </c>
      <c r="D3" s="18">
        <f t="shared" ref="D3:G3" si="0">SUM(D4:D9)</f>
        <v>2</v>
      </c>
      <c r="E3" s="5"/>
      <c r="F3" s="5"/>
      <c r="G3" s="18">
        <f t="shared" si="0"/>
        <v>21000</v>
      </c>
      <c r="H3" s="18">
        <f>SUM(H4:H9)</f>
        <v>9</v>
      </c>
      <c r="I3" s="5"/>
      <c r="J3" s="18" t="e">
        <f>SUM(J4:J9)</f>
        <v>#REF!</v>
      </c>
      <c r="K3" s="76"/>
      <c r="L3" s="18">
        <f>SUM(L4:L9)</f>
        <v>8</v>
      </c>
      <c r="M3" s="18"/>
      <c r="N3" s="18">
        <f>SUM(N4:N9)</f>
        <v>47900</v>
      </c>
      <c r="O3" s="18" t="e">
        <f>SUM(O4:O9)</f>
        <v>#REF!</v>
      </c>
      <c r="P3" s="18"/>
      <c r="Q3" s="83" t="e">
        <f>O3/J3</f>
        <v>#REF!</v>
      </c>
      <c r="R3" s="18"/>
      <c r="S3" s="65">
        <f t="shared" ref="S3:T3" si="1">SUM(S4:S9)</f>
        <v>1</v>
      </c>
      <c r="T3" s="18">
        <f t="shared" si="1"/>
        <v>6</v>
      </c>
      <c r="U3" s="20" t="e">
        <f>O3/O16</f>
        <v>#REF!</v>
      </c>
      <c r="V3" s="25">
        <f t="shared" ref="V3:V16" si="2">H3/((B3+L3)/2)</f>
        <v>0.78260869565217395</v>
      </c>
      <c r="W3" s="16" t="e">
        <f>U3</f>
        <v>#REF!</v>
      </c>
      <c r="X3" s="25" t="s">
        <v>39</v>
      </c>
      <c r="Y3" s="5"/>
      <c r="Z3" s="66"/>
      <c r="AA3" s="69"/>
      <c r="AB3" s="5"/>
      <c r="AC3" s="5"/>
      <c r="AD3" s="5"/>
      <c r="AE3" s="5"/>
      <c r="AF3" s="5"/>
      <c r="AG3" s="5"/>
      <c r="AH3" s="5"/>
      <c r="AI3" s="5"/>
      <c r="AJ3" s="5"/>
      <c r="AK3" s="5"/>
      <c r="AL3" s="18"/>
      <c r="AM3" s="5"/>
      <c r="AN3" s="5"/>
      <c r="AO3" s="18"/>
      <c r="AP3" s="66"/>
      <c r="AQ3" s="53"/>
      <c r="AR3" s="5"/>
      <c r="AS3" s="5"/>
      <c r="AT3" s="5"/>
      <c r="AU3" s="5"/>
      <c r="AV3" s="5"/>
      <c r="AW3" s="5"/>
      <c r="AX3" s="5"/>
      <c r="AY3" s="5"/>
      <c r="AZ3" s="5"/>
      <c r="BA3" s="5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</row>
    <row r="4" spans="1:112" x14ac:dyDescent="0.25">
      <c r="A4" s="7" t="s">
        <v>1</v>
      </c>
      <c r="B4" s="67">
        <v>5</v>
      </c>
      <c r="C4" s="8">
        <f>B4*M4</f>
        <v>52500</v>
      </c>
      <c r="D4" s="8">
        <v>2</v>
      </c>
      <c r="E4" s="8"/>
      <c r="F4" s="8"/>
      <c r="G4" s="8">
        <v>21000</v>
      </c>
      <c r="H4" s="8">
        <v>3</v>
      </c>
      <c r="I4" s="8"/>
      <c r="J4" s="8" t="e">
        <f>H4*#REF!</f>
        <v>#REF!</v>
      </c>
      <c r="K4" s="77"/>
      <c r="L4" s="8">
        <f t="shared" ref="L4:L9" si="3">B4+D4-H4</f>
        <v>4</v>
      </c>
      <c r="M4" s="7">
        <v>10500</v>
      </c>
      <c r="N4" s="8">
        <f>L4*M4</f>
        <v>42000</v>
      </c>
      <c r="O4" s="8" t="e">
        <f>J4-(H4*M4)</f>
        <v>#REF!</v>
      </c>
      <c r="P4" s="7" t="e">
        <f>#REF!-M4</f>
        <v>#REF!</v>
      </c>
      <c r="Q4" s="84" t="e">
        <f>(J4-(H4*M4))/J4</f>
        <v>#REF!</v>
      </c>
      <c r="R4" s="7">
        <v>10000</v>
      </c>
      <c r="S4" s="67">
        <v>1</v>
      </c>
      <c r="T4" s="8">
        <v>6</v>
      </c>
      <c r="U4" s="21" t="e">
        <f>O4/O3</f>
        <v>#REF!</v>
      </c>
      <c r="V4" s="26">
        <f t="shared" si="2"/>
        <v>0.66666666666666663</v>
      </c>
      <c r="W4" s="17" t="e">
        <f>U4</f>
        <v>#REF!</v>
      </c>
      <c r="X4" s="30" t="s">
        <v>66</v>
      </c>
      <c r="Y4" s="26" t="s">
        <v>38</v>
      </c>
      <c r="Z4" s="68"/>
      <c r="AA4" s="67"/>
      <c r="AB4" s="8"/>
      <c r="AC4" s="8"/>
      <c r="AD4" s="8"/>
      <c r="AE4" s="8"/>
      <c r="AF4" s="8"/>
      <c r="AG4" s="8"/>
      <c r="AH4" s="8"/>
      <c r="AI4" s="8"/>
      <c r="AJ4" s="8"/>
      <c r="AK4" s="8"/>
      <c r="AL4" s="7">
        <v>10500</v>
      </c>
      <c r="AM4" s="8"/>
      <c r="AN4" s="8"/>
      <c r="AO4" s="7" t="e">
        <f>#REF!-AL4</f>
        <v>#REF!</v>
      </c>
      <c r="AP4" s="68"/>
      <c r="AQ4" s="54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112" x14ac:dyDescent="0.25">
      <c r="A5" s="7" t="s">
        <v>2</v>
      </c>
      <c r="B5" s="67">
        <v>4</v>
      </c>
      <c r="C5" s="8">
        <f>B5*M5</f>
        <v>8000</v>
      </c>
      <c r="D5" s="8">
        <v>0</v>
      </c>
      <c r="E5" s="8"/>
      <c r="F5" s="8"/>
      <c r="G5" s="8">
        <f>D5*R5</f>
        <v>0</v>
      </c>
      <c r="H5" s="8">
        <v>3</v>
      </c>
      <c r="I5" s="8"/>
      <c r="J5" s="8" t="e">
        <f>H5*#REF!</f>
        <v>#REF!</v>
      </c>
      <c r="K5" s="77"/>
      <c r="L5" s="8">
        <f t="shared" si="3"/>
        <v>1</v>
      </c>
      <c r="M5" s="7">
        <v>2000</v>
      </c>
      <c r="N5" s="8">
        <f>L5*M5</f>
        <v>2000</v>
      </c>
      <c r="O5" s="8" t="e">
        <f>J5-(H5*M5)</f>
        <v>#REF!</v>
      </c>
      <c r="P5" s="7" t="e">
        <f>#REF!-M5</f>
        <v>#REF!</v>
      </c>
      <c r="Q5" s="84" t="e">
        <f>(J5-(H5*M5))/J5</f>
        <v>#REF!</v>
      </c>
      <c r="R5" s="7">
        <v>1800</v>
      </c>
      <c r="S5" s="67">
        <v>0</v>
      </c>
      <c r="T5" s="8">
        <v>0</v>
      </c>
      <c r="U5" s="21" t="e">
        <f>O5/O3</f>
        <v>#REF!</v>
      </c>
      <c r="V5" s="26">
        <f t="shared" si="2"/>
        <v>1.2</v>
      </c>
      <c r="W5" s="17" t="e">
        <f>W4+U5</f>
        <v>#REF!</v>
      </c>
      <c r="X5" s="30" t="s">
        <v>66</v>
      </c>
      <c r="Y5" s="26" t="s">
        <v>70</v>
      </c>
      <c r="Z5" s="68"/>
      <c r="AA5" s="67"/>
      <c r="AB5" s="8"/>
      <c r="AC5" s="8"/>
      <c r="AD5" s="8"/>
      <c r="AE5" s="8"/>
      <c r="AF5" s="8"/>
      <c r="AG5" s="8"/>
      <c r="AH5" s="8"/>
      <c r="AI5" s="8"/>
      <c r="AJ5" s="8"/>
      <c r="AK5" s="8"/>
      <c r="AL5" s="7">
        <v>2000</v>
      </c>
      <c r="AM5" s="8"/>
      <c r="AN5" s="8"/>
      <c r="AO5" s="7" t="e">
        <f>#REF!-AL5</f>
        <v>#REF!</v>
      </c>
      <c r="AP5" s="68"/>
      <c r="AQ5" s="54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112" x14ac:dyDescent="0.25">
      <c r="A6" s="7" t="s">
        <v>3</v>
      </c>
      <c r="B6" s="67">
        <v>2</v>
      </c>
      <c r="C6" s="8">
        <f>B6*M6</f>
        <v>7000</v>
      </c>
      <c r="D6" s="8">
        <v>0</v>
      </c>
      <c r="E6" s="8"/>
      <c r="F6" s="8"/>
      <c r="G6" s="8">
        <f>D6*R6</f>
        <v>0</v>
      </c>
      <c r="H6" s="8">
        <v>1</v>
      </c>
      <c r="I6" s="8"/>
      <c r="J6" s="8">
        <v>15000</v>
      </c>
      <c r="K6" s="77"/>
      <c r="L6" s="8">
        <f t="shared" si="3"/>
        <v>1</v>
      </c>
      <c r="M6" s="7">
        <v>3500</v>
      </c>
      <c r="N6" s="8">
        <f>L6*M6</f>
        <v>3500</v>
      </c>
      <c r="O6" s="8">
        <f>J6-(H6*M6)</f>
        <v>11500</v>
      </c>
      <c r="P6" s="7" t="e">
        <f>#REF!-M6</f>
        <v>#REF!</v>
      </c>
      <c r="Q6" s="84">
        <f>(J6-(H6*M6))/J6</f>
        <v>0.76666666666666672</v>
      </c>
      <c r="R6" s="7">
        <v>3000</v>
      </c>
      <c r="S6" s="67">
        <v>0</v>
      </c>
      <c r="T6" s="8">
        <v>0</v>
      </c>
      <c r="U6" s="21" t="e">
        <f>O6/O3</f>
        <v>#REF!</v>
      </c>
      <c r="V6" s="26">
        <f t="shared" si="2"/>
        <v>0.66666666666666663</v>
      </c>
      <c r="W6" s="17" t="e">
        <f>W5+U6</f>
        <v>#REF!</v>
      </c>
      <c r="X6" s="30" t="s">
        <v>68</v>
      </c>
      <c r="Y6" s="26" t="s">
        <v>36</v>
      </c>
      <c r="Z6" s="68"/>
      <c r="AA6" s="67"/>
      <c r="AB6" s="8"/>
      <c r="AC6" s="8"/>
      <c r="AD6" s="8"/>
      <c r="AE6" s="8"/>
      <c r="AF6" s="8"/>
      <c r="AG6" s="8"/>
      <c r="AH6" s="8"/>
      <c r="AI6" s="8"/>
      <c r="AJ6" s="8"/>
      <c r="AK6" s="8"/>
      <c r="AL6" s="7">
        <v>3500</v>
      </c>
      <c r="AM6" s="8"/>
      <c r="AN6" s="8"/>
      <c r="AO6" s="7" t="e">
        <f>#REF!-AL6</f>
        <v>#REF!</v>
      </c>
      <c r="AP6" s="68"/>
      <c r="AQ6" s="54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112" x14ac:dyDescent="0.25">
      <c r="A7" s="7" t="s">
        <v>4</v>
      </c>
      <c r="B7" s="67">
        <v>3</v>
      </c>
      <c r="C7" s="8">
        <f>B7*M7</f>
        <v>600</v>
      </c>
      <c r="D7" s="8">
        <v>0</v>
      </c>
      <c r="E7" s="8"/>
      <c r="F7" s="8"/>
      <c r="G7" s="8">
        <f>D7*R7</f>
        <v>0</v>
      </c>
      <c r="H7" s="8">
        <v>1</v>
      </c>
      <c r="I7" s="8"/>
      <c r="J7" s="8" t="e">
        <f>H7*#REF!</f>
        <v>#REF!</v>
      </c>
      <c r="K7" s="77"/>
      <c r="L7" s="8">
        <f t="shared" si="3"/>
        <v>2</v>
      </c>
      <c r="M7" s="7">
        <v>200</v>
      </c>
      <c r="N7" s="8">
        <f>L7*M7</f>
        <v>400</v>
      </c>
      <c r="O7" s="8" t="e">
        <f>J7-(H7*M7)</f>
        <v>#REF!</v>
      </c>
      <c r="P7" s="7">
        <v>2600</v>
      </c>
      <c r="Q7" s="84" t="e">
        <f>(J7-(H7*M7))/J7</f>
        <v>#REF!</v>
      </c>
      <c r="R7" s="7">
        <v>150</v>
      </c>
      <c r="S7" s="67">
        <v>0</v>
      </c>
      <c r="T7" s="8">
        <v>0</v>
      </c>
      <c r="U7" s="21" t="e">
        <f>(O7/O3)</f>
        <v>#REF!</v>
      </c>
      <c r="V7" s="26">
        <f t="shared" si="2"/>
        <v>0.4</v>
      </c>
      <c r="W7" s="17" t="e">
        <f>W6+U7</f>
        <v>#REF!</v>
      </c>
      <c r="X7" s="30" t="s">
        <v>67</v>
      </c>
      <c r="Y7" s="26" t="s">
        <v>37</v>
      </c>
      <c r="Z7" s="68"/>
      <c r="AA7" s="67"/>
      <c r="AB7" s="8"/>
      <c r="AC7" s="8"/>
      <c r="AD7" s="8"/>
      <c r="AE7" s="8"/>
      <c r="AF7" s="8"/>
      <c r="AG7" s="8"/>
      <c r="AH7" s="8"/>
      <c r="AI7" s="8"/>
      <c r="AJ7" s="8"/>
      <c r="AK7" s="8"/>
      <c r="AL7" s="7">
        <v>200</v>
      </c>
      <c r="AM7" s="8"/>
      <c r="AN7" s="8"/>
      <c r="AO7" s="7">
        <v>2600</v>
      </c>
      <c r="AP7" s="68"/>
      <c r="AQ7" s="54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112" ht="24" x14ac:dyDescent="0.25">
      <c r="A8" s="7" t="s">
        <v>5</v>
      </c>
      <c r="B8" s="67">
        <v>1</v>
      </c>
      <c r="C8" s="8">
        <f>B8*M8</f>
        <v>500</v>
      </c>
      <c r="D8" s="8">
        <v>0</v>
      </c>
      <c r="E8" s="8"/>
      <c r="F8" s="8"/>
      <c r="G8" s="8">
        <f>D8*R8</f>
        <v>0</v>
      </c>
      <c r="H8" s="8">
        <v>1</v>
      </c>
      <c r="I8" s="8"/>
      <c r="J8" s="8" t="e">
        <f>H8*#REF!</f>
        <v>#REF!</v>
      </c>
      <c r="K8" s="77"/>
      <c r="L8" s="8">
        <f t="shared" si="3"/>
        <v>0</v>
      </c>
      <c r="M8" s="7">
        <v>500</v>
      </c>
      <c r="N8" s="8">
        <f>L8*M8</f>
        <v>0</v>
      </c>
      <c r="O8" s="8" t="e">
        <f>J8-(H8*M8)</f>
        <v>#REF!</v>
      </c>
      <c r="P8" s="7" t="e">
        <f>#REF!-M8</f>
        <v>#REF!</v>
      </c>
      <c r="Q8" s="84" t="e">
        <f>(J8-(H8*M8))/J8</f>
        <v>#REF!</v>
      </c>
      <c r="R8" s="7">
        <v>300</v>
      </c>
      <c r="S8" s="67">
        <v>0</v>
      </c>
      <c r="T8" s="8">
        <v>0</v>
      </c>
      <c r="U8" s="21" t="e">
        <f>O8/O3</f>
        <v>#REF!</v>
      </c>
      <c r="V8" s="26">
        <f t="shared" si="2"/>
        <v>2</v>
      </c>
      <c r="W8" s="17" t="e">
        <f>W7+U8</f>
        <v>#REF!</v>
      </c>
      <c r="X8" s="30"/>
      <c r="Y8" s="26" t="s">
        <v>37</v>
      </c>
      <c r="Z8" s="68"/>
      <c r="AA8" s="67"/>
      <c r="AB8" s="8"/>
      <c r="AC8" s="8"/>
      <c r="AD8" s="8"/>
      <c r="AE8" s="8"/>
      <c r="AF8" s="8"/>
      <c r="AG8" s="8"/>
      <c r="AH8" s="8"/>
      <c r="AI8" s="8"/>
      <c r="AJ8" s="8"/>
      <c r="AK8" s="8"/>
      <c r="AL8" s="7">
        <v>500</v>
      </c>
      <c r="AM8" s="8"/>
      <c r="AN8" s="8"/>
      <c r="AO8" s="7" t="e">
        <f>#REF!-AL8</f>
        <v>#REF!</v>
      </c>
      <c r="AP8" s="68"/>
      <c r="AQ8" s="54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112" x14ac:dyDescent="0.25">
      <c r="A9" s="7" t="s">
        <v>6</v>
      </c>
      <c r="B9" s="67">
        <v>0</v>
      </c>
      <c r="C9" s="8">
        <f>B9*M9</f>
        <v>0</v>
      </c>
      <c r="D9" s="8">
        <v>0</v>
      </c>
      <c r="E9" s="8"/>
      <c r="F9" s="8"/>
      <c r="G9" s="8">
        <f>D9*R9</f>
        <v>0</v>
      </c>
      <c r="H9" s="8">
        <v>0</v>
      </c>
      <c r="I9" s="8"/>
      <c r="J9" s="8" t="e">
        <f>H9*#REF!</f>
        <v>#REF!</v>
      </c>
      <c r="K9" s="77"/>
      <c r="L9" s="8">
        <f t="shared" si="3"/>
        <v>0</v>
      </c>
      <c r="M9" s="7">
        <v>100</v>
      </c>
      <c r="N9" s="8">
        <f>L9*M9</f>
        <v>0</v>
      </c>
      <c r="O9" s="8" t="e">
        <f>J9-(H9*M9)</f>
        <v>#REF!</v>
      </c>
      <c r="P9" s="7" t="e">
        <f>#REF!-M9</f>
        <v>#REF!</v>
      </c>
      <c r="Q9" s="84" t="e">
        <f>(O9/J9)*100%</f>
        <v>#REF!</v>
      </c>
      <c r="R9" s="7">
        <v>80</v>
      </c>
      <c r="S9" s="67">
        <v>0</v>
      </c>
      <c r="T9" s="8">
        <v>0</v>
      </c>
      <c r="U9" s="21" t="e">
        <f>O9/O3</f>
        <v>#REF!</v>
      </c>
      <c r="V9" s="26" t="e">
        <f t="shared" si="2"/>
        <v>#DIV/0!</v>
      </c>
      <c r="W9" s="17" t="e">
        <f>W8+U9</f>
        <v>#REF!</v>
      </c>
      <c r="X9" s="26"/>
      <c r="Y9" s="8"/>
      <c r="Z9" s="68"/>
      <c r="AA9" s="67"/>
      <c r="AB9" s="8"/>
      <c r="AC9" s="8"/>
      <c r="AD9" s="8"/>
      <c r="AE9" s="8"/>
      <c r="AF9" s="8"/>
      <c r="AG9" s="8"/>
      <c r="AH9" s="8"/>
      <c r="AI9" s="8"/>
      <c r="AJ9" s="8"/>
      <c r="AK9" s="8"/>
      <c r="AL9" s="7">
        <v>100</v>
      </c>
      <c r="AM9" s="8"/>
      <c r="AN9" s="8"/>
      <c r="AO9" s="7" t="e">
        <f>#REF!-AL9</f>
        <v>#REF!</v>
      </c>
      <c r="AP9" s="68"/>
      <c r="AQ9" s="54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112" s="6" customFormat="1" x14ac:dyDescent="0.25">
      <c r="A10" s="4" t="s">
        <v>14</v>
      </c>
      <c r="B10" s="69">
        <f>SUM(B11:B15)</f>
        <v>12</v>
      </c>
      <c r="C10" s="5">
        <f t="shared" ref="C10:J10" si="4">SUM(C11:C15)</f>
        <v>94600</v>
      </c>
      <c r="D10" s="5">
        <f t="shared" si="4"/>
        <v>2</v>
      </c>
      <c r="E10" s="5"/>
      <c r="F10" s="5"/>
      <c r="G10" s="5">
        <f t="shared" si="4"/>
        <v>10000</v>
      </c>
      <c r="H10" s="5">
        <f t="shared" si="4"/>
        <v>9</v>
      </c>
      <c r="I10" s="5"/>
      <c r="J10" s="5">
        <f t="shared" si="4"/>
        <v>121000</v>
      </c>
      <c r="K10" s="78"/>
      <c r="L10" s="5">
        <f>SUM(L11:L15)</f>
        <v>5</v>
      </c>
      <c r="M10" s="4"/>
      <c r="N10" s="5">
        <f>SUM(N11:N15)</f>
        <v>25000</v>
      </c>
      <c r="O10" s="5">
        <f>SUM(O11:O15)</f>
        <v>34100</v>
      </c>
      <c r="P10" s="4"/>
      <c r="Q10" s="85">
        <f>O10/J10</f>
        <v>0.2818181818181818</v>
      </c>
      <c r="R10" s="4"/>
      <c r="S10" s="69">
        <v>0</v>
      </c>
      <c r="T10" s="5">
        <f>SUM(T11:T15)</f>
        <v>0</v>
      </c>
      <c r="U10" s="23" t="e">
        <f>O10/O16</f>
        <v>#REF!</v>
      </c>
      <c r="V10" s="25">
        <f t="shared" si="2"/>
        <v>1.0588235294117647</v>
      </c>
      <c r="W10" s="31" t="e">
        <f>W3+U10</f>
        <v>#REF!</v>
      </c>
      <c r="X10" s="25" t="s">
        <v>40</v>
      </c>
      <c r="Y10" s="5"/>
      <c r="Z10" s="66"/>
      <c r="AA10" s="69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4"/>
      <c r="AM10" s="5"/>
      <c r="AN10" s="5"/>
      <c r="AO10" s="4"/>
      <c r="AP10" s="66"/>
      <c r="AQ10" s="53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</row>
    <row r="11" spans="1:112" ht="24" x14ac:dyDescent="0.25">
      <c r="A11" s="7" t="s">
        <v>7</v>
      </c>
      <c r="B11" s="67">
        <v>5</v>
      </c>
      <c r="C11" s="8">
        <f>B11*R11</f>
        <v>25000</v>
      </c>
      <c r="D11" s="8">
        <v>2</v>
      </c>
      <c r="E11" s="8"/>
      <c r="F11" s="8"/>
      <c r="G11" s="8">
        <f>D11*R11</f>
        <v>10000</v>
      </c>
      <c r="H11" s="8">
        <v>2</v>
      </c>
      <c r="I11" s="8"/>
      <c r="J11" s="8">
        <v>15000</v>
      </c>
      <c r="K11" s="77"/>
      <c r="L11" s="8">
        <f>B11+D11-H11</f>
        <v>5</v>
      </c>
      <c r="M11" s="7">
        <v>5200</v>
      </c>
      <c r="N11" s="8">
        <f>L11*R11</f>
        <v>25000</v>
      </c>
      <c r="O11" s="8">
        <f>J11-(H11*M11)</f>
        <v>4600</v>
      </c>
      <c r="P11" s="7" t="e">
        <f>#REF!-M11</f>
        <v>#REF!</v>
      </c>
      <c r="Q11" s="84">
        <f>(J11-(H11*M11))/J11</f>
        <v>0.30666666666666664</v>
      </c>
      <c r="R11" s="7">
        <v>5000</v>
      </c>
      <c r="S11" s="67">
        <v>0</v>
      </c>
      <c r="T11" s="8">
        <v>0</v>
      </c>
      <c r="U11" s="22">
        <f>O11/O10</f>
        <v>0.13489736070381231</v>
      </c>
      <c r="V11" s="26">
        <f t="shared" si="2"/>
        <v>0.4</v>
      </c>
      <c r="W11" s="26"/>
      <c r="X11" s="26"/>
      <c r="Y11" s="8"/>
      <c r="Z11" s="68"/>
      <c r="AA11" s="67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7">
        <v>5200</v>
      </c>
      <c r="AM11" s="8"/>
      <c r="AN11" s="8"/>
      <c r="AO11" s="7" t="e">
        <f>#REF!-AL11</f>
        <v>#REF!</v>
      </c>
      <c r="AP11" s="68"/>
      <c r="AQ11" s="54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112" ht="24" x14ac:dyDescent="0.25">
      <c r="A12" s="7" t="s">
        <v>8</v>
      </c>
      <c r="B12" s="67">
        <v>1</v>
      </c>
      <c r="C12" s="8">
        <f>B12*R12</f>
        <v>2000</v>
      </c>
      <c r="D12" s="8">
        <v>0</v>
      </c>
      <c r="E12" s="8"/>
      <c r="F12" s="8"/>
      <c r="G12" s="8">
        <f>D12*R12</f>
        <v>0</v>
      </c>
      <c r="H12" s="8">
        <v>1</v>
      </c>
      <c r="I12" s="8"/>
      <c r="J12" s="8">
        <v>5000</v>
      </c>
      <c r="K12" s="77"/>
      <c r="L12" s="8">
        <v>0</v>
      </c>
      <c r="M12" s="7">
        <v>3000</v>
      </c>
      <c r="N12" s="8">
        <v>0</v>
      </c>
      <c r="O12" s="8">
        <f>J12-(H12*M12)</f>
        <v>2000</v>
      </c>
      <c r="P12" s="7" t="e">
        <f>#REF!-M12</f>
        <v>#REF!</v>
      </c>
      <c r="Q12" s="84">
        <f>(J12-(H12*M12))/J12</f>
        <v>0.4</v>
      </c>
      <c r="R12" s="7">
        <v>2000</v>
      </c>
      <c r="S12" s="67">
        <v>0</v>
      </c>
      <c r="T12" s="8">
        <v>0</v>
      </c>
      <c r="U12" s="22">
        <f>O12/O10</f>
        <v>5.865102639296188E-2</v>
      </c>
      <c r="V12" s="26">
        <f t="shared" si="2"/>
        <v>2</v>
      </c>
      <c r="W12" s="26"/>
      <c r="X12" s="26"/>
      <c r="Y12" s="8"/>
      <c r="Z12" s="68"/>
      <c r="AA12" s="67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7">
        <v>3000</v>
      </c>
      <c r="AM12" s="8"/>
      <c r="AN12" s="8"/>
      <c r="AO12" s="7" t="e">
        <f>#REF!-AL12</f>
        <v>#REF!</v>
      </c>
      <c r="AP12" s="68"/>
      <c r="AQ12" s="54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112" x14ac:dyDescent="0.25">
      <c r="A13" s="7" t="s">
        <v>9</v>
      </c>
      <c r="B13" s="67">
        <v>2</v>
      </c>
      <c r="C13" s="8">
        <f>B13*R13</f>
        <v>56000</v>
      </c>
      <c r="D13" s="8">
        <v>0</v>
      </c>
      <c r="E13" s="8"/>
      <c r="F13" s="8"/>
      <c r="G13" s="8">
        <f>D13*R13</f>
        <v>0</v>
      </c>
      <c r="H13" s="8">
        <v>2</v>
      </c>
      <c r="I13" s="8"/>
      <c r="J13" s="8">
        <v>80000</v>
      </c>
      <c r="K13" s="77"/>
      <c r="L13" s="8">
        <v>0</v>
      </c>
      <c r="M13" s="7">
        <v>30000</v>
      </c>
      <c r="N13" s="8">
        <v>0</v>
      </c>
      <c r="O13" s="8">
        <f>J13-(H13*M13)</f>
        <v>20000</v>
      </c>
      <c r="P13" s="7" t="e">
        <f>#REF!-M13</f>
        <v>#REF!</v>
      </c>
      <c r="Q13" s="84">
        <f>(J13-(H13*M13))/J13</f>
        <v>0.25</v>
      </c>
      <c r="R13" s="7">
        <v>28000</v>
      </c>
      <c r="S13" s="67">
        <v>0</v>
      </c>
      <c r="T13" s="8">
        <v>0</v>
      </c>
      <c r="U13" s="22">
        <f>O13/O10</f>
        <v>0.5865102639296188</v>
      </c>
      <c r="V13" s="26">
        <f t="shared" si="2"/>
        <v>2</v>
      </c>
      <c r="W13" s="26"/>
      <c r="X13" s="26"/>
      <c r="Y13" s="8"/>
      <c r="Z13" s="68"/>
      <c r="AA13" s="67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7">
        <v>30000</v>
      </c>
      <c r="AM13" s="8"/>
      <c r="AN13" s="8"/>
      <c r="AO13" s="7" t="e">
        <f>#REF!-AL13</f>
        <v>#REF!</v>
      </c>
      <c r="AP13" s="68"/>
      <c r="AQ13" s="54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112" x14ac:dyDescent="0.25">
      <c r="A14" s="7" t="s">
        <v>10</v>
      </c>
      <c r="B14" s="67">
        <v>3</v>
      </c>
      <c r="C14" s="8">
        <f>B14*R14</f>
        <v>3600</v>
      </c>
      <c r="D14" s="8">
        <v>0</v>
      </c>
      <c r="E14" s="8"/>
      <c r="F14" s="8"/>
      <c r="G14" s="8">
        <f>D14*R14</f>
        <v>0</v>
      </c>
      <c r="H14" s="8">
        <v>3</v>
      </c>
      <c r="I14" s="8"/>
      <c r="J14" s="8">
        <v>9000</v>
      </c>
      <c r="K14" s="77"/>
      <c r="L14" s="8">
        <v>0</v>
      </c>
      <c r="M14" s="7">
        <v>1500</v>
      </c>
      <c r="N14" s="8">
        <v>0</v>
      </c>
      <c r="O14" s="8">
        <f>J14-(H14*M14)</f>
        <v>4500</v>
      </c>
      <c r="P14" s="7" t="e">
        <f>#REF!-M14</f>
        <v>#REF!</v>
      </c>
      <c r="Q14" s="84">
        <f>(J14-(H14*M14))/J14</f>
        <v>0.5</v>
      </c>
      <c r="R14" s="7">
        <v>1200</v>
      </c>
      <c r="S14" s="67">
        <v>0</v>
      </c>
      <c r="T14" s="8">
        <v>0</v>
      </c>
      <c r="U14" s="22">
        <f>(O14/O10)</f>
        <v>0.13196480938416422</v>
      </c>
      <c r="V14" s="26">
        <f t="shared" si="2"/>
        <v>2</v>
      </c>
      <c r="W14" s="26"/>
      <c r="X14" s="26"/>
      <c r="Y14" s="8"/>
      <c r="Z14" s="68"/>
      <c r="AA14" s="67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7">
        <v>1500</v>
      </c>
      <c r="AM14" s="8"/>
      <c r="AN14" s="8"/>
      <c r="AO14" s="7" t="e">
        <f>#REF!-AL14</f>
        <v>#REF!</v>
      </c>
      <c r="AP14" s="68"/>
      <c r="AQ14" s="54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112" x14ac:dyDescent="0.25">
      <c r="A15" s="7" t="s">
        <v>11</v>
      </c>
      <c r="B15" s="67">
        <v>1</v>
      </c>
      <c r="C15" s="8">
        <f>B15*R15</f>
        <v>8000</v>
      </c>
      <c r="D15" s="8">
        <v>0</v>
      </c>
      <c r="E15" s="8"/>
      <c r="F15" s="8"/>
      <c r="G15" s="8">
        <f>D15*R15</f>
        <v>0</v>
      </c>
      <c r="H15" s="8">
        <v>1</v>
      </c>
      <c r="I15" s="8"/>
      <c r="J15" s="8">
        <v>12000</v>
      </c>
      <c r="K15" s="77"/>
      <c r="L15" s="8">
        <v>0</v>
      </c>
      <c r="M15" s="7">
        <v>9000</v>
      </c>
      <c r="N15" s="8">
        <v>0</v>
      </c>
      <c r="O15" s="8">
        <f>J15-(H15*M15)</f>
        <v>3000</v>
      </c>
      <c r="P15" s="7" t="e">
        <f>#REF!-M15</f>
        <v>#REF!</v>
      </c>
      <c r="Q15" s="84">
        <f>(J15-(H15*M15))/J15</f>
        <v>0.25</v>
      </c>
      <c r="R15" s="7">
        <v>8000</v>
      </c>
      <c r="S15" s="67">
        <v>0</v>
      </c>
      <c r="T15" s="8">
        <v>0</v>
      </c>
      <c r="U15" s="22">
        <f>O15/O10</f>
        <v>8.797653958944282E-2</v>
      </c>
      <c r="V15" s="26">
        <f t="shared" si="2"/>
        <v>2</v>
      </c>
      <c r="W15" s="26"/>
      <c r="X15" s="26"/>
      <c r="Y15" s="8"/>
      <c r="Z15" s="68"/>
      <c r="AA15" s="67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7">
        <v>9000</v>
      </c>
      <c r="AM15" s="8"/>
      <c r="AN15" s="8"/>
      <c r="AO15" s="7" t="e">
        <f>#REF!-AL15</f>
        <v>#REF!</v>
      </c>
      <c r="AP15" s="68"/>
      <c r="AQ15" s="54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112" s="12" customFormat="1" ht="15.75" thickBot="1" x14ac:dyDescent="0.3">
      <c r="A16" s="9" t="s">
        <v>18</v>
      </c>
      <c r="B16" s="70">
        <f>B3+B10</f>
        <v>27</v>
      </c>
      <c r="C16" s="71">
        <f>SUM(C3+C10)</f>
        <v>163200</v>
      </c>
      <c r="D16" s="71">
        <f>D3+D10</f>
        <v>4</v>
      </c>
      <c r="E16" s="71"/>
      <c r="F16" s="71"/>
      <c r="G16" s="71">
        <f>G3+G10</f>
        <v>31000</v>
      </c>
      <c r="H16" s="71">
        <f>H3+H10</f>
        <v>18</v>
      </c>
      <c r="I16" s="71"/>
      <c r="J16" s="71" t="e">
        <f>J10+J3</f>
        <v>#REF!</v>
      </c>
      <c r="K16" s="79"/>
      <c r="L16" s="71">
        <f>L3+L10</f>
        <v>13</v>
      </c>
      <c r="M16" s="9"/>
      <c r="N16" s="71">
        <f>SUM(N4:N15)</f>
        <v>97900</v>
      </c>
      <c r="O16" s="71" t="e">
        <f>O10+O3</f>
        <v>#REF!</v>
      </c>
      <c r="P16" s="9"/>
      <c r="Q16" s="86" t="e">
        <f>(O16/J16)*100%</f>
        <v>#REF!</v>
      </c>
      <c r="R16" s="9"/>
      <c r="S16" s="70">
        <f>S3+S10</f>
        <v>1</v>
      </c>
      <c r="T16" s="71">
        <f>T3+T10</f>
        <v>6</v>
      </c>
      <c r="U16" s="72"/>
      <c r="V16" s="73">
        <f t="shared" si="2"/>
        <v>0.9</v>
      </c>
      <c r="W16" s="73"/>
      <c r="X16" s="73"/>
      <c r="Y16" s="71"/>
      <c r="Z16" s="74"/>
      <c r="AA16" s="70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9"/>
      <c r="AM16" s="71"/>
      <c r="AN16" s="71"/>
      <c r="AO16" s="9"/>
      <c r="AP16" s="74"/>
      <c r="AQ16" s="55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</row>
    <row r="17" spans="12:24" ht="15.75" thickBot="1" x14ac:dyDescent="0.3"/>
    <row r="18" spans="12:24" ht="15.75" thickBot="1" x14ac:dyDescent="0.3">
      <c r="U18" s="33" t="s">
        <v>48</v>
      </c>
    </row>
    <row r="19" spans="12:24" x14ac:dyDescent="0.25">
      <c r="N19" s="34"/>
      <c r="O19" s="35"/>
      <c r="Q19" s="36"/>
      <c r="U19" s="36"/>
      <c r="V19" s="37"/>
      <c r="W19" s="37"/>
      <c r="X19" s="37"/>
    </row>
    <row r="20" spans="12:24" x14ac:dyDescent="0.25">
      <c r="N20" s="38"/>
      <c r="O20" s="39"/>
      <c r="Q20" s="40"/>
      <c r="U20" s="40"/>
      <c r="V20" s="41" t="s">
        <v>43</v>
      </c>
      <c r="W20" s="42"/>
      <c r="X20" s="42"/>
    </row>
    <row r="21" spans="12:24" x14ac:dyDescent="0.25">
      <c r="N21" s="38"/>
      <c r="O21" s="39"/>
      <c r="Q21" s="40"/>
      <c r="U21" s="40"/>
      <c r="V21" s="42"/>
      <c r="W21" s="42"/>
      <c r="X21" s="42"/>
    </row>
    <row r="22" spans="12:24" x14ac:dyDescent="0.25">
      <c r="N22" s="38"/>
      <c r="O22" s="39"/>
      <c r="Q22" s="40"/>
      <c r="U22" s="40"/>
      <c r="V22" s="42"/>
      <c r="W22" s="42" t="s">
        <v>44</v>
      </c>
      <c r="X22" s="42"/>
    </row>
    <row r="23" spans="12:24" x14ac:dyDescent="0.25">
      <c r="N23" s="38"/>
      <c r="O23" s="39"/>
      <c r="Q23" s="40"/>
      <c r="U23" s="40"/>
      <c r="V23" s="42"/>
      <c r="W23" s="42"/>
      <c r="X23" s="42"/>
    </row>
    <row r="24" spans="12:24" x14ac:dyDescent="0.25">
      <c r="N24" s="38"/>
      <c r="O24" s="39"/>
      <c r="Q24" s="40"/>
      <c r="U24" s="40"/>
      <c r="V24" s="42"/>
      <c r="W24" s="42" t="s">
        <v>46</v>
      </c>
      <c r="X24" s="42"/>
    </row>
    <row r="25" spans="12:24" x14ac:dyDescent="0.25">
      <c r="L25" s="32"/>
      <c r="N25" s="38"/>
      <c r="O25" s="39"/>
      <c r="Q25" s="40"/>
      <c r="U25" s="40"/>
      <c r="V25" s="42"/>
      <c r="W25" s="42"/>
      <c r="X25" s="42"/>
    </row>
    <row r="26" spans="12:24" x14ac:dyDescent="0.25">
      <c r="N26" s="38"/>
      <c r="O26" s="39"/>
      <c r="Q26" s="40"/>
      <c r="U26" s="40"/>
      <c r="V26" s="42"/>
      <c r="W26" s="42" t="s">
        <v>45</v>
      </c>
      <c r="X26" s="42"/>
    </row>
    <row r="27" spans="12:24" x14ac:dyDescent="0.25">
      <c r="N27" s="38"/>
      <c r="O27" s="39"/>
      <c r="Q27" s="40"/>
      <c r="U27" s="40"/>
      <c r="V27" s="42"/>
      <c r="W27" s="42"/>
      <c r="X27" s="42"/>
    </row>
    <row r="28" spans="12:24" x14ac:dyDescent="0.25">
      <c r="N28" s="38"/>
      <c r="O28" s="39"/>
      <c r="Q28" s="40"/>
      <c r="U28" s="40"/>
      <c r="V28" s="42"/>
      <c r="W28" s="42" t="s">
        <v>47</v>
      </c>
      <c r="X28" s="42"/>
    </row>
    <row r="29" spans="12:24" ht="15.75" thickBot="1" x14ac:dyDescent="0.3">
      <c r="N29" s="43"/>
      <c r="O29" s="44"/>
      <c r="Q29" s="45"/>
      <c r="U29" s="45"/>
      <c r="V29" s="46"/>
      <c r="W29" s="46"/>
      <c r="X29" s="46"/>
    </row>
    <row r="35" spans="8:22" x14ac:dyDescent="0.25">
      <c r="H35" s="49" t="s">
        <v>69</v>
      </c>
      <c r="J35" s="48"/>
      <c r="L35" s="48"/>
      <c r="N35" s="48"/>
      <c r="O35" s="48"/>
      <c r="Q35" s="48"/>
      <c r="S35" s="48"/>
      <c r="T35" s="48"/>
      <c r="U35" s="48"/>
      <c r="V35" s="48"/>
    </row>
  </sheetData>
  <autoFilter ref="A10:DH1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Usr-120</dc:creator>
  <cp:lastModifiedBy>Алекс</cp:lastModifiedBy>
  <dcterms:created xsi:type="dcterms:W3CDTF">2015-06-05T18:19:34Z</dcterms:created>
  <dcterms:modified xsi:type="dcterms:W3CDTF">2019-09-25T06:27:03Z</dcterms:modified>
</cp:coreProperties>
</file>