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ENADEROV COMPANY\ОБЩЕЕ\IT\1 ___ Екатеринбург 1С\ТЗ - заказ материала\"/>
    </mc:Choice>
  </mc:AlternateContent>
  <bookViews>
    <workbookView xWindow="5310" yWindow="-15" windowWidth="17730" windowHeight="9660" tabRatio="910"/>
  </bookViews>
  <sheets>
    <sheet name="расчёт" sheetId="1" r:id="rId1"/>
    <sheet name="к 92" sheetId="5" state="hidden" r:id="rId2"/>
    <sheet name="к 91" sheetId="2" state="hidden" r:id="rId3"/>
    <sheet name="октябрь, спрос" sheetId="4" state="hidden" r:id="rId4"/>
    <sheet name="к 93" sheetId="6" state="hidden" r:id="rId5"/>
    <sheet name="к94" sheetId="9" state="hidden" r:id="rId6"/>
    <sheet name="к95" sheetId="13" state="hidden" r:id="rId7"/>
    <sheet name="к96" sheetId="14" state="hidden" r:id="rId8"/>
    <sheet name="к97" sheetId="16" state="hidden" r:id="rId9"/>
    <sheet name="к98" sheetId="18" state="hidden" r:id="rId10"/>
    <sheet name="к99" sheetId="20" state="hidden" r:id="rId11"/>
    <sheet name="к100" sheetId="21" state="hidden" r:id="rId12"/>
    <sheet name="к101" sheetId="22" state="hidden" r:id="rId13"/>
    <sheet name="к102" sheetId="24" state="hidden" r:id="rId14"/>
    <sheet name="к103" sheetId="25" state="hidden" r:id="rId15"/>
    <sheet name="к104" sheetId="29" state="hidden" r:id="rId16"/>
    <sheet name="к105" sheetId="31" state="hidden" r:id="rId17"/>
    <sheet name="к106" sheetId="32" state="hidden" r:id="rId18"/>
    <sheet name="к107" sheetId="33" state="hidden" r:id="rId19"/>
    <sheet name="к109" sheetId="37" state="hidden" r:id="rId20"/>
    <sheet name="склад на конец декабря" sheetId="63" state="hidden" r:id="rId21"/>
    <sheet name="рейтинг 2018" sheetId="65" state="hidden" r:id="rId22"/>
    <sheet name="к110" sheetId="40" state="hidden" r:id="rId23"/>
    <sheet name="к111" sheetId="41" state="hidden" r:id="rId24"/>
    <sheet name="к112" sheetId="42" state="hidden" r:id="rId25"/>
    <sheet name="к113" sheetId="43" state="hidden" r:id="rId26"/>
    <sheet name="к114" sheetId="44" state="hidden" r:id="rId27"/>
    <sheet name="к115" sheetId="45" state="hidden" r:id="rId28"/>
    <sheet name="к116" sheetId="47" state="hidden" r:id="rId29"/>
    <sheet name="к117" sheetId="48" state="hidden" r:id="rId30"/>
    <sheet name="k118" sheetId="49" state="hidden" r:id="rId31"/>
    <sheet name="k119" sheetId="50" state="hidden" r:id="rId32"/>
    <sheet name="к120" sheetId="51" state="hidden" r:id="rId33"/>
    <sheet name="к121" sheetId="52" state="hidden" r:id="rId34"/>
    <sheet name="к122" sheetId="53" state="hidden" r:id="rId35"/>
    <sheet name="к125" sheetId="54" state="hidden" r:id="rId36"/>
    <sheet name="к126" sheetId="55" state="hidden" r:id="rId37"/>
    <sheet name="к127" sheetId="56" state="hidden" r:id="rId38"/>
    <sheet name="k128" sheetId="57" state="hidden" r:id="rId39"/>
    <sheet name="k129" sheetId="58" state="hidden" r:id="rId40"/>
    <sheet name="к130" sheetId="59" state="hidden" r:id="rId41"/>
    <sheet name="к131" sheetId="62" state="hidden" r:id="rId42"/>
    <sheet name="к132" sheetId="61" state="hidden" r:id="rId43"/>
    <sheet name="к133" sheetId="60" state="hidden" r:id="rId44"/>
    <sheet name="к134" sheetId="66" state="hidden" r:id="rId45"/>
    <sheet name="к135" sheetId="67" state="hidden" r:id="rId46"/>
    <sheet name="к136" sheetId="68" state="hidden" r:id="rId47"/>
    <sheet name="list of support 2017" sheetId="7" state="hidden" r:id="rId48"/>
    <sheet name="k137" sheetId="69" state="hidden" r:id="rId49"/>
    <sheet name="k138" sheetId="70" state="hidden" r:id="rId50"/>
    <sheet name="k139" sheetId="71" state="hidden" r:id="rId51"/>
    <sheet name="k141_samples" sheetId="73" r:id="rId52"/>
    <sheet name="Support and compensation new" sheetId="36" r:id="rId53"/>
    <sheet name="Support and compensation" sheetId="23" state="hidden" r:id="rId54"/>
    <sheet name="на дату" sheetId="19" r:id="rId55"/>
    <sheet name="CR" sheetId="30" r:id="rId56"/>
    <sheet name="Лист3" sheetId="46" r:id="rId57"/>
    <sheet name="Ульяновск" sheetId="64" r:id="rId58"/>
    <sheet name="Лист1" sheetId="86" r:id="rId59"/>
    <sheet name="Лист2" sheetId="89" r:id="rId60"/>
    <sheet name="Лист4" sheetId="90" r:id="rId61"/>
  </sheets>
  <externalReferences>
    <externalReference r:id="rId62"/>
  </externalReferences>
  <definedNames>
    <definedName name="_xlnm._FilterDatabase" localSheetId="55" hidden="1">CR!#REF!</definedName>
    <definedName name="_xlnm._FilterDatabase" localSheetId="27" hidden="1">к115!$A$1:$H$152</definedName>
    <definedName name="_xlnm._FilterDatabase" localSheetId="56" hidden="1">Лист3!$A$1:$A$146</definedName>
    <definedName name="_xlnm._FilterDatabase" localSheetId="60" hidden="1">Лист4!$A$1:$C$1325</definedName>
    <definedName name="_xlnm._FilterDatabase" localSheetId="54" hidden="1">'на дату'!$J$2:$L$123</definedName>
    <definedName name="_xlnm._FilterDatabase" localSheetId="0" hidden="1">расчёт!$A$1:$O$127</definedName>
    <definedName name="_xlnm._FilterDatabase" localSheetId="20" hidden="1">'склад на конец декабря'!$A$2:$E$110</definedName>
    <definedName name="_xlnm._FilterDatabase" localSheetId="57" hidden="1">Ульяновск!$A$2:$B$120</definedName>
  </definedNames>
  <calcPr calcId="152511"/>
</workbook>
</file>

<file path=xl/calcChain.xml><?xml version="1.0" encoding="utf-8"?>
<calcChain xmlns="http://schemas.openxmlformats.org/spreadsheetml/2006/main">
  <c r="J5" i="1" l="1"/>
  <c r="N25" i="1"/>
  <c r="I5" i="1"/>
  <c r="H5" i="1"/>
  <c r="G5" i="1"/>
  <c r="J40" i="1" l="1"/>
  <c r="K4" i="19" l="1"/>
  <c r="K6" i="19"/>
  <c r="K7" i="19"/>
  <c r="K9" i="19"/>
  <c r="I13" i="1"/>
  <c r="K12" i="19"/>
  <c r="K15" i="19"/>
  <c r="K17" i="19"/>
  <c r="K18" i="19"/>
  <c r="K20" i="19"/>
  <c r="K21" i="19"/>
  <c r="K23" i="19"/>
  <c r="K24" i="19"/>
  <c r="K27" i="19"/>
  <c r="K29" i="19"/>
  <c r="K30" i="19"/>
  <c r="K32" i="19"/>
  <c r="K33" i="19"/>
  <c r="K35" i="19"/>
  <c r="K36" i="19"/>
  <c r="K38" i="19"/>
  <c r="K39" i="19"/>
  <c r="K41" i="19"/>
  <c r="K42" i="19"/>
  <c r="K45" i="19"/>
  <c r="K47" i="19"/>
  <c r="K48" i="19"/>
  <c r="K50" i="19"/>
  <c r="K51" i="19"/>
  <c r="K53" i="19"/>
  <c r="K54" i="19"/>
  <c r="K57" i="19"/>
  <c r="K60" i="19"/>
  <c r="K63" i="19"/>
  <c r="K66" i="19"/>
  <c r="K68" i="19"/>
  <c r="K69" i="19"/>
  <c r="K71" i="19"/>
  <c r="K72" i="19"/>
  <c r="K74" i="19"/>
  <c r="K75" i="19"/>
  <c r="K77" i="19"/>
  <c r="K78" i="19"/>
  <c r="K83" i="19"/>
  <c r="K85" i="19"/>
  <c r="K86" i="19"/>
  <c r="K88" i="19"/>
  <c r="K89" i="19"/>
  <c r="K91" i="19"/>
  <c r="K93" i="19"/>
  <c r="K94" i="19"/>
  <c r="K96" i="19"/>
  <c r="K97" i="19"/>
  <c r="K99" i="19"/>
  <c r="K100" i="19"/>
  <c r="K102" i="19"/>
  <c r="K103" i="19"/>
  <c r="K105" i="19"/>
  <c r="K106" i="19"/>
  <c r="K108" i="19"/>
  <c r="K109" i="19"/>
  <c r="K111" i="19"/>
  <c r="K112" i="19"/>
  <c r="K114" i="19"/>
  <c r="K115" i="19"/>
  <c r="K117" i="19"/>
  <c r="K118" i="19"/>
  <c r="K120" i="19"/>
  <c r="K122" i="19"/>
  <c r="K123" i="19"/>
  <c r="K3" i="19"/>
  <c r="I58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5" i="1"/>
  <c r="O1" i="1"/>
  <c r="I45" i="1"/>
  <c r="I51" i="1"/>
  <c r="I57" i="1"/>
  <c r="I66" i="1"/>
  <c r="I11" i="1"/>
  <c r="I82" i="1"/>
  <c r="J82" i="1" s="1"/>
  <c r="I93" i="1"/>
  <c r="J93" i="1" s="1"/>
  <c r="I122" i="1"/>
  <c r="J122" i="1" s="1"/>
  <c r="I125" i="1"/>
  <c r="J125" i="1" s="1"/>
  <c r="I124" i="1"/>
  <c r="J124" i="1" s="1"/>
  <c r="I120" i="1"/>
  <c r="J120" i="1" s="1"/>
  <c r="I119" i="1"/>
  <c r="J119" i="1" s="1"/>
  <c r="I117" i="1"/>
  <c r="J117" i="1" s="1"/>
  <c r="I116" i="1"/>
  <c r="J116" i="1" s="1"/>
  <c r="I114" i="1"/>
  <c r="J114" i="1" s="1"/>
  <c r="I113" i="1"/>
  <c r="J113" i="1" s="1"/>
  <c r="I111" i="1"/>
  <c r="J111" i="1" s="1"/>
  <c r="I110" i="1"/>
  <c r="J110" i="1" s="1"/>
  <c r="I108" i="1"/>
  <c r="J108" i="1" s="1"/>
  <c r="I107" i="1"/>
  <c r="J107" i="1" s="1"/>
  <c r="I105" i="1"/>
  <c r="J105" i="1" s="1"/>
  <c r="I104" i="1"/>
  <c r="J104" i="1" s="1"/>
  <c r="I102" i="1"/>
  <c r="J102" i="1" s="1"/>
  <c r="I101" i="1"/>
  <c r="J101" i="1" s="1"/>
  <c r="I99" i="1"/>
  <c r="J99" i="1" s="1"/>
  <c r="I98" i="1"/>
  <c r="J98" i="1" s="1"/>
  <c r="I96" i="1"/>
  <c r="J96" i="1" s="1"/>
  <c r="I95" i="1"/>
  <c r="J95" i="1" s="1"/>
  <c r="I91" i="1"/>
  <c r="J91" i="1" s="1"/>
  <c r="I90" i="1"/>
  <c r="J90" i="1" s="1"/>
  <c r="I88" i="1"/>
  <c r="J88" i="1" s="1"/>
  <c r="I87" i="1"/>
  <c r="J87" i="1" s="1"/>
  <c r="I85" i="1"/>
  <c r="J85" i="1" s="1"/>
  <c r="I84" i="1"/>
  <c r="J84" i="1" s="1"/>
  <c r="I80" i="1"/>
  <c r="J80" i="1" s="1"/>
  <c r="I79" i="1"/>
  <c r="J79" i="1" s="1"/>
  <c r="I77" i="1"/>
  <c r="J77" i="1" s="1"/>
  <c r="I76" i="1"/>
  <c r="J76" i="1" s="1"/>
  <c r="I74" i="1"/>
  <c r="J74" i="1" s="1"/>
  <c r="I73" i="1"/>
  <c r="J73" i="1" s="1"/>
  <c r="I71" i="1"/>
  <c r="J71" i="1" s="1"/>
  <c r="I70" i="1"/>
  <c r="J70" i="1" s="1"/>
  <c r="I68" i="1"/>
  <c r="J68" i="1" s="1"/>
  <c r="I67" i="1"/>
  <c r="J67" i="1" s="1"/>
  <c r="I65" i="1"/>
  <c r="J65" i="1" s="1"/>
  <c r="I64" i="1"/>
  <c r="J64" i="1" s="1"/>
  <c r="I62" i="1"/>
  <c r="J62" i="1" s="1"/>
  <c r="I61" i="1"/>
  <c r="J61" i="1" s="1"/>
  <c r="I59" i="1"/>
  <c r="J59" i="1" s="1"/>
  <c r="J58" i="1"/>
  <c r="I56" i="1"/>
  <c r="J56" i="1" s="1"/>
  <c r="I55" i="1"/>
  <c r="J55" i="1" s="1"/>
  <c r="I53" i="1"/>
  <c r="J53" i="1" s="1"/>
  <c r="I52" i="1"/>
  <c r="J52" i="1" s="1"/>
  <c r="I50" i="1"/>
  <c r="J50" i="1" s="1"/>
  <c r="I49" i="1"/>
  <c r="J49" i="1" s="1"/>
  <c r="I47" i="1"/>
  <c r="J47" i="1" s="1"/>
  <c r="I46" i="1"/>
  <c r="J46" i="1" s="1"/>
  <c r="I44" i="1"/>
  <c r="J44" i="1" s="1"/>
  <c r="I43" i="1"/>
  <c r="J43" i="1" s="1"/>
  <c r="I41" i="1"/>
  <c r="J41" i="1" s="1"/>
  <c r="I40" i="1"/>
  <c r="I38" i="1"/>
  <c r="J38" i="1" s="1"/>
  <c r="I37" i="1"/>
  <c r="J37" i="1" s="1"/>
  <c r="I35" i="1"/>
  <c r="J35" i="1" s="1"/>
  <c r="I34" i="1"/>
  <c r="J34" i="1" s="1"/>
  <c r="I32" i="1"/>
  <c r="J32" i="1" s="1"/>
  <c r="I31" i="1"/>
  <c r="J31" i="1" s="1"/>
  <c r="I29" i="1"/>
  <c r="J29" i="1" s="1"/>
  <c r="I28" i="1"/>
  <c r="J28" i="1" s="1"/>
  <c r="I26" i="1"/>
  <c r="J26" i="1" s="1"/>
  <c r="I25" i="1"/>
  <c r="J25" i="1" s="1"/>
  <c r="I23" i="1"/>
  <c r="J23" i="1" s="1"/>
  <c r="I22" i="1"/>
  <c r="J22" i="1" s="1"/>
  <c r="I20" i="1"/>
  <c r="J20" i="1" s="1"/>
  <c r="I19" i="1"/>
  <c r="J19" i="1" s="1"/>
  <c r="I17" i="1"/>
  <c r="J17" i="1" s="1"/>
  <c r="I16" i="1"/>
  <c r="J16" i="1" s="1"/>
  <c r="I14" i="1"/>
  <c r="J14" i="1" s="1"/>
  <c r="J13" i="1"/>
  <c r="I9" i="1"/>
  <c r="J9" i="1" s="1"/>
  <c r="I8" i="1"/>
  <c r="J8" i="1" s="1"/>
  <c r="I6" i="1"/>
  <c r="J6" i="1" s="1"/>
  <c r="P1" i="1" l="1"/>
  <c r="S2" i="1" s="1"/>
  <c r="S3" i="1" s="1"/>
  <c r="J11" i="1" l="1"/>
  <c r="W6" i="86"/>
  <c r="U5" i="86"/>
  <c r="R5" i="86"/>
  <c r="O5" i="86"/>
  <c r="L5" i="86"/>
  <c r="I5" i="86"/>
  <c r="P14" i="86"/>
  <c r="P12" i="86"/>
  <c r="K11" i="86" s="1"/>
  <c r="J13" i="86"/>
  <c r="K13" i="86"/>
  <c r="L13" i="86"/>
  <c r="M13" i="86"/>
  <c r="N13" i="86"/>
  <c r="O13" i="86"/>
  <c r="I13" i="86"/>
  <c r="C81" i="86"/>
  <c r="C82" i="86" s="1"/>
  <c r="C83" i="86" s="1"/>
  <c r="C84" i="86" s="1"/>
  <c r="E89" i="86"/>
  <c r="B174" i="86"/>
  <c r="B87" i="86"/>
  <c r="G65" i="86"/>
  <c r="B81" i="86"/>
  <c r="B82" i="86" s="1"/>
  <c r="F5" i="86"/>
  <c r="C5" i="86"/>
  <c r="J11" i="86" l="1"/>
  <c r="M11" i="86"/>
  <c r="P13" i="86"/>
  <c r="N11" i="86"/>
  <c r="I11" i="86"/>
  <c r="L11" i="86"/>
  <c r="O11" i="86"/>
  <c r="W5" i="86"/>
  <c r="K15" i="86" l="1"/>
  <c r="I4" i="86" s="1"/>
  <c r="O15" i="86"/>
  <c r="U4" i="86" s="1"/>
  <c r="L15" i="86"/>
  <c r="L4" i="86" s="1"/>
  <c r="I15" i="86"/>
  <c r="C4" i="86" s="1"/>
  <c r="J15" i="86"/>
  <c r="F4" i="86" s="1"/>
  <c r="N15" i="86"/>
  <c r="R4" i="86" s="1"/>
  <c r="Q12" i="86"/>
  <c r="M15" i="86"/>
  <c r="O4" i="86" s="1"/>
  <c r="Q13" i="86"/>
  <c r="D3" i="86" l="1"/>
  <c r="E3" i="86" s="1"/>
  <c r="G3" i="86" s="1"/>
  <c r="H3" i="86" s="1"/>
  <c r="J3" i="86" s="1"/>
  <c r="K3" i="86" s="1"/>
  <c r="M3" i="86" s="1"/>
  <c r="N3" i="86" s="1"/>
  <c r="P3" i="86" s="1"/>
  <c r="Q3" i="86" s="1"/>
  <c r="S3" i="86" s="1"/>
  <c r="T3" i="86" s="1"/>
  <c r="V3" i="86" s="1"/>
  <c r="W4" i="86"/>
  <c r="M125" i="1" l="1"/>
  <c r="P39" i="89" l="1"/>
  <c r="Q39" i="89"/>
  <c r="R39" i="89"/>
  <c r="S39" i="89"/>
  <c r="T39" i="89"/>
  <c r="U39" i="89"/>
  <c r="V39" i="89"/>
  <c r="W39" i="89"/>
  <c r="X39" i="89"/>
  <c r="O39" i="89"/>
  <c r="B37" i="89"/>
  <c r="C37" i="89" s="1"/>
  <c r="D37" i="89" s="1"/>
  <c r="E37" i="89" s="1"/>
  <c r="F37" i="89" s="1"/>
  <c r="G37" i="89" s="1"/>
  <c r="H37" i="89" s="1"/>
  <c r="I37" i="89" s="1"/>
  <c r="J37" i="89" s="1"/>
  <c r="K37" i="89" s="1"/>
  <c r="L37" i="89" s="1"/>
  <c r="M37" i="89" s="1"/>
  <c r="N37" i="89" s="1"/>
  <c r="O37" i="89" s="1"/>
  <c r="P37" i="89" s="1"/>
  <c r="Q37" i="89" s="1"/>
  <c r="R37" i="89" s="1"/>
  <c r="S37" i="89" s="1"/>
  <c r="T37" i="89" s="1"/>
  <c r="U37" i="89" s="1"/>
  <c r="V37" i="89" s="1"/>
  <c r="W37" i="89" s="1"/>
  <c r="X37" i="89" s="1"/>
  <c r="B3" i="89"/>
  <c r="B38" i="89" s="1"/>
  <c r="M4" i="90"/>
  <c r="K4" i="90"/>
  <c r="I4" i="90"/>
  <c r="O4" i="90"/>
  <c r="G4" i="90"/>
  <c r="C3" i="89" l="1"/>
  <c r="C38" i="89" l="1"/>
  <c r="D3" i="89"/>
  <c r="H56" i="1"/>
  <c r="H55" i="1"/>
  <c r="G6" i="1"/>
  <c r="G9" i="1"/>
  <c r="G11" i="1"/>
  <c r="G12" i="1"/>
  <c r="G13" i="1"/>
  <c r="G14" i="1"/>
  <c r="G15" i="1"/>
  <c r="G16" i="1"/>
  <c r="G17" i="1"/>
  <c r="G19" i="1"/>
  <c r="G20" i="1"/>
  <c r="G22" i="1"/>
  <c r="G23" i="1"/>
  <c r="G25" i="1"/>
  <c r="G26" i="1"/>
  <c r="G28" i="1"/>
  <c r="G29" i="1"/>
  <c r="G31" i="1"/>
  <c r="G32" i="1"/>
  <c r="G34" i="1"/>
  <c r="G35" i="1"/>
  <c r="G37" i="1"/>
  <c r="G38" i="1"/>
  <c r="G40" i="1"/>
  <c r="G41" i="1"/>
  <c r="G43" i="1"/>
  <c r="G44" i="1"/>
  <c r="G45" i="1"/>
  <c r="G46" i="1"/>
  <c r="G47" i="1"/>
  <c r="G49" i="1"/>
  <c r="G50" i="1"/>
  <c r="G51" i="1"/>
  <c r="G52" i="1"/>
  <c r="G53" i="1"/>
  <c r="G57" i="1"/>
  <c r="G58" i="1"/>
  <c r="G59" i="1"/>
  <c r="G61" i="1"/>
  <c r="G62" i="1"/>
  <c r="G64" i="1"/>
  <c r="G65" i="1"/>
  <c r="G66" i="1"/>
  <c r="G67" i="1"/>
  <c r="G68" i="1"/>
  <c r="G70" i="1"/>
  <c r="G71" i="1"/>
  <c r="G73" i="1"/>
  <c r="G74" i="1"/>
  <c r="G76" i="1"/>
  <c r="G77" i="1"/>
  <c r="G79" i="1"/>
  <c r="G80" i="1"/>
  <c r="G82" i="1"/>
  <c r="H82" i="1" s="1"/>
  <c r="G83" i="1"/>
  <c r="G84" i="1"/>
  <c r="G85" i="1"/>
  <c r="G87" i="1"/>
  <c r="G88" i="1"/>
  <c r="G90" i="1"/>
  <c r="G91" i="1"/>
  <c r="G93" i="1"/>
  <c r="G95" i="1"/>
  <c r="G96" i="1"/>
  <c r="G98" i="1"/>
  <c r="G99" i="1"/>
  <c r="G101" i="1"/>
  <c r="G102" i="1"/>
  <c r="G104" i="1"/>
  <c r="G105" i="1"/>
  <c r="G107" i="1"/>
  <c r="G108" i="1"/>
  <c r="G110" i="1"/>
  <c r="G111" i="1"/>
  <c r="G113" i="1"/>
  <c r="G114" i="1"/>
  <c r="G116" i="1"/>
  <c r="G117" i="1"/>
  <c r="G119" i="1"/>
  <c r="G120" i="1"/>
  <c r="G122" i="1"/>
  <c r="G124" i="1"/>
  <c r="G125" i="1"/>
  <c r="E3" i="89" l="1"/>
  <c r="D38" i="89"/>
  <c r="I126" i="1"/>
  <c r="I127" i="1" s="1"/>
  <c r="M68" i="1"/>
  <c r="N68" i="1"/>
  <c r="Q68" i="1" s="1"/>
  <c r="E121" i="64"/>
  <c r="B151" i="64"/>
  <c r="B173" i="64" s="1"/>
  <c r="C123" i="64" s="1"/>
  <c r="F3" i="89" l="1"/>
  <c r="E38" i="89"/>
  <c r="C151" i="64"/>
  <c r="C161" i="64"/>
  <c r="C153" i="64"/>
  <c r="C146" i="64"/>
  <c r="C170" i="64"/>
  <c r="C162" i="64"/>
  <c r="C154" i="64"/>
  <c r="C131" i="64"/>
  <c r="C128" i="64"/>
  <c r="C173" i="64"/>
  <c r="C165" i="64"/>
  <c r="C157" i="64"/>
  <c r="C132" i="64"/>
  <c r="C130" i="64"/>
  <c r="C169" i="64"/>
  <c r="C122" i="64"/>
  <c r="C166" i="64"/>
  <c r="C158" i="64"/>
  <c r="C149" i="64"/>
  <c r="C143" i="64"/>
  <c r="C124" i="64"/>
  <c r="C125" i="64"/>
  <c r="C171" i="64"/>
  <c r="C167" i="64"/>
  <c r="C163" i="64"/>
  <c r="C159" i="64"/>
  <c r="C133" i="64"/>
  <c r="C150" i="64"/>
  <c r="C147" i="64"/>
  <c r="C144" i="64"/>
  <c r="C129" i="64"/>
  <c r="C126" i="64"/>
  <c r="C172" i="64"/>
  <c r="C168" i="64"/>
  <c r="C164" i="64"/>
  <c r="C160" i="64"/>
  <c r="C156" i="64"/>
  <c r="C152" i="64"/>
  <c r="C148" i="64"/>
  <c r="C145" i="64"/>
  <c r="C142" i="64"/>
  <c r="C127" i="64"/>
  <c r="G3" i="89" l="1"/>
  <c r="F38" i="89"/>
  <c r="D123" i="64"/>
  <c r="D124" i="64"/>
  <c r="D125" i="64"/>
  <c r="D126" i="64"/>
  <c r="D127" i="64"/>
  <c r="D151" i="64"/>
  <c r="D128" i="64"/>
  <c r="D129" i="64"/>
  <c r="D142" i="64"/>
  <c r="D130" i="64"/>
  <c r="D143" i="64"/>
  <c r="D144" i="64"/>
  <c r="D145" i="64"/>
  <c r="D146" i="64"/>
  <c r="D131" i="64"/>
  <c r="D147" i="64"/>
  <c r="D148" i="64"/>
  <c r="D132" i="64"/>
  <c r="D149" i="64"/>
  <c r="D150" i="64"/>
  <c r="D152" i="64"/>
  <c r="D153" i="64"/>
  <c r="D154" i="64"/>
  <c r="D133" i="64"/>
  <c r="D156" i="64"/>
  <c r="D157" i="64"/>
  <c r="D158" i="64"/>
  <c r="D159" i="64"/>
  <c r="D160" i="64"/>
  <c r="D161" i="64"/>
  <c r="D162" i="64"/>
  <c r="D163" i="64"/>
  <c r="D164" i="64"/>
  <c r="D165" i="64"/>
  <c r="D166" i="64"/>
  <c r="D167" i="64"/>
  <c r="D168" i="64"/>
  <c r="D169" i="64"/>
  <c r="D170" i="64"/>
  <c r="D171" i="64"/>
  <c r="D172" i="64"/>
  <c r="D122" i="64"/>
  <c r="M85" i="1"/>
  <c r="H85" i="1"/>
  <c r="N85" i="1" s="1"/>
  <c r="Q85" i="1" s="1"/>
  <c r="B6" i="64"/>
  <c r="M17" i="1"/>
  <c r="H17" i="1"/>
  <c r="N17" i="1" s="1"/>
  <c r="Q17" i="1" s="1"/>
  <c r="M59" i="1"/>
  <c r="N59" i="1"/>
  <c r="Q59" i="1" s="1"/>
  <c r="H59" i="1"/>
  <c r="H3" i="89" l="1"/>
  <c r="G38" i="89"/>
  <c r="F46" i="1"/>
  <c r="F47" i="1"/>
  <c r="F45" i="1"/>
  <c r="H6" i="19"/>
  <c r="G8" i="1" s="1"/>
  <c r="G126" i="1" s="1"/>
  <c r="O13" i="73"/>
  <c r="N13" i="73"/>
  <c r="M13" i="73"/>
  <c r="L13" i="73"/>
  <c r="O19" i="73"/>
  <c r="M20" i="73"/>
  <c r="N20" i="73"/>
  <c r="N19" i="73"/>
  <c r="M19" i="73"/>
  <c r="L19" i="73"/>
  <c r="O18" i="73"/>
  <c r="N18" i="73"/>
  <c r="M18" i="73"/>
  <c r="L18" i="73"/>
  <c r="O17" i="73"/>
  <c r="N17" i="73"/>
  <c r="M17" i="73"/>
  <c r="L17" i="73"/>
  <c r="L7" i="73"/>
  <c r="M7" i="73"/>
  <c r="N7" i="73"/>
  <c r="O7" i="73"/>
  <c r="O6" i="73"/>
  <c r="M6" i="73"/>
  <c r="N6" i="73"/>
  <c r="L6" i="73"/>
  <c r="M2" i="73"/>
  <c r="N2" i="73"/>
  <c r="O2" i="73"/>
  <c r="L2" i="73"/>
  <c r="J16" i="73"/>
  <c r="I16" i="73"/>
  <c r="H16" i="73"/>
  <c r="G16" i="73"/>
  <c r="J15" i="73"/>
  <c r="I15" i="73"/>
  <c r="H15" i="73"/>
  <c r="G15" i="73"/>
  <c r="J14" i="73"/>
  <c r="I14" i="73"/>
  <c r="H14" i="73"/>
  <c r="G14" i="73"/>
  <c r="J12" i="73"/>
  <c r="I12" i="73"/>
  <c r="H12" i="73"/>
  <c r="G12" i="73"/>
  <c r="J11" i="73"/>
  <c r="I11" i="73"/>
  <c r="H11" i="73"/>
  <c r="G11" i="73"/>
  <c r="E8" i="73"/>
  <c r="E21" i="73" s="1"/>
  <c r="J5" i="73"/>
  <c r="I5" i="73"/>
  <c r="H5" i="73"/>
  <c r="G5" i="73"/>
  <c r="J4" i="73"/>
  <c r="I4" i="73"/>
  <c r="H4" i="73"/>
  <c r="G4" i="73"/>
  <c r="J3" i="73"/>
  <c r="J21" i="73" s="1"/>
  <c r="I3" i="73"/>
  <c r="H3" i="73"/>
  <c r="G3" i="73"/>
  <c r="J2" i="73"/>
  <c r="I2" i="73"/>
  <c r="H2" i="73"/>
  <c r="G2" i="73"/>
  <c r="I3" i="89" l="1"/>
  <c r="H38" i="89"/>
  <c r="O8" i="73"/>
  <c r="O21" i="73" s="1"/>
  <c r="E23" i="73" s="1"/>
  <c r="E22" i="73"/>
  <c r="G141" i="70"/>
  <c r="G140" i="70"/>
  <c r="G138" i="70"/>
  <c r="G136" i="70"/>
  <c r="G135" i="70"/>
  <c r="G133" i="70"/>
  <c r="G132" i="70"/>
  <c r="G130" i="70"/>
  <c r="G129" i="70"/>
  <c r="G126" i="70"/>
  <c r="G125" i="70"/>
  <c r="G123" i="70"/>
  <c r="G122" i="70"/>
  <c r="G120" i="70"/>
  <c r="G119" i="70"/>
  <c r="G117" i="70"/>
  <c r="G115" i="70"/>
  <c r="G114" i="70"/>
  <c r="G112" i="70"/>
  <c r="G111" i="70"/>
  <c r="G109" i="70"/>
  <c r="G108" i="70"/>
  <c r="G106" i="70"/>
  <c r="G104" i="70"/>
  <c r="G103" i="70"/>
  <c r="G101" i="70"/>
  <c r="G100" i="70"/>
  <c r="G98" i="70"/>
  <c r="G96" i="70"/>
  <c r="G94" i="70"/>
  <c r="G93" i="70"/>
  <c r="G91" i="70"/>
  <c r="G90" i="70"/>
  <c r="G88" i="70"/>
  <c r="G87" i="70"/>
  <c r="G85" i="70"/>
  <c r="G84" i="70"/>
  <c r="G82" i="70"/>
  <c r="G81" i="70"/>
  <c r="G79" i="70"/>
  <c r="G78" i="70"/>
  <c r="G76" i="70"/>
  <c r="G74" i="70"/>
  <c r="G73" i="70"/>
  <c r="G71" i="70"/>
  <c r="G70" i="70"/>
  <c r="E68" i="70"/>
  <c r="G67" i="70"/>
  <c r="G66" i="70"/>
  <c r="G65" i="70"/>
  <c r="G63" i="70"/>
  <c r="G62" i="70"/>
  <c r="G60" i="70"/>
  <c r="G59" i="70"/>
  <c r="G57" i="70"/>
  <c r="G56" i="70"/>
  <c r="G54" i="70"/>
  <c r="G53" i="70"/>
  <c r="G51" i="70"/>
  <c r="G50" i="70"/>
  <c r="G48" i="70"/>
  <c r="G47" i="70"/>
  <c r="G45" i="70"/>
  <c r="G44" i="70"/>
  <c r="G42" i="70"/>
  <c r="G41" i="70"/>
  <c r="G39" i="70"/>
  <c r="G38" i="70"/>
  <c r="G36" i="70"/>
  <c r="G35" i="70"/>
  <c r="G33" i="70"/>
  <c r="G32" i="70"/>
  <c r="G30" i="70"/>
  <c r="G29" i="70"/>
  <c r="G27" i="70"/>
  <c r="G26" i="70"/>
  <c r="G24" i="70"/>
  <c r="G23" i="70"/>
  <c r="G21" i="70"/>
  <c r="G19" i="70"/>
  <c r="G17" i="70"/>
  <c r="G16" i="70"/>
  <c r="G14" i="70"/>
  <c r="G12" i="70"/>
  <c r="G11" i="70"/>
  <c r="G9" i="70"/>
  <c r="G8" i="70"/>
  <c r="G6" i="70"/>
  <c r="G5" i="70"/>
  <c r="G141" i="71"/>
  <c r="G140" i="71"/>
  <c r="G138" i="71"/>
  <c r="G137" i="71"/>
  <c r="G135" i="71"/>
  <c r="G134" i="71"/>
  <c r="G132" i="71"/>
  <c r="G131" i="71"/>
  <c r="G129" i="71"/>
  <c r="G128" i="71"/>
  <c r="G126" i="71"/>
  <c r="G125" i="71"/>
  <c r="G123" i="71"/>
  <c r="G122" i="71"/>
  <c r="G120" i="71"/>
  <c r="G119" i="71"/>
  <c r="G117" i="71"/>
  <c r="G115" i="71"/>
  <c r="G114" i="71"/>
  <c r="G112" i="71"/>
  <c r="G111" i="71"/>
  <c r="G109" i="71"/>
  <c r="G108" i="71"/>
  <c r="G106" i="71"/>
  <c r="G105" i="71"/>
  <c r="G103" i="71"/>
  <c r="G102" i="71"/>
  <c r="G101" i="71"/>
  <c r="G100" i="71"/>
  <c r="G97" i="71"/>
  <c r="G96" i="71"/>
  <c r="G94" i="71"/>
  <c r="G93" i="71"/>
  <c r="G91" i="71"/>
  <c r="G90" i="71"/>
  <c r="G88" i="71"/>
  <c r="G87" i="71"/>
  <c r="G85" i="71"/>
  <c r="G84" i="71"/>
  <c r="G82" i="71"/>
  <c r="G81" i="71"/>
  <c r="G79" i="71"/>
  <c r="G78" i="71"/>
  <c r="G76" i="71"/>
  <c r="G75" i="71"/>
  <c r="G74" i="71"/>
  <c r="G73" i="71"/>
  <c r="G71" i="71"/>
  <c r="G70" i="71"/>
  <c r="E68" i="71"/>
  <c r="G67" i="71"/>
  <c r="G66" i="71"/>
  <c r="G65" i="71"/>
  <c r="G63" i="71"/>
  <c r="G62" i="71"/>
  <c r="G60" i="71"/>
  <c r="G59" i="71"/>
  <c r="G57" i="71"/>
  <c r="G56" i="71"/>
  <c r="G54" i="71"/>
  <c r="G53" i="71"/>
  <c r="G51" i="71"/>
  <c r="G50" i="71"/>
  <c r="G48" i="71"/>
  <c r="G47" i="71"/>
  <c r="G45" i="71"/>
  <c r="G44" i="71"/>
  <c r="G42" i="71"/>
  <c r="G41" i="71"/>
  <c r="G39" i="71"/>
  <c r="G38" i="71"/>
  <c r="G36" i="71"/>
  <c r="G35" i="71"/>
  <c r="G33" i="71"/>
  <c r="G32" i="71"/>
  <c r="G30" i="71"/>
  <c r="G29" i="71"/>
  <c r="G27" i="71"/>
  <c r="G26" i="71"/>
  <c r="G24" i="71"/>
  <c r="G23" i="71"/>
  <c r="G21" i="71"/>
  <c r="G19" i="71"/>
  <c r="G17" i="71"/>
  <c r="G16" i="71"/>
  <c r="G14" i="71"/>
  <c r="G12" i="71"/>
  <c r="G11" i="71"/>
  <c r="G9" i="71"/>
  <c r="G8" i="71"/>
  <c r="G6" i="71"/>
  <c r="G5" i="71"/>
  <c r="F1" i="71"/>
  <c r="F1" i="70"/>
  <c r="H64" i="1"/>
  <c r="G1" i="70" l="1"/>
  <c r="J3" i="89"/>
  <c r="I38" i="89"/>
  <c r="G1" i="7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L1" i="1"/>
  <c r="K3" i="89" l="1"/>
  <c r="J38" i="89"/>
  <c r="M1" i="1"/>
  <c r="R3" i="1" s="1"/>
  <c r="L3" i="89" l="1"/>
  <c r="K38" i="89"/>
  <c r="G84" i="69"/>
  <c r="G145" i="69"/>
  <c r="G144" i="69"/>
  <c r="G105" i="69"/>
  <c r="G104" i="69"/>
  <c r="G98" i="69"/>
  <c r="G97" i="69"/>
  <c r="G95" i="69"/>
  <c r="G94" i="69"/>
  <c r="G92" i="69"/>
  <c r="G91" i="69"/>
  <c r="G89" i="69"/>
  <c r="G88" i="69"/>
  <c r="G82" i="69"/>
  <c r="G81" i="69"/>
  <c r="G79" i="69"/>
  <c r="G78" i="69"/>
  <c r="G74" i="69"/>
  <c r="G73" i="69"/>
  <c r="G71" i="69"/>
  <c r="G70" i="69"/>
  <c r="G66" i="69"/>
  <c r="G65" i="69"/>
  <c r="G63" i="69"/>
  <c r="G62" i="69"/>
  <c r="G60" i="69"/>
  <c r="G59" i="69"/>
  <c r="G57" i="69"/>
  <c r="G56" i="69"/>
  <c r="G54" i="69"/>
  <c r="G53" i="69"/>
  <c r="G51" i="69"/>
  <c r="G50" i="69"/>
  <c r="G48" i="69"/>
  <c r="G47" i="69"/>
  <c r="G45" i="69"/>
  <c r="G44" i="69"/>
  <c r="G42" i="69"/>
  <c r="G41" i="69"/>
  <c r="G39" i="69"/>
  <c r="G38" i="69"/>
  <c r="G36" i="69"/>
  <c r="G35" i="69"/>
  <c r="G33" i="69"/>
  <c r="G32" i="69"/>
  <c r="G30" i="69"/>
  <c r="G29" i="69"/>
  <c r="G27" i="69"/>
  <c r="G26" i="69"/>
  <c r="G24" i="69"/>
  <c r="G23" i="69"/>
  <c r="G19" i="69"/>
  <c r="G17" i="69"/>
  <c r="G16" i="69"/>
  <c r="G142" i="69"/>
  <c r="G141" i="69"/>
  <c r="G139" i="69"/>
  <c r="G138" i="69"/>
  <c r="G136" i="69"/>
  <c r="G135" i="69"/>
  <c r="G133" i="69"/>
  <c r="G132" i="69"/>
  <c r="G130" i="69"/>
  <c r="G129" i="69"/>
  <c r="G127" i="69"/>
  <c r="G126" i="69"/>
  <c r="G124" i="69"/>
  <c r="G123" i="69"/>
  <c r="G121" i="69"/>
  <c r="G119" i="69"/>
  <c r="G118" i="69"/>
  <c r="G116" i="69"/>
  <c r="G115" i="69"/>
  <c r="G113" i="69"/>
  <c r="G112" i="69"/>
  <c r="G110" i="69"/>
  <c r="G109" i="69"/>
  <c r="G107" i="69"/>
  <c r="G106" i="69"/>
  <c r="G101" i="69"/>
  <c r="G100" i="69"/>
  <c r="G86" i="69"/>
  <c r="G83" i="69"/>
  <c r="G76" i="69"/>
  <c r="G75" i="69"/>
  <c r="G67" i="69"/>
  <c r="G21" i="69"/>
  <c r="G14" i="69"/>
  <c r="G12" i="69"/>
  <c r="G11" i="69"/>
  <c r="G9" i="69"/>
  <c r="G8" i="69"/>
  <c r="G6" i="69"/>
  <c r="G5" i="69"/>
  <c r="F1" i="69"/>
  <c r="H49" i="1"/>
  <c r="F1" i="68"/>
  <c r="G96" i="68"/>
  <c r="G98" i="68"/>
  <c r="G76" i="68"/>
  <c r="G68" i="68"/>
  <c r="G21" i="68"/>
  <c r="G19" i="68"/>
  <c r="G17" i="68"/>
  <c r="G16" i="68"/>
  <c r="G14" i="68"/>
  <c r="G141" i="68"/>
  <c r="G140" i="68"/>
  <c r="G138" i="68"/>
  <c r="G136" i="68"/>
  <c r="G135" i="68"/>
  <c r="G133" i="68"/>
  <c r="G132" i="68"/>
  <c r="G130" i="68"/>
  <c r="G129" i="68"/>
  <c r="G127" i="68"/>
  <c r="G126" i="68"/>
  <c r="G124" i="68"/>
  <c r="G123" i="68"/>
  <c r="G121" i="68"/>
  <c r="G120" i="68"/>
  <c r="G118" i="68"/>
  <c r="G117" i="68"/>
  <c r="G115" i="68"/>
  <c r="G114" i="68"/>
  <c r="G112" i="68"/>
  <c r="G111" i="68"/>
  <c r="G109" i="68"/>
  <c r="G108" i="68"/>
  <c r="G104" i="68"/>
  <c r="G103" i="68"/>
  <c r="G101" i="68"/>
  <c r="G100" i="68"/>
  <c r="G94" i="68"/>
  <c r="G93" i="68"/>
  <c r="G91" i="68"/>
  <c r="G90" i="68"/>
  <c r="G88" i="68"/>
  <c r="G87" i="68"/>
  <c r="G85" i="68"/>
  <c r="G84" i="68"/>
  <c r="G82" i="68"/>
  <c r="G81" i="68"/>
  <c r="G79" i="68"/>
  <c r="G78" i="68"/>
  <c r="G74" i="68"/>
  <c r="G73" i="68"/>
  <c r="G71" i="68"/>
  <c r="G70" i="68"/>
  <c r="G66" i="68"/>
  <c r="G65" i="68"/>
  <c r="G63" i="68"/>
  <c r="G62" i="68"/>
  <c r="G60" i="68"/>
  <c r="G59" i="68"/>
  <c r="G57" i="68"/>
  <c r="G56" i="68"/>
  <c r="G54" i="68"/>
  <c r="G53" i="68"/>
  <c r="G51" i="68"/>
  <c r="G50" i="68"/>
  <c r="G48" i="68"/>
  <c r="G47" i="68"/>
  <c r="G45" i="68"/>
  <c r="G44" i="68"/>
  <c r="G42" i="68"/>
  <c r="G41" i="68"/>
  <c r="G39" i="68"/>
  <c r="G38" i="68"/>
  <c r="G36" i="68"/>
  <c r="G35" i="68"/>
  <c r="G33" i="68"/>
  <c r="G32" i="68"/>
  <c r="G30" i="68"/>
  <c r="G29" i="68"/>
  <c r="G27" i="68"/>
  <c r="G26" i="68"/>
  <c r="G24" i="68"/>
  <c r="G23" i="68"/>
  <c r="G12" i="68"/>
  <c r="G11" i="68"/>
  <c r="G9" i="68"/>
  <c r="G8" i="68"/>
  <c r="G6" i="68"/>
  <c r="G5" i="68"/>
  <c r="G1" i="68" s="1"/>
  <c r="N84" i="1"/>
  <c r="Q84" i="1" s="1"/>
  <c r="H71" i="1"/>
  <c r="N71" i="1" s="1"/>
  <c r="Q71" i="1" s="1"/>
  <c r="H70" i="1"/>
  <c r="N67" i="1"/>
  <c r="Q67" i="1" s="1"/>
  <c r="H65" i="1"/>
  <c r="N65" i="1" s="1"/>
  <c r="Q65" i="1" s="1"/>
  <c r="N64" i="1"/>
  <c r="Q64" i="1" s="1"/>
  <c r="H62" i="1"/>
  <c r="H61" i="1"/>
  <c r="N61" i="1" s="1"/>
  <c r="Q61" i="1" s="1"/>
  <c r="H53" i="1"/>
  <c r="H47" i="1"/>
  <c r="N47" i="1" s="1"/>
  <c r="Q47" i="1" s="1"/>
  <c r="N89" i="1"/>
  <c r="Q89" i="1" s="1"/>
  <c r="N81" i="1"/>
  <c r="Q81" i="1" s="1"/>
  <c r="N78" i="1"/>
  <c r="Q78" i="1" s="1"/>
  <c r="N75" i="1"/>
  <c r="Q75" i="1" s="1"/>
  <c r="N72" i="1"/>
  <c r="Q72" i="1" s="1"/>
  <c r="N66" i="1"/>
  <c r="Q66" i="1" s="1"/>
  <c r="N63" i="1"/>
  <c r="Q63" i="1" s="1"/>
  <c r="N57" i="1"/>
  <c r="Q57" i="1" s="1"/>
  <c r="N54" i="1"/>
  <c r="Q54" i="1" s="1"/>
  <c r="N51" i="1"/>
  <c r="Q51" i="1" s="1"/>
  <c r="N48" i="1"/>
  <c r="Q48" i="1" s="1"/>
  <c r="N45" i="1"/>
  <c r="Q45" i="1" s="1"/>
  <c r="N42" i="1"/>
  <c r="Q42" i="1" s="1"/>
  <c r="N39" i="1"/>
  <c r="Q39" i="1" s="1"/>
  <c r="N36" i="1"/>
  <c r="Q36" i="1" s="1"/>
  <c r="N33" i="1"/>
  <c r="Q33" i="1" s="1"/>
  <c r="N30" i="1"/>
  <c r="Q30" i="1" s="1"/>
  <c r="N27" i="1"/>
  <c r="Q27" i="1" s="1"/>
  <c r="N24" i="1"/>
  <c r="Q24" i="1" s="1"/>
  <c r="N21" i="1"/>
  <c r="Q21" i="1" s="1"/>
  <c r="N15" i="1"/>
  <c r="Q15" i="1" s="1"/>
  <c r="N10" i="1"/>
  <c r="Q10" i="1" s="1"/>
  <c r="N7" i="1"/>
  <c r="Q7" i="1" s="1"/>
  <c r="N12" i="1"/>
  <c r="Q12" i="1" s="1"/>
  <c r="N18" i="1"/>
  <c r="Q18" i="1" s="1"/>
  <c r="N60" i="1"/>
  <c r="Q60" i="1" s="1"/>
  <c r="N69" i="1"/>
  <c r="Q69" i="1" s="1"/>
  <c r="N86" i="1"/>
  <c r="Q86" i="1" s="1"/>
  <c r="N92" i="1"/>
  <c r="Q92" i="1" s="1"/>
  <c r="N94" i="1"/>
  <c r="Q94" i="1" s="1"/>
  <c r="N97" i="1"/>
  <c r="Q97" i="1" s="1"/>
  <c r="N100" i="1"/>
  <c r="Q100" i="1" s="1"/>
  <c r="N103" i="1"/>
  <c r="Q103" i="1" s="1"/>
  <c r="N106" i="1"/>
  <c r="Q106" i="1" s="1"/>
  <c r="N109" i="1"/>
  <c r="Q109" i="1" s="1"/>
  <c r="N112" i="1"/>
  <c r="Q112" i="1" s="1"/>
  <c r="N115" i="1"/>
  <c r="Q115" i="1" s="1"/>
  <c r="N118" i="1"/>
  <c r="Q118" i="1" s="1"/>
  <c r="N121" i="1"/>
  <c r="Q121" i="1" s="1"/>
  <c r="N123" i="1"/>
  <c r="Q123" i="1" s="1"/>
  <c r="H122" i="1"/>
  <c r="H125" i="1"/>
  <c r="N125" i="1" s="1"/>
  <c r="Q125" i="1" s="1"/>
  <c r="H124" i="1"/>
  <c r="H120" i="1"/>
  <c r="H119" i="1"/>
  <c r="H117" i="1"/>
  <c r="H116" i="1"/>
  <c r="H114" i="1"/>
  <c r="H113" i="1"/>
  <c r="H111" i="1"/>
  <c r="H110" i="1"/>
  <c r="N108" i="1"/>
  <c r="Q108" i="1" s="1"/>
  <c r="H91" i="1"/>
  <c r="H88" i="1"/>
  <c r="H79" i="1"/>
  <c r="H76" i="1"/>
  <c r="N76" i="1" s="1"/>
  <c r="Q76" i="1" s="1"/>
  <c r="H73" i="1"/>
  <c r="N73" i="1" s="1"/>
  <c r="Q73" i="1" s="1"/>
  <c r="H44" i="1"/>
  <c r="N44" i="1" s="1"/>
  <c r="Q44" i="1" s="1"/>
  <c r="H41" i="1"/>
  <c r="N41" i="1" s="1"/>
  <c r="Q41" i="1" s="1"/>
  <c r="H38" i="1"/>
  <c r="N38" i="1" s="1"/>
  <c r="Q38" i="1" s="1"/>
  <c r="H35" i="1"/>
  <c r="N35" i="1" s="1"/>
  <c r="Q35" i="1" s="1"/>
  <c r="H32" i="1"/>
  <c r="N32" i="1" s="1"/>
  <c r="Q32" i="1" s="1"/>
  <c r="H29" i="1"/>
  <c r="N29" i="1" s="1"/>
  <c r="Q29" i="1" s="1"/>
  <c r="H26" i="1"/>
  <c r="N26" i="1" s="1"/>
  <c r="Q26" i="1" s="1"/>
  <c r="H23" i="1"/>
  <c r="N23" i="1" s="1"/>
  <c r="Q23" i="1" s="1"/>
  <c r="H14" i="1"/>
  <c r="N14" i="1" s="1"/>
  <c r="Q14" i="1" s="1"/>
  <c r="H132" i="63"/>
  <c r="H131" i="63"/>
  <c r="H129" i="63"/>
  <c r="H128" i="63"/>
  <c r="H126" i="63"/>
  <c r="H125" i="63"/>
  <c r="H123" i="63"/>
  <c r="H122" i="63"/>
  <c r="H120" i="63"/>
  <c r="H119" i="63"/>
  <c r="H117" i="63"/>
  <c r="H116" i="63"/>
  <c r="H114" i="63"/>
  <c r="H113" i="63"/>
  <c r="H109" i="63"/>
  <c r="H108" i="63"/>
  <c r="H106" i="63"/>
  <c r="H105" i="63"/>
  <c r="H103" i="63"/>
  <c r="H102" i="63"/>
  <c r="H100" i="63"/>
  <c r="H99" i="63"/>
  <c r="H97" i="63"/>
  <c r="H96" i="63"/>
  <c r="H94" i="63"/>
  <c r="H93" i="63"/>
  <c r="H91" i="63"/>
  <c r="H90" i="63"/>
  <c r="H88" i="63"/>
  <c r="H87" i="63"/>
  <c r="H85" i="63"/>
  <c r="H83" i="63"/>
  <c r="H82" i="63"/>
  <c r="H80" i="63"/>
  <c r="H79" i="63"/>
  <c r="H77" i="63"/>
  <c r="H75" i="63"/>
  <c r="H74" i="63"/>
  <c r="H72" i="63"/>
  <c r="H71" i="63"/>
  <c r="H68" i="63"/>
  <c r="H67" i="63"/>
  <c r="H65" i="63"/>
  <c r="H64" i="63"/>
  <c r="H62" i="63"/>
  <c r="H61" i="63"/>
  <c r="H59" i="63"/>
  <c r="H58" i="63"/>
  <c r="H56" i="63"/>
  <c r="H55" i="63"/>
  <c r="H53" i="63"/>
  <c r="H52" i="63"/>
  <c r="H50" i="63"/>
  <c r="H49" i="63"/>
  <c r="H47" i="63"/>
  <c r="H46" i="63"/>
  <c r="H44" i="63"/>
  <c r="H43" i="63"/>
  <c r="H41" i="63"/>
  <c r="H40" i="63"/>
  <c r="H38" i="63"/>
  <c r="H37" i="63"/>
  <c r="H34" i="63"/>
  <c r="H33" i="63"/>
  <c r="H31" i="63"/>
  <c r="H30" i="63"/>
  <c r="H28" i="63"/>
  <c r="H27" i="63"/>
  <c r="H25" i="63"/>
  <c r="H24" i="63"/>
  <c r="H22" i="63"/>
  <c r="H21" i="63"/>
  <c r="H19" i="63"/>
  <c r="H18" i="63"/>
  <c r="H16" i="63"/>
  <c r="H15" i="63"/>
  <c r="H13" i="63"/>
  <c r="H12" i="63"/>
  <c r="H10" i="63"/>
  <c r="H9" i="63"/>
  <c r="H7" i="63"/>
  <c r="H6" i="63"/>
  <c r="H110" i="63" s="1"/>
  <c r="G147" i="67"/>
  <c r="G146" i="67"/>
  <c r="G144" i="67"/>
  <c r="G143" i="67"/>
  <c r="G141" i="67"/>
  <c r="G140" i="67"/>
  <c r="G138" i="67"/>
  <c r="G137" i="67"/>
  <c r="G135" i="67"/>
  <c r="G134" i="67"/>
  <c r="G132" i="67"/>
  <c r="G131" i="67"/>
  <c r="G129" i="67"/>
  <c r="G128" i="67"/>
  <c r="G126" i="67"/>
  <c r="G125" i="67"/>
  <c r="G123" i="67"/>
  <c r="G121" i="67"/>
  <c r="G120" i="67"/>
  <c r="G118" i="67"/>
  <c r="G116" i="67"/>
  <c r="G115" i="67"/>
  <c r="G113" i="67"/>
  <c r="G112" i="67"/>
  <c r="G110" i="67"/>
  <c r="G109" i="67"/>
  <c r="G107" i="67"/>
  <c r="G106" i="67"/>
  <c r="G104" i="67"/>
  <c r="G103" i="67"/>
  <c r="G101" i="67"/>
  <c r="G100" i="67"/>
  <c r="G98" i="67"/>
  <c r="G97" i="67"/>
  <c r="G95" i="67"/>
  <c r="G94" i="67"/>
  <c r="G92" i="67"/>
  <c r="G91" i="67"/>
  <c r="G89" i="67"/>
  <c r="G87" i="67"/>
  <c r="G86" i="67"/>
  <c r="G84" i="67"/>
  <c r="G83" i="67"/>
  <c r="G81" i="67"/>
  <c r="G79" i="67"/>
  <c r="G78" i="67"/>
  <c r="G76" i="67"/>
  <c r="G75" i="67"/>
  <c r="G73" i="67"/>
  <c r="G72" i="67"/>
  <c r="G70" i="67"/>
  <c r="G69" i="67"/>
  <c r="G67" i="67"/>
  <c r="G66" i="67"/>
  <c r="G64" i="67"/>
  <c r="G63" i="67"/>
  <c r="G61" i="67"/>
  <c r="G60" i="67"/>
  <c r="G58" i="67"/>
  <c r="G57" i="67"/>
  <c r="G55" i="67"/>
  <c r="G54" i="67"/>
  <c r="G52" i="67"/>
  <c r="G51" i="67"/>
  <c r="G49" i="67"/>
  <c r="G48" i="67"/>
  <c r="G46" i="67"/>
  <c r="G45" i="67"/>
  <c r="G43" i="67"/>
  <c r="G42" i="67"/>
  <c r="G40" i="67"/>
  <c r="G39" i="67"/>
  <c r="G37" i="67"/>
  <c r="G36" i="67"/>
  <c r="G34" i="67"/>
  <c r="G33" i="67"/>
  <c r="G31" i="67"/>
  <c r="G30" i="67"/>
  <c r="G28" i="67"/>
  <c r="G27" i="67"/>
  <c r="G25" i="67"/>
  <c r="G24" i="67"/>
  <c r="G22" i="67"/>
  <c r="G21" i="67"/>
  <c r="G19" i="67"/>
  <c r="G18" i="67"/>
  <c r="G16" i="67"/>
  <c r="G14" i="67"/>
  <c r="G12" i="67"/>
  <c r="G11" i="67"/>
  <c r="G9" i="67"/>
  <c r="G8" i="67"/>
  <c r="G6" i="67"/>
  <c r="G5" i="67"/>
  <c r="F1" i="67"/>
  <c r="G147" i="66"/>
  <c r="G146" i="66"/>
  <c r="G144" i="66"/>
  <c r="G143" i="66"/>
  <c r="G141" i="66"/>
  <c r="G140" i="66"/>
  <c r="G138" i="66"/>
  <c r="G137" i="66"/>
  <c r="G135" i="66"/>
  <c r="G134" i="66"/>
  <c r="G132" i="66"/>
  <c r="G131" i="66"/>
  <c r="G129" i="66"/>
  <c r="G128" i="66"/>
  <c r="G126" i="66"/>
  <c r="G125" i="66"/>
  <c r="G123" i="66"/>
  <c r="G121" i="66"/>
  <c r="G120" i="66"/>
  <c r="G118" i="66"/>
  <c r="G116" i="66"/>
  <c r="G115" i="66"/>
  <c r="G113" i="66"/>
  <c r="G112" i="66"/>
  <c r="G110" i="66"/>
  <c r="G109" i="66"/>
  <c r="G107" i="66"/>
  <c r="G106" i="66"/>
  <c r="G104" i="66"/>
  <c r="G103" i="66"/>
  <c r="G101" i="66"/>
  <c r="G100" i="66"/>
  <c r="G98" i="66"/>
  <c r="G97" i="66"/>
  <c r="G95" i="66"/>
  <c r="G94" i="66"/>
  <c r="G92" i="66"/>
  <c r="G91" i="66"/>
  <c r="G89" i="66"/>
  <c r="G87" i="66"/>
  <c r="G86" i="66"/>
  <c r="G84" i="66"/>
  <c r="G83" i="66"/>
  <c r="G81" i="66"/>
  <c r="G79" i="66"/>
  <c r="G78" i="66"/>
  <c r="G76" i="66"/>
  <c r="G75" i="66"/>
  <c r="G73" i="66"/>
  <c r="G72" i="66"/>
  <c r="G70" i="66"/>
  <c r="G69" i="66"/>
  <c r="G67" i="66"/>
  <c r="G66" i="66"/>
  <c r="G64" i="66"/>
  <c r="G63" i="66"/>
  <c r="G61" i="66"/>
  <c r="G60" i="66"/>
  <c r="G58" i="66"/>
  <c r="G57" i="66"/>
  <c r="G55" i="66"/>
  <c r="G54" i="66"/>
  <c r="G52" i="66"/>
  <c r="G51" i="66"/>
  <c r="G49" i="66"/>
  <c r="G48" i="66"/>
  <c r="G46" i="66"/>
  <c r="G45" i="66"/>
  <c r="G43" i="66"/>
  <c r="G42" i="66"/>
  <c r="G40" i="66"/>
  <c r="G39" i="66"/>
  <c r="G37" i="66"/>
  <c r="G36" i="66"/>
  <c r="G34" i="66"/>
  <c r="G33" i="66"/>
  <c r="G31" i="66"/>
  <c r="G30" i="66"/>
  <c r="G28" i="66"/>
  <c r="G27" i="66"/>
  <c r="G25" i="66"/>
  <c r="G24" i="66"/>
  <c r="G22" i="66"/>
  <c r="G21" i="66"/>
  <c r="G19" i="66"/>
  <c r="G18" i="66"/>
  <c r="G16" i="66"/>
  <c r="G14" i="66"/>
  <c r="G12" i="66"/>
  <c r="G11" i="66"/>
  <c r="G9" i="66"/>
  <c r="G8" i="66"/>
  <c r="G6" i="66"/>
  <c r="G5" i="66"/>
  <c r="F1" i="66"/>
  <c r="G1" i="67" l="1"/>
  <c r="H133" i="63"/>
  <c r="H135" i="63" s="1"/>
  <c r="M3" i="89"/>
  <c r="L38" i="89"/>
  <c r="N111" i="1"/>
  <c r="Q111" i="1" s="1"/>
  <c r="N110" i="1"/>
  <c r="Q110" i="1" s="1"/>
  <c r="N116" i="1"/>
  <c r="Q116" i="1" s="1"/>
  <c r="N124" i="1"/>
  <c r="Q124" i="1" s="1"/>
  <c r="N117" i="1"/>
  <c r="Q117" i="1" s="1"/>
  <c r="N88" i="1"/>
  <c r="Q88" i="1" s="1"/>
  <c r="N114" i="1"/>
  <c r="Q114" i="1" s="1"/>
  <c r="N120" i="1"/>
  <c r="Q120" i="1" s="1"/>
  <c r="N113" i="1"/>
  <c r="Q113" i="1" s="1"/>
  <c r="N119" i="1"/>
  <c r="Q119" i="1" s="1"/>
  <c r="N122" i="1"/>
  <c r="Q122" i="1" s="1"/>
  <c r="N91" i="1"/>
  <c r="Q91" i="1" s="1"/>
  <c r="N79" i="1"/>
  <c r="Q79" i="1" s="1"/>
  <c r="G1" i="69"/>
  <c r="G1" i="66"/>
  <c r="F133" i="63"/>
  <c r="E133" i="63"/>
  <c r="F110" i="63"/>
  <c r="E110" i="63"/>
  <c r="B110" i="63"/>
  <c r="B158" i="63"/>
  <c r="B133" i="63"/>
  <c r="N3" i="89" l="1"/>
  <c r="M38" i="89"/>
  <c r="F134" i="63"/>
  <c r="E134" i="63"/>
  <c r="B134" i="63"/>
  <c r="O3" i="89" l="1"/>
  <c r="N38" i="89"/>
  <c r="D102" i="63"/>
  <c r="D34" i="63"/>
  <c r="D33" i="63"/>
  <c r="D31" i="63"/>
  <c r="D30" i="63"/>
  <c r="D108" i="63"/>
  <c r="D64" i="63"/>
  <c r="D77" i="63"/>
  <c r="D139" i="63"/>
  <c r="D85" i="63"/>
  <c r="D56" i="63"/>
  <c r="D55" i="63"/>
  <c r="D100" i="63"/>
  <c r="D99" i="63"/>
  <c r="D97" i="63"/>
  <c r="D96" i="63"/>
  <c r="D106" i="63"/>
  <c r="D105" i="63"/>
  <c r="D53" i="63"/>
  <c r="D52" i="63"/>
  <c r="D47" i="63"/>
  <c r="D46" i="63"/>
  <c r="D157" i="63"/>
  <c r="D156" i="63"/>
  <c r="D91" i="63"/>
  <c r="D90" i="63"/>
  <c r="D83" i="63"/>
  <c r="D82" i="63"/>
  <c r="D65" i="63"/>
  <c r="D94" i="63"/>
  <c r="D93" i="63"/>
  <c r="D68" i="63"/>
  <c r="D67" i="63"/>
  <c r="D50" i="63"/>
  <c r="D49" i="63"/>
  <c r="D154" i="63"/>
  <c r="D153" i="63"/>
  <c r="D13" i="63"/>
  <c r="D12" i="63"/>
  <c r="D41" i="63"/>
  <c r="D40" i="63"/>
  <c r="D38" i="63"/>
  <c r="D37" i="63"/>
  <c r="D148" i="63"/>
  <c r="D147" i="63"/>
  <c r="D22" i="63"/>
  <c r="D21" i="63"/>
  <c r="D75" i="63"/>
  <c r="D74" i="63"/>
  <c r="D25" i="63"/>
  <c r="D24" i="63"/>
  <c r="D10" i="63"/>
  <c r="D9" i="63"/>
  <c r="D72" i="63"/>
  <c r="D71" i="63"/>
  <c r="D19" i="63"/>
  <c r="D18" i="63"/>
  <c r="D7" i="63"/>
  <c r="D6" i="63"/>
  <c r="D88" i="63"/>
  <c r="D87" i="63"/>
  <c r="D16" i="63"/>
  <c r="D15" i="63"/>
  <c r="D142" i="63"/>
  <c r="D141" i="63"/>
  <c r="D28" i="63"/>
  <c r="D27" i="63"/>
  <c r="D151" i="63"/>
  <c r="D150" i="63"/>
  <c r="D59" i="63"/>
  <c r="D58" i="63"/>
  <c r="D44" i="63"/>
  <c r="D43" i="63"/>
  <c r="D145" i="63"/>
  <c r="D144" i="63"/>
  <c r="D62" i="63"/>
  <c r="D61" i="63"/>
  <c r="D80" i="63"/>
  <c r="D79" i="63"/>
  <c r="P3" i="89" l="1"/>
  <c r="O38" i="89"/>
  <c r="D110" i="63"/>
  <c r="Q3" i="89" l="1"/>
  <c r="P38" i="89"/>
  <c r="G146" i="60"/>
  <c r="G143" i="60"/>
  <c r="G147" i="60"/>
  <c r="G144" i="60"/>
  <c r="G141" i="60"/>
  <c r="G140" i="60"/>
  <c r="G138" i="60"/>
  <c r="G137" i="60"/>
  <c r="G135" i="60"/>
  <c r="G134" i="60"/>
  <c r="G132" i="60"/>
  <c r="G131" i="60"/>
  <c r="G129" i="60"/>
  <c r="G128" i="60"/>
  <c r="G126" i="60"/>
  <c r="G125" i="60"/>
  <c r="G123" i="60"/>
  <c r="G121" i="60"/>
  <c r="G120" i="60"/>
  <c r="G118" i="60"/>
  <c r="G116" i="60"/>
  <c r="G115" i="60"/>
  <c r="G113" i="60"/>
  <c r="G112" i="60"/>
  <c r="G110" i="60"/>
  <c r="G109" i="60"/>
  <c r="G107" i="60"/>
  <c r="G106" i="60"/>
  <c r="G104" i="60"/>
  <c r="G103" i="60"/>
  <c r="G101" i="60"/>
  <c r="G100" i="60"/>
  <c r="G98" i="60"/>
  <c r="G97" i="60"/>
  <c r="G95" i="60"/>
  <c r="G94" i="60"/>
  <c r="G92" i="60"/>
  <c r="G91" i="60"/>
  <c r="G89" i="60"/>
  <c r="G87" i="60"/>
  <c r="G86" i="60"/>
  <c r="G84" i="60"/>
  <c r="G83" i="60"/>
  <c r="G81" i="60"/>
  <c r="G79" i="60"/>
  <c r="G78" i="60"/>
  <c r="G76" i="60"/>
  <c r="G75" i="60"/>
  <c r="G73" i="60"/>
  <c r="G72" i="60"/>
  <c r="G70" i="60"/>
  <c r="G69" i="60"/>
  <c r="G67" i="60"/>
  <c r="G66" i="60"/>
  <c r="G64" i="60"/>
  <c r="G63" i="60"/>
  <c r="G61" i="60"/>
  <c r="G60" i="60"/>
  <c r="G58" i="60"/>
  <c r="G57" i="60"/>
  <c r="G55" i="60"/>
  <c r="G54" i="60"/>
  <c r="G52" i="60"/>
  <c r="G51" i="60"/>
  <c r="G49" i="60"/>
  <c r="G48" i="60"/>
  <c r="G46" i="60"/>
  <c r="G45" i="60"/>
  <c r="G43" i="60"/>
  <c r="G42" i="60"/>
  <c r="G40" i="60"/>
  <c r="G39" i="60"/>
  <c r="G37" i="60"/>
  <c r="G36" i="60"/>
  <c r="G34" i="60"/>
  <c r="G33" i="60"/>
  <c r="G31" i="60"/>
  <c r="G30" i="60"/>
  <c r="G28" i="60"/>
  <c r="G27" i="60"/>
  <c r="G25" i="60"/>
  <c r="G24" i="60"/>
  <c r="G22" i="60"/>
  <c r="G21" i="60"/>
  <c r="G19" i="60"/>
  <c r="G18" i="60"/>
  <c r="G16" i="60"/>
  <c r="G14" i="60"/>
  <c r="G12" i="60"/>
  <c r="G11" i="60"/>
  <c r="G9" i="60"/>
  <c r="G8" i="60"/>
  <c r="G6" i="60"/>
  <c r="G5" i="60"/>
  <c r="F1" i="60"/>
  <c r="G147" i="61"/>
  <c r="G146" i="61"/>
  <c r="G144" i="61"/>
  <c r="G143" i="61"/>
  <c r="G141" i="61"/>
  <c r="G140" i="61"/>
  <c r="G138" i="61"/>
  <c r="G137" i="61"/>
  <c r="G135" i="61"/>
  <c r="G134" i="61"/>
  <c r="G132" i="61"/>
  <c r="G131" i="61"/>
  <c r="G129" i="61"/>
  <c r="G128" i="61"/>
  <c r="G126" i="61"/>
  <c r="G125" i="61"/>
  <c r="G124" i="61"/>
  <c r="G123" i="61"/>
  <c r="G121" i="61"/>
  <c r="G120" i="61"/>
  <c r="G118" i="61"/>
  <c r="G116" i="61"/>
  <c r="G115" i="61"/>
  <c r="G113" i="61"/>
  <c r="G112" i="61"/>
  <c r="G110" i="61"/>
  <c r="G109" i="61"/>
  <c r="G107" i="61"/>
  <c r="G106" i="61"/>
  <c r="G104" i="61"/>
  <c r="G103" i="61"/>
  <c r="G101" i="61"/>
  <c r="G100" i="61"/>
  <c r="G98" i="61"/>
  <c r="G97" i="61"/>
  <c r="G95" i="61"/>
  <c r="G94" i="61"/>
  <c r="G92" i="61"/>
  <c r="G91" i="61"/>
  <c r="G89" i="61"/>
  <c r="G87" i="61"/>
  <c r="G86" i="61"/>
  <c r="G84" i="61"/>
  <c r="G83" i="61"/>
  <c r="G81" i="61"/>
  <c r="G79" i="61"/>
  <c r="G78" i="61"/>
  <c r="G76" i="61"/>
  <c r="G75" i="61"/>
  <c r="G73" i="61"/>
  <c r="G72" i="61"/>
  <c r="G70" i="61"/>
  <c r="G69" i="61"/>
  <c r="G67" i="61"/>
  <c r="G66" i="61"/>
  <c r="G64" i="61"/>
  <c r="G63" i="61"/>
  <c r="G61" i="61"/>
  <c r="G60" i="61"/>
  <c r="G58" i="61"/>
  <c r="G57" i="61"/>
  <c r="G55" i="61"/>
  <c r="G54" i="61"/>
  <c r="G52" i="61"/>
  <c r="G51" i="61"/>
  <c r="G49" i="61"/>
  <c r="G48" i="61"/>
  <c r="G46" i="61"/>
  <c r="G45" i="61"/>
  <c r="G43" i="61"/>
  <c r="G42" i="61"/>
  <c r="G40" i="61"/>
  <c r="G39" i="61"/>
  <c r="G37" i="61"/>
  <c r="G36" i="61"/>
  <c r="G34" i="61"/>
  <c r="G33" i="61"/>
  <c r="G31" i="61"/>
  <c r="G30" i="61"/>
  <c r="G28" i="61"/>
  <c r="G27" i="61"/>
  <c r="G25" i="61"/>
  <c r="G24" i="61"/>
  <c r="G22" i="61"/>
  <c r="G21" i="61"/>
  <c r="G19" i="61"/>
  <c r="G18" i="61"/>
  <c r="G16" i="61"/>
  <c r="G14" i="61"/>
  <c r="G12" i="61"/>
  <c r="G11" i="61"/>
  <c r="G9" i="61"/>
  <c r="G8" i="61"/>
  <c r="G6" i="61"/>
  <c r="G5" i="61"/>
  <c r="F1" i="61"/>
  <c r="G147" i="62"/>
  <c r="G146" i="62"/>
  <c r="G144" i="62"/>
  <c r="G143" i="62"/>
  <c r="G141" i="62"/>
  <c r="G140" i="62"/>
  <c r="G138" i="62"/>
  <c r="G137" i="62"/>
  <c r="G135" i="62"/>
  <c r="G134" i="62"/>
  <c r="G132" i="62"/>
  <c r="G131" i="62"/>
  <c r="G126" i="62"/>
  <c r="G125" i="62"/>
  <c r="G121" i="62"/>
  <c r="G120" i="62"/>
  <c r="R3" i="89" l="1"/>
  <c r="Q38" i="89"/>
  <c r="G1" i="60"/>
  <c r="G1" i="61"/>
  <c r="S3" i="89" l="1"/>
  <c r="R38" i="89"/>
  <c r="F1" i="62"/>
  <c r="G129" i="62"/>
  <c r="G128" i="62"/>
  <c r="G124" i="62"/>
  <c r="G123" i="62"/>
  <c r="G118" i="62"/>
  <c r="G116" i="62"/>
  <c r="G115" i="62"/>
  <c r="G113" i="62"/>
  <c r="G112" i="62"/>
  <c r="G110" i="62"/>
  <c r="G109" i="62"/>
  <c r="G107" i="62"/>
  <c r="G106" i="62"/>
  <c r="G104" i="62"/>
  <c r="G103" i="62"/>
  <c r="G101" i="62"/>
  <c r="G100" i="62"/>
  <c r="G98" i="62"/>
  <c r="G97" i="62"/>
  <c r="G95" i="62"/>
  <c r="G94" i="62"/>
  <c r="G92" i="62"/>
  <c r="G91" i="62"/>
  <c r="G89" i="62"/>
  <c r="G87" i="62"/>
  <c r="G86" i="62"/>
  <c r="G84" i="62"/>
  <c r="G83" i="62"/>
  <c r="G81" i="62"/>
  <c r="G79" i="62"/>
  <c r="G78" i="62"/>
  <c r="G76" i="62"/>
  <c r="G75" i="62"/>
  <c r="G73" i="62"/>
  <c r="G72" i="62"/>
  <c r="G70" i="62"/>
  <c r="G69" i="62"/>
  <c r="G67" i="62"/>
  <c r="G66" i="62"/>
  <c r="G64" i="62"/>
  <c r="G63" i="62"/>
  <c r="G61" i="62"/>
  <c r="G60" i="62"/>
  <c r="G58" i="62"/>
  <c r="G57" i="62"/>
  <c r="G55" i="62"/>
  <c r="G54" i="62"/>
  <c r="G52" i="62"/>
  <c r="G51" i="62"/>
  <c r="G49" i="62"/>
  <c r="G48" i="62"/>
  <c r="G46" i="62"/>
  <c r="G45" i="62"/>
  <c r="G43" i="62"/>
  <c r="G42" i="62"/>
  <c r="G40" i="62"/>
  <c r="G39" i="62"/>
  <c r="G37" i="62"/>
  <c r="G36" i="62"/>
  <c r="G34" i="62"/>
  <c r="G33" i="62"/>
  <c r="G31" i="62"/>
  <c r="G30" i="62"/>
  <c r="G28" i="62"/>
  <c r="G27" i="62"/>
  <c r="G25" i="62"/>
  <c r="G24" i="62"/>
  <c r="G22" i="62"/>
  <c r="G21" i="62"/>
  <c r="G19" i="62"/>
  <c r="G18" i="62"/>
  <c r="G16" i="62"/>
  <c r="G14" i="62"/>
  <c r="G12" i="62"/>
  <c r="G11" i="62"/>
  <c r="G9" i="62"/>
  <c r="G8" i="62"/>
  <c r="G6" i="62"/>
  <c r="G5" i="62"/>
  <c r="G124" i="59"/>
  <c r="G123" i="59"/>
  <c r="G121" i="59"/>
  <c r="G119" i="59"/>
  <c r="G118" i="59"/>
  <c r="G116" i="59"/>
  <c r="G115" i="59"/>
  <c r="G113" i="59"/>
  <c r="G112" i="59"/>
  <c r="G110" i="59"/>
  <c r="G109" i="59"/>
  <c r="G107" i="59"/>
  <c r="G106" i="59"/>
  <c r="G104" i="59"/>
  <c r="G103" i="59"/>
  <c r="G101" i="59"/>
  <c r="G100" i="59"/>
  <c r="G98" i="59"/>
  <c r="G97" i="59"/>
  <c r="G95" i="59"/>
  <c r="G94" i="59"/>
  <c r="G92" i="59"/>
  <c r="G91" i="59"/>
  <c r="G89" i="59"/>
  <c r="G87" i="59"/>
  <c r="G86" i="59"/>
  <c r="G84" i="59"/>
  <c r="G83" i="59"/>
  <c r="G81" i="59"/>
  <c r="G79" i="59"/>
  <c r="G78" i="59"/>
  <c r="G76" i="59"/>
  <c r="G75" i="59"/>
  <c r="G73" i="59"/>
  <c r="G72" i="59"/>
  <c r="G70" i="59"/>
  <c r="G69" i="59"/>
  <c r="G67" i="59"/>
  <c r="G66" i="59"/>
  <c r="G64" i="59"/>
  <c r="G63" i="59"/>
  <c r="G61" i="59"/>
  <c r="G60" i="59"/>
  <c r="G58" i="59"/>
  <c r="G57" i="59"/>
  <c r="G55" i="59"/>
  <c r="G54" i="59"/>
  <c r="G52" i="59"/>
  <c r="G51" i="59"/>
  <c r="G49" i="59"/>
  <c r="G48" i="59"/>
  <c r="G46" i="59"/>
  <c r="G45" i="59"/>
  <c r="G43" i="59"/>
  <c r="G42" i="59"/>
  <c r="G40" i="59"/>
  <c r="G39" i="59"/>
  <c r="G37" i="59"/>
  <c r="G36" i="59"/>
  <c r="G34" i="59"/>
  <c r="G33" i="59"/>
  <c r="G31" i="59"/>
  <c r="G30" i="59"/>
  <c r="G28" i="59"/>
  <c r="G27" i="59"/>
  <c r="G25" i="59"/>
  <c r="G24" i="59"/>
  <c r="G22" i="59"/>
  <c r="G21" i="59"/>
  <c r="G19" i="59"/>
  <c r="G18" i="59"/>
  <c r="G16" i="59"/>
  <c r="G14" i="59"/>
  <c r="G12" i="59"/>
  <c r="G11" i="59"/>
  <c r="G9" i="59"/>
  <c r="G8" i="59"/>
  <c r="G6" i="59"/>
  <c r="G5" i="59"/>
  <c r="F1" i="59"/>
  <c r="T3" i="89" l="1"/>
  <c r="S38" i="89"/>
  <c r="G1" i="62"/>
  <c r="G1" i="59"/>
  <c r="G124" i="58"/>
  <c r="G123" i="58"/>
  <c r="G121" i="58"/>
  <c r="G119" i="58"/>
  <c r="G118" i="58"/>
  <c r="G116" i="58"/>
  <c r="G115" i="58"/>
  <c r="G113" i="58"/>
  <c r="G112" i="58"/>
  <c r="G110" i="58"/>
  <c r="G109" i="58"/>
  <c r="G107" i="58"/>
  <c r="G106" i="58"/>
  <c r="G104" i="58"/>
  <c r="G103" i="58"/>
  <c r="G101" i="58"/>
  <c r="G100" i="58"/>
  <c r="G98" i="58"/>
  <c r="G97" i="58"/>
  <c r="G95" i="58"/>
  <c r="G94" i="58"/>
  <c r="G92" i="58"/>
  <c r="G91" i="58"/>
  <c r="G89" i="58"/>
  <c r="G87" i="58"/>
  <c r="G86" i="58"/>
  <c r="G84" i="58"/>
  <c r="G83" i="58"/>
  <c r="G81" i="58"/>
  <c r="G79" i="58"/>
  <c r="G78" i="58"/>
  <c r="G76" i="58"/>
  <c r="G75" i="58"/>
  <c r="G73" i="58"/>
  <c r="G72" i="58"/>
  <c r="G70" i="58"/>
  <c r="G69" i="58"/>
  <c r="G67" i="58"/>
  <c r="G66" i="58"/>
  <c r="G64" i="58"/>
  <c r="G63" i="58"/>
  <c r="G61" i="58"/>
  <c r="G60" i="58"/>
  <c r="G58" i="58"/>
  <c r="G57" i="58"/>
  <c r="G55" i="58"/>
  <c r="G54" i="58"/>
  <c r="G52" i="58"/>
  <c r="G51" i="58"/>
  <c r="G49" i="58"/>
  <c r="G48" i="58"/>
  <c r="G46" i="58"/>
  <c r="G45" i="58"/>
  <c r="G43" i="58"/>
  <c r="G42" i="58"/>
  <c r="G40" i="58"/>
  <c r="G39" i="58"/>
  <c r="G37" i="58"/>
  <c r="G36" i="58"/>
  <c r="G34" i="58"/>
  <c r="G33" i="58"/>
  <c r="G31" i="58"/>
  <c r="G30" i="58"/>
  <c r="G28" i="58"/>
  <c r="G27" i="58"/>
  <c r="G25" i="58"/>
  <c r="G24" i="58"/>
  <c r="G22" i="58"/>
  <c r="G21" i="58"/>
  <c r="G19" i="58"/>
  <c r="G18" i="58"/>
  <c r="G16" i="58"/>
  <c r="G14" i="58"/>
  <c r="G12" i="58"/>
  <c r="G11" i="58"/>
  <c r="G9" i="58"/>
  <c r="G8" i="58"/>
  <c r="G6" i="58"/>
  <c r="G5" i="58"/>
  <c r="F1" i="58"/>
  <c r="N49" i="1"/>
  <c r="Q49" i="1" s="1"/>
  <c r="G124" i="57"/>
  <c r="G123" i="57"/>
  <c r="G121" i="57"/>
  <c r="G119" i="57"/>
  <c r="G118" i="57"/>
  <c r="G116" i="57"/>
  <c r="G115" i="57"/>
  <c r="G113" i="57"/>
  <c r="G112" i="57"/>
  <c r="G110" i="57"/>
  <c r="G109" i="57"/>
  <c r="G107" i="57"/>
  <c r="G106" i="57"/>
  <c r="G104" i="57"/>
  <c r="G103" i="57"/>
  <c r="G101" i="57"/>
  <c r="G100" i="57"/>
  <c r="G98" i="57"/>
  <c r="G97" i="57"/>
  <c r="G95" i="57"/>
  <c r="G94" i="57"/>
  <c r="G92" i="57"/>
  <c r="G91" i="57"/>
  <c r="G89" i="57"/>
  <c r="G87" i="57"/>
  <c r="G86" i="57"/>
  <c r="G84" i="57"/>
  <c r="G83" i="57"/>
  <c r="G81" i="57"/>
  <c r="G79" i="57"/>
  <c r="G78" i="57"/>
  <c r="G76" i="57"/>
  <c r="G75" i="57"/>
  <c r="G73" i="57"/>
  <c r="G72" i="57"/>
  <c r="G70" i="57"/>
  <c r="G69" i="57"/>
  <c r="G67" i="57"/>
  <c r="G66" i="57"/>
  <c r="G64" i="57"/>
  <c r="G63" i="57"/>
  <c r="G61" i="57"/>
  <c r="G60" i="57"/>
  <c r="G58" i="57"/>
  <c r="G57" i="57"/>
  <c r="G55" i="57"/>
  <c r="G54" i="57"/>
  <c r="G52" i="57"/>
  <c r="G51" i="57"/>
  <c r="G49" i="57"/>
  <c r="G48" i="57"/>
  <c r="G46" i="57"/>
  <c r="G45" i="57"/>
  <c r="G43" i="57"/>
  <c r="G42" i="57"/>
  <c r="G40" i="57"/>
  <c r="G39" i="57"/>
  <c r="G37" i="57"/>
  <c r="G36" i="57"/>
  <c r="G34" i="57"/>
  <c r="G33" i="57"/>
  <c r="G31" i="57"/>
  <c r="G30" i="57"/>
  <c r="G28" i="57"/>
  <c r="G27" i="57"/>
  <c r="G25" i="57"/>
  <c r="G24" i="57"/>
  <c r="G22" i="57"/>
  <c r="G21" i="57"/>
  <c r="G19" i="57"/>
  <c r="G18" i="57"/>
  <c r="G16" i="57"/>
  <c r="G14" i="57"/>
  <c r="G12" i="57"/>
  <c r="G11" i="57"/>
  <c r="G9" i="57"/>
  <c r="G8" i="57"/>
  <c r="G6" i="57"/>
  <c r="G5" i="57"/>
  <c r="F1" i="57"/>
  <c r="E8" i="56"/>
  <c r="E8" i="55"/>
  <c r="E8" i="54"/>
  <c r="U3" i="89" l="1"/>
  <c r="T38" i="89"/>
  <c r="G1" i="58"/>
  <c r="G1" i="57"/>
  <c r="G81" i="55"/>
  <c r="V3" i="89" l="1"/>
  <c r="U38" i="89"/>
  <c r="G124" i="56"/>
  <c r="G123" i="56"/>
  <c r="G121" i="56"/>
  <c r="G119" i="56"/>
  <c r="G118" i="56"/>
  <c r="G116" i="56"/>
  <c r="G115" i="56"/>
  <c r="G113" i="56"/>
  <c r="G112" i="56"/>
  <c r="G110" i="56"/>
  <c r="G109" i="56"/>
  <c r="G107" i="56"/>
  <c r="G106" i="56"/>
  <c r="G104" i="56"/>
  <c r="G103" i="56"/>
  <c r="G101" i="56"/>
  <c r="G100" i="56"/>
  <c r="G98" i="56"/>
  <c r="G97" i="56"/>
  <c r="G95" i="56"/>
  <c r="G94" i="56"/>
  <c r="G92" i="56"/>
  <c r="G91" i="56"/>
  <c r="G89" i="56"/>
  <c r="G87" i="56"/>
  <c r="G86" i="56"/>
  <c r="G84" i="56"/>
  <c r="G83" i="56"/>
  <c r="G81" i="56"/>
  <c r="G79" i="56"/>
  <c r="G78" i="56"/>
  <c r="G76" i="56"/>
  <c r="G75" i="56"/>
  <c r="G73" i="56"/>
  <c r="G72" i="56"/>
  <c r="G70" i="56"/>
  <c r="G69" i="56"/>
  <c r="G67" i="56"/>
  <c r="G66" i="56"/>
  <c r="G64" i="56"/>
  <c r="G63" i="56"/>
  <c r="G61" i="56"/>
  <c r="G60" i="56"/>
  <c r="G58" i="56"/>
  <c r="G57" i="56"/>
  <c r="G55" i="56"/>
  <c r="G54" i="56"/>
  <c r="G52" i="56"/>
  <c r="G51" i="56"/>
  <c r="G49" i="56"/>
  <c r="G48" i="56"/>
  <c r="G46" i="56"/>
  <c r="G45" i="56"/>
  <c r="G43" i="56"/>
  <c r="G42" i="56"/>
  <c r="G40" i="56"/>
  <c r="G39" i="56"/>
  <c r="G37" i="56"/>
  <c r="G36" i="56"/>
  <c r="G34" i="56"/>
  <c r="G33" i="56"/>
  <c r="G31" i="56"/>
  <c r="G30" i="56"/>
  <c r="G28" i="56"/>
  <c r="G27" i="56"/>
  <c r="G25" i="56"/>
  <c r="G24" i="56"/>
  <c r="G22" i="56"/>
  <c r="G21" i="56"/>
  <c r="G19" i="56"/>
  <c r="G18" i="56"/>
  <c r="G16" i="56"/>
  <c r="G14" i="56"/>
  <c r="G12" i="56"/>
  <c r="G11" i="56"/>
  <c r="G9" i="56"/>
  <c r="G8" i="56"/>
  <c r="G6" i="56"/>
  <c r="G5" i="56"/>
  <c r="F1" i="56"/>
  <c r="G124" i="55"/>
  <c r="G123" i="55"/>
  <c r="G121" i="55"/>
  <c r="G119" i="55"/>
  <c r="G118" i="55"/>
  <c r="G116" i="55"/>
  <c r="G115" i="55"/>
  <c r="G113" i="55"/>
  <c r="G112" i="55"/>
  <c r="G110" i="55"/>
  <c r="G109" i="55"/>
  <c r="G107" i="55"/>
  <c r="G106" i="55"/>
  <c r="G104" i="55"/>
  <c r="G103" i="55"/>
  <c r="G101" i="55"/>
  <c r="G100" i="55"/>
  <c r="G98" i="55"/>
  <c r="G97" i="55"/>
  <c r="G95" i="55"/>
  <c r="G94" i="55"/>
  <c r="G92" i="55"/>
  <c r="G91" i="55"/>
  <c r="G89" i="55"/>
  <c r="G87" i="55"/>
  <c r="G86" i="55"/>
  <c r="G84" i="55"/>
  <c r="G83" i="55"/>
  <c r="G79" i="55"/>
  <c r="G78" i="55"/>
  <c r="G76" i="55"/>
  <c r="G75" i="55"/>
  <c r="G73" i="55"/>
  <c r="G72" i="55"/>
  <c r="G70" i="55"/>
  <c r="G69" i="55"/>
  <c r="G67" i="55"/>
  <c r="G66" i="55"/>
  <c r="G64" i="55"/>
  <c r="G63" i="55"/>
  <c r="G61" i="55"/>
  <c r="G60" i="55"/>
  <c r="G58" i="55"/>
  <c r="G57" i="55"/>
  <c r="G55" i="55"/>
  <c r="G54" i="55"/>
  <c r="G52" i="55"/>
  <c r="G51" i="55"/>
  <c r="G49" i="55"/>
  <c r="G48" i="55"/>
  <c r="G46" i="55"/>
  <c r="G45" i="55"/>
  <c r="G43" i="55"/>
  <c r="G42" i="55"/>
  <c r="G40" i="55"/>
  <c r="G39" i="55"/>
  <c r="G37" i="55"/>
  <c r="G36" i="55"/>
  <c r="G34" i="55"/>
  <c r="G33" i="55"/>
  <c r="G31" i="55"/>
  <c r="G30" i="55"/>
  <c r="G28" i="55"/>
  <c r="G27" i="55"/>
  <c r="G25" i="55"/>
  <c r="G24" i="55"/>
  <c r="G22" i="55"/>
  <c r="G21" i="55"/>
  <c r="G19" i="55"/>
  <c r="G18" i="55"/>
  <c r="G16" i="55"/>
  <c r="G14" i="55"/>
  <c r="G12" i="55"/>
  <c r="G11" i="55"/>
  <c r="G9" i="55"/>
  <c r="G8" i="55"/>
  <c r="G6" i="55"/>
  <c r="G5" i="55"/>
  <c r="F1" i="55"/>
  <c r="G124" i="54"/>
  <c r="G123" i="54"/>
  <c r="G121" i="54"/>
  <c r="G119" i="54"/>
  <c r="G118" i="54"/>
  <c r="G116" i="54"/>
  <c r="G115" i="54"/>
  <c r="G113" i="54"/>
  <c r="G112" i="54"/>
  <c r="G110" i="54"/>
  <c r="G109" i="54"/>
  <c r="G107" i="54"/>
  <c r="G106" i="54"/>
  <c r="G104" i="54"/>
  <c r="G103" i="54"/>
  <c r="G101" i="54"/>
  <c r="G100" i="54"/>
  <c r="G98" i="54"/>
  <c r="G97" i="54"/>
  <c r="G95" i="54"/>
  <c r="G94" i="54"/>
  <c r="G92" i="54"/>
  <c r="G91" i="54"/>
  <c r="G89" i="54"/>
  <c r="G87" i="54"/>
  <c r="G86" i="54"/>
  <c r="G84" i="54"/>
  <c r="G83" i="54"/>
  <c r="G81" i="54"/>
  <c r="G79" i="54"/>
  <c r="G78" i="54"/>
  <c r="G76" i="54"/>
  <c r="G75" i="54"/>
  <c r="G73" i="54"/>
  <c r="G72" i="54"/>
  <c r="G70" i="54"/>
  <c r="G69" i="54"/>
  <c r="G67" i="54"/>
  <c r="G66" i="54"/>
  <c r="G64" i="54"/>
  <c r="G63" i="54"/>
  <c r="G61" i="54"/>
  <c r="G60" i="54"/>
  <c r="G58" i="54"/>
  <c r="G57" i="54"/>
  <c r="G55" i="54"/>
  <c r="G54" i="54"/>
  <c r="G52" i="54"/>
  <c r="G51" i="54"/>
  <c r="G49" i="54"/>
  <c r="G48" i="54"/>
  <c r="G46" i="54"/>
  <c r="G45" i="54"/>
  <c r="G43" i="54"/>
  <c r="G42" i="54"/>
  <c r="G40" i="54"/>
  <c r="G39" i="54"/>
  <c r="G37" i="54"/>
  <c r="G36" i="54"/>
  <c r="G34" i="54"/>
  <c r="G33" i="54"/>
  <c r="G31" i="54"/>
  <c r="G30" i="54"/>
  <c r="G28" i="54"/>
  <c r="G27" i="54"/>
  <c r="G25" i="54"/>
  <c r="G24" i="54"/>
  <c r="G22" i="54"/>
  <c r="G21" i="54"/>
  <c r="G19" i="54"/>
  <c r="G18" i="54"/>
  <c r="G16" i="54"/>
  <c r="G14" i="54"/>
  <c r="G12" i="54"/>
  <c r="G11" i="54"/>
  <c r="G9" i="54"/>
  <c r="G8" i="54"/>
  <c r="G6" i="54"/>
  <c r="G5" i="54"/>
  <c r="F1" i="54"/>
  <c r="E125" i="53"/>
  <c r="D125" i="53"/>
  <c r="C125" i="53"/>
  <c r="B125" i="53"/>
  <c r="E125" i="52"/>
  <c r="D125" i="52"/>
  <c r="C125" i="52"/>
  <c r="B125" i="52"/>
  <c r="G124" i="53"/>
  <c r="G123" i="53"/>
  <c r="G121" i="53"/>
  <c r="G119" i="53"/>
  <c r="G118" i="53"/>
  <c r="G116" i="53"/>
  <c r="G115" i="53"/>
  <c r="E115" i="53"/>
  <c r="G113" i="53"/>
  <c r="G112" i="53"/>
  <c r="G110" i="53"/>
  <c r="G109" i="53"/>
  <c r="G107" i="53"/>
  <c r="G106" i="53"/>
  <c r="G104" i="53"/>
  <c r="G103" i="53"/>
  <c r="G101" i="53"/>
  <c r="G100" i="53"/>
  <c r="G98" i="53"/>
  <c r="G97" i="53"/>
  <c r="G95" i="53"/>
  <c r="G94" i="53"/>
  <c r="G92" i="53"/>
  <c r="G91" i="53"/>
  <c r="G89" i="53"/>
  <c r="G87" i="53"/>
  <c r="G86" i="53"/>
  <c r="G84" i="53"/>
  <c r="G83" i="53"/>
  <c r="G81" i="53"/>
  <c r="G79" i="53"/>
  <c r="G78" i="53"/>
  <c r="G76" i="53"/>
  <c r="G75" i="53"/>
  <c r="G73" i="53"/>
  <c r="G72" i="53"/>
  <c r="G70" i="53"/>
  <c r="G69" i="53"/>
  <c r="G67" i="53"/>
  <c r="G66" i="53"/>
  <c r="G64" i="53"/>
  <c r="G63" i="53"/>
  <c r="G61" i="53"/>
  <c r="G60" i="53"/>
  <c r="G58" i="53"/>
  <c r="G57" i="53"/>
  <c r="G55" i="53"/>
  <c r="G54" i="53"/>
  <c r="G52" i="53"/>
  <c r="G51" i="53"/>
  <c r="G49" i="53"/>
  <c r="G48" i="53"/>
  <c r="G46" i="53"/>
  <c r="G45" i="53"/>
  <c r="G43" i="53"/>
  <c r="G42" i="53"/>
  <c r="G40" i="53"/>
  <c r="G39" i="53"/>
  <c r="G37" i="53"/>
  <c r="G36" i="53"/>
  <c r="G34" i="53"/>
  <c r="G33" i="53"/>
  <c r="G31" i="53"/>
  <c r="G30" i="53"/>
  <c r="G28" i="53"/>
  <c r="G27" i="53"/>
  <c r="G25" i="53"/>
  <c r="G24" i="53"/>
  <c r="G22" i="53"/>
  <c r="G21" i="53"/>
  <c r="G19" i="53"/>
  <c r="G18" i="53"/>
  <c r="G16" i="53"/>
  <c r="G14" i="53"/>
  <c r="G12" i="53"/>
  <c r="G11" i="53"/>
  <c r="G9" i="53"/>
  <c r="G8" i="53"/>
  <c r="G6" i="53"/>
  <c r="G5" i="53"/>
  <c r="F1" i="53"/>
  <c r="G121" i="52"/>
  <c r="G89" i="52"/>
  <c r="G16" i="52"/>
  <c r="G14" i="52"/>
  <c r="G124" i="52"/>
  <c r="G123" i="52"/>
  <c r="G119" i="52"/>
  <c r="G118" i="52"/>
  <c r="G116" i="52"/>
  <c r="G115" i="52"/>
  <c r="G113" i="52"/>
  <c r="G112" i="52"/>
  <c r="G110" i="52"/>
  <c r="G109" i="52"/>
  <c r="G107" i="52"/>
  <c r="G106" i="52"/>
  <c r="G104" i="52"/>
  <c r="G103" i="52"/>
  <c r="G101" i="52"/>
  <c r="G100" i="52"/>
  <c r="G98" i="52"/>
  <c r="G97" i="52"/>
  <c r="G95" i="52"/>
  <c r="G94" i="52"/>
  <c r="G92" i="52"/>
  <c r="G91" i="52"/>
  <c r="G87" i="52"/>
  <c r="G86" i="52"/>
  <c r="G84" i="52"/>
  <c r="G83" i="52"/>
  <c r="G79" i="52"/>
  <c r="G78" i="52"/>
  <c r="G76" i="52"/>
  <c r="G75" i="52"/>
  <c r="G73" i="52"/>
  <c r="G72" i="52"/>
  <c r="G70" i="52"/>
  <c r="G69" i="52"/>
  <c r="G67" i="52"/>
  <c r="G66" i="52"/>
  <c r="G64" i="52"/>
  <c r="G63" i="52"/>
  <c r="G61" i="52"/>
  <c r="G60" i="52"/>
  <c r="G58" i="52"/>
  <c r="G57" i="52"/>
  <c r="G55" i="52"/>
  <c r="G54" i="52"/>
  <c r="G52" i="52"/>
  <c r="G51" i="52"/>
  <c r="G49" i="52"/>
  <c r="G48" i="52"/>
  <c r="G46" i="52"/>
  <c r="G45" i="52"/>
  <c r="G43" i="52"/>
  <c r="G42" i="52"/>
  <c r="G40" i="52"/>
  <c r="G39" i="52"/>
  <c r="G37" i="52"/>
  <c r="G36" i="52"/>
  <c r="G34" i="52"/>
  <c r="G33" i="52"/>
  <c r="G31" i="52"/>
  <c r="G30" i="52"/>
  <c r="G28" i="52"/>
  <c r="G27" i="52"/>
  <c r="G25" i="52"/>
  <c r="G24" i="52"/>
  <c r="G22" i="52"/>
  <c r="G21" i="52"/>
  <c r="G19" i="52"/>
  <c r="G18" i="52"/>
  <c r="G12" i="52"/>
  <c r="G11" i="52"/>
  <c r="G9" i="52"/>
  <c r="G8" i="52"/>
  <c r="E115" i="52"/>
  <c r="G81" i="52"/>
  <c r="G6" i="52"/>
  <c r="G5" i="52"/>
  <c r="F1" i="52"/>
  <c r="N53" i="1"/>
  <c r="Q53" i="1" s="1"/>
  <c r="H80" i="1"/>
  <c r="N80" i="1" s="1"/>
  <c r="Q80" i="1" s="1"/>
  <c r="N56" i="1"/>
  <c r="Q56" i="1" s="1"/>
  <c r="N52" i="1"/>
  <c r="Q52" i="1" s="1"/>
  <c r="H93" i="1"/>
  <c r="H107" i="1"/>
  <c r="H105" i="1"/>
  <c r="H104" i="1"/>
  <c r="H102" i="1"/>
  <c r="H101" i="1"/>
  <c r="H99" i="1"/>
  <c r="H98" i="1"/>
  <c r="H96" i="1"/>
  <c r="H95" i="1"/>
  <c r="H90" i="1"/>
  <c r="H87" i="1"/>
  <c r="N83" i="1"/>
  <c r="Q83" i="1" s="1"/>
  <c r="H77" i="1"/>
  <c r="N77" i="1" s="1"/>
  <c r="Q77" i="1" s="1"/>
  <c r="H74" i="1"/>
  <c r="N74" i="1" s="1"/>
  <c r="Q74" i="1" s="1"/>
  <c r="N62" i="1"/>
  <c r="Q62" i="1" s="1"/>
  <c r="H22" i="1"/>
  <c r="N22" i="1" s="1"/>
  <c r="Q22" i="1" s="1"/>
  <c r="H19" i="1"/>
  <c r="W3" i="89" l="1"/>
  <c r="V38" i="89"/>
  <c r="N96" i="1"/>
  <c r="Q96" i="1" s="1"/>
  <c r="N102" i="1"/>
  <c r="Q102" i="1" s="1"/>
  <c r="N107" i="1"/>
  <c r="Q107" i="1" s="1"/>
  <c r="N104" i="1"/>
  <c r="Q104" i="1" s="1"/>
  <c r="N99" i="1"/>
  <c r="Q99" i="1" s="1"/>
  <c r="N105" i="1"/>
  <c r="Q105" i="1" s="1"/>
  <c r="G1" i="55"/>
  <c r="G1" i="56"/>
  <c r="N19" i="1"/>
  <c r="Q19" i="1" s="1"/>
  <c r="N95" i="1"/>
  <c r="Q95" i="1" s="1"/>
  <c r="N101" i="1"/>
  <c r="Q101" i="1" s="1"/>
  <c r="N93" i="1"/>
  <c r="Q93" i="1" s="1"/>
  <c r="N58" i="1"/>
  <c r="Q58" i="1" s="1"/>
  <c r="N90" i="1"/>
  <c r="Q90" i="1" s="1"/>
  <c r="N13" i="1"/>
  <c r="Q13" i="1" s="1"/>
  <c r="N82" i="1"/>
  <c r="Q82" i="1" s="1"/>
  <c r="N98" i="1"/>
  <c r="Q98" i="1" s="1"/>
  <c r="N70" i="1"/>
  <c r="Q70" i="1" s="1"/>
  <c r="N87" i="1"/>
  <c r="Q87" i="1" s="1"/>
  <c r="G1" i="54"/>
  <c r="G1" i="53"/>
  <c r="G1" i="52"/>
  <c r="X3" i="89" l="1"/>
  <c r="X38" i="89" s="1"/>
  <c r="W38" i="89"/>
  <c r="G25" i="51"/>
  <c r="F1" i="51"/>
  <c r="G20" i="51"/>
  <c r="G154" i="51"/>
  <c r="G152" i="51"/>
  <c r="G151" i="51"/>
  <c r="G149" i="51"/>
  <c r="G148" i="51"/>
  <c r="G146" i="51"/>
  <c r="G145" i="51"/>
  <c r="G143" i="51"/>
  <c r="G142" i="51"/>
  <c r="G140" i="51"/>
  <c r="G139" i="51"/>
  <c r="G137" i="51"/>
  <c r="G136" i="51"/>
  <c r="G134" i="51"/>
  <c r="G133" i="51"/>
  <c r="G131" i="51"/>
  <c r="G130" i="51"/>
  <c r="G128" i="51"/>
  <c r="G127" i="51"/>
  <c r="G125" i="51"/>
  <c r="G124" i="51"/>
  <c r="G122" i="51"/>
  <c r="G121" i="51"/>
  <c r="G119" i="51"/>
  <c r="G118" i="51"/>
  <c r="G116" i="51"/>
  <c r="G115" i="51"/>
  <c r="G111" i="51"/>
  <c r="G110" i="51"/>
  <c r="G108" i="51"/>
  <c r="G107" i="51"/>
  <c r="G105" i="51"/>
  <c r="G103" i="51"/>
  <c r="G102" i="51"/>
  <c r="G100" i="51"/>
  <c r="G99" i="51"/>
  <c r="G97" i="51"/>
  <c r="G95" i="51"/>
  <c r="G93" i="51"/>
  <c r="G92" i="51"/>
  <c r="G90" i="51"/>
  <c r="G89" i="51"/>
  <c r="G87" i="51"/>
  <c r="G86" i="51"/>
  <c r="G84" i="51"/>
  <c r="G83" i="51"/>
  <c r="G81" i="51"/>
  <c r="G80" i="51"/>
  <c r="G78" i="51"/>
  <c r="G77" i="51"/>
  <c r="G75" i="51"/>
  <c r="G74" i="51"/>
  <c r="G72" i="51"/>
  <c r="G71" i="51"/>
  <c r="G69" i="51"/>
  <c r="G68" i="51"/>
  <c r="G64" i="51"/>
  <c r="G63" i="51"/>
  <c r="G61" i="51"/>
  <c r="G60" i="51"/>
  <c r="G58" i="51"/>
  <c r="G57" i="51"/>
  <c r="G55" i="51"/>
  <c r="G54" i="51"/>
  <c r="G52" i="51"/>
  <c r="G51" i="51"/>
  <c r="G49" i="51"/>
  <c r="G48" i="51"/>
  <c r="G46" i="51"/>
  <c r="G45" i="51"/>
  <c r="G43" i="51"/>
  <c r="G42" i="51"/>
  <c r="G40" i="51"/>
  <c r="G39" i="51"/>
  <c r="G37" i="51"/>
  <c r="G36" i="51"/>
  <c r="G34" i="51"/>
  <c r="G33" i="51"/>
  <c r="G31" i="51"/>
  <c r="G30" i="51"/>
  <c r="G28" i="51"/>
  <c r="G27" i="51"/>
  <c r="G16" i="51"/>
  <c r="G14" i="51"/>
  <c r="G12" i="51"/>
  <c r="G11" i="51"/>
  <c r="G9" i="51"/>
  <c r="G8" i="51"/>
  <c r="G6" i="51"/>
  <c r="G5" i="51"/>
  <c r="G154" i="50"/>
  <c r="G152" i="50"/>
  <c r="G151" i="50"/>
  <c r="G149" i="50"/>
  <c r="G148" i="50"/>
  <c r="G146" i="50"/>
  <c r="G145" i="50"/>
  <c r="G143" i="50"/>
  <c r="G142" i="50"/>
  <c r="G140" i="50"/>
  <c r="G139" i="50"/>
  <c r="G137" i="50"/>
  <c r="G136" i="50"/>
  <c r="G134" i="50"/>
  <c r="G133" i="50"/>
  <c r="G131" i="50"/>
  <c r="G130" i="50"/>
  <c r="G128" i="50"/>
  <c r="G127" i="50"/>
  <c r="G125" i="50"/>
  <c r="G124" i="50"/>
  <c r="G122" i="50"/>
  <c r="G121" i="50"/>
  <c r="G119" i="50"/>
  <c r="G118" i="50"/>
  <c r="G116" i="50"/>
  <c r="G115" i="50"/>
  <c r="G111" i="50"/>
  <c r="G110" i="50"/>
  <c r="G108" i="50"/>
  <c r="G107" i="50"/>
  <c r="G105" i="50"/>
  <c r="G103" i="50"/>
  <c r="G102" i="50"/>
  <c r="G100" i="50"/>
  <c r="G99" i="50"/>
  <c r="G97" i="50"/>
  <c r="G95" i="50"/>
  <c r="G93" i="50"/>
  <c r="G92" i="50"/>
  <c r="G90" i="50"/>
  <c r="G89" i="50"/>
  <c r="G87" i="50"/>
  <c r="G86" i="50"/>
  <c r="G84" i="50"/>
  <c r="G83" i="50"/>
  <c r="G81" i="50"/>
  <c r="G80" i="50"/>
  <c r="G78" i="50"/>
  <c r="G77" i="50"/>
  <c r="G75" i="50"/>
  <c r="G74" i="50"/>
  <c r="G72" i="50"/>
  <c r="G71" i="50"/>
  <c r="G69" i="50"/>
  <c r="G68" i="50"/>
  <c r="G64" i="50"/>
  <c r="G63" i="50"/>
  <c r="G61" i="50"/>
  <c r="G60" i="50"/>
  <c r="G58" i="50"/>
  <c r="G57" i="50"/>
  <c r="G55" i="50"/>
  <c r="G54" i="50"/>
  <c r="G52" i="50"/>
  <c r="G51" i="50"/>
  <c r="G49" i="50"/>
  <c r="G48" i="50"/>
  <c r="G46" i="50"/>
  <c r="G45" i="50"/>
  <c r="G43" i="50"/>
  <c r="G42" i="50"/>
  <c r="G40" i="50"/>
  <c r="G39" i="50"/>
  <c r="G37" i="50"/>
  <c r="G36" i="50"/>
  <c r="G34" i="50"/>
  <c r="G33" i="50"/>
  <c r="G31" i="50"/>
  <c r="G30" i="50"/>
  <c r="G28" i="50"/>
  <c r="G27" i="50"/>
  <c r="G16" i="50"/>
  <c r="G14" i="50"/>
  <c r="G12" i="50"/>
  <c r="G11" i="50"/>
  <c r="G9" i="50"/>
  <c r="G8" i="50"/>
  <c r="G6" i="50"/>
  <c r="G5" i="50"/>
  <c r="F1" i="50"/>
  <c r="G16" i="49"/>
  <c r="G154" i="49"/>
  <c r="A16" i="49"/>
  <c r="A15" i="49"/>
  <c r="A154" i="49"/>
  <c r="A153" i="49"/>
  <c r="G152" i="49"/>
  <c r="A152" i="49"/>
  <c r="G151" i="49"/>
  <c r="A151" i="49"/>
  <c r="A150" i="49"/>
  <c r="G149" i="49"/>
  <c r="A149" i="49"/>
  <c r="G148" i="49"/>
  <c r="A148" i="49"/>
  <c r="A147" i="49"/>
  <c r="G146" i="49"/>
  <c r="A146" i="49"/>
  <c r="G145" i="49"/>
  <c r="A145" i="49"/>
  <c r="A144" i="49"/>
  <c r="G143" i="49"/>
  <c r="A143" i="49"/>
  <c r="G142" i="49"/>
  <c r="A142" i="49"/>
  <c r="A141" i="49"/>
  <c r="G140" i="49"/>
  <c r="A140" i="49"/>
  <c r="G139" i="49"/>
  <c r="A139" i="49"/>
  <c r="A138" i="49"/>
  <c r="G137" i="49"/>
  <c r="A137" i="49"/>
  <c r="G136" i="49"/>
  <c r="A136" i="49"/>
  <c r="A135" i="49"/>
  <c r="G134" i="49"/>
  <c r="A134" i="49"/>
  <c r="G133" i="49"/>
  <c r="A133" i="49"/>
  <c r="A132" i="49"/>
  <c r="G131" i="49"/>
  <c r="A131" i="49"/>
  <c r="G130" i="49"/>
  <c r="A130" i="49"/>
  <c r="A129" i="49"/>
  <c r="G128" i="49"/>
  <c r="A128" i="49"/>
  <c r="G127" i="49"/>
  <c r="A127" i="49"/>
  <c r="A126" i="49"/>
  <c r="G125" i="49"/>
  <c r="A125" i="49"/>
  <c r="G124" i="49"/>
  <c r="A124" i="49"/>
  <c r="A123" i="49"/>
  <c r="G122" i="49"/>
  <c r="A122" i="49"/>
  <c r="G121" i="49"/>
  <c r="A121" i="49"/>
  <c r="A120" i="49"/>
  <c r="G119" i="49"/>
  <c r="A119" i="49"/>
  <c r="G118" i="49"/>
  <c r="A118" i="49"/>
  <c r="A117" i="49"/>
  <c r="G116" i="49"/>
  <c r="A116" i="49"/>
  <c r="G115" i="49"/>
  <c r="A115" i="49"/>
  <c r="A114" i="49"/>
  <c r="A113" i="49"/>
  <c r="A112" i="49"/>
  <c r="G111" i="49"/>
  <c r="A111" i="49"/>
  <c r="G110" i="49"/>
  <c r="A110" i="49"/>
  <c r="A109" i="49"/>
  <c r="G108" i="49"/>
  <c r="A108" i="49"/>
  <c r="G107" i="49"/>
  <c r="A107" i="49"/>
  <c r="A106" i="49"/>
  <c r="G105" i="49"/>
  <c r="A105" i="49"/>
  <c r="A104" i="49"/>
  <c r="G103" i="49"/>
  <c r="A103" i="49"/>
  <c r="G102" i="49"/>
  <c r="A102" i="49"/>
  <c r="A101" i="49"/>
  <c r="G100" i="49"/>
  <c r="A100" i="49"/>
  <c r="G99" i="49"/>
  <c r="A99" i="49"/>
  <c r="A98" i="49"/>
  <c r="G97" i="49"/>
  <c r="A97" i="49"/>
  <c r="A96" i="49"/>
  <c r="G95" i="49"/>
  <c r="A95" i="49"/>
  <c r="A94" i="49"/>
  <c r="G93" i="49"/>
  <c r="A93" i="49"/>
  <c r="G92" i="49"/>
  <c r="A92" i="49"/>
  <c r="A91" i="49"/>
  <c r="G90" i="49"/>
  <c r="A90" i="49"/>
  <c r="G89" i="49"/>
  <c r="A89" i="49"/>
  <c r="A88" i="49"/>
  <c r="G87" i="49"/>
  <c r="A87" i="49"/>
  <c r="G86" i="49"/>
  <c r="A86" i="49"/>
  <c r="A85" i="49"/>
  <c r="G84" i="49"/>
  <c r="A84" i="49"/>
  <c r="G83" i="49"/>
  <c r="A83" i="49"/>
  <c r="A82" i="49"/>
  <c r="G81" i="49"/>
  <c r="A81" i="49"/>
  <c r="G80" i="49"/>
  <c r="A80" i="49"/>
  <c r="A79" i="49"/>
  <c r="G78" i="49"/>
  <c r="A78" i="49"/>
  <c r="G77" i="49"/>
  <c r="A77" i="49"/>
  <c r="A76" i="49"/>
  <c r="G75" i="49"/>
  <c r="A75" i="49"/>
  <c r="G74" i="49"/>
  <c r="A74" i="49"/>
  <c r="A73" i="49"/>
  <c r="G72" i="49"/>
  <c r="A72" i="49"/>
  <c r="G71" i="49"/>
  <c r="A71" i="49"/>
  <c r="A70" i="49"/>
  <c r="G69" i="49"/>
  <c r="A69" i="49"/>
  <c r="G68" i="49"/>
  <c r="A68" i="49"/>
  <c r="A67" i="49"/>
  <c r="A66" i="49"/>
  <c r="A65" i="49"/>
  <c r="G64" i="49"/>
  <c r="A64" i="49"/>
  <c r="G63" i="49"/>
  <c r="A63" i="49"/>
  <c r="A62" i="49"/>
  <c r="G61" i="49"/>
  <c r="A61" i="49"/>
  <c r="G60" i="49"/>
  <c r="A60" i="49"/>
  <c r="A59" i="49"/>
  <c r="G58" i="49"/>
  <c r="A58" i="49"/>
  <c r="G57" i="49"/>
  <c r="A57" i="49"/>
  <c r="A56" i="49"/>
  <c r="G55" i="49"/>
  <c r="A55" i="49"/>
  <c r="G54" i="49"/>
  <c r="A54" i="49"/>
  <c r="A53" i="49"/>
  <c r="G52" i="49"/>
  <c r="A52" i="49"/>
  <c r="G51" i="49"/>
  <c r="A51" i="49"/>
  <c r="A50" i="49"/>
  <c r="G49" i="49"/>
  <c r="A49" i="49"/>
  <c r="G48" i="49"/>
  <c r="A48" i="49"/>
  <c r="A47" i="49"/>
  <c r="G46" i="49"/>
  <c r="A46" i="49"/>
  <c r="G45" i="49"/>
  <c r="A45" i="49"/>
  <c r="A44" i="49"/>
  <c r="G43" i="49"/>
  <c r="A43" i="49"/>
  <c r="G42" i="49"/>
  <c r="A42" i="49"/>
  <c r="A41" i="49"/>
  <c r="G40" i="49"/>
  <c r="A40" i="49"/>
  <c r="G39" i="49"/>
  <c r="A39" i="49"/>
  <c r="A38" i="49"/>
  <c r="G37" i="49"/>
  <c r="A37" i="49"/>
  <c r="G36" i="49"/>
  <c r="A36" i="49"/>
  <c r="A35" i="49"/>
  <c r="G34" i="49"/>
  <c r="A34" i="49"/>
  <c r="G33" i="49"/>
  <c r="A33" i="49"/>
  <c r="A32" i="49"/>
  <c r="G31" i="49"/>
  <c r="A31" i="49"/>
  <c r="G30" i="49"/>
  <c r="A30" i="49"/>
  <c r="A29" i="49"/>
  <c r="G28" i="49"/>
  <c r="A28" i="49"/>
  <c r="G27" i="49"/>
  <c r="A27" i="49"/>
  <c r="A26" i="49"/>
  <c r="A25" i="49"/>
  <c r="A24" i="49"/>
  <c r="A23" i="49"/>
  <c r="A22" i="49"/>
  <c r="A21" i="49"/>
  <c r="A20" i="49"/>
  <c r="A19" i="49"/>
  <c r="A18" i="49"/>
  <c r="A17" i="49"/>
  <c r="G14" i="49"/>
  <c r="A14" i="49"/>
  <c r="A13" i="49"/>
  <c r="G12" i="49"/>
  <c r="A12" i="49"/>
  <c r="G11" i="49"/>
  <c r="A11" i="49"/>
  <c r="A10" i="49"/>
  <c r="G9" i="49"/>
  <c r="A9" i="49"/>
  <c r="G8" i="49"/>
  <c r="A8" i="49"/>
  <c r="A7" i="49"/>
  <c r="G6" i="49"/>
  <c r="A6" i="49"/>
  <c r="G5" i="49"/>
  <c r="A5" i="49"/>
  <c r="A4" i="49"/>
  <c r="F1" i="49"/>
  <c r="G101" i="48"/>
  <c r="G141" i="48"/>
  <c r="G140" i="48"/>
  <c r="G138" i="48"/>
  <c r="G137" i="48"/>
  <c r="G135" i="48"/>
  <c r="G134" i="48"/>
  <c r="G132" i="48"/>
  <c r="G131" i="48"/>
  <c r="G129" i="48"/>
  <c r="G128" i="48"/>
  <c r="G126" i="48"/>
  <c r="G125" i="48"/>
  <c r="G123" i="48"/>
  <c r="G122" i="48"/>
  <c r="G120" i="48"/>
  <c r="G119" i="48"/>
  <c r="G117" i="48"/>
  <c r="G116" i="48"/>
  <c r="G114" i="48"/>
  <c r="G113" i="48"/>
  <c r="G109" i="48"/>
  <c r="G108" i="48"/>
  <c r="G106" i="48"/>
  <c r="G105" i="48"/>
  <c r="G100" i="48"/>
  <c r="G98" i="48"/>
  <c r="G97" i="48"/>
  <c r="G91" i="48"/>
  <c r="G90" i="48"/>
  <c r="G88" i="48"/>
  <c r="G87" i="48"/>
  <c r="G85" i="48"/>
  <c r="G84" i="48"/>
  <c r="G82" i="48"/>
  <c r="G81" i="48"/>
  <c r="G79" i="48"/>
  <c r="G78" i="48"/>
  <c r="G76" i="48"/>
  <c r="G75" i="48"/>
  <c r="G73" i="48"/>
  <c r="G72" i="48"/>
  <c r="G70" i="48"/>
  <c r="G69" i="48"/>
  <c r="G67" i="48"/>
  <c r="G66" i="48"/>
  <c r="G62" i="48"/>
  <c r="G61" i="48"/>
  <c r="G59" i="48"/>
  <c r="G58" i="48"/>
  <c r="G56" i="48"/>
  <c r="G55" i="48"/>
  <c r="G53" i="48"/>
  <c r="G52" i="48"/>
  <c r="G50" i="48"/>
  <c r="G49" i="48"/>
  <c r="G47" i="48"/>
  <c r="G46" i="48"/>
  <c r="G44" i="48"/>
  <c r="G43" i="48"/>
  <c r="G41" i="48"/>
  <c r="G40" i="48"/>
  <c r="G38" i="48"/>
  <c r="G37" i="48"/>
  <c r="G35" i="48"/>
  <c r="G34" i="48"/>
  <c r="G32" i="48"/>
  <c r="G31" i="48"/>
  <c r="G29" i="48"/>
  <c r="G28" i="48"/>
  <c r="G26" i="48"/>
  <c r="G25" i="48"/>
  <c r="G95" i="48"/>
  <c r="A19" i="48"/>
  <c r="E101" i="48"/>
  <c r="E100" i="48"/>
  <c r="C87" i="48"/>
  <c r="E87" i="48" s="1"/>
  <c r="A152" i="48"/>
  <c r="A151" i="48"/>
  <c r="G150" i="48"/>
  <c r="A150" i="48"/>
  <c r="G149" i="48"/>
  <c r="A149" i="48"/>
  <c r="A148" i="48"/>
  <c r="G147" i="48"/>
  <c r="A147" i="48"/>
  <c r="G146" i="48"/>
  <c r="A146" i="48"/>
  <c r="A145" i="48"/>
  <c r="G144" i="48"/>
  <c r="A144" i="48"/>
  <c r="G143" i="48"/>
  <c r="A143" i="48"/>
  <c r="A142" i="48"/>
  <c r="A141" i="48"/>
  <c r="A140" i="48"/>
  <c r="A139" i="48"/>
  <c r="A138" i="48"/>
  <c r="A137" i="48"/>
  <c r="A136" i="48"/>
  <c r="A135" i="48"/>
  <c r="A134" i="48"/>
  <c r="A133" i="48"/>
  <c r="A132" i="48"/>
  <c r="A131" i="48"/>
  <c r="A130" i="48"/>
  <c r="A129" i="48"/>
  <c r="A128" i="48"/>
  <c r="A127" i="48"/>
  <c r="A126" i="48"/>
  <c r="A125" i="48"/>
  <c r="A124" i="48"/>
  <c r="A123" i="48"/>
  <c r="A122" i="48"/>
  <c r="A121" i="48"/>
  <c r="A120" i="48"/>
  <c r="A119" i="48"/>
  <c r="A118" i="48"/>
  <c r="A117" i="48"/>
  <c r="A116" i="48"/>
  <c r="A115" i="48"/>
  <c r="A114" i="48"/>
  <c r="A113" i="48"/>
  <c r="A112" i="48"/>
  <c r="A111" i="48"/>
  <c r="A110" i="48"/>
  <c r="A109" i="48"/>
  <c r="A108" i="48"/>
  <c r="A107" i="48"/>
  <c r="A106" i="48"/>
  <c r="A105" i="48"/>
  <c r="A104" i="48"/>
  <c r="G103" i="48"/>
  <c r="A103" i="48"/>
  <c r="A102" i="48"/>
  <c r="A101" i="48"/>
  <c r="A100" i="48"/>
  <c r="A99" i="48"/>
  <c r="A98" i="48"/>
  <c r="A97" i="48"/>
  <c r="A96" i="48"/>
  <c r="A95" i="48"/>
  <c r="A94" i="48"/>
  <c r="A93" i="48"/>
  <c r="G93" i="48"/>
  <c r="A92" i="48"/>
  <c r="A91" i="48"/>
  <c r="A90" i="48"/>
  <c r="A89" i="48"/>
  <c r="A88" i="48"/>
  <c r="A87" i="48"/>
  <c r="A86" i="48"/>
  <c r="A85" i="48"/>
  <c r="A84" i="48"/>
  <c r="A83" i="48"/>
  <c r="A82" i="48"/>
  <c r="A81" i="48"/>
  <c r="A80" i="48"/>
  <c r="A79" i="48"/>
  <c r="A78" i="48"/>
  <c r="A77" i="48"/>
  <c r="A76" i="48"/>
  <c r="A75" i="48"/>
  <c r="A74" i="48"/>
  <c r="A73" i="48"/>
  <c r="A72" i="48"/>
  <c r="A71" i="48"/>
  <c r="A70" i="48"/>
  <c r="A69" i="48"/>
  <c r="A68" i="48"/>
  <c r="A67" i="48"/>
  <c r="A66" i="48"/>
  <c r="A65" i="48"/>
  <c r="A64" i="48"/>
  <c r="A63" i="48"/>
  <c r="A62" i="48"/>
  <c r="A61" i="48"/>
  <c r="A60" i="48"/>
  <c r="A59" i="48"/>
  <c r="A58" i="48"/>
  <c r="A57" i="48"/>
  <c r="A56" i="48"/>
  <c r="A55" i="48"/>
  <c r="A54" i="48"/>
  <c r="A53" i="48"/>
  <c r="A52" i="48"/>
  <c r="A51" i="48"/>
  <c r="A50" i="48"/>
  <c r="A49" i="48"/>
  <c r="A48" i="48"/>
  <c r="A47" i="48"/>
  <c r="A46" i="48"/>
  <c r="A45" i="48"/>
  <c r="A44" i="48"/>
  <c r="A43" i="48"/>
  <c r="A42" i="48"/>
  <c r="A41" i="48"/>
  <c r="A40" i="48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8" i="48"/>
  <c r="A17" i="48"/>
  <c r="A16" i="48"/>
  <c r="A15" i="48"/>
  <c r="G14" i="48"/>
  <c r="A14" i="48"/>
  <c r="A13" i="48"/>
  <c r="G12" i="48"/>
  <c r="A12" i="48"/>
  <c r="G11" i="48"/>
  <c r="A11" i="48"/>
  <c r="A10" i="48"/>
  <c r="G9" i="48"/>
  <c r="A9" i="48"/>
  <c r="G8" i="48"/>
  <c r="A8" i="48"/>
  <c r="A7" i="48"/>
  <c r="G6" i="48"/>
  <c r="A6" i="48"/>
  <c r="G5" i="48"/>
  <c r="A5" i="48"/>
  <c r="A4" i="48"/>
  <c r="F1" i="48"/>
  <c r="G1" i="51" l="1"/>
  <c r="G1" i="50"/>
  <c r="G1" i="49"/>
  <c r="G1" i="48"/>
  <c r="E151" i="47" l="1"/>
  <c r="D151" i="47"/>
  <c r="C151" i="47"/>
  <c r="B151" i="47"/>
  <c r="A151" i="47"/>
  <c r="A150" i="47"/>
  <c r="G149" i="47"/>
  <c r="E149" i="47"/>
  <c r="D149" i="47"/>
  <c r="C149" i="47"/>
  <c r="B149" i="47"/>
  <c r="A149" i="47"/>
  <c r="G148" i="47"/>
  <c r="E148" i="47"/>
  <c r="D148" i="47"/>
  <c r="C148" i="47"/>
  <c r="B148" i="47"/>
  <c r="A148" i="47"/>
  <c r="A147" i="47"/>
  <c r="G146" i="47"/>
  <c r="E146" i="47"/>
  <c r="D146" i="47"/>
  <c r="C146" i="47"/>
  <c r="B146" i="47"/>
  <c r="A146" i="47"/>
  <c r="G145" i="47"/>
  <c r="E145" i="47"/>
  <c r="D145" i="47"/>
  <c r="C145" i="47"/>
  <c r="B145" i="47"/>
  <c r="A145" i="47"/>
  <c r="A144" i="47"/>
  <c r="G143" i="47"/>
  <c r="E143" i="47"/>
  <c r="D143" i="47"/>
  <c r="C143" i="47"/>
  <c r="B143" i="47"/>
  <c r="A143" i="47"/>
  <c r="G142" i="47"/>
  <c r="E142" i="47"/>
  <c r="D142" i="47"/>
  <c r="C142" i="47"/>
  <c r="B142" i="47"/>
  <c r="A142" i="47"/>
  <c r="A141" i="47"/>
  <c r="G140" i="47"/>
  <c r="E140" i="47"/>
  <c r="D140" i="47"/>
  <c r="C140" i="47"/>
  <c r="B140" i="47"/>
  <c r="A140" i="47"/>
  <c r="G139" i="47"/>
  <c r="E139" i="47"/>
  <c r="D139" i="47"/>
  <c r="C139" i="47"/>
  <c r="B139" i="47"/>
  <c r="A139" i="47"/>
  <c r="A138" i="47"/>
  <c r="G137" i="47"/>
  <c r="E137" i="47"/>
  <c r="D137" i="47"/>
  <c r="C137" i="47"/>
  <c r="B137" i="47"/>
  <c r="A137" i="47"/>
  <c r="G136" i="47"/>
  <c r="E136" i="47"/>
  <c r="D136" i="47"/>
  <c r="C136" i="47"/>
  <c r="B136" i="47"/>
  <c r="A136" i="47"/>
  <c r="G135" i="47"/>
  <c r="A135" i="47"/>
  <c r="G134" i="47"/>
  <c r="E134" i="47"/>
  <c r="D134" i="47"/>
  <c r="C134" i="47"/>
  <c r="B134" i="47"/>
  <c r="A134" i="47"/>
  <c r="G133" i="47"/>
  <c r="E133" i="47"/>
  <c r="D133" i="47"/>
  <c r="C133" i="47"/>
  <c r="B133" i="47"/>
  <c r="A133" i="47"/>
  <c r="A132" i="47"/>
  <c r="G131" i="47"/>
  <c r="E131" i="47"/>
  <c r="D131" i="47"/>
  <c r="C131" i="47"/>
  <c r="B131" i="47"/>
  <c r="A131" i="47"/>
  <c r="G130" i="47"/>
  <c r="E130" i="47"/>
  <c r="D130" i="47"/>
  <c r="C130" i="47"/>
  <c r="B130" i="47"/>
  <c r="A130" i="47"/>
  <c r="A129" i="47"/>
  <c r="G128" i="47"/>
  <c r="E128" i="47"/>
  <c r="D128" i="47"/>
  <c r="C128" i="47"/>
  <c r="B128" i="47"/>
  <c r="A128" i="47"/>
  <c r="G127" i="47"/>
  <c r="E127" i="47"/>
  <c r="D127" i="47"/>
  <c r="C127" i="47"/>
  <c r="B127" i="47"/>
  <c r="A127" i="47"/>
  <c r="G126" i="47"/>
  <c r="A126" i="47"/>
  <c r="G125" i="47"/>
  <c r="E125" i="47"/>
  <c r="D125" i="47"/>
  <c r="C125" i="47"/>
  <c r="B125" i="47"/>
  <c r="A125" i="47"/>
  <c r="G124" i="47"/>
  <c r="E124" i="47"/>
  <c r="D124" i="47"/>
  <c r="C124" i="47"/>
  <c r="B124" i="47"/>
  <c r="A124" i="47"/>
  <c r="G123" i="47"/>
  <c r="A123" i="47"/>
  <c r="G122" i="47"/>
  <c r="E122" i="47"/>
  <c r="D122" i="47"/>
  <c r="C122" i="47"/>
  <c r="B122" i="47"/>
  <c r="A122" i="47"/>
  <c r="G121" i="47"/>
  <c r="E121" i="47"/>
  <c r="D121" i="47"/>
  <c r="C121" i="47"/>
  <c r="B121" i="47"/>
  <c r="A121" i="47"/>
  <c r="A120" i="47"/>
  <c r="G119" i="47"/>
  <c r="E119" i="47"/>
  <c r="D119" i="47"/>
  <c r="C119" i="47"/>
  <c r="B119" i="47"/>
  <c r="A119" i="47"/>
  <c r="G118" i="47"/>
  <c r="E118" i="47"/>
  <c r="D118" i="47"/>
  <c r="C118" i="47"/>
  <c r="B118" i="47"/>
  <c r="A118" i="47"/>
  <c r="G117" i="47"/>
  <c r="A117" i="47"/>
  <c r="G116" i="47"/>
  <c r="E116" i="47"/>
  <c r="D116" i="47"/>
  <c r="C116" i="47"/>
  <c r="B116" i="47"/>
  <c r="A116" i="47"/>
  <c r="G115" i="47"/>
  <c r="E115" i="47"/>
  <c r="D115" i="47"/>
  <c r="C115" i="47"/>
  <c r="B115" i="47"/>
  <c r="A115" i="47"/>
  <c r="G114" i="47"/>
  <c r="A114" i="47"/>
  <c r="G113" i="47"/>
  <c r="E113" i="47"/>
  <c r="D113" i="47"/>
  <c r="C113" i="47"/>
  <c r="B113" i="47"/>
  <c r="A113" i="47"/>
  <c r="G112" i="47"/>
  <c r="E112" i="47"/>
  <c r="D112" i="47"/>
  <c r="C112" i="47"/>
  <c r="B112" i="47"/>
  <c r="A112" i="47"/>
  <c r="A111" i="47"/>
  <c r="G110" i="47"/>
  <c r="E110" i="47"/>
  <c r="D110" i="47"/>
  <c r="C110" i="47"/>
  <c r="B110" i="47"/>
  <c r="A110" i="47"/>
  <c r="G109" i="47"/>
  <c r="E109" i="47"/>
  <c r="D109" i="47"/>
  <c r="C109" i="47"/>
  <c r="B109" i="47"/>
  <c r="A109" i="47"/>
  <c r="G108" i="47"/>
  <c r="E108" i="47"/>
  <c r="D108" i="47"/>
  <c r="C108" i="47"/>
  <c r="B108" i="47"/>
  <c r="A108" i="47"/>
  <c r="G107" i="47"/>
  <c r="E107" i="47"/>
  <c r="D107" i="47"/>
  <c r="C107" i="47"/>
  <c r="B107" i="47"/>
  <c r="A107" i="47"/>
  <c r="G106" i="47"/>
  <c r="A106" i="47"/>
  <c r="G105" i="47"/>
  <c r="E105" i="47"/>
  <c r="D105" i="47"/>
  <c r="C105" i="47"/>
  <c r="B105" i="47"/>
  <c r="A105" i="47"/>
  <c r="G104" i="47"/>
  <c r="E104" i="47"/>
  <c r="D104" i="47"/>
  <c r="C104" i="47"/>
  <c r="B104" i="47"/>
  <c r="A104" i="47"/>
  <c r="A103" i="47"/>
  <c r="G102" i="47"/>
  <c r="E102" i="47"/>
  <c r="D102" i="47"/>
  <c r="C102" i="47"/>
  <c r="B102" i="47"/>
  <c r="A102" i="47"/>
  <c r="G101" i="47"/>
  <c r="A101" i="47"/>
  <c r="G100" i="47"/>
  <c r="E100" i="47"/>
  <c r="D100" i="47"/>
  <c r="C100" i="47"/>
  <c r="B100" i="47"/>
  <c r="A100" i="47"/>
  <c r="G99" i="47"/>
  <c r="E99" i="47"/>
  <c r="D99" i="47"/>
  <c r="C99" i="47"/>
  <c r="B99" i="47"/>
  <c r="A99" i="47"/>
  <c r="G98" i="47"/>
  <c r="A98" i="47"/>
  <c r="G97" i="47"/>
  <c r="E97" i="47"/>
  <c r="D97" i="47"/>
  <c r="C97" i="47"/>
  <c r="B97" i="47"/>
  <c r="A97" i="47"/>
  <c r="G96" i="47"/>
  <c r="E96" i="47"/>
  <c r="D96" i="47"/>
  <c r="C96" i="47"/>
  <c r="B96" i="47"/>
  <c r="A96" i="47"/>
  <c r="A95" i="47"/>
  <c r="E94" i="47"/>
  <c r="D94" i="47"/>
  <c r="C94" i="47"/>
  <c r="B94" i="47"/>
  <c r="A94" i="47"/>
  <c r="A93" i="47"/>
  <c r="E92" i="47"/>
  <c r="D92" i="47"/>
  <c r="C92" i="47"/>
  <c r="B92" i="47"/>
  <c r="A92" i="47"/>
  <c r="G91" i="47"/>
  <c r="A91" i="47"/>
  <c r="G90" i="47"/>
  <c r="E90" i="47"/>
  <c r="D90" i="47"/>
  <c r="C90" i="47"/>
  <c r="B90" i="47"/>
  <c r="A90" i="47"/>
  <c r="G89" i="47"/>
  <c r="E89" i="47"/>
  <c r="D89" i="47"/>
  <c r="C89" i="47"/>
  <c r="B89" i="47"/>
  <c r="A89" i="47"/>
  <c r="G88" i="47"/>
  <c r="A88" i="47"/>
  <c r="G87" i="47"/>
  <c r="E87" i="47"/>
  <c r="D87" i="47"/>
  <c r="C87" i="47"/>
  <c r="B87" i="47"/>
  <c r="A87" i="47"/>
  <c r="G86" i="47"/>
  <c r="E86" i="47"/>
  <c r="D86" i="47"/>
  <c r="C86" i="47"/>
  <c r="B86" i="47"/>
  <c r="A86" i="47"/>
  <c r="G85" i="47"/>
  <c r="A85" i="47"/>
  <c r="G84" i="47"/>
  <c r="E84" i="47"/>
  <c r="D84" i="47"/>
  <c r="C84" i="47"/>
  <c r="B84" i="47"/>
  <c r="A84" i="47"/>
  <c r="G83" i="47"/>
  <c r="E83" i="47"/>
  <c r="D83" i="47"/>
  <c r="C83" i="47"/>
  <c r="B83" i="47"/>
  <c r="A83" i="47"/>
  <c r="G82" i="47"/>
  <c r="A82" i="47"/>
  <c r="G81" i="47"/>
  <c r="E81" i="47"/>
  <c r="D81" i="47"/>
  <c r="C81" i="47"/>
  <c r="B81" i="47"/>
  <c r="A81" i="47"/>
  <c r="G80" i="47"/>
  <c r="E80" i="47"/>
  <c r="D80" i="47"/>
  <c r="C80" i="47"/>
  <c r="B80" i="47"/>
  <c r="A80" i="47"/>
  <c r="A79" i="47"/>
  <c r="G78" i="47"/>
  <c r="E78" i="47"/>
  <c r="D78" i="47"/>
  <c r="C78" i="47"/>
  <c r="B78" i="47"/>
  <c r="A78" i="47"/>
  <c r="G77" i="47"/>
  <c r="E77" i="47"/>
  <c r="D77" i="47"/>
  <c r="C77" i="47"/>
  <c r="B77" i="47"/>
  <c r="A77" i="47"/>
  <c r="E76" i="47"/>
  <c r="D76" i="47"/>
  <c r="C76" i="47"/>
  <c r="B76" i="47"/>
  <c r="A76" i="47"/>
  <c r="G75" i="47"/>
  <c r="E75" i="47"/>
  <c r="D75" i="47"/>
  <c r="C75" i="47"/>
  <c r="B75" i="47"/>
  <c r="A75" i="47"/>
  <c r="G74" i="47"/>
  <c r="E74" i="47"/>
  <c r="D74" i="47"/>
  <c r="C74" i="47"/>
  <c r="B74" i="47"/>
  <c r="A74" i="47"/>
  <c r="G73" i="47"/>
  <c r="A73" i="47"/>
  <c r="G72" i="47"/>
  <c r="E72" i="47"/>
  <c r="D72" i="47"/>
  <c r="C72" i="47"/>
  <c r="B72" i="47"/>
  <c r="A72" i="47"/>
  <c r="G71" i="47"/>
  <c r="E71" i="47"/>
  <c r="D71" i="47"/>
  <c r="C71" i="47"/>
  <c r="B71" i="47"/>
  <c r="A71" i="47"/>
  <c r="A70" i="47"/>
  <c r="G69" i="47"/>
  <c r="E69" i="47"/>
  <c r="D69" i="47"/>
  <c r="C69" i="47"/>
  <c r="B69" i="47"/>
  <c r="A69" i="47"/>
  <c r="G68" i="47"/>
  <c r="E68" i="47"/>
  <c r="D68" i="47"/>
  <c r="C68" i="47"/>
  <c r="B68" i="47"/>
  <c r="A68" i="47"/>
  <c r="A67" i="47"/>
  <c r="G66" i="47"/>
  <c r="E66" i="47"/>
  <c r="D66" i="47"/>
  <c r="C66" i="47"/>
  <c r="B66" i="47"/>
  <c r="A66" i="47"/>
  <c r="G65" i="47"/>
  <c r="E65" i="47"/>
  <c r="D65" i="47"/>
  <c r="C65" i="47"/>
  <c r="B65" i="47"/>
  <c r="A65" i="47"/>
  <c r="A64" i="47"/>
  <c r="E63" i="47"/>
  <c r="D63" i="47"/>
  <c r="C63" i="47"/>
  <c r="B63" i="47"/>
  <c r="A63" i="47"/>
  <c r="A62" i="47"/>
  <c r="G61" i="47"/>
  <c r="E61" i="47"/>
  <c r="D61" i="47"/>
  <c r="C61" i="47"/>
  <c r="B61" i="47"/>
  <c r="A61" i="47"/>
  <c r="G60" i="47"/>
  <c r="E60" i="47"/>
  <c r="D60" i="47"/>
  <c r="C60" i="47"/>
  <c r="B60" i="47"/>
  <c r="A60" i="47"/>
  <c r="A59" i="47"/>
  <c r="G58" i="47"/>
  <c r="E58" i="47"/>
  <c r="D58" i="47"/>
  <c r="C58" i="47"/>
  <c r="B58" i="47"/>
  <c r="A58" i="47"/>
  <c r="G57" i="47"/>
  <c r="E57" i="47"/>
  <c r="D57" i="47"/>
  <c r="C57" i="47"/>
  <c r="B57" i="47"/>
  <c r="A57" i="47"/>
  <c r="A56" i="47"/>
  <c r="G55" i="47"/>
  <c r="E55" i="47"/>
  <c r="D55" i="47"/>
  <c r="C55" i="47"/>
  <c r="B55" i="47"/>
  <c r="A55" i="47"/>
  <c r="G54" i="47"/>
  <c r="E54" i="47"/>
  <c r="D54" i="47"/>
  <c r="C54" i="47"/>
  <c r="B54" i="47"/>
  <c r="A54" i="47"/>
  <c r="A53" i="47"/>
  <c r="G52" i="47"/>
  <c r="E52" i="47"/>
  <c r="D52" i="47"/>
  <c r="C52" i="47"/>
  <c r="B52" i="47"/>
  <c r="A52" i="47"/>
  <c r="G51" i="47"/>
  <c r="E51" i="47"/>
  <c r="D51" i="47"/>
  <c r="C51" i="47"/>
  <c r="B51" i="47"/>
  <c r="A51" i="47"/>
  <c r="A50" i="47"/>
  <c r="G49" i="47"/>
  <c r="E49" i="47"/>
  <c r="D49" i="47"/>
  <c r="C49" i="47"/>
  <c r="B49" i="47"/>
  <c r="A49" i="47"/>
  <c r="G48" i="47"/>
  <c r="E48" i="47"/>
  <c r="D48" i="47"/>
  <c r="C48" i="47"/>
  <c r="B48" i="47"/>
  <c r="A48" i="47"/>
  <c r="A47" i="47"/>
  <c r="G46" i="47"/>
  <c r="E46" i="47"/>
  <c r="D46" i="47"/>
  <c r="C46" i="47"/>
  <c r="B46" i="47"/>
  <c r="A46" i="47"/>
  <c r="G45" i="47"/>
  <c r="E45" i="47"/>
  <c r="D45" i="47"/>
  <c r="C45" i="47"/>
  <c r="B45" i="47"/>
  <c r="A45" i="47"/>
  <c r="A44" i="47"/>
  <c r="G43" i="47"/>
  <c r="E43" i="47"/>
  <c r="D43" i="47"/>
  <c r="C43" i="47"/>
  <c r="B43" i="47"/>
  <c r="A43" i="47"/>
  <c r="G42" i="47"/>
  <c r="E42" i="47"/>
  <c r="D42" i="47"/>
  <c r="C42" i="47"/>
  <c r="B42" i="47"/>
  <c r="A42" i="47"/>
  <c r="A41" i="47"/>
  <c r="G40" i="47"/>
  <c r="E40" i="47"/>
  <c r="D40" i="47"/>
  <c r="C40" i="47"/>
  <c r="B40" i="47"/>
  <c r="A40" i="47"/>
  <c r="G39" i="47"/>
  <c r="E39" i="47"/>
  <c r="D39" i="47"/>
  <c r="C39" i="47"/>
  <c r="B39" i="47"/>
  <c r="A39" i="47"/>
  <c r="A38" i="47"/>
  <c r="G37" i="47"/>
  <c r="E37" i="47"/>
  <c r="D37" i="47"/>
  <c r="C37" i="47"/>
  <c r="B37" i="47"/>
  <c r="A37" i="47"/>
  <c r="G36" i="47"/>
  <c r="E36" i="47"/>
  <c r="D36" i="47"/>
  <c r="C36" i="47"/>
  <c r="B36" i="47"/>
  <c r="A36" i="47"/>
  <c r="A35" i="47"/>
  <c r="G34" i="47"/>
  <c r="E34" i="47"/>
  <c r="D34" i="47"/>
  <c r="C34" i="47"/>
  <c r="B34" i="47"/>
  <c r="A34" i="47"/>
  <c r="G33" i="47"/>
  <c r="E33" i="47"/>
  <c r="D33" i="47"/>
  <c r="C33" i="47"/>
  <c r="B33" i="47"/>
  <c r="A33" i="47"/>
  <c r="A32" i="47"/>
  <c r="G31" i="47"/>
  <c r="E31" i="47"/>
  <c r="D31" i="47"/>
  <c r="C31" i="47"/>
  <c r="B31" i="47"/>
  <c r="A31" i="47"/>
  <c r="G30" i="47"/>
  <c r="E30" i="47"/>
  <c r="D30" i="47"/>
  <c r="C30" i="47"/>
  <c r="B30" i="47"/>
  <c r="A30" i="47"/>
  <c r="A29" i="47"/>
  <c r="G28" i="47"/>
  <c r="E28" i="47"/>
  <c r="D28" i="47"/>
  <c r="C28" i="47"/>
  <c r="B28" i="47"/>
  <c r="A28" i="47"/>
  <c r="G27" i="47"/>
  <c r="E27" i="47"/>
  <c r="D27" i="47"/>
  <c r="C27" i="47"/>
  <c r="B27" i="47"/>
  <c r="A27" i="47"/>
  <c r="A26" i="47"/>
  <c r="G25" i="47"/>
  <c r="E25" i="47"/>
  <c r="D25" i="47"/>
  <c r="C25" i="47"/>
  <c r="B25" i="47"/>
  <c r="A25" i="47"/>
  <c r="G24" i="47"/>
  <c r="E24" i="47"/>
  <c r="D24" i="47"/>
  <c r="C24" i="47"/>
  <c r="B24" i="47"/>
  <c r="A24" i="47"/>
  <c r="A23" i="47"/>
  <c r="E22" i="47"/>
  <c r="D22" i="47"/>
  <c r="C22" i="47"/>
  <c r="B22" i="47"/>
  <c r="A22" i="47"/>
  <c r="A21" i="47"/>
  <c r="E20" i="47"/>
  <c r="D20" i="47"/>
  <c r="C20" i="47"/>
  <c r="B20" i="47"/>
  <c r="A20" i="47"/>
  <c r="E19" i="47"/>
  <c r="D19" i="47"/>
  <c r="C19" i="47"/>
  <c r="B19" i="47"/>
  <c r="A19" i="47"/>
  <c r="E18" i="47"/>
  <c r="D18" i="47"/>
  <c r="C18" i="47"/>
  <c r="B18" i="47"/>
  <c r="A18" i="47"/>
  <c r="E17" i="47"/>
  <c r="D17" i="47"/>
  <c r="C17" i="47"/>
  <c r="B17" i="47"/>
  <c r="A17" i="47"/>
  <c r="E16" i="47"/>
  <c r="D16" i="47"/>
  <c r="C16" i="47"/>
  <c r="B16" i="47"/>
  <c r="A16" i="47"/>
  <c r="E15" i="47"/>
  <c r="D15" i="47"/>
  <c r="C15" i="47"/>
  <c r="B15" i="47"/>
  <c r="A15" i="47"/>
  <c r="G14" i="47"/>
  <c r="E14" i="47"/>
  <c r="D14" i="47"/>
  <c r="C14" i="47"/>
  <c r="B14" i="47"/>
  <c r="A14" i="47"/>
  <c r="A13" i="47"/>
  <c r="G12" i="47"/>
  <c r="E12" i="47"/>
  <c r="D12" i="47"/>
  <c r="C12" i="47"/>
  <c r="B12" i="47"/>
  <c r="A12" i="47"/>
  <c r="G11" i="47"/>
  <c r="E11" i="47"/>
  <c r="D11" i="47"/>
  <c r="C11" i="47"/>
  <c r="B11" i="47"/>
  <c r="A11" i="47"/>
  <c r="A10" i="47"/>
  <c r="G9" i="47"/>
  <c r="E9" i="47"/>
  <c r="D9" i="47"/>
  <c r="C9" i="47"/>
  <c r="B9" i="47"/>
  <c r="A9" i="47"/>
  <c r="G8" i="47"/>
  <c r="E8" i="47"/>
  <c r="D8" i="47"/>
  <c r="C8" i="47"/>
  <c r="B8" i="47"/>
  <c r="A8" i="47"/>
  <c r="A7" i="47"/>
  <c r="G6" i="47"/>
  <c r="E6" i="47"/>
  <c r="D6" i="47"/>
  <c r="C6" i="47"/>
  <c r="B6" i="47"/>
  <c r="A6" i="47"/>
  <c r="G5" i="47"/>
  <c r="E5" i="47"/>
  <c r="D5" i="47"/>
  <c r="C5" i="47"/>
  <c r="B5" i="47"/>
  <c r="A5" i="47"/>
  <c r="A4" i="47"/>
  <c r="F1" i="47"/>
  <c r="G102" i="45"/>
  <c r="G149" i="45"/>
  <c r="G148" i="45"/>
  <c r="G146" i="45"/>
  <c r="G145" i="45"/>
  <c r="G143" i="45"/>
  <c r="G142" i="45"/>
  <c r="G140" i="45"/>
  <c r="G139" i="45"/>
  <c r="G137" i="45"/>
  <c r="G136" i="45"/>
  <c r="G134" i="45"/>
  <c r="G133" i="45"/>
  <c r="G131" i="45"/>
  <c r="G130" i="45"/>
  <c r="G128" i="45"/>
  <c r="G127" i="45"/>
  <c r="G125" i="45"/>
  <c r="G124" i="45"/>
  <c r="G122" i="45"/>
  <c r="G121" i="45"/>
  <c r="G119" i="45"/>
  <c r="G118" i="45"/>
  <c r="G116" i="45"/>
  <c r="G115" i="45"/>
  <c r="G113" i="45"/>
  <c r="G112" i="45"/>
  <c r="G108" i="45"/>
  <c r="G107" i="45"/>
  <c r="G105" i="45"/>
  <c r="G104" i="45"/>
  <c r="G100" i="45"/>
  <c r="G99" i="45"/>
  <c r="G97" i="45"/>
  <c r="G96" i="45"/>
  <c r="G90" i="45"/>
  <c r="G89" i="45"/>
  <c r="G87" i="45"/>
  <c r="G86" i="45"/>
  <c r="G84" i="45"/>
  <c r="G83" i="45"/>
  <c r="G81" i="45"/>
  <c r="G80" i="45"/>
  <c r="G78" i="45"/>
  <c r="G77" i="45"/>
  <c r="G75" i="45"/>
  <c r="G74" i="45"/>
  <c r="G72" i="45"/>
  <c r="G71" i="45"/>
  <c r="G68" i="45"/>
  <c r="G69" i="45"/>
  <c r="G66" i="45"/>
  <c r="G65" i="45"/>
  <c r="G61" i="45"/>
  <c r="G60" i="45"/>
  <c r="G58" i="45"/>
  <c r="G57" i="45"/>
  <c r="G55" i="45"/>
  <c r="G54" i="45"/>
  <c r="G52" i="45"/>
  <c r="G51" i="45"/>
  <c r="G49" i="45"/>
  <c r="G48" i="45"/>
  <c r="G46" i="45"/>
  <c r="G45" i="45"/>
  <c r="G43" i="45"/>
  <c r="G42" i="45"/>
  <c r="G40" i="45"/>
  <c r="G39" i="45"/>
  <c r="G37" i="45"/>
  <c r="G36" i="45"/>
  <c r="G34" i="45"/>
  <c r="G33" i="45"/>
  <c r="G31" i="45"/>
  <c r="G30" i="45"/>
  <c r="G28" i="45"/>
  <c r="G27" i="45"/>
  <c r="G25" i="45"/>
  <c r="G24" i="45"/>
  <c r="G12" i="45"/>
  <c r="G11" i="45"/>
  <c r="G9" i="45"/>
  <c r="G8" i="45"/>
  <c r="G6" i="45"/>
  <c r="G5" i="45"/>
  <c r="A5" i="45"/>
  <c r="A6" i="45"/>
  <c r="A7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A112" i="45"/>
  <c r="A113" i="45"/>
  <c r="A114" i="45"/>
  <c r="A115" i="45"/>
  <c r="A116" i="45"/>
  <c r="A117" i="45"/>
  <c r="A118" i="45"/>
  <c r="A119" i="45"/>
  <c r="A120" i="45"/>
  <c r="A121" i="45"/>
  <c r="A122" i="45"/>
  <c r="A123" i="45"/>
  <c r="A124" i="45"/>
  <c r="A125" i="45"/>
  <c r="A126" i="45"/>
  <c r="A127" i="45"/>
  <c r="A128" i="45"/>
  <c r="A129" i="45"/>
  <c r="A130" i="45"/>
  <c r="A131" i="45"/>
  <c r="A132" i="45"/>
  <c r="A133" i="45"/>
  <c r="A134" i="45"/>
  <c r="A135" i="45"/>
  <c r="A136" i="45"/>
  <c r="A137" i="45"/>
  <c r="A138" i="45"/>
  <c r="A139" i="45"/>
  <c r="A140" i="45"/>
  <c r="A141" i="45"/>
  <c r="A142" i="45"/>
  <c r="A143" i="45"/>
  <c r="A144" i="45"/>
  <c r="A145" i="45"/>
  <c r="A146" i="45"/>
  <c r="A147" i="45"/>
  <c r="A148" i="45"/>
  <c r="A149" i="45"/>
  <c r="A150" i="45"/>
  <c r="A151" i="45"/>
  <c r="A4" i="45"/>
  <c r="B5" i="45"/>
  <c r="C5" i="45"/>
  <c r="D5" i="45"/>
  <c r="E5" i="45"/>
  <c r="B6" i="45"/>
  <c r="C6" i="45"/>
  <c r="D6" i="45"/>
  <c r="E6" i="45"/>
  <c r="B8" i="45"/>
  <c r="C8" i="45"/>
  <c r="D8" i="45"/>
  <c r="E8" i="45"/>
  <c r="B9" i="45"/>
  <c r="C9" i="45"/>
  <c r="D9" i="45"/>
  <c r="E9" i="45"/>
  <c r="B11" i="45"/>
  <c r="C11" i="45"/>
  <c r="D11" i="45"/>
  <c r="E11" i="45"/>
  <c r="B12" i="45"/>
  <c r="C12" i="45"/>
  <c r="D12" i="45"/>
  <c r="E12" i="45"/>
  <c r="B14" i="45"/>
  <c r="C14" i="45"/>
  <c r="D14" i="45"/>
  <c r="E14" i="45"/>
  <c r="B15" i="45"/>
  <c r="C15" i="45"/>
  <c r="D15" i="45"/>
  <c r="E15" i="45"/>
  <c r="B16" i="45"/>
  <c r="C16" i="45"/>
  <c r="D16" i="45"/>
  <c r="E16" i="45"/>
  <c r="B17" i="45"/>
  <c r="C17" i="45"/>
  <c r="D17" i="45"/>
  <c r="E17" i="45"/>
  <c r="B18" i="45"/>
  <c r="C18" i="45"/>
  <c r="D18" i="45"/>
  <c r="E18" i="45"/>
  <c r="B19" i="45"/>
  <c r="C19" i="45"/>
  <c r="D19" i="45"/>
  <c r="E19" i="45"/>
  <c r="B20" i="45"/>
  <c r="C20" i="45"/>
  <c r="D20" i="45"/>
  <c r="E20" i="45"/>
  <c r="B22" i="45"/>
  <c r="C22" i="45"/>
  <c r="D22" i="45"/>
  <c r="E22" i="45"/>
  <c r="B24" i="45"/>
  <c r="C24" i="45"/>
  <c r="D24" i="45"/>
  <c r="E24" i="45"/>
  <c r="B25" i="45"/>
  <c r="C25" i="45"/>
  <c r="D25" i="45"/>
  <c r="E25" i="45"/>
  <c r="B27" i="45"/>
  <c r="C27" i="45"/>
  <c r="D27" i="45"/>
  <c r="E27" i="45"/>
  <c r="B28" i="45"/>
  <c r="C28" i="45"/>
  <c r="D28" i="45"/>
  <c r="E28" i="45"/>
  <c r="B30" i="45"/>
  <c r="C30" i="45"/>
  <c r="D30" i="45"/>
  <c r="E30" i="45"/>
  <c r="B31" i="45"/>
  <c r="C31" i="45"/>
  <c r="D31" i="45"/>
  <c r="E31" i="45"/>
  <c r="B33" i="45"/>
  <c r="C33" i="45"/>
  <c r="D33" i="45"/>
  <c r="E33" i="45"/>
  <c r="B34" i="45"/>
  <c r="C34" i="45"/>
  <c r="D34" i="45"/>
  <c r="E34" i="45"/>
  <c r="B36" i="45"/>
  <c r="C36" i="45"/>
  <c r="D36" i="45"/>
  <c r="E36" i="45"/>
  <c r="B37" i="45"/>
  <c r="C37" i="45"/>
  <c r="D37" i="45"/>
  <c r="E37" i="45"/>
  <c r="B39" i="45"/>
  <c r="C39" i="45"/>
  <c r="D39" i="45"/>
  <c r="E39" i="45"/>
  <c r="B40" i="45"/>
  <c r="C40" i="45"/>
  <c r="D40" i="45"/>
  <c r="E40" i="45"/>
  <c r="B42" i="45"/>
  <c r="C42" i="45"/>
  <c r="D42" i="45"/>
  <c r="E42" i="45"/>
  <c r="B43" i="45"/>
  <c r="C43" i="45"/>
  <c r="D43" i="45"/>
  <c r="E43" i="45"/>
  <c r="B45" i="45"/>
  <c r="C45" i="45"/>
  <c r="D45" i="45"/>
  <c r="E45" i="45"/>
  <c r="B46" i="45"/>
  <c r="C46" i="45"/>
  <c r="D46" i="45"/>
  <c r="E46" i="45"/>
  <c r="B48" i="45"/>
  <c r="C48" i="45"/>
  <c r="D48" i="45"/>
  <c r="E48" i="45"/>
  <c r="B49" i="45"/>
  <c r="C49" i="45"/>
  <c r="D49" i="45"/>
  <c r="E49" i="45"/>
  <c r="B51" i="45"/>
  <c r="C51" i="45"/>
  <c r="D51" i="45"/>
  <c r="E51" i="45"/>
  <c r="B52" i="45"/>
  <c r="C52" i="45"/>
  <c r="D52" i="45"/>
  <c r="E52" i="45"/>
  <c r="B54" i="45"/>
  <c r="C54" i="45"/>
  <c r="D54" i="45"/>
  <c r="E54" i="45"/>
  <c r="B55" i="45"/>
  <c r="C55" i="45"/>
  <c r="D55" i="45"/>
  <c r="E55" i="45"/>
  <c r="B57" i="45"/>
  <c r="C57" i="45"/>
  <c r="D57" i="45"/>
  <c r="E57" i="45"/>
  <c r="B58" i="45"/>
  <c r="C58" i="45"/>
  <c r="D58" i="45"/>
  <c r="E58" i="45"/>
  <c r="B60" i="45"/>
  <c r="C60" i="45"/>
  <c r="D60" i="45"/>
  <c r="E60" i="45"/>
  <c r="B61" i="45"/>
  <c r="C61" i="45"/>
  <c r="D61" i="45"/>
  <c r="E61" i="45"/>
  <c r="B63" i="45"/>
  <c r="C63" i="45"/>
  <c r="D63" i="45"/>
  <c r="E63" i="45"/>
  <c r="B65" i="45"/>
  <c r="C65" i="45"/>
  <c r="D65" i="45"/>
  <c r="E65" i="45"/>
  <c r="B66" i="45"/>
  <c r="C66" i="45"/>
  <c r="D66" i="45"/>
  <c r="E66" i="45"/>
  <c r="B68" i="45"/>
  <c r="C68" i="45"/>
  <c r="D68" i="45"/>
  <c r="E68" i="45"/>
  <c r="B69" i="45"/>
  <c r="C69" i="45"/>
  <c r="D69" i="45"/>
  <c r="E69" i="45"/>
  <c r="B71" i="45"/>
  <c r="C71" i="45"/>
  <c r="D71" i="45"/>
  <c r="E71" i="45"/>
  <c r="B72" i="45"/>
  <c r="C72" i="45"/>
  <c r="D72" i="45"/>
  <c r="E72" i="45"/>
  <c r="B74" i="45"/>
  <c r="C74" i="45"/>
  <c r="D74" i="45"/>
  <c r="E74" i="45"/>
  <c r="B75" i="45"/>
  <c r="C75" i="45"/>
  <c r="D75" i="45"/>
  <c r="E75" i="45"/>
  <c r="B76" i="45"/>
  <c r="C76" i="45"/>
  <c r="D76" i="45"/>
  <c r="E76" i="45"/>
  <c r="B77" i="45"/>
  <c r="C77" i="45"/>
  <c r="D77" i="45"/>
  <c r="E77" i="45"/>
  <c r="B78" i="45"/>
  <c r="C78" i="45"/>
  <c r="D78" i="45"/>
  <c r="E78" i="45"/>
  <c r="B80" i="45"/>
  <c r="C80" i="45"/>
  <c r="D80" i="45"/>
  <c r="E80" i="45"/>
  <c r="B81" i="45"/>
  <c r="C81" i="45"/>
  <c r="D81" i="45"/>
  <c r="E81" i="45"/>
  <c r="B83" i="45"/>
  <c r="C83" i="45"/>
  <c r="D83" i="45"/>
  <c r="E83" i="45"/>
  <c r="B84" i="45"/>
  <c r="C84" i="45"/>
  <c r="D84" i="45"/>
  <c r="E84" i="45"/>
  <c r="B86" i="45"/>
  <c r="C86" i="45"/>
  <c r="D86" i="45"/>
  <c r="E86" i="45"/>
  <c r="B87" i="45"/>
  <c r="C87" i="45"/>
  <c r="D87" i="45"/>
  <c r="E87" i="45"/>
  <c r="B89" i="45"/>
  <c r="C89" i="45"/>
  <c r="D89" i="45"/>
  <c r="E89" i="45"/>
  <c r="B90" i="45"/>
  <c r="C90" i="45"/>
  <c r="D90" i="45"/>
  <c r="E90" i="45"/>
  <c r="B92" i="45"/>
  <c r="C92" i="45"/>
  <c r="D92" i="45"/>
  <c r="E92" i="45"/>
  <c r="B94" i="45"/>
  <c r="C94" i="45"/>
  <c r="D94" i="45"/>
  <c r="E94" i="45"/>
  <c r="B96" i="45"/>
  <c r="C96" i="45"/>
  <c r="D96" i="45"/>
  <c r="E96" i="45"/>
  <c r="B97" i="45"/>
  <c r="C97" i="45"/>
  <c r="D97" i="45"/>
  <c r="E97" i="45"/>
  <c r="B99" i="45"/>
  <c r="C99" i="45"/>
  <c r="D99" i="45"/>
  <c r="E99" i="45"/>
  <c r="B100" i="45"/>
  <c r="C100" i="45"/>
  <c r="D100" i="45"/>
  <c r="E100" i="45"/>
  <c r="B102" i="45"/>
  <c r="C102" i="45"/>
  <c r="D102" i="45"/>
  <c r="E102" i="45"/>
  <c r="B104" i="45"/>
  <c r="C104" i="45"/>
  <c r="D104" i="45"/>
  <c r="E104" i="45"/>
  <c r="B105" i="45"/>
  <c r="C105" i="45"/>
  <c r="D105" i="45"/>
  <c r="E105" i="45"/>
  <c r="B107" i="45"/>
  <c r="C107" i="45"/>
  <c r="D107" i="45"/>
  <c r="E107" i="45"/>
  <c r="B108" i="45"/>
  <c r="C108" i="45"/>
  <c r="D108" i="45"/>
  <c r="E108" i="45"/>
  <c r="B109" i="45"/>
  <c r="C109" i="45"/>
  <c r="D109" i="45"/>
  <c r="E109" i="45"/>
  <c r="B110" i="45"/>
  <c r="C110" i="45"/>
  <c r="D110" i="45"/>
  <c r="E110" i="45"/>
  <c r="B112" i="45"/>
  <c r="C112" i="45"/>
  <c r="D112" i="45"/>
  <c r="E112" i="45"/>
  <c r="B113" i="45"/>
  <c r="C113" i="45"/>
  <c r="D113" i="45"/>
  <c r="E113" i="45"/>
  <c r="B115" i="45"/>
  <c r="C115" i="45"/>
  <c r="D115" i="45"/>
  <c r="E115" i="45"/>
  <c r="B116" i="45"/>
  <c r="C116" i="45"/>
  <c r="D116" i="45"/>
  <c r="E116" i="45"/>
  <c r="B118" i="45"/>
  <c r="C118" i="45"/>
  <c r="D118" i="45"/>
  <c r="E118" i="45"/>
  <c r="B119" i="45"/>
  <c r="C119" i="45"/>
  <c r="D119" i="45"/>
  <c r="E119" i="45"/>
  <c r="B121" i="45"/>
  <c r="C121" i="45"/>
  <c r="D121" i="45"/>
  <c r="E121" i="45"/>
  <c r="B122" i="45"/>
  <c r="C122" i="45"/>
  <c r="D122" i="45"/>
  <c r="E122" i="45"/>
  <c r="B124" i="45"/>
  <c r="C124" i="45"/>
  <c r="D124" i="45"/>
  <c r="E124" i="45"/>
  <c r="B125" i="45"/>
  <c r="C125" i="45"/>
  <c r="D125" i="45"/>
  <c r="E125" i="45"/>
  <c r="B127" i="45"/>
  <c r="C127" i="45"/>
  <c r="D127" i="45"/>
  <c r="E127" i="45"/>
  <c r="B128" i="45"/>
  <c r="C128" i="45"/>
  <c r="D128" i="45"/>
  <c r="E128" i="45"/>
  <c r="B130" i="45"/>
  <c r="C130" i="45"/>
  <c r="D130" i="45"/>
  <c r="E130" i="45"/>
  <c r="B131" i="45"/>
  <c r="C131" i="45"/>
  <c r="D131" i="45"/>
  <c r="E131" i="45"/>
  <c r="B133" i="45"/>
  <c r="C133" i="45"/>
  <c r="D133" i="45"/>
  <c r="E133" i="45"/>
  <c r="B134" i="45"/>
  <c r="C134" i="45"/>
  <c r="D134" i="45"/>
  <c r="E134" i="45"/>
  <c r="B136" i="45"/>
  <c r="C136" i="45"/>
  <c r="D136" i="45"/>
  <c r="E136" i="45"/>
  <c r="B137" i="45"/>
  <c r="C137" i="45"/>
  <c r="D137" i="45"/>
  <c r="E137" i="45"/>
  <c r="B139" i="45"/>
  <c r="C139" i="45"/>
  <c r="D139" i="45"/>
  <c r="E139" i="45"/>
  <c r="B140" i="45"/>
  <c r="C140" i="45"/>
  <c r="D140" i="45"/>
  <c r="E140" i="45"/>
  <c r="B142" i="45"/>
  <c r="C142" i="45"/>
  <c r="D142" i="45"/>
  <c r="E142" i="45"/>
  <c r="B143" i="45"/>
  <c r="C143" i="45"/>
  <c r="D143" i="45"/>
  <c r="E143" i="45"/>
  <c r="B145" i="45"/>
  <c r="C145" i="45"/>
  <c r="D145" i="45"/>
  <c r="E145" i="45"/>
  <c r="B146" i="45"/>
  <c r="C146" i="45"/>
  <c r="D146" i="45"/>
  <c r="E146" i="45"/>
  <c r="B148" i="45"/>
  <c r="C148" i="45"/>
  <c r="D148" i="45"/>
  <c r="E148" i="45"/>
  <c r="B149" i="45"/>
  <c r="C149" i="45"/>
  <c r="D149" i="45"/>
  <c r="E149" i="45"/>
  <c r="B151" i="45"/>
  <c r="C151" i="45"/>
  <c r="D151" i="45"/>
  <c r="E151" i="45"/>
  <c r="D152" i="45" l="1"/>
  <c r="E152" i="45"/>
  <c r="D152" i="47"/>
  <c r="B152" i="45"/>
  <c r="C152" i="47"/>
  <c r="B152" i="47"/>
  <c r="E152" i="47"/>
  <c r="G1" i="47"/>
  <c r="C152" i="45"/>
  <c r="G14" i="45" l="1"/>
  <c r="G110" i="45"/>
  <c r="G135" i="45"/>
  <c r="G126" i="45"/>
  <c r="G123" i="45"/>
  <c r="G117" i="45"/>
  <c r="G114" i="45"/>
  <c r="G109" i="45"/>
  <c r="G106" i="45"/>
  <c r="G101" i="45"/>
  <c r="G98" i="45"/>
  <c r="G91" i="45"/>
  <c r="G88" i="45"/>
  <c r="G85" i="45"/>
  <c r="G82" i="45"/>
  <c r="G73" i="45"/>
  <c r="F1" i="45"/>
  <c r="G1" i="45" l="1"/>
  <c r="G135" i="44"/>
  <c r="G67" i="44"/>
  <c r="G54" i="44"/>
  <c r="G49" i="44"/>
  <c r="G5" i="44"/>
  <c r="C152" i="44"/>
  <c r="D152" i="44"/>
  <c r="E152" i="44"/>
  <c r="B152" i="44"/>
  <c r="G137" i="44"/>
  <c r="G126" i="44"/>
  <c r="G124" i="44"/>
  <c r="G123" i="44"/>
  <c r="G118" i="44"/>
  <c r="G117" i="44"/>
  <c r="G114" i="44"/>
  <c r="G109" i="44"/>
  <c r="G107" i="44"/>
  <c r="G106" i="44"/>
  <c r="G104" i="44"/>
  <c r="G101" i="44"/>
  <c r="G98" i="44"/>
  <c r="G91" i="44"/>
  <c r="G88" i="44"/>
  <c r="G85" i="44"/>
  <c r="G82" i="44"/>
  <c r="G73" i="44"/>
  <c r="G70" i="44"/>
  <c r="G68" i="44"/>
  <c r="G58" i="44"/>
  <c r="G57" i="44"/>
  <c r="G48" i="44"/>
  <c r="G45" i="44"/>
  <c r="G36" i="44"/>
  <c r="G30" i="44"/>
  <c r="G25" i="44"/>
  <c r="G9" i="44"/>
  <c r="F1" i="44"/>
  <c r="G1" i="44" l="1"/>
  <c r="G68" i="43"/>
  <c r="G137" i="43"/>
  <c r="G126" i="43"/>
  <c r="G88" i="43"/>
  <c r="G73" i="43"/>
  <c r="G70" i="43"/>
  <c r="G30" i="43"/>
  <c r="G124" i="43"/>
  <c r="G123" i="43"/>
  <c r="G118" i="43"/>
  <c r="G117" i="43"/>
  <c r="G114" i="43"/>
  <c r="G109" i="43"/>
  <c r="G107" i="43"/>
  <c r="G106" i="43"/>
  <c r="G104" i="43"/>
  <c r="G101" i="43"/>
  <c r="G98" i="43"/>
  <c r="G91" i="43"/>
  <c r="G85" i="43"/>
  <c r="G82" i="43"/>
  <c r="G58" i="43"/>
  <c r="G57" i="43"/>
  <c r="G48" i="43"/>
  <c r="G45" i="43"/>
  <c r="G36" i="43"/>
  <c r="G25" i="43"/>
  <c r="G9" i="43"/>
  <c r="F1" i="43"/>
  <c r="AA35" i="36"/>
  <c r="Z35" i="36"/>
  <c r="Y35" i="36"/>
  <c r="X35" i="36"/>
  <c r="W35" i="36"/>
  <c r="V35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D35" i="36"/>
  <c r="AB34" i="36"/>
  <c r="AC34" i="36" s="1"/>
  <c r="AB33" i="36"/>
  <c r="AC33" i="36" s="1"/>
  <c r="AB32" i="36"/>
  <c r="AC32" i="36" s="1"/>
  <c r="AB31" i="36"/>
  <c r="AC31" i="36" s="1"/>
  <c r="AB30" i="36"/>
  <c r="AC30" i="36" s="1"/>
  <c r="AB29" i="36"/>
  <c r="AC29" i="36" s="1"/>
  <c r="AB28" i="36"/>
  <c r="AC28" i="36" s="1"/>
  <c r="AB27" i="36"/>
  <c r="AC27" i="36" s="1"/>
  <c r="AB26" i="36"/>
  <c r="AC26" i="36" s="1"/>
  <c r="AC25" i="36"/>
  <c r="AB25" i="36"/>
  <c r="AB24" i="36"/>
  <c r="AC24" i="36" s="1"/>
  <c r="AB23" i="36"/>
  <c r="AC23" i="36" s="1"/>
  <c r="AC22" i="36"/>
  <c r="AB22" i="36"/>
  <c r="AB21" i="36"/>
  <c r="AC21" i="36" s="1"/>
  <c r="AC20" i="36"/>
  <c r="AB20" i="36"/>
  <c r="AB19" i="36"/>
  <c r="AC19" i="36" s="1"/>
  <c r="AA14" i="36"/>
  <c r="AA38" i="36" s="1"/>
  <c r="Z14" i="36"/>
  <c r="Y14" i="36"/>
  <c r="X14" i="36"/>
  <c r="W14" i="36"/>
  <c r="W38" i="36" s="1"/>
  <c r="V14" i="36"/>
  <c r="U14" i="36"/>
  <c r="T14" i="36"/>
  <c r="S14" i="36"/>
  <c r="R14" i="36"/>
  <c r="Q14" i="36"/>
  <c r="P14" i="36"/>
  <c r="O14" i="36"/>
  <c r="O38" i="36" s="1"/>
  <c r="N14" i="36"/>
  <c r="M14" i="36"/>
  <c r="L14" i="36"/>
  <c r="K14" i="36"/>
  <c r="K38" i="36" s="1"/>
  <c r="J14" i="36"/>
  <c r="I14" i="36"/>
  <c r="H14" i="36"/>
  <c r="G14" i="36"/>
  <c r="G38" i="36" s="1"/>
  <c r="F14" i="36"/>
  <c r="D14" i="36"/>
  <c r="AB13" i="36"/>
  <c r="AC13" i="36" s="1"/>
  <c r="AC12" i="36"/>
  <c r="AB12" i="36"/>
  <c r="AB11" i="36"/>
  <c r="AC11" i="36" s="1"/>
  <c r="AB10" i="36"/>
  <c r="AC10" i="36" s="1"/>
  <c r="AB9" i="36"/>
  <c r="AC9" i="36" s="1"/>
  <c r="AB8" i="36"/>
  <c r="AC8" i="36" s="1"/>
  <c r="AB7" i="36"/>
  <c r="AC7" i="36" s="1"/>
  <c r="AB6" i="36"/>
  <c r="AC6" i="36" s="1"/>
  <c r="AB5" i="36"/>
  <c r="AC5" i="36" s="1"/>
  <c r="AB4" i="36"/>
  <c r="AC4" i="36" s="1"/>
  <c r="E140" i="42"/>
  <c r="E139" i="42"/>
  <c r="D138" i="42"/>
  <c r="C138" i="42"/>
  <c r="B138" i="42"/>
  <c r="E137" i="42"/>
  <c r="E136" i="42" s="1"/>
  <c r="D136" i="42"/>
  <c r="C136" i="42"/>
  <c r="B136" i="42"/>
  <c r="E135" i="42"/>
  <c r="E134" i="42" s="1"/>
  <c r="D134" i="42"/>
  <c r="C134" i="42"/>
  <c r="B134" i="42"/>
  <c r="E133" i="42"/>
  <c r="E132" i="42"/>
  <c r="D131" i="42"/>
  <c r="C131" i="42"/>
  <c r="B131" i="42"/>
  <c r="E130" i="42"/>
  <c r="E129" i="42"/>
  <c r="D128" i="42"/>
  <c r="C128" i="42"/>
  <c r="B128" i="42"/>
  <c r="E127" i="42"/>
  <c r="E126" i="42"/>
  <c r="D125" i="42"/>
  <c r="C125" i="42"/>
  <c r="B125" i="42"/>
  <c r="G124" i="42"/>
  <c r="E124" i="42"/>
  <c r="G123" i="42"/>
  <c r="E123" i="42"/>
  <c r="D122" i="42"/>
  <c r="C122" i="42"/>
  <c r="B122" i="42"/>
  <c r="E121" i="42"/>
  <c r="E120" i="42"/>
  <c r="D119" i="42"/>
  <c r="C119" i="42"/>
  <c r="B119" i="42"/>
  <c r="G118" i="42"/>
  <c r="E118" i="42"/>
  <c r="G117" i="42"/>
  <c r="E117" i="42"/>
  <c r="D116" i="42"/>
  <c r="C116" i="42"/>
  <c r="B116" i="42"/>
  <c r="E115" i="42"/>
  <c r="G114" i="42"/>
  <c r="E114" i="42"/>
  <c r="D113" i="42"/>
  <c r="C113" i="42"/>
  <c r="B113" i="42"/>
  <c r="E112" i="42"/>
  <c r="E111" i="42" s="1"/>
  <c r="D111" i="42"/>
  <c r="C111" i="42"/>
  <c r="B111" i="42"/>
  <c r="E110" i="42"/>
  <c r="G109" i="42"/>
  <c r="E109" i="42"/>
  <c r="D108" i="42"/>
  <c r="C108" i="42"/>
  <c r="B108" i="42"/>
  <c r="G107" i="42"/>
  <c r="E107" i="42"/>
  <c r="G106" i="42"/>
  <c r="E106" i="42"/>
  <c r="D105" i="42"/>
  <c r="C105" i="42"/>
  <c r="B105" i="42"/>
  <c r="G104" i="42"/>
  <c r="E104" i="42"/>
  <c r="E103" i="42"/>
  <c r="E102" i="42"/>
  <c r="G101" i="42"/>
  <c r="E101" i="42"/>
  <c r="E100" i="42"/>
  <c r="D100" i="42"/>
  <c r="C100" i="42"/>
  <c r="B100" i="42"/>
  <c r="E99" i="42"/>
  <c r="G98" i="42"/>
  <c r="E98" i="42"/>
  <c r="D97" i="42"/>
  <c r="C97" i="42"/>
  <c r="B97" i="42"/>
  <c r="E96" i="42"/>
  <c r="E95" i="42"/>
  <c r="E94" i="42"/>
  <c r="E93" i="42" s="1"/>
  <c r="D93" i="42"/>
  <c r="C93" i="42"/>
  <c r="B93" i="42"/>
  <c r="E92" i="42"/>
  <c r="G91" i="42"/>
  <c r="E91" i="42"/>
  <c r="D90" i="42"/>
  <c r="C90" i="42"/>
  <c r="B90" i="42"/>
  <c r="E89" i="42"/>
  <c r="E88" i="42"/>
  <c r="D87" i="42"/>
  <c r="C87" i="42"/>
  <c r="B87" i="42"/>
  <c r="E86" i="42"/>
  <c r="G85" i="42"/>
  <c r="E85" i="42"/>
  <c r="D84" i="42"/>
  <c r="C84" i="42"/>
  <c r="B84" i="42"/>
  <c r="E83" i="42"/>
  <c r="G82" i="42"/>
  <c r="E82" i="42"/>
  <c r="E81" i="42" s="1"/>
  <c r="D81" i="42"/>
  <c r="C81" i="42"/>
  <c r="B81" i="42"/>
  <c r="E80" i="42"/>
  <c r="E79" i="42"/>
  <c r="E78" i="42" s="1"/>
  <c r="D78" i="42"/>
  <c r="C78" i="42"/>
  <c r="B78" i="42"/>
  <c r="E77" i="42"/>
  <c r="E76" i="42"/>
  <c r="D75" i="42"/>
  <c r="C75" i="42"/>
  <c r="B75" i="42"/>
  <c r="E74" i="42"/>
  <c r="E72" i="42" s="1"/>
  <c r="E73" i="42"/>
  <c r="D72" i="42"/>
  <c r="C72" i="42"/>
  <c r="B72" i="42"/>
  <c r="E71" i="42"/>
  <c r="E70" i="42"/>
  <c r="E69" i="42" s="1"/>
  <c r="D69" i="42"/>
  <c r="C69" i="42"/>
  <c r="B69" i="42"/>
  <c r="E68" i="42"/>
  <c r="E66" i="42" s="1"/>
  <c r="E67" i="42"/>
  <c r="D66" i="42"/>
  <c r="C66" i="42"/>
  <c r="B66" i="42"/>
  <c r="E65" i="42"/>
  <c r="E64" i="42" s="1"/>
  <c r="D64" i="42"/>
  <c r="C64" i="42"/>
  <c r="B64" i="42"/>
  <c r="E63" i="42"/>
  <c r="E62" i="42" s="1"/>
  <c r="D62" i="42"/>
  <c r="C62" i="42"/>
  <c r="B62" i="42"/>
  <c r="E61" i="42"/>
  <c r="E59" i="42" s="1"/>
  <c r="E60" i="42"/>
  <c r="D59" i="42"/>
  <c r="C59" i="42"/>
  <c r="B59" i="42"/>
  <c r="G58" i="42"/>
  <c r="E58" i="42"/>
  <c r="G57" i="42"/>
  <c r="E57" i="42"/>
  <c r="D56" i="42"/>
  <c r="C56" i="42"/>
  <c r="B56" i="42"/>
  <c r="E55" i="42"/>
  <c r="E54" i="42"/>
  <c r="D53" i="42"/>
  <c r="C53" i="42"/>
  <c r="B53" i="42"/>
  <c r="E52" i="42"/>
  <c r="E51" i="42"/>
  <c r="D50" i="42"/>
  <c r="C50" i="42"/>
  <c r="B50" i="42"/>
  <c r="E49" i="42"/>
  <c r="G48" i="42"/>
  <c r="E48" i="42"/>
  <c r="E47" i="42" s="1"/>
  <c r="D47" i="42"/>
  <c r="C47" i="42"/>
  <c r="B47" i="42"/>
  <c r="E46" i="42"/>
  <c r="G45" i="42"/>
  <c r="E45" i="42"/>
  <c r="D44" i="42"/>
  <c r="C44" i="42"/>
  <c r="B44" i="42"/>
  <c r="E43" i="42"/>
  <c r="E42" i="42"/>
  <c r="D41" i="42"/>
  <c r="C41" i="42"/>
  <c r="B41" i="42"/>
  <c r="E40" i="42"/>
  <c r="E39" i="42"/>
  <c r="E38" i="42" s="1"/>
  <c r="D38" i="42"/>
  <c r="C38" i="42"/>
  <c r="B38" i="42"/>
  <c r="E37" i="42"/>
  <c r="G36" i="42"/>
  <c r="E36" i="42"/>
  <c r="E35" i="42" s="1"/>
  <c r="D35" i="42"/>
  <c r="C35" i="42"/>
  <c r="B35" i="42"/>
  <c r="E34" i="42"/>
  <c r="E33" i="42"/>
  <c r="D32" i="42"/>
  <c r="C32" i="42"/>
  <c r="B32" i="42"/>
  <c r="E31" i="42"/>
  <c r="E30" i="42"/>
  <c r="D29" i="42"/>
  <c r="C29" i="42"/>
  <c r="B29" i="42"/>
  <c r="E28" i="42"/>
  <c r="E27" i="42"/>
  <c r="D26" i="42"/>
  <c r="C26" i="42"/>
  <c r="B26" i="42"/>
  <c r="G25" i="42"/>
  <c r="E25" i="42"/>
  <c r="E24" i="42"/>
  <c r="D23" i="42"/>
  <c r="C23" i="42"/>
  <c r="B23" i="42"/>
  <c r="E22" i="42"/>
  <c r="E21" i="42" s="1"/>
  <c r="D21" i="42"/>
  <c r="C21" i="42"/>
  <c r="B21" i="42"/>
  <c r="E20" i="42"/>
  <c r="E19" i="42" s="1"/>
  <c r="D19" i="42"/>
  <c r="C19" i="42"/>
  <c r="B19" i="42"/>
  <c r="E18" i="42"/>
  <c r="E17" i="42" s="1"/>
  <c r="D17" i="42"/>
  <c r="C17" i="42"/>
  <c r="B17" i="42"/>
  <c r="E16" i="42"/>
  <c r="E15" i="42" s="1"/>
  <c r="D15" i="42"/>
  <c r="C15" i="42"/>
  <c r="B15" i="42"/>
  <c r="E14" i="42"/>
  <c r="E13" i="42" s="1"/>
  <c r="D13" i="42"/>
  <c r="C13" i="42"/>
  <c r="B13" i="42"/>
  <c r="E12" i="42"/>
  <c r="E10" i="42" s="1"/>
  <c r="E11" i="42"/>
  <c r="D10" i="42"/>
  <c r="C10" i="42"/>
  <c r="B10" i="42"/>
  <c r="G9" i="42"/>
  <c r="G1" i="42" s="1"/>
  <c r="E9" i="42"/>
  <c r="E8" i="42"/>
  <c r="D7" i="42"/>
  <c r="C7" i="42"/>
  <c r="B7" i="42"/>
  <c r="E6" i="42"/>
  <c r="E5" i="42"/>
  <c r="D4" i="42"/>
  <c r="C4" i="42"/>
  <c r="B4" i="42"/>
  <c r="F1" i="42"/>
  <c r="E75" i="42" l="1"/>
  <c r="E41" i="42"/>
  <c r="E29" i="42"/>
  <c r="E32" i="42"/>
  <c r="E87" i="42"/>
  <c r="E90" i="42"/>
  <c r="E105" i="42"/>
  <c r="E108" i="42"/>
  <c r="E119" i="42"/>
  <c r="E122" i="42"/>
  <c r="I38" i="36"/>
  <c r="M38" i="36"/>
  <c r="Q38" i="36"/>
  <c r="U38" i="36"/>
  <c r="Y38" i="36"/>
  <c r="E4" i="42"/>
  <c r="E26" i="42"/>
  <c r="E84" i="42"/>
  <c r="E128" i="42"/>
  <c r="E131" i="42"/>
  <c r="AB14" i="36"/>
  <c r="E14" i="36"/>
  <c r="D15" i="36" s="1"/>
  <c r="J38" i="36"/>
  <c r="N38" i="36"/>
  <c r="R38" i="36"/>
  <c r="V38" i="36"/>
  <c r="Z38" i="36"/>
  <c r="E97" i="42"/>
  <c r="E113" i="42"/>
  <c r="E116" i="42"/>
  <c r="E44" i="42"/>
  <c r="E56" i="42"/>
  <c r="E7" i="42"/>
  <c r="E23" i="42"/>
  <c r="E50" i="42"/>
  <c r="E53" i="42"/>
  <c r="E125" i="42"/>
  <c r="E138" i="42"/>
  <c r="H38" i="36"/>
  <c r="L38" i="36"/>
  <c r="P38" i="36"/>
  <c r="X38" i="36"/>
  <c r="T38" i="36"/>
  <c r="AC35" i="36"/>
  <c r="E35" i="36"/>
  <c r="D36" i="36" s="1"/>
  <c r="AB35" i="36"/>
  <c r="S38" i="36"/>
  <c r="G1" i="43"/>
  <c r="AC14" i="36"/>
  <c r="F38" i="36"/>
  <c r="N5" i="1" l="1"/>
  <c r="Q5" i="1" s="1"/>
  <c r="G107" i="41"/>
  <c r="G57" i="41"/>
  <c r="G48" i="41"/>
  <c r="G45" i="41"/>
  <c r="G85" i="41"/>
  <c r="G114" i="41"/>
  <c r="G106" i="41"/>
  <c r="G104" i="41"/>
  <c r="G123" i="41"/>
  <c r="G118" i="41"/>
  <c r="G58" i="41"/>
  <c r="G9" i="41"/>
  <c r="F1" i="41"/>
  <c r="G1" i="41" l="1"/>
  <c r="G139" i="40"/>
  <c r="G120" i="40"/>
  <c r="G82" i="40"/>
  <c r="G73" i="40"/>
  <c r="G138" i="40"/>
  <c r="G124" i="40"/>
  <c r="G101" i="40"/>
  <c r="G99" i="40"/>
  <c r="G88" i="40"/>
  <c r="G71" i="40"/>
  <c r="G69" i="40"/>
  <c r="G68" i="40"/>
  <c r="G56" i="40"/>
  <c r="G47" i="40"/>
  <c r="G46" i="40"/>
  <c r="G35" i="40"/>
  <c r="G11" i="40"/>
  <c r="G9" i="40"/>
  <c r="F1" i="40"/>
  <c r="G1" i="40" l="1"/>
  <c r="G99" i="37" l="1"/>
  <c r="G72" i="37"/>
  <c r="G35" i="37"/>
  <c r="G11" i="37"/>
  <c r="G9" i="37"/>
  <c r="G138" i="37" l="1"/>
  <c r="G124" i="37"/>
  <c r="G101" i="37"/>
  <c r="G88" i="37"/>
  <c r="G68" i="37"/>
  <c r="G69" i="37"/>
  <c r="G56" i="37"/>
  <c r="G47" i="37"/>
  <c r="G46" i="37"/>
  <c r="F1" i="37"/>
  <c r="N55" i="1"/>
  <c r="Q55" i="1" s="1"/>
  <c r="H50" i="1"/>
  <c r="N46" i="1"/>
  <c r="Q46" i="1" s="1"/>
  <c r="H43" i="1"/>
  <c r="H40" i="1"/>
  <c r="N40" i="1" s="1"/>
  <c r="Q40" i="1" s="1"/>
  <c r="H37" i="1"/>
  <c r="H34" i="1"/>
  <c r="H31" i="1"/>
  <c r="N31" i="1" s="1"/>
  <c r="Q31" i="1" s="1"/>
  <c r="H28" i="1"/>
  <c r="N28" i="1" s="1"/>
  <c r="Q28" i="1" s="1"/>
  <c r="H25" i="1"/>
  <c r="Q25" i="1" s="1"/>
  <c r="H20" i="1"/>
  <c r="N20" i="1" s="1"/>
  <c r="Q20" i="1" s="1"/>
  <c r="N16" i="1"/>
  <c r="Q16" i="1" s="1"/>
  <c r="H11" i="1"/>
  <c r="N11" i="1" s="1"/>
  <c r="Q11" i="1" s="1"/>
  <c r="H9" i="1"/>
  <c r="N9" i="1" s="1"/>
  <c r="Q9" i="1" s="1"/>
  <c r="H8" i="1"/>
  <c r="N8" i="1" s="1"/>
  <c r="Q8" i="1" s="1"/>
  <c r="H6" i="1"/>
  <c r="N43" i="1" l="1"/>
  <c r="Q43" i="1" s="1"/>
  <c r="N37" i="1"/>
  <c r="Q37" i="1" s="1"/>
  <c r="N34" i="1"/>
  <c r="Q34" i="1" s="1"/>
  <c r="N6" i="1"/>
  <c r="Q6" i="1" s="1"/>
  <c r="H126" i="1"/>
  <c r="H127" i="1" s="1"/>
  <c r="N50" i="1"/>
  <c r="Q50" i="1" s="1"/>
  <c r="G1" i="37"/>
  <c r="Q126" i="1" l="1"/>
  <c r="N126" i="1"/>
  <c r="J126" i="1"/>
  <c r="F155" i="33"/>
  <c r="G154" i="33"/>
  <c r="G152" i="33"/>
  <c r="G151" i="33"/>
  <c r="G149" i="33"/>
  <c r="G148" i="33"/>
  <c r="G146" i="33"/>
  <c r="G145" i="33"/>
  <c r="G143" i="33"/>
  <c r="G142" i="33"/>
  <c r="G140" i="33"/>
  <c r="G136" i="33"/>
  <c r="G135" i="33"/>
  <c r="G133" i="33"/>
  <c r="G132" i="33"/>
  <c r="G130" i="33"/>
  <c r="G129" i="33"/>
  <c r="G127" i="33"/>
  <c r="G126" i="33"/>
  <c r="G124" i="33"/>
  <c r="G123" i="33"/>
  <c r="G121" i="33"/>
  <c r="G120" i="33"/>
  <c r="G118" i="33"/>
  <c r="G117" i="33"/>
  <c r="G115" i="33"/>
  <c r="G114" i="33"/>
  <c r="G112" i="33"/>
  <c r="G111" i="33"/>
  <c r="G109" i="33"/>
  <c r="G108" i="33"/>
  <c r="G106" i="33"/>
  <c r="G104" i="33"/>
  <c r="G103" i="33"/>
  <c r="G101" i="33"/>
  <c r="G100" i="33"/>
  <c r="G98" i="33"/>
  <c r="G96" i="33"/>
  <c r="G95" i="33"/>
  <c r="G93" i="33"/>
  <c r="G92" i="33"/>
  <c r="G90" i="33"/>
  <c r="G89" i="33"/>
  <c r="G87" i="33"/>
  <c r="G86" i="33"/>
  <c r="G84" i="33"/>
  <c r="G83" i="33"/>
  <c r="G81" i="33"/>
  <c r="G80" i="33"/>
  <c r="G78" i="33"/>
  <c r="G77" i="33"/>
  <c r="G75" i="33"/>
  <c r="G73" i="33"/>
  <c r="G71" i="33"/>
  <c r="G70" i="33"/>
  <c r="G68" i="33"/>
  <c r="G66" i="33"/>
  <c r="G64" i="33"/>
  <c r="G63" i="33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8" i="33"/>
  <c r="G27" i="33"/>
  <c r="G25" i="33"/>
  <c r="G23" i="33"/>
  <c r="G21" i="33"/>
  <c r="G20" i="33"/>
  <c r="G18" i="33"/>
  <c r="G16" i="33"/>
  <c r="G14" i="33"/>
  <c r="G12" i="33"/>
  <c r="G11" i="33"/>
  <c r="G9" i="33"/>
  <c r="G8" i="33"/>
  <c r="G6" i="33"/>
  <c r="G5" i="33"/>
  <c r="F1" i="33"/>
  <c r="G12" i="23"/>
  <c r="G10" i="23"/>
  <c r="G6" i="23"/>
  <c r="G9" i="23"/>
  <c r="G24" i="23"/>
  <c r="G23" i="23"/>
  <c r="G20" i="23"/>
  <c r="G21" i="23"/>
  <c r="G19" i="23"/>
  <c r="F155" i="32"/>
  <c r="G154" i="32"/>
  <c r="G152" i="32"/>
  <c r="G151" i="32"/>
  <c r="G149" i="32"/>
  <c r="G148" i="32"/>
  <c r="G146" i="32"/>
  <c r="G145" i="32"/>
  <c r="G143" i="32"/>
  <c r="G142" i="32"/>
  <c r="G140" i="32"/>
  <c r="G136" i="32"/>
  <c r="G135" i="32"/>
  <c r="G133" i="32"/>
  <c r="G132" i="32"/>
  <c r="G130" i="32"/>
  <c r="G129" i="32"/>
  <c r="G127" i="32"/>
  <c r="G126" i="32"/>
  <c r="G124" i="32"/>
  <c r="G123" i="32"/>
  <c r="G121" i="32"/>
  <c r="G120" i="32"/>
  <c r="G118" i="32"/>
  <c r="G117" i="32"/>
  <c r="G115" i="32"/>
  <c r="G114" i="32"/>
  <c r="G112" i="32"/>
  <c r="G111" i="32"/>
  <c r="G109" i="32"/>
  <c r="G108" i="32"/>
  <c r="G106" i="32"/>
  <c r="G104" i="32"/>
  <c r="G103" i="32"/>
  <c r="G101" i="32"/>
  <c r="G100" i="32"/>
  <c r="G98" i="32"/>
  <c r="G96" i="32"/>
  <c r="G95" i="32"/>
  <c r="G93" i="32"/>
  <c r="G92" i="32"/>
  <c r="G90" i="32"/>
  <c r="G89" i="32"/>
  <c r="G87" i="32"/>
  <c r="G86" i="32"/>
  <c r="G84" i="32"/>
  <c r="G83" i="32"/>
  <c r="G81" i="32"/>
  <c r="G80" i="32"/>
  <c r="G78" i="32"/>
  <c r="G77" i="32"/>
  <c r="G75" i="32"/>
  <c r="G73" i="32"/>
  <c r="G71" i="32"/>
  <c r="G70" i="32"/>
  <c r="G68" i="32"/>
  <c r="G66" i="32"/>
  <c r="G64" i="32"/>
  <c r="G63" i="32"/>
  <c r="G61" i="32"/>
  <c r="G60" i="32"/>
  <c r="G58" i="32"/>
  <c r="G57" i="32"/>
  <c r="G55" i="32"/>
  <c r="G54" i="32"/>
  <c r="G52" i="32"/>
  <c r="G51" i="32"/>
  <c r="G49" i="32"/>
  <c r="G48" i="32"/>
  <c r="G46" i="32"/>
  <c r="G45" i="32"/>
  <c r="G43" i="32"/>
  <c r="G42" i="32"/>
  <c r="G40" i="32"/>
  <c r="G39" i="32"/>
  <c r="G37" i="32"/>
  <c r="G36" i="32"/>
  <c r="G34" i="32"/>
  <c r="G33" i="32"/>
  <c r="G31" i="32"/>
  <c r="G30" i="32"/>
  <c r="G28" i="32"/>
  <c r="G27" i="32"/>
  <c r="G25" i="32"/>
  <c r="G23" i="32"/>
  <c r="G21" i="32"/>
  <c r="G20" i="32"/>
  <c r="G18" i="32"/>
  <c r="G16" i="32"/>
  <c r="G14" i="32"/>
  <c r="G12" i="32"/>
  <c r="G11" i="32"/>
  <c r="G9" i="32"/>
  <c r="G8" i="32"/>
  <c r="G6" i="32"/>
  <c r="G5" i="32"/>
  <c r="F1" i="32"/>
  <c r="F1" i="31"/>
  <c r="G154" i="31"/>
  <c r="G140" i="31"/>
  <c r="G98" i="31"/>
  <c r="G75" i="31"/>
  <c r="G73" i="31"/>
  <c r="G68" i="31"/>
  <c r="G66" i="31"/>
  <c r="G25" i="31"/>
  <c r="G23" i="31"/>
  <c r="G18" i="31"/>
  <c r="G16" i="31"/>
  <c r="G14" i="31"/>
  <c r="G152" i="31"/>
  <c r="G151" i="31"/>
  <c r="G149" i="31"/>
  <c r="G148" i="31"/>
  <c r="G146" i="31"/>
  <c r="G145" i="31"/>
  <c r="G143" i="31"/>
  <c r="G142" i="31"/>
  <c r="G136" i="31"/>
  <c r="G135" i="31"/>
  <c r="G133" i="31"/>
  <c r="G132" i="31"/>
  <c r="G130" i="31"/>
  <c r="G129" i="31"/>
  <c r="G127" i="31"/>
  <c r="G126" i="31"/>
  <c r="G124" i="31"/>
  <c r="G123" i="31"/>
  <c r="G121" i="31"/>
  <c r="G120" i="31"/>
  <c r="G118" i="31"/>
  <c r="G117" i="31"/>
  <c r="G115" i="31"/>
  <c r="G114" i="31"/>
  <c r="G112" i="31"/>
  <c r="G111" i="31"/>
  <c r="G109" i="31"/>
  <c r="G108" i="31"/>
  <c r="G104" i="31"/>
  <c r="G103" i="31"/>
  <c r="G101" i="31"/>
  <c r="G100" i="31"/>
  <c r="G96" i="31"/>
  <c r="G95" i="31"/>
  <c r="G93" i="31"/>
  <c r="G92" i="31"/>
  <c r="G90" i="31"/>
  <c r="G89" i="31"/>
  <c r="G87" i="31"/>
  <c r="G86" i="31"/>
  <c r="G84" i="31"/>
  <c r="G83" i="31"/>
  <c r="G81" i="31"/>
  <c r="G80" i="31"/>
  <c r="G78" i="31"/>
  <c r="G77" i="31"/>
  <c r="G71" i="31"/>
  <c r="G70" i="31"/>
  <c r="G64" i="31"/>
  <c r="G63" i="31"/>
  <c r="G61" i="31"/>
  <c r="G60" i="31"/>
  <c r="G58" i="31"/>
  <c r="G57" i="31"/>
  <c r="G55" i="31"/>
  <c r="G54" i="31"/>
  <c r="G52" i="31"/>
  <c r="G51" i="31"/>
  <c r="G46" i="31"/>
  <c r="G45" i="31"/>
  <c r="G43" i="31"/>
  <c r="G42" i="31"/>
  <c r="G40" i="31"/>
  <c r="G39" i="31"/>
  <c r="G37" i="31"/>
  <c r="G36" i="31"/>
  <c r="G34" i="31"/>
  <c r="G33" i="31"/>
  <c r="G31" i="31"/>
  <c r="G30" i="31"/>
  <c r="G28" i="31"/>
  <c r="G27" i="31"/>
  <c r="G21" i="31"/>
  <c r="G20" i="31"/>
  <c r="G12" i="31"/>
  <c r="G11" i="31"/>
  <c r="G9" i="31"/>
  <c r="G8" i="31"/>
  <c r="G6" i="31"/>
  <c r="G5" i="31"/>
  <c r="F155" i="31"/>
  <c r="G106" i="31"/>
  <c r="G49" i="31"/>
  <c r="G48" i="31"/>
  <c r="D25" i="23"/>
  <c r="F154" i="29"/>
  <c r="G141" i="29"/>
  <c r="G135" i="29"/>
  <c r="G131" i="29"/>
  <c r="G126" i="29"/>
  <c r="G110" i="29"/>
  <c r="G105" i="29"/>
  <c r="G103" i="29"/>
  <c r="G102" i="29"/>
  <c r="G99" i="29"/>
  <c r="G94" i="29"/>
  <c r="G91" i="29"/>
  <c r="G89" i="29"/>
  <c r="G88" i="29"/>
  <c r="G85" i="29"/>
  <c r="G83" i="29"/>
  <c r="G82" i="29"/>
  <c r="G76" i="29"/>
  <c r="G74" i="29"/>
  <c r="G69" i="29"/>
  <c r="G67" i="29"/>
  <c r="G62" i="29"/>
  <c r="G59" i="29"/>
  <c r="G57" i="29"/>
  <c r="G56" i="29"/>
  <c r="G54" i="29"/>
  <c r="G53" i="29"/>
  <c r="G50" i="29"/>
  <c r="G48" i="29"/>
  <c r="G47" i="29"/>
  <c r="K44" i="29"/>
  <c r="K45" i="29" s="1"/>
  <c r="L45" i="29" s="1"/>
  <c r="L46" i="29" s="1"/>
  <c r="G44" i="29"/>
  <c r="G42" i="29"/>
  <c r="G41" i="29"/>
  <c r="G35" i="29"/>
  <c r="G33" i="29"/>
  <c r="G32" i="29"/>
  <c r="G29" i="29"/>
  <c r="G26" i="29"/>
  <c r="G24" i="29"/>
  <c r="G13" i="29"/>
  <c r="G7" i="29"/>
  <c r="G4" i="29"/>
  <c r="G154" i="29" l="1"/>
  <c r="G1" i="31"/>
  <c r="G1" i="33"/>
  <c r="G155" i="33"/>
  <c r="G1" i="32"/>
  <c r="G155" i="32"/>
  <c r="G155" i="31"/>
  <c r="P126" i="25" l="1"/>
  <c r="P103" i="25"/>
  <c r="P83" i="25"/>
  <c r="P74" i="25"/>
  <c r="P67" i="25"/>
  <c r="P54" i="25"/>
  <c r="P57" i="24" l="1"/>
  <c r="P7" i="25"/>
  <c r="P4" i="25"/>
  <c r="P32" i="25"/>
  <c r="P42" i="25"/>
  <c r="P57" i="25"/>
  <c r="P76" i="25"/>
  <c r="P62" i="25"/>
  <c r="P91" i="25"/>
  <c r="O154" i="25"/>
  <c r="P141" i="25"/>
  <c r="P135" i="25"/>
  <c r="P131" i="25"/>
  <c r="P110" i="25"/>
  <c r="P105" i="25"/>
  <c r="P102" i="25"/>
  <c r="P99" i="25"/>
  <c r="P94" i="25"/>
  <c r="P89" i="25"/>
  <c r="P88" i="25"/>
  <c r="P85" i="25"/>
  <c r="P82" i="25"/>
  <c r="P69" i="25"/>
  <c r="P59" i="25"/>
  <c r="P56" i="25"/>
  <c r="P50" i="25"/>
  <c r="P48" i="25"/>
  <c r="P47" i="25"/>
  <c r="T44" i="25"/>
  <c r="T45" i="25" s="1"/>
  <c r="U45" i="25" s="1"/>
  <c r="U46" i="25" s="1"/>
  <c r="P44" i="25"/>
  <c r="P41" i="25"/>
  <c r="P35" i="25"/>
  <c r="P33" i="25"/>
  <c r="P29" i="25"/>
  <c r="P26" i="25"/>
  <c r="P24" i="25"/>
  <c r="P13" i="25"/>
  <c r="P33" i="24"/>
  <c r="P13" i="24"/>
  <c r="P92" i="24"/>
  <c r="P87" i="24"/>
  <c r="P48" i="24"/>
  <c r="P35" i="24"/>
  <c r="P126" i="22"/>
  <c r="P123" i="22"/>
  <c r="P114" i="22"/>
  <c r="P53" i="22"/>
  <c r="O156" i="24"/>
  <c r="P142" i="24"/>
  <c r="P133" i="24"/>
  <c r="P129" i="24"/>
  <c r="P108" i="24"/>
  <c r="P103" i="24"/>
  <c r="P100" i="24"/>
  <c r="P97" i="24"/>
  <c r="P86" i="24"/>
  <c r="P83" i="24"/>
  <c r="P80" i="24"/>
  <c r="P67" i="24"/>
  <c r="P59" i="24"/>
  <c r="P56" i="24"/>
  <c r="P50" i="24"/>
  <c r="P47" i="24"/>
  <c r="T44" i="24"/>
  <c r="T45" i="24" s="1"/>
  <c r="U45" i="24" s="1"/>
  <c r="U46" i="24" s="1"/>
  <c r="P44" i="24"/>
  <c r="P41" i="24"/>
  <c r="P29" i="24"/>
  <c r="P26" i="24"/>
  <c r="P24" i="24"/>
  <c r="O156" i="22"/>
  <c r="P142" i="22"/>
  <c r="P133" i="22"/>
  <c r="P129" i="22"/>
  <c r="P108" i="22"/>
  <c r="P103" i="22"/>
  <c r="P100" i="22"/>
  <c r="P97" i="22"/>
  <c r="P86" i="22"/>
  <c r="P83" i="22"/>
  <c r="P80" i="22"/>
  <c r="P67" i="22"/>
  <c r="P59" i="22"/>
  <c r="P56" i="22"/>
  <c r="P50" i="22"/>
  <c r="P47" i="22"/>
  <c r="T44" i="22"/>
  <c r="T45" i="22" s="1"/>
  <c r="U45" i="22" s="1"/>
  <c r="U46" i="22" s="1"/>
  <c r="P44" i="22"/>
  <c r="P41" i="22"/>
  <c r="P29" i="22"/>
  <c r="P26" i="22"/>
  <c r="P24" i="22"/>
  <c r="P67" i="21"/>
  <c r="P133" i="21"/>
  <c r="P97" i="21"/>
  <c r="P86" i="21"/>
  <c r="P83" i="21"/>
  <c r="P80" i="21"/>
  <c r="P59" i="21"/>
  <c r="P29" i="21"/>
  <c r="P26" i="21"/>
  <c r="O156" i="21"/>
  <c r="P142" i="21"/>
  <c r="P129" i="21"/>
  <c r="P108" i="21"/>
  <c r="P103" i="21"/>
  <c r="P100" i="21"/>
  <c r="P56" i="21"/>
  <c r="P50" i="21"/>
  <c r="P47" i="21"/>
  <c r="T45" i="21"/>
  <c r="U45" i="21" s="1"/>
  <c r="U46" i="21" s="1"/>
  <c r="T44" i="21"/>
  <c r="P44" i="21"/>
  <c r="P41" i="21"/>
  <c r="P24" i="21"/>
  <c r="P142" i="20"/>
  <c r="P108" i="20"/>
  <c r="P103" i="20"/>
  <c r="P100" i="20"/>
  <c r="P86" i="20"/>
  <c r="P41" i="20"/>
  <c r="P38" i="20"/>
  <c r="P35" i="20"/>
  <c r="P24" i="20"/>
  <c r="O156" i="20"/>
  <c r="P132" i="20"/>
  <c r="P129" i="20"/>
  <c r="P56" i="20"/>
  <c r="P50" i="20"/>
  <c r="P47" i="20"/>
  <c r="T44" i="20"/>
  <c r="T45" i="20" s="1"/>
  <c r="U45" i="20" s="1"/>
  <c r="U46" i="20" s="1"/>
  <c r="P44" i="20"/>
  <c r="P132" i="18"/>
  <c r="P129" i="18"/>
  <c r="P56" i="18"/>
  <c r="P50" i="18"/>
  <c r="P47" i="18"/>
  <c r="P44" i="18"/>
  <c r="P154" i="25" l="1"/>
  <c r="P156" i="24"/>
  <c r="P156" i="22"/>
  <c r="P156" i="21"/>
  <c r="P156" i="20"/>
  <c r="P47" i="16"/>
  <c r="T44" i="18"/>
  <c r="T45" i="18" s="1"/>
  <c r="U45" i="18" s="1"/>
  <c r="U46" i="18" s="1"/>
  <c r="P155" i="18"/>
  <c r="O155" i="18"/>
  <c r="P56" i="16"/>
  <c r="O152" i="16" l="1"/>
  <c r="P152" i="16"/>
  <c r="P148" i="14"/>
  <c r="O148" i="14"/>
  <c r="F140" i="13" l="1"/>
  <c r="J12" i="7" l="1"/>
  <c r="I11" i="7"/>
  <c r="E133" i="13"/>
  <c r="D133" i="13"/>
  <c r="C133" i="13"/>
  <c r="B133" i="13"/>
  <c r="E121" i="13"/>
  <c r="D121" i="13"/>
  <c r="C121" i="13"/>
  <c r="B121" i="13"/>
  <c r="B120" i="13"/>
  <c r="B119" i="13"/>
  <c r="E118" i="13"/>
  <c r="D118" i="13"/>
  <c r="C118" i="13"/>
  <c r="E115" i="13"/>
  <c r="D115" i="13"/>
  <c r="C115" i="13"/>
  <c r="B115" i="13"/>
  <c r="E112" i="13"/>
  <c r="D112" i="13"/>
  <c r="C112" i="13"/>
  <c r="B112" i="13"/>
  <c r="B111" i="13"/>
  <c r="E109" i="13"/>
  <c r="D109" i="13"/>
  <c r="C109" i="13"/>
  <c r="B109" i="13"/>
  <c r="E106" i="13"/>
  <c r="D106" i="13"/>
  <c r="C106" i="13"/>
  <c r="B106" i="13"/>
  <c r="E103" i="13"/>
  <c r="D103" i="13"/>
  <c r="C103" i="13"/>
  <c r="B103" i="13"/>
  <c r="B101" i="13"/>
  <c r="E100" i="13"/>
  <c r="D100" i="13"/>
  <c r="C100" i="13"/>
  <c r="B100" i="13"/>
  <c r="E97" i="13"/>
  <c r="D97" i="13"/>
  <c r="C97" i="13"/>
  <c r="B97" i="13"/>
  <c r="E92" i="13"/>
  <c r="D92" i="13"/>
  <c r="C92" i="13"/>
  <c r="B92" i="13"/>
  <c r="E89" i="13"/>
  <c r="D89" i="13"/>
  <c r="C89" i="13"/>
  <c r="B89" i="13"/>
  <c r="E86" i="13"/>
  <c r="D86" i="13"/>
  <c r="C86" i="13"/>
  <c r="B86" i="13"/>
  <c r="B81" i="13"/>
  <c r="E80" i="13"/>
  <c r="D80" i="13"/>
  <c r="C80" i="13"/>
  <c r="B80" i="13"/>
  <c r="E77" i="13"/>
  <c r="D77" i="13"/>
  <c r="C77" i="13"/>
  <c r="B77" i="13"/>
  <c r="E68" i="13"/>
  <c r="D68" i="13"/>
  <c r="C68" i="13"/>
  <c r="B68" i="13"/>
  <c r="E59" i="13"/>
  <c r="D59" i="13"/>
  <c r="C59" i="13"/>
  <c r="B59" i="13"/>
  <c r="E56" i="13"/>
  <c r="D56" i="13"/>
  <c r="C56" i="13"/>
  <c r="B56" i="13"/>
  <c r="B54" i="13"/>
  <c r="E53" i="13"/>
  <c r="D53" i="13"/>
  <c r="C53" i="13"/>
  <c r="E50" i="13"/>
  <c r="D50" i="13"/>
  <c r="C50" i="13"/>
  <c r="B50" i="13"/>
  <c r="E47" i="13"/>
  <c r="D47" i="13"/>
  <c r="C47" i="13"/>
  <c r="B47" i="13"/>
  <c r="E44" i="13"/>
  <c r="D44" i="13"/>
  <c r="C44" i="13"/>
  <c r="B44" i="13"/>
  <c r="E41" i="13"/>
  <c r="D41" i="13"/>
  <c r="C41" i="13"/>
  <c r="B41" i="13"/>
  <c r="E38" i="13"/>
  <c r="D38" i="13"/>
  <c r="C38" i="13"/>
  <c r="B38" i="13"/>
  <c r="E35" i="13"/>
  <c r="D35" i="13"/>
  <c r="C35" i="13"/>
  <c r="B35" i="13"/>
  <c r="E32" i="13"/>
  <c r="D32" i="13"/>
  <c r="C32" i="13"/>
  <c r="B32" i="13"/>
  <c r="E29" i="13"/>
  <c r="D29" i="13"/>
  <c r="C29" i="13"/>
  <c r="B29" i="13"/>
  <c r="E26" i="13"/>
  <c r="D26" i="13"/>
  <c r="C26" i="13"/>
  <c r="B26" i="13"/>
  <c r="B24" i="13"/>
  <c r="E23" i="13"/>
  <c r="D23" i="13"/>
  <c r="C23" i="13"/>
  <c r="B23" i="13"/>
  <c r="E16" i="13"/>
  <c r="D16" i="13"/>
  <c r="C16" i="13"/>
  <c r="B16" i="13"/>
  <c r="E9" i="13"/>
  <c r="D9" i="13"/>
  <c r="C9" i="13"/>
  <c r="B9" i="13"/>
  <c r="E6" i="13"/>
  <c r="D6" i="13"/>
  <c r="C6" i="13"/>
  <c r="B6" i="13"/>
  <c r="E3" i="13"/>
  <c r="D3" i="13"/>
  <c r="C3" i="13"/>
  <c r="B3" i="13"/>
  <c r="G122" i="9"/>
  <c r="F122" i="9"/>
  <c r="G145" i="6"/>
  <c r="F145" i="6"/>
  <c r="D138" i="4"/>
  <c r="D135" i="4"/>
  <c r="D133" i="4"/>
  <c r="E131" i="4"/>
  <c r="D129" i="4"/>
  <c r="E127" i="4"/>
  <c r="D127" i="4"/>
  <c r="E123" i="4"/>
  <c r="D123" i="4"/>
  <c r="D118" i="4"/>
  <c r="E108" i="4"/>
  <c r="D108" i="4"/>
  <c r="E100" i="4"/>
  <c r="E98" i="4"/>
  <c r="D98" i="4"/>
  <c r="D91" i="4"/>
  <c r="D81" i="4"/>
  <c r="D75" i="4"/>
  <c r="D72" i="4"/>
  <c r="D70" i="4"/>
  <c r="D64" i="4"/>
  <c r="D50" i="4"/>
  <c r="D48" i="4"/>
  <c r="E32" i="4"/>
  <c r="D32" i="4"/>
  <c r="D26" i="4"/>
  <c r="E22" i="4"/>
  <c r="D22" i="4"/>
  <c r="E13" i="4"/>
  <c r="D13" i="4"/>
  <c r="D10" i="4"/>
  <c r="E7" i="4"/>
  <c r="D7" i="4"/>
  <c r="D107" i="2"/>
  <c r="G106" i="2"/>
  <c r="D106" i="2"/>
  <c r="F104" i="2"/>
  <c r="F102" i="2"/>
  <c r="F100" i="2"/>
  <c r="F99" i="2"/>
  <c r="D97" i="2"/>
  <c r="D96" i="2"/>
  <c r="F94" i="2" s="1"/>
  <c r="D94" i="2"/>
  <c r="G93" i="2"/>
  <c r="D93" i="2"/>
  <c r="G91" i="2"/>
  <c r="F91" i="2"/>
  <c r="D90" i="2"/>
  <c r="D88" i="2"/>
  <c r="D87" i="2"/>
  <c r="F85" i="2" s="1"/>
  <c r="D85" i="2"/>
  <c r="D84" i="2"/>
  <c r="D82" i="2"/>
  <c r="F81" i="2"/>
  <c r="D81" i="2"/>
  <c r="D79" i="2"/>
  <c r="D78" i="2"/>
  <c r="D76" i="2"/>
  <c r="F74" i="2" s="1"/>
  <c r="D74" i="2"/>
  <c r="D73" i="2"/>
  <c r="D71" i="2"/>
  <c r="D70" i="2"/>
  <c r="D68" i="2"/>
  <c r="F67" i="2"/>
  <c r="G65" i="2"/>
  <c r="D65" i="2"/>
  <c r="D64" i="2"/>
  <c r="D62" i="2"/>
  <c r="D61" i="2"/>
  <c r="D59" i="2"/>
  <c r="F59" i="2" s="1"/>
  <c r="D58" i="2"/>
  <c r="G56" i="2"/>
  <c r="F56" i="2"/>
  <c r="G55" i="2"/>
  <c r="D55" i="2"/>
  <c r="F53" i="2"/>
  <c r="D52" i="2"/>
  <c r="G50" i="2"/>
  <c r="D50" i="2"/>
  <c r="F50" i="2" s="1"/>
  <c r="D49" i="2"/>
  <c r="D47" i="2"/>
  <c r="D46" i="2"/>
  <c r="G44" i="2"/>
  <c r="D44" i="2"/>
  <c r="D43" i="2"/>
  <c r="D41" i="2"/>
  <c r="D40" i="2"/>
  <c r="F38" i="2"/>
  <c r="D37" i="2"/>
  <c r="D35" i="2"/>
  <c r="F35" i="2" s="1"/>
  <c r="D34" i="2"/>
  <c r="D32" i="2"/>
  <c r="D31" i="2"/>
  <c r="D29" i="2"/>
  <c r="D28" i="2"/>
  <c r="F26" i="2"/>
  <c r="D25" i="2"/>
  <c r="F25" i="2" s="1"/>
  <c r="D23" i="2"/>
  <c r="D22" i="2"/>
  <c r="D20" i="2"/>
  <c r="D19" i="2"/>
  <c r="G17" i="2"/>
  <c r="F17" i="2"/>
  <c r="F15" i="2"/>
  <c r="G13" i="2"/>
  <c r="F13" i="2"/>
  <c r="D11" i="2"/>
  <c r="D10" i="2"/>
  <c r="D8" i="2"/>
  <c r="D7" i="2"/>
  <c r="F7" i="2" s="1"/>
  <c r="G4" i="2"/>
  <c r="D4" i="2"/>
  <c r="G134" i="5"/>
  <c r="F134" i="5"/>
  <c r="F37" i="2" l="1"/>
  <c r="F32" i="2"/>
  <c r="F29" i="2"/>
  <c r="F40" i="2"/>
  <c r="F61" i="2"/>
  <c r="F78" i="2"/>
  <c r="F82" i="2"/>
  <c r="F88" i="2"/>
  <c r="F93" i="2"/>
  <c r="F97" i="2"/>
  <c r="B118" i="13"/>
  <c r="F44" i="2"/>
  <c r="F65" i="2"/>
  <c r="F70" i="2"/>
  <c r="F10" i="2"/>
  <c r="F20" i="2"/>
  <c r="F46" i="2"/>
  <c r="F106" i="2"/>
  <c r="F11" i="2"/>
  <c r="F22" i="2"/>
  <c r="F31" i="2"/>
  <c r="F41" i="2"/>
  <c r="F49" i="2"/>
  <c r="F52" i="2"/>
  <c r="F64" i="2"/>
  <c r="F68" i="2"/>
  <c r="F73" i="2"/>
  <c r="F79" i="2"/>
  <c r="F84" i="2"/>
  <c r="F90" i="2"/>
  <c r="B53" i="13"/>
  <c r="F4" i="2"/>
  <c r="F8" i="2"/>
  <c r="F19" i="2"/>
  <c r="F23" i="2"/>
  <c r="F28" i="2"/>
  <c r="F34" i="2"/>
  <c r="F43" i="2"/>
  <c r="F47" i="2"/>
  <c r="F55" i="2"/>
  <c r="F58" i="2"/>
  <c r="F62" i="2"/>
  <c r="F71" i="2"/>
  <c r="F87" i="2"/>
  <c r="F96" i="2"/>
  <c r="G108" i="2"/>
  <c r="F107" i="2" s="1"/>
  <c r="H106" i="2"/>
  <c r="H93" i="2"/>
  <c r="H91" i="2"/>
  <c r="H65" i="2" l="1"/>
  <c r="H56" i="2" l="1"/>
  <c r="H55" i="2"/>
  <c r="H50" i="2"/>
  <c r="G45" i="13"/>
  <c r="G140" i="13" s="1"/>
  <c r="H44" i="2"/>
  <c r="H17" i="2" l="1"/>
  <c r="H13" i="2"/>
  <c r="H4" i="2" l="1"/>
  <c r="H108" i="2" s="1"/>
  <c r="H110" i="2" s="1"/>
  <c r="J11" i="7" l="1"/>
  <c r="K11" i="7" s="1"/>
  <c r="L11" i="7" s="1"/>
  <c r="J13" i="7" l="1"/>
  <c r="B159" i="63" l="1"/>
</calcChain>
</file>

<file path=xl/comments1.xml><?xml version="1.0" encoding="utf-8"?>
<comments xmlns="http://schemas.openxmlformats.org/spreadsheetml/2006/main">
  <authors>
    <author>HP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продажи за 1,5 мес вместо 2 мес как срок поставки: резерв это ориентировочные продажи в течение 0,5-1 месяц, тогда выходит, что резерв нельзя прибавлять к годовой статистике.</t>
        </r>
      </text>
    </comment>
  </commentList>
</comments>
</file>

<file path=xl/sharedStrings.xml><?xml version="1.0" encoding="utf-8"?>
<sst xmlns="http://schemas.openxmlformats.org/spreadsheetml/2006/main" count="13178" uniqueCount="813">
  <si>
    <t>Номенклатура</t>
  </si>
  <si>
    <t>Остаток</t>
  </si>
  <si>
    <t>Поставка</t>
  </si>
  <si>
    <t>Резерв</t>
  </si>
  <si>
    <t>Свободно</t>
  </si>
  <si>
    <t>BQ100 Quasar Light</t>
  </si>
  <si>
    <t>20 мм</t>
  </si>
  <si>
    <t>BQ200 Artiс Snow</t>
  </si>
  <si>
    <t>30 мм</t>
  </si>
  <si>
    <t>BQ2020 Royal Gold</t>
  </si>
  <si>
    <t>BQ2101 Pure Black</t>
  </si>
  <si>
    <t>BQ277 Santenay Honed</t>
  </si>
  <si>
    <t>BQ278 Paloma Honed</t>
  </si>
  <si>
    <t>BQ8220 Carrara</t>
  </si>
  <si>
    <t>BQ8270 Calacatta</t>
  </si>
  <si>
    <t>BQ8370 Empire</t>
  </si>
  <si>
    <t>BQ8430 Botticino classic</t>
  </si>
  <si>
    <t>BQ8437 Jura Grey</t>
  </si>
  <si>
    <t>BQ8440 Bianco Venato</t>
  </si>
  <si>
    <t>BQ8550 Onixaa</t>
  </si>
  <si>
    <t>BQ8560 Dark Emperador</t>
  </si>
  <si>
    <t>BQ8583 Akoya</t>
  </si>
  <si>
    <t>BQ8590 Dolce Vita</t>
  </si>
  <si>
    <t>BQ8628 Statuario</t>
  </si>
  <si>
    <t>BQ8668 IceLake</t>
  </si>
  <si>
    <t>BQ8805 Cendre</t>
  </si>
  <si>
    <t>BQ8811 Tuscany</t>
  </si>
  <si>
    <t>BQ8812 Java Noir</t>
  </si>
  <si>
    <t>BQ8815 Misterio</t>
  </si>
  <si>
    <t>BQ8816 Blue Savoy</t>
  </si>
  <si>
    <t>BQ9310 Silver Sea</t>
  </si>
  <si>
    <t>BQ9330 Oyster</t>
  </si>
  <si>
    <t>BQ9360 Titanium Brown</t>
  </si>
  <si>
    <t>BQ9415 Bizana</t>
  </si>
  <si>
    <t>BQ9418 Serra</t>
  </si>
  <si>
    <t>BQ9420 Tobacco</t>
  </si>
  <si>
    <t>BQ9438 Tiger</t>
  </si>
  <si>
    <t>BQ9441 Cold Spring</t>
  </si>
  <si>
    <t>BQ9453 Taj Mahal</t>
  </si>
  <si>
    <t>BQ9470 Azul Aran</t>
  </si>
  <si>
    <t>BQ9602 Eramosa</t>
  </si>
  <si>
    <t>BQ9606 Avorio</t>
  </si>
  <si>
    <t>BQ9610 Acacia</t>
  </si>
  <si>
    <t>BS124 Satinet</t>
  </si>
  <si>
    <t>на 22.12</t>
  </si>
  <si>
    <t>BQ200</t>
  </si>
  <si>
    <t>BQ2020</t>
  </si>
  <si>
    <t>BQ2101</t>
  </si>
  <si>
    <t>BQ8220</t>
  </si>
  <si>
    <t>BQ8270</t>
  </si>
  <si>
    <t>BQ8430</t>
  </si>
  <si>
    <t>BQ8440</t>
  </si>
  <si>
    <t>BQ8550</t>
  </si>
  <si>
    <t>BQ8560</t>
  </si>
  <si>
    <t>BQ8583</t>
  </si>
  <si>
    <t>BQ8590</t>
  </si>
  <si>
    <t>BQ8628</t>
  </si>
  <si>
    <t>BQ8668</t>
  </si>
  <si>
    <t>BQ8811</t>
  </si>
  <si>
    <t>BQ8812</t>
  </si>
  <si>
    <t>BQ8815</t>
  </si>
  <si>
    <t>BQ9310</t>
  </si>
  <si>
    <t>BQ9418</t>
  </si>
  <si>
    <t>BQ9453</t>
  </si>
  <si>
    <t>BQ9470</t>
  </si>
  <si>
    <t>BS124</t>
  </si>
  <si>
    <t>факт свободно</t>
  </si>
  <si>
    <t>вес</t>
  </si>
  <si>
    <t>шт</t>
  </si>
  <si>
    <t>продажи</t>
  </si>
  <si>
    <t>№91</t>
  </si>
  <si>
    <t>comment</t>
  </si>
  <si>
    <t>weight</t>
  </si>
  <si>
    <t>total weight</t>
  </si>
  <si>
    <t>LIST OF SUPPORT SLABS FOR 2016 ADVERTISING</t>
  </si>
  <si>
    <t>Nr.</t>
  </si>
  <si>
    <t>Product</t>
  </si>
  <si>
    <t>Size</t>
  </si>
  <si>
    <t>Quantity</t>
  </si>
  <si>
    <t>300x140x2</t>
  </si>
  <si>
    <t>k89</t>
  </si>
  <si>
    <t>k90</t>
  </si>
  <si>
    <t>k91</t>
  </si>
  <si>
    <t>incl. 1 pc. support</t>
  </si>
  <si>
    <t>samples from invoice 2417</t>
  </si>
  <si>
    <t>BQ240 Beige Pearl</t>
  </si>
  <si>
    <t>BQ8716 Thunder Grey</t>
  </si>
  <si>
    <t>BQ8808 Cinza</t>
  </si>
  <si>
    <t>BQ9419 Safari</t>
  </si>
  <si>
    <t>BS120 Luna Sand</t>
  </si>
  <si>
    <t>BS160 Desert Sand</t>
  </si>
  <si>
    <t>BS170 Emerald</t>
  </si>
  <si>
    <t>BS181 Cascara</t>
  </si>
  <si>
    <t>BS4010 Camellia</t>
  </si>
  <si>
    <t>BQ2202 Sabbianco</t>
  </si>
  <si>
    <t>BQ8740 Nero Marquina</t>
  </si>
  <si>
    <t>BQ8780 Argento</t>
  </si>
  <si>
    <t>BQ8788 Diamante</t>
  </si>
  <si>
    <t>ОСНОВНОЙ СКЛАД!</t>
  </si>
  <si>
    <t>BQ 8812</t>
  </si>
  <si>
    <t>BQ 8811</t>
  </si>
  <si>
    <t>BQ 8560</t>
  </si>
  <si>
    <t>BQ 9420</t>
  </si>
  <si>
    <t>BQ 9418</t>
  </si>
  <si>
    <t>BQ 8440</t>
  </si>
  <si>
    <t>BQ 8583</t>
  </si>
  <si>
    <t>BQ 100</t>
  </si>
  <si>
    <t>BQ 9360</t>
  </si>
  <si>
    <t>BS 124</t>
  </si>
  <si>
    <t>BQ 8430</t>
  </si>
  <si>
    <t>BQ 8628</t>
  </si>
  <si>
    <t>BQ 9310</t>
  </si>
  <si>
    <t>BQ 8550</t>
  </si>
  <si>
    <t>BQ 8590</t>
  </si>
  <si>
    <t>BQ 200</t>
  </si>
  <si>
    <t>BQ 8816</t>
  </si>
  <si>
    <t>BQ 8805</t>
  </si>
  <si>
    <t xml:space="preserve">BQ 2101   </t>
  </si>
  <si>
    <t>BQ 8808</t>
  </si>
  <si>
    <t>BQ 8815</t>
  </si>
  <si>
    <t>BQ 8668</t>
  </si>
  <si>
    <t>BQ 9441</t>
  </si>
  <si>
    <t>BQ 2101</t>
  </si>
  <si>
    <t>BQ 9606</t>
  </si>
  <si>
    <t>BS 278</t>
  </si>
  <si>
    <t>BQ9611 Majestic Black</t>
  </si>
  <si>
    <t>№92</t>
  </si>
  <si>
    <t>на 15.01.18</t>
  </si>
  <si>
    <t>№93</t>
  </si>
  <si>
    <t>k92</t>
  </si>
  <si>
    <t>incl. two slabs on claim (latter Mr. Tuan from 03.11.)</t>
  </si>
  <si>
    <t>на 23.01.18</t>
  </si>
  <si>
    <t>incl. one slabs on claim (latter Mr. Tuan from 03.11.)</t>
  </si>
  <si>
    <t>k94</t>
  </si>
  <si>
    <t>№94</t>
  </si>
  <si>
    <t>Толщина слэба</t>
  </si>
  <si>
    <t>Итого</t>
  </si>
  <si>
    <t>на 08.02.18</t>
  </si>
  <si>
    <t>мес</t>
  </si>
  <si>
    <t>BQ8860 Concreto (Honed)</t>
  </si>
  <si>
    <t>№95</t>
  </si>
  <si>
    <t>k95</t>
  </si>
  <si>
    <t>Склад</t>
  </si>
  <si>
    <t>Основной склад</t>
  </si>
  <si>
    <t>№96</t>
  </si>
  <si>
    <t>k96</t>
  </si>
  <si>
    <t>№97</t>
  </si>
  <si>
    <t>k97</t>
  </si>
  <si>
    <t>на 12.03.18</t>
  </si>
  <si>
    <t>BQ2101B Pure Black</t>
  </si>
  <si>
    <t>на конец марта, вкл. к97</t>
  </si>
  <si>
    <t>BQ2101B Pure Black Brushed</t>
  </si>
  <si>
    <t>№98</t>
  </si>
  <si>
    <t>k98</t>
  </si>
  <si>
    <t>BQ8729 Grande</t>
  </si>
  <si>
    <t>BQ8863 Tartufo</t>
  </si>
  <si>
    <t>BQ9610</t>
  </si>
  <si>
    <t xml:space="preserve">Letter from </t>
  </si>
  <si>
    <t>quantity</t>
  </si>
  <si>
    <t>received</t>
  </si>
  <si>
    <t>2 pieces was received in container 93</t>
  </si>
  <si>
    <t>incl. 1 slab on claim (latter Mr. Tuan from 03.11.), 2 slabs was received in container 93</t>
  </si>
  <si>
    <t>k99</t>
  </si>
  <si>
    <t>№99</t>
  </si>
  <si>
    <t>BQ8860 Concreto</t>
  </si>
  <si>
    <t>на 4 апреля, вкл 99</t>
  </si>
  <si>
    <t>№100</t>
  </si>
  <si>
    <t>It remains to receive for 2016-2017 total</t>
  </si>
  <si>
    <t>adversting support</t>
  </si>
  <si>
    <t>Compensations for claims</t>
  </si>
  <si>
    <t>Claim code: 1705-0018</t>
  </si>
  <si>
    <t>Claim code: 1708-0019</t>
  </si>
  <si>
    <t>Claim code: 1710-0022</t>
  </si>
  <si>
    <t>Claim code: 1712-0029</t>
  </si>
  <si>
    <t>List of support slabs for 2017 advertising</t>
  </si>
  <si>
    <t>nomenclature</t>
  </si>
  <si>
    <t>thickness</t>
  </si>
  <si>
    <t>total</t>
  </si>
  <si>
    <t>List of Claims</t>
  </si>
  <si>
    <t>300x140x3</t>
  </si>
  <si>
    <t>Agreed, the claim code is 1801-0030</t>
  </si>
  <si>
    <t>incl. 2 pc. support</t>
  </si>
  <si>
    <t>2 pcs</t>
  </si>
  <si>
    <t>№101</t>
  </si>
  <si>
    <t>№102</t>
  </si>
  <si>
    <t>k101</t>
  </si>
  <si>
    <t>k102</t>
  </si>
  <si>
    <t>№103</t>
  </si>
  <si>
    <t>k103</t>
  </si>
  <si>
    <t>на 8 мая, вкл 102</t>
  </si>
  <si>
    <t>BQ8738 Greylac</t>
  </si>
  <si>
    <t>incl. 1 pc. Claim code: 1710-0022
incl. 1 pc. Support</t>
  </si>
  <si>
    <t>на 21 мая, вкл 103</t>
  </si>
  <si>
    <t>№104</t>
  </si>
  <si>
    <t>k104</t>
  </si>
  <si>
    <t>incl. 4 pc. support</t>
  </si>
  <si>
    <t>4 pcs</t>
  </si>
  <si>
    <t>на нач. июня, вкл 104</t>
  </si>
  <si>
    <t>№105</t>
  </si>
  <si>
    <t>k100,
k103,
k104,
k105</t>
  </si>
  <si>
    <t>2 pcs,
1 pcs,
2 pcs,
4 pcs</t>
  </si>
  <si>
    <t>incl. 3 pc. support</t>
  </si>
  <si>
    <t>№106</t>
  </si>
  <si>
    <t>№107</t>
  </si>
  <si>
    <t>List of support slabs for 2017 advertising (new)</t>
  </si>
  <si>
    <t>remainder</t>
  </si>
  <si>
    <t>container</t>
  </si>
  <si>
    <t>Claim code: 1801-0030</t>
  </si>
  <si>
    <t>incl. 7 pc. support</t>
  </si>
  <si>
    <t>incl. 6 pc. support</t>
  </si>
  <si>
    <t>№109</t>
  </si>
  <si>
    <t>incl. 1 pc. Claim code: 1801-0030</t>
  </si>
  <si>
    <t>BQ8380 Pietra Grey</t>
  </si>
  <si>
    <t>№111</t>
  </si>
  <si>
    <t>на нач. июля, вкл 110</t>
  </si>
  <si>
    <t>на нач. июля, вкл 111</t>
  </si>
  <si>
    <t>№112</t>
  </si>
  <si>
    <t>incl. 5 pc. support</t>
  </si>
  <si>
    <t>№114</t>
  </si>
  <si>
    <t>№113</t>
  </si>
  <si>
    <t>на 10.08, вкл 113</t>
  </si>
  <si>
    <t>incl. 1 pc. Claim code: 1708-0019
incl. 3 pc. Support
total 4 pc.</t>
  </si>
  <si>
    <t>incl. 3 pc. Support</t>
  </si>
  <si>
    <t>№115</t>
  </si>
  <si>
    <t>на нач.августа, вкл 114</t>
  </si>
  <si>
    <t>на нач.августа, вкл 115</t>
  </si>
  <si>
    <t>№116</t>
  </si>
  <si>
    <t>incl. 1 pc. Support</t>
  </si>
  <si>
    <t>2017 г.</t>
  </si>
  <si>
    <t>2018 г.</t>
  </si>
  <si>
    <t xml:space="preserve">янв 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</si>
  <si>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</si>
  <si>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</si>
  <si>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</si>
  <si>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</si>
  <si>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</si>
  <si>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</si>
  <si>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</si>
  <si>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</si>
  <si>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</si>
  <si>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</si>
  <si>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</si>
  <si>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</t>
  </si>
  <si>
    <t>на августа, вкл 116</t>
  </si>
  <si>
    <t>BQ2101 Pure Black Br</t>
  </si>
  <si>
    <t>на 09/09, вкл 117</t>
  </si>
  <si>
    <t>№118</t>
  </si>
  <si>
    <t>incl. 2 pc. Support</t>
  </si>
  <si>
    <t>на 28/09, вкл 118</t>
  </si>
  <si>
    <t>на 08/10, вкл 119</t>
  </si>
  <si>
    <t>№120</t>
  </si>
  <si>
    <r>
      <t>BQ2101 Pure Black</t>
    </r>
    <r>
      <rPr>
        <b/>
        <sz val="10"/>
        <rFont val="Arial"/>
        <family val="2"/>
        <charset val="204"/>
      </rPr>
      <t xml:space="preserve"> Br</t>
    </r>
  </si>
  <si>
    <t>на середину окт., вкл 120</t>
  </si>
  <si>
    <t>№121</t>
  </si>
  <si>
    <t>№122</t>
  </si>
  <si>
    <t>№125</t>
  </si>
  <si>
    <t>№126</t>
  </si>
  <si>
    <t>на середину окт., вкл 123</t>
  </si>
  <si>
    <t>№127</t>
  </si>
  <si>
    <t>на 5.12., вкл 127</t>
  </si>
  <si>
    <t>№128</t>
  </si>
  <si>
    <t>№129</t>
  </si>
  <si>
    <t>на 13.10.12., вкл 127</t>
  </si>
  <si>
    <t>№130</t>
  </si>
  <si>
    <t>BQ 8786 Thunder Blue</t>
  </si>
  <si>
    <t>BQ 8660 Venatino</t>
  </si>
  <si>
    <t>BQ 8912 Arabescato</t>
  </si>
  <si>
    <t>BQ 8738 Grey Lac</t>
  </si>
  <si>
    <t>BQ 8690 Luci Di Luna</t>
  </si>
  <si>
    <t>BQ 2600 VALLEY WHITE</t>
  </si>
  <si>
    <t>BQ 2607 SERIZZO MONTEROSA</t>
  </si>
  <si>
    <t>№131</t>
  </si>
  <si>
    <t>№132</t>
  </si>
  <si>
    <t>№133</t>
  </si>
  <si>
    <t>BQ9606 Avorio (Honed)</t>
  </si>
  <si>
    <t>на 23.10.12., вкл 129</t>
  </si>
  <si>
    <t>факт</t>
  </si>
  <si>
    <t>надо</t>
  </si>
  <si>
    <t>1 мес</t>
  </si>
  <si>
    <t>1. Перешло из 2018 в 2019</t>
  </si>
  <si>
    <t>2. Новинки</t>
  </si>
  <si>
    <t>3. Выбыло</t>
  </si>
  <si>
    <t>группа 1</t>
  </si>
  <si>
    <t>группа 2</t>
  </si>
  <si>
    <t>группа 3</t>
  </si>
  <si>
    <t>min</t>
  </si>
  <si>
    <t>max</t>
  </si>
  <si>
    <t>Всего актуальный склад</t>
  </si>
  <si>
    <t xml:space="preserve">Всего склад </t>
  </si>
  <si>
    <t>на 02.11.12., вкл 129</t>
  </si>
  <si>
    <t>№134</t>
  </si>
  <si>
    <t>№135</t>
  </si>
  <si>
    <t>добавить, мин</t>
  </si>
  <si>
    <t>Всего добавить</t>
  </si>
  <si>
    <t>BQ2600 Valley White</t>
  </si>
  <si>
    <t>BQ2607 Serizzo Monterosa</t>
  </si>
  <si>
    <t xml:space="preserve">BQ8660 Venatino </t>
  </si>
  <si>
    <t>BQ8690 Luce Di Luna</t>
  </si>
  <si>
    <t>BQ8786 Thunder Blue</t>
  </si>
  <si>
    <t>BQ8912 Arabescato</t>
  </si>
  <si>
    <t>на 15.01.12., вкл 135</t>
  </si>
  <si>
    <t>№136</t>
  </si>
  <si>
    <t xml:space="preserve">BQ8808 Cinza </t>
  </si>
  <si>
    <t>BQ8808 Cinza Honed</t>
  </si>
  <si>
    <t>№137</t>
  </si>
  <si>
    <t>HONED!!!</t>
  </si>
  <si>
    <t>на 24.01.2019., вкл 136</t>
  </si>
  <si>
    <t>№138</t>
  </si>
  <si>
    <t>№139</t>
  </si>
  <si>
    <t>Crate No.</t>
  </si>
  <si>
    <t>Set No.</t>
  </si>
  <si>
    <t>Weight</t>
  </si>
  <si>
    <t>Set 1</t>
  </si>
  <si>
    <t>500KG</t>
  </si>
  <si>
    <t>Set 3 
(8 colors)</t>
  </si>
  <si>
    <t>Set 4</t>
  </si>
  <si>
    <t>600KG</t>
  </si>
  <si>
    <t>Set 2</t>
  </si>
  <si>
    <t>460KG</t>
  </si>
  <si>
    <t>Set 3 
(32 colors)</t>
  </si>
  <si>
    <t>700KG</t>
  </si>
  <si>
    <t>cont. 140</t>
  </si>
  <si>
    <t>cont. 141</t>
  </si>
  <si>
    <t>ОСНОВНОЙ</t>
  </si>
  <si>
    <t>Ост</t>
  </si>
  <si>
    <t>Пост</t>
  </si>
  <si>
    <t>Рез</t>
  </si>
  <si>
    <t>Своб</t>
  </si>
  <si>
    <t>01.04.2019 г.</t>
  </si>
  <si>
    <t>02.04.2019 г.</t>
  </si>
  <si>
    <t>03.04.2019 г.</t>
  </si>
  <si>
    <t>04.04.2019 г.</t>
  </si>
  <si>
    <t>05.04.2019 г.</t>
  </si>
  <si>
    <t>08.04.2019 г.</t>
  </si>
  <si>
    <t>09.04.2019 г.</t>
  </si>
  <si>
    <t>10.04.2019 г.</t>
  </si>
  <si>
    <t>11.04.2019 г.</t>
  </si>
  <si>
    <t>12.04.2019 г.</t>
  </si>
  <si>
    <t>15.04.2019 г.</t>
  </si>
  <si>
    <t>16.04.2019 г.</t>
  </si>
  <si>
    <t>17.04.2019 г.</t>
  </si>
  <si>
    <t>18.04.2019 г.</t>
  </si>
  <si>
    <t>19.04.2019 г.</t>
  </si>
  <si>
    <t>22.04.2019 г.</t>
  </si>
  <si>
    <t>23.04.2019 г.</t>
  </si>
  <si>
    <t>24.04.2019 г.</t>
  </si>
  <si>
    <t>25.04.2019 г.</t>
  </si>
  <si>
    <t>26.04.2019 г.</t>
  </si>
  <si>
    <t>29.04.2019 г.</t>
  </si>
  <si>
    <t>30.04.2019 г.</t>
  </si>
  <si>
    <t>06.05.2019 г.</t>
  </si>
  <si>
    <t>07.05.2019 г.</t>
  </si>
  <si>
    <t>QUARTZSTYLE</t>
  </si>
  <si>
    <t>ХДОМ</t>
  </si>
  <si>
    <t>LUXURY STONE</t>
  </si>
  <si>
    <t>Алексей Курушин</t>
  </si>
  <si>
    <t>Андрей Платонов</t>
  </si>
  <si>
    <t>Мажор стоун МИНСК</t>
  </si>
  <si>
    <t>СТОЛЕШНИКОФ</t>
  </si>
  <si>
    <t>ВИП СТАЙЛ</t>
  </si>
  <si>
    <t>Центр Камня ЧЕЛЯБИНСК</t>
  </si>
  <si>
    <t>ISTONES</t>
  </si>
  <si>
    <t>Аквамарин г. Екатеринбург</t>
  </si>
  <si>
    <t>СтоунТек МИНСК</t>
  </si>
  <si>
    <t>Зайковский Иван Анатольевич Минск</t>
  </si>
  <si>
    <t>ИНТЕРГРАНИТ</t>
  </si>
  <si>
    <t>БЛЕСК СПб</t>
  </si>
  <si>
    <t>ПРОФИ КАМЕНЬ</t>
  </si>
  <si>
    <t>КАМЕНЬ БЛЕСК Гомель</t>
  </si>
  <si>
    <t>МАНАКОРЛАЙН</t>
  </si>
  <si>
    <t>МИР КВАРЦА</t>
  </si>
  <si>
    <t>ВЕРУМ КИРОВ</t>
  </si>
  <si>
    <t>Голем КРАСНОДАР</t>
  </si>
  <si>
    <t>ПРОСТОУН СПБ</t>
  </si>
  <si>
    <t>Мир камня Дзержинск</t>
  </si>
  <si>
    <t>МОРИОН-СТОУН</t>
  </si>
  <si>
    <t>МИК-НН Н.Новгород</t>
  </si>
  <si>
    <t>ФИРМОН</t>
  </si>
  <si>
    <t>КАМЕННЫЙ ВЕК</t>
  </si>
  <si>
    <t>Стоун Планет СПб</t>
  </si>
  <si>
    <t>ГАРАНТ НОВА</t>
  </si>
  <si>
    <t>УРАЛКВАРЦ Екатеринбург</t>
  </si>
  <si>
    <t>ТК Пластгрупп МИНСК</t>
  </si>
  <si>
    <t>ЗОЛОТОЕ РУНО</t>
  </si>
  <si>
    <t>ФРОЛОВИЧ ИГОРЬ СМОЛЕНСК</t>
  </si>
  <si>
    <t>ГаманнСтоун МИНСК</t>
  </si>
  <si>
    <t>Квадрат НОВОСИБИРСК</t>
  </si>
  <si>
    <t xml:space="preserve">АЗБУКА КАМНЯ </t>
  </si>
  <si>
    <t>E.STOUN</t>
  </si>
  <si>
    <t>БЕЛЫЙ МРАМОР</t>
  </si>
  <si>
    <t>СКК САМАРА</t>
  </si>
  <si>
    <t>Эм Джи Групп Иваново</t>
  </si>
  <si>
    <t>СТАР СТОУН</t>
  </si>
  <si>
    <t>Бэст Кварц Н. НОВГОРОД</t>
  </si>
  <si>
    <t>МРАМОР ШАЙН СИМФЕРОПОЛЬ</t>
  </si>
  <si>
    <t>КУХНИ СИТИ</t>
  </si>
  <si>
    <t>СЕВЕР</t>
  </si>
  <si>
    <t>ИНТЕРКВАРЦ СЕРВИС</t>
  </si>
  <si>
    <t>СТОУНЭКСПЕРТ</t>
  </si>
  <si>
    <t>НАШ КАМЕНЬ</t>
  </si>
  <si>
    <t>КЕРАМХАУС МИНСК</t>
  </si>
  <si>
    <t>ТРАНС СТОУН</t>
  </si>
  <si>
    <t>Джамал Махачкала</t>
  </si>
  <si>
    <t>КАРАТ СПб</t>
  </si>
  <si>
    <t>ЗОЛОТОЙ ОГОНЬ</t>
  </si>
  <si>
    <t>АЛЬТЕРА</t>
  </si>
  <si>
    <t>МИР КАМНЯ М Саранск</t>
  </si>
  <si>
    <t>Блеск Камня СПб</t>
  </si>
  <si>
    <t>ЛюксСервисСтоун МИНСК</t>
  </si>
  <si>
    <t>DECORIOR</t>
  </si>
  <si>
    <t>СТИЛЬ-ДИЗАЙН</t>
  </si>
  <si>
    <t>ПЛАНТ КВАРЦА</t>
  </si>
  <si>
    <t>РИЭЛЬ-СТОУН</t>
  </si>
  <si>
    <t>Одиссей Урал Екатеринбург</t>
  </si>
  <si>
    <t>Павел Попиков (МАЛАХИТ)</t>
  </si>
  <si>
    <t>СТУДИЯ КАМНЯ №1 УЛЬЯНОВСК</t>
  </si>
  <si>
    <t>Азбука Камня ОМСК</t>
  </si>
  <si>
    <t>КАММЕКС</t>
  </si>
  <si>
    <t>Бест Кориан СПб</t>
  </si>
  <si>
    <t>МАСТЕРСТОУН Севастополь</t>
  </si>
  <si>
    <t>ИП Маркин г. Владимир</t>
  </si>
  <si>
    <t>СТОУНТЕХ</t>
  </si>
  <si>
    <t>ЛАНДСТОУН</t>
  </si>
  <si>
    <t>Монтелли-Дизайн БЛАГОВЕЩЕНСК</t>
  </si>
  <si>
    <t>Салон камня "ГОРОД МАСТЕРОВ" г. Владимир</t>
  </si>
  <si>
    <t>СИНЕРГИЯ КАМНЯ</t>
  </si>
  <si>
    <t>Мрамор Плюс СИМФЕРОПОЛЬ</t>
  </si>
  <si>
    <t>Компания ФПС</t>
  </si>
  <si>
    <t>Дмитрий Никитин</t>
  </si>
  <si>
    <t>STONE-STYLE</t>
  </si>
  <si>
    <t>ИМПЕРИЯ КВАРЦА</t>
  </si>
  <si>
    <t xml:space="preserve">ШЕРЛСТОУН </t>
  </si>
  <si>
    <t>КМСЕРВИС</t>
  </si>
  <si>
    <t>Алмаз САРАТОВ</t>
  </si>
  <si>
    <t>Камины и камни ВОРОНЕЖ</t>
  </si>
  <si>
    <t>Александр Богачев</t>
  </si>
  <si>
    <t>Кремний Гранит СПб</t>
  </si>
  <si>
    <t>Травертина ЧЕБОКСАРЫ</t>
  </si>
  <si>
    <t>Велл  Стоун Казань</t>
  </si>
  <si>
    <t>Кориан-Юг СОЧИ</t>
  </si>
  <si>
    <t>ВЕРОНА</t>
  </si>
  <si>
    <t>СоюзСтрой ЛИПЕЦК</t>
  </si>
  <si>
    <t>МАСТЕРСКАЯ ООО г. Сочи</t>
  </si>
  <si>
    <t>Столешкино Красноярск</t>
  </si>
  <si>
    <t>МАСТЕР СЛЭБ</t>
  </si>
  <si>
    <t>Кварц Стоун ПЯТИГОРСК</t>
  </si>
  <si>
    <t>ВАШ КАМЕНЬ</t>
  </si>
  <si>
    <t>ИП Айрапетова Анна Павловна</t>
  </si>
  <si>
    <t>Империя Камня ВЛАДИМИР</t>
  </si>
  <si>
    <t>ВТ групп ОРЕЛ</t>
  </si>
  <si>
    <t>ГРИМАСТОУН</t>
  </si>
  <si>
    <t>ПФ ЛеРус Набережные Челны</t>
  </si>
  <si>
    <t>Абажур ООО ВОРОНЕЖ</t>
  </si>
  <si>
    <t>ЭЛЕГАНТНЫЙ КВАРЦ</t>
  </si>
  <si>
    <t>КАМЕНЬ МЕЧТЫ</t>
  </si>
  <si>
    <t>ПРОФИТСТОУН</t>
  </si>
  <si>
    <t>МЕГА-МРАМОР КАЛИНИНГРАД</t>
  </si>
  <si>
    <t>Гефест САМАРА</t>
  </si>
  <si>
    <t>ВИВАЛЬДИ СТОУН</t>
  </si>
  <si>
    <t>МЭГИК СТОУН</t>
  </si>
  <si>
    <t>Кварц ВЛАДИВОСТОК</t>
  </si>
  <si>
    <t>КАТАЛИНА г. Челябинск</t>
  </si>
  <si>
    <t>Стоун Проект г. Уфа</t>
  </si>
  <si>
    <t>БАВАРОС СМОЛЕНСК</t>
  </si>
  <si>
    <t>СТУДИЯ КАМНЯ Казань</t>
  </si>
  <si>
    <t>МРАМОР МИРА</t>
  </si>
  <si>
    <t>Каменный город ИРКУТСК</t>
  </si>
  <si>
    <t>РЕМКАМ Н. Новгород</t>
  </si>
  <si>
    <t>Цезарь Стоун-Кварц-Дизайн РОСТОВ-НА-ДОНУ</t>
  </si>
  <si>
    <t>ИМПЕРИЯ КАМНЯ</t>
  </si>
  <si>
    <t>Империя Камня ЧЕЛЯБИНСК</t>
  </si>
  <si>
    <t>Прима Спб</t>
  </si>
  <si>
    <t>АртСтоунСтудио МИНСК</t>
  </si>
  <si>
    <t>Даймонд стоун НИЖНИЙ НОВГОРОД</t>
  </si>
  <si>
    <t>АртПроект  Омск</t>
  </si>
  <si>
    <t>АРТ-СТОУН Комсомольск-на Амуре</t>
  </si>
  <si>
    <t>КАМЕН-ВА</t>
  </si>
  <si>
    <t>Мраморный Век Красноярск</t>
  </si>
  <si>
    <t>АКРОМРАМОР</t>
  </si>
  <si>
    <t>Каменный город СПб</t>
  </si>
  <si>
    <t>КАСПЕР</t>
  </si>
  <si>
    <t>ГРАНД-КАМЕНЬ</t>
  </si>
  <si>
    <t>АРТКАМЕНЬ</t>
  </si>
  <si>
    <t>Акрид ХАБАРОВСК</t>
  </si>
  <si>
    <t>ГК Акрил г. Ростов</t>
  </si>
  <si>
    <t>ИП Иванов г. Кострома</t>
  </si>
  <si>
    <t>STYLE STONE Чебоксары</t>
  </si>
  <si>
    <t>СЛК СТОУН</t>
  </si>
  <si>
    <t>Вадити Групп СПб</t>
  </si>
  <si>
    <t>Керамика стиль РЯЗАНЬ</t>
  </si>
  <si>
    <t>ИНТЕРИ ГРУПП</t>
  </si>
  <si>
    <t>БИНАРЕС ВЛАДИВОСТОК</t>
  </si>
  <si>
    <t>КАЖДОМУ ДОМУ</t>
  </si>
  <si>
    <t>Браво-Н г. Великий Новгород</t>
  </si>
  <si>
    <t>Family stone г. Самара</t>
  </si>
  <si>
    <t>Скол ВЛАДИМИР</t>
  </si>
  <si>
    <t>Профи-Браво Хабаровск</t>
  </si>
  <si>
    <t>СТОУНМСК</t>
  </si>
  <si>
    <t>ПОЯС-СТОУН</t>
  </si>
  <si>
    <t>Арт Гранит</t>
  </si>
  <si>
    <t>100лешница</t>
  </si>
  <si>
    <t>ТЭМПКОМ</t>
  </si>
  <si>
    <t>ИНКОМ СТОУН</t>
  </si>
  <si>
    <t>МРАМОРСТРОЙ г. Красноярск</t>
  </si>
  <si>
    <t>Назарук Владимир Сергеевич ВОЛГОГРАД</t>
  </si>
  <si>
    <t>Вортекс УЛЬЯНОВСК</t>
  </si>
  <si>
    <t>Стоун Лайн СПб</t>
  </si>
  <si>
    <t>Планета Камня УФА</t>
  </si>
  <si>
    <t>Каменный Берег СПб</t>
  </si>
  <si>
    <t>ШВАРЦ ХАУС</t>
  </si>
  <si>
    <t>КАСАТКА</t>
  </si>
  <si>
    <t>Салон Модного Камня - Мелета НОВОСИБИРСК</t>
  </si>
  <si>
    <t>Мастер камня СПб-Stone Master</t>
  </si>
  <si>
    <t>Сила камня СПб</t>
  </si>
  <si>
    <t>МАСТЕРА КАМНЯ</t>
  </si>
  <si>
    <t>ГРОМ КАМЕНЬ СПб</t>
  </si>
  <si>
    <t>ИП Булаева (Замир)</t>
  </si>
  <si>
    <t>Галоян Артур Хачатурович ЛИПЕЦК Грандмар</t>
  </si>
  <si>
    <t>Шаталов Валентин МИНСК</t>
  </si>
  <si>
    <t>Природный камень ТУЛА</t>
  </si>
  <si>
    <t>Радианс ВЛАДИВОСТОК</t>
  </si>
  <si>
    <t>БАБОЧКА СТОУН</t>
  </si>
  <si>
    <t>Артстоун Китчен МИНСК</t>
  </si>
  <si>
    <t>Технологии Резки КРАСНОЯРСК</t>
  </si>
  <si>
    <t xml:space="preserve"> РуАнИс</t>
  </si>
  <si>
    <t>Александр Ярочкин</t>
  </si>
  <si>
    <t>Золотой век СПб</t>
  </si>
  <si>
    <t>PROFFSTONE УФА</t>
  </si>
  <si>
    <t>Стоунхэндж ИП Крижук Р.С. г. Симферополь</t>
  </si>
  <si>
    <t>Цезарь Стоун УФА</t>
  </si>
  <si>
    <t>СТУДИЯ СОВЕРШЕННОГО КАМНЯ</t>
  </si>
  <si>
    <t>STONE SOLID</t>
  </si>
  <si>
    <t>ПРОЕКТ-КА</t>
  </si>
  <si>
    <t>Best Quartz НИЖНИЙ НОВГОРОД</t>
  </si>
  <si>
    <t>Хаснудинов Анвар Ильдарович КАЗАНЬ</t>
  </si>
  <si>
    <t>СЕРВИС МАРКЕТ</t>
  </si>
  <si>
    <t>СЛЕБ НН Н.Новгород</t>
  </si>
  <si>
    <t>Ленстоун СПб</t>
  </si>
  <si>
    <t>КАМЕННЫЙ ДВОРИК Завидово</t>
  </si>
  <si>
    <t>МРАМОР-АЛЬЯНС</t>
  </si>
  <si>
    <t>КАРРАРА СТОУН</t>
  </si>
  <si>
    <t>СТУДИЯ КОРСАЛ</t>
  </si>
  <si>
    <t>КАМЕНЬ ЭКСПО ХОЛДИНГ</t>
  </si>
  <si>
    <t>КВАРЦ ХОФФ</t>
  </si>
  <si>
    <t>ИП Романов Роман Вячеславович СПб</t>
  </si>
  <si>
    <t>АРТ СТРОЙ ПРОЕКТ СПб Архитектор -20%</t>
  </si>
  <si>
    <t>СТАРТ-СТОУН</t>
  </si>
  <si>
    <t>Практика СПб-Великий Новгород</t>
  </si>
  <si>
    <t>ГетАкрил НОВОСИБИРСК</t>
  </si>
  <si>
    <t>ИП Ярошевская Екатерина Александровна</t>
  </si>
  <si>
    <t>КрафтСтоун</t>
  </si>
  <si>
    <t>РУБЛЕВСКИЙ КАМНЕРЕЗ</t>
  </si>
  <si>
    <t>Вендстоун г. Ижевск</t>
  </si>
  <si>
    <t>ЛУНАР СТОУН</t>
  </si>
  <si>
    <t>АТЛАС-ЛЮКС СПб</t>
  </si>
  <si>
    <t>МРАМОР ИЗ САЯН</t>
  </si>
  <si>
    <t>Лада ДВ ВЛАДИВОСТОК</t>
  </si>
  <si>
    <t>Эра Камня г. Уфа</t>
  </si>
  <si>
    <t>ВипКамень г. Н. Новгород</t>
  </si>
  <si>
    <t>Мастерстрой СПб</t>
  </si>
  <si>
    <t>ЭДЕЛЬ СТОУН</t>
  </si>
  <si>
    <t>Кричес Стоун Хабаровск</t>
  </si>
  <si>
    <t>МАСТКАМ СПб</t>
  </si>
  <si>
    <t>UNIROCK</t>
  </si>
  <si>
    <t>Сварок-мастер МИНСК</t>
  </si>
  <si>
    <t>Таврида Стиль СИМФЕРОПОЛЬ</t>
  </si>
  <si>
    <t>ТГ Стоун-ИП Медюха г. Калининград</t>
  </si>
  <si>
    <t>КАМЕНЬ СИТИ</t>
  </si>
  <si>
    <t>АртГранит ООО Н.Новгород</t>
  </si>
  <si>
    <t>КОРЕАНИКА</t>
  </si>
  <si>
    <t>Атлант Стоун СПб</t>
  </si>
  <si>
    <t>Питерлакс СПб</t>
  </si>
  <si>
    <t>Дигилев Дмитрий Александрович МИНСК</t>
  </si>
  <si>
    <t>Фирма АНИС-Nice Stone  Самара</t>
  </si>
  <si>
    <t>A-STONE</t>
  </si>
  <si>
    <t>ПАРАДИЗ</t>
  </si>
  <si>
    <t>Элайв Стоун СПб</t>
  </si>
  <si>
    <t>Траст ООО СМОЛЕНСК</t>
  </si>
  <si>
    <t>Тагир Тагиров Махачкала</t>
  </si>
  <si>
    <t>КРИСТАЛСТОУН</t>
  </si>
  <si>
    <t>MAX-TOP СПб</t>
  </si>
  <si>
    <t>ЯРД-ДВ Хабаровск</t>
  </si>
  <si>
    <t>Ченуша Федор Федорович ТЮМЕНЬ</t>
  </si>
  <si>
    <t>КАМНИ ГРУП</t>
  </si>
  <si>
    <t>СИЛЬВЕР СТОУН СУРГУТ</t>
  </si>
  <si>
    <t>ЗАВОД КАМНЕТЕС</t>
  </si>
  <si>
    <t>АРТИШОК</t>
  </si>
  <si>
    <t>МД (Думитрач Александр)</t>
  </si>
  <si>
    <t>Фабрика СПб</t>
  </si>
  <si>
    <t>Рустоун Челябинск</t>
  </si>
  <si>
    <t>ИП Осыка Александр Андреевич</t>
  </si>
  <si>
    <t>КАМЕНЬ-ПОДОЛЬСК</t>
  </si>
  <si>
    <t>АРТ МРАМОР (Травертин-Москва)</t>
  </si>
  <si>
    <t>Арт Мастер СЕВАСТОПОЛЬ</t>
  </si>
  <si>
    <t>Стил Стоун СПб</t>
  </si>
  <si>
    <t>В-КАМЕНЬ</t>
  </si>
  <si>
    <t>КоСто Групп</t>
  </si>
  <si>
    <t>СОДАЛИТ</t>
  </si>
  <si>
    <t>TERRACERAMIC</t>
  </si>
  <si>
    <t>Монкор г. Красноярск</t>
  </si>
  <si>
    <t>ТРЕЙД СТОУН</t>
  </si>
  <si>
    <t>КДМ ДЕЛЬТА</t>
  </si>
  <si>
    <t>Киров Стоун</t>
  </si>
  <si>
    <t>АртДекко г. Барнаул</t>
  </si>
  <si>
    <t>ГЛОБАКС</t>
  </si>
  <si>
    <t>ПК АСКОЛЬД</t>
  </si>
  <si>
    <t>ЮМАком Новороссийск</t>
  </si>
  <si>
    <t>ЭТАЛОН СТОУН</t>
  </si>
  <si>
    <t>ИП Разиков Алишер Гайратович</t>
  </si>
  <si>
    <t>Stone Quartz СПб</t>
  </si>
  <si>
    <t>ЭЛЕГАНТ СТОУН</t>
  </si>
  <si>
    <t>ИП Ушаков г. СЕВАСТОПОЛЬ</t>
  </si>
  <si>
    <t>январь</t>
  </si>
  <si>
    <t>сумма</t>
  </si>
  <si>
    <t>заказов</t>
  </si>
  <si>
    <t>месяц</t>
  </si>
  <si>
    <t>день</t>
  </si>
  <si>
    <t>февраль</t>
  </si>
  <si>
    <t>март</t>
  </si>
  <si>
    <t>апрель</t>
  </si>
  <si>
    <t>02.04.2018 г.</t>
  </si>
  <si>
    <t>03.04.2018 г.</t>
  </si>
  <si>
    <t>04.04.2018 г.</t>
  </si>
  <si>
    <t>05.04.2018 г.</t>
  </si>
  <si>
    <t>06.04.2018 г.</t>
  </si>
  <si>
    <t>09.04.2018 г.</t>
  </si>
  <si>
    <t>10.04.2018 г.</t>
  </si>
  <si>
    <t>11.04.2018 г.</t>
  </si>
  <si>
    <t>12.04.2018 г.</t>
  </si>
  <si>
    <t>13.04.2018 г.</t>
  </si>
  <si>
    <t>16.04.2018 г.</t>
  </si>
  <si>
    <t>17.04.2018 г.</t>
  </si>
  <si>
    <t>18.04.2018 г.</t>
  </si>
  <si>
    <t>19.04.2018 г.</t>
  </si>
  <si>
    <t>20.04.2018 г.</t>
  </si>
  <si>
    <t>23.04.2018 г.</t>
  </si>
  <si>
    <t>24.04.2018 г.</t>
  </si>
  <si>
    <t>25.04.2018 г.</t>
  </si>
  <si>
    <t>26.04.2018 г.</t>
  </si>
  <si>
    <t>27.04.2018 г.</t>
  </si>
  <si>
    <t>28.04.2018 г.</t>
  </si>
  <si>
    <t>03.05.2018 г.</t>
  </si>
  <si>
    <t>04.05.2018 г.</t>
  </si>
  <si>
    <t>07.05.2018 г.</t>
  </si>
  <si>
    <t>июнь</t>
  </si>
  <si>
    <t>склад</t>
  </si>
  <si>
    <t>поступления</t>
  </si>
  <si>
    <t>июль</t>
  </si>
  <si>
    <t>август</t>
  </si>
  <si>
    <t>сентябрь</t>
  </si>
  <si>
    <t>октябрь</t>
  </si>
  <si>
    <t>ноябрь</t>
  </si>
  <si>
    <t>декабрь</t>
  </si>
  <si>
    <t>нач мес</t>
  </si>
  <si>
    <t>кон мес</t>
  </si>
  <si>
    <t>03.06.2019 9:17:55</t>
  </si>
  <si>
    <t>03.06.2019 10:17:46</t>
  </si>
  <si>
    <t>03.06.2019 10:23:45</t>
  </si>
  <si>
    <t>03.06.2019 11:32:53</t>
  </si>
  <si>
    <t>03.06.2019 11:48:18</t>
  </si>
  <si>
    <t>03.06.2019 15:58:12</t>
  </si>
  <si>
    <t>04.06.2019 11:19:06</t>
  </si>
  <si>
    <t>04.06.2019 13:02:06</t>
  </si>
  <si>
    <t>04.06.2019 13:32:14</t>
  </si>
  <si>
    <t>04.06.2019 14:44:30</t>
  </si>
  <si>
    <t>04.06.2019 15:14:40</t>
  </si>
  <si>
    <t>04.06.2019 16:17:37</t>
  </si>
  <si>
    <t>04.06.2019 17:17:35</t>
  </si>
  <si>
    <t>05.06.2019 9:57:44</t>
  </si>
  <si>
    <t>05.06.2019 10:20:34</t>
  </si>
  <si>
    <t>05.06.2019 10:48:23</t>
  </si>
  <si>
    <t>05.06.2019 10:59:16</t>
  </si>
  <si>
    <t>05.06.2019 11:34:14</t>
  </si>
  <si>
    <t>05.06.2019 12:00:03</t>
  </si>
  <si>
    <t>05.06.2019 12:41:28</t>
  </si>
  <si>
    <t>05.06.2019 13:44:30</t>
  </si>
  <si>
    <t>05.06.2019 16:10:55</t>
  </si>
  <si>
    <t>05.06.2019 17:39:07</t>
  </si>
  <si>
    <t>05.06.2019 18:10:12</t>
  </si>
  <si>
    <t>06.06.2019 9:27:00</t>
  </si>
  <si>
    <t>06.06.2019 12:16:24</t>
  </si>
  <si>
    <t>06.06.2019 12:34:00</t>
  </si>
  <si>
    <t>06.06.2019 13:04:16</t>
  </si>
  <si>
    <t>06.06.2019 13:36:19</t>
  </si>
  <si>
    <t>06.06.2019 14:36:32</t>
  </si>
  <si>
    <t>06.06.2019 17:02:10</t>
  </si>
  <si>
    <t>06.06.2019 17:54:14</t>
  </si>
  <si>
    <t>07.06.2019 0:00:00</t>
  </si>
  <si>
    <t>07.06.2019 10:44:00</t>
  </si>
  <si>
    <t>07.06.2019 11:21:08</t>
  </si>
  <si>
    <t>07.06.2019 11:29:12</t>
  </si>
  <si>
    <t>07.06.2019 11:59:07</t>
  </si>
  <si>
    <t>07.06.2019 12:12:11</t>
  </si>
  <si>
    <t>07.06.2019 12:17:35</t>
  </si>
  <si>
    <t>07.06.2019 14:54:24</t>
  </si>
  <si>
    <t>07.06.2019 16:07:44</t>
  </si>
  <si>
    <t>07.06.2019 16:43:38</t>
  </si>
  <si>
    <t>07.06.2019 17:18:13</t>
  </si>
  <si>
    <t>10.06.2019 9:46:07</t>
  </si>
  <si>
    <t>10.06.2019 10:29:47</t>
  </si>
  <si>
    <t>10.06.2019 10:46:00</t>
  </si>
  <si>
    <t>10.06.2019 11:53:53</t>
  </si>
  <si>
    <t>10.06.2019 12:58:31</t>
  </si>
  <si>
    <t>10.06.2019 13:17:05</t>
  </si>
  <si>
    <t>10.06.2019 13:29:58</t>
  </si>
  <si>
    <t>10.06.2019 13:49:57</t>
  </si>
  <si>
    <t>10.06.2019 14:41:06</t>
  </si>
  <si>
    <t>10.06.2019 14:41:45</t>
  </si>
  <si>
    <t>10.06.2019 15:02:12</t>
  </si>
  <si>
    <t>10.06.2019 18:10:00</t>
  </si>
  <si>
    <t>11.06.2019 9:57:47</t>
  </si>
  <si>
    <t>11.06.2019 10:03:16</t>
  </si>
  <si>
    <t>11.06.2019 10:06:04</t>
  </si>
  <si>
    <t>11.06.2019 10:56:36</t>
  </si>
  <si>
    <t>11.06.2019 11:28:06</t>
  </si>
  <si>
    <t>11.06.2019 11:35:39</t>
  </si>
  <si>
    <t>11.06.2019 11:42:52</t>
  </si>
  <si>
    <t>11.06.2019 12:17:58</t>
  </si>
  <si>
    <t>11.06.2019 13:31:11</t>
  </si>
  <si>
    <t>11.06.2019 13:38:51</t>
  </si>
  <si>
    <t>11.06.2019 14:48:09</t>
  </si>
  <si>
    <t>11.06.2019 14:49:05</t>
  </si>
  <si>
    <t>11.06.2019 15:01:24</t>
  </si>
  <si>
    <t>11.06.2019 15:07:09</t>
  </si>
  <si>
    <t>11.06.2019 15:28:46</t>
  </si>
  <si>
    <t>11.06.2019 16:52:15</t>
  </si>
  <si>
    <t>11.06.2019 17:06:00</t>
  </si>
  <si>
    <t>11.06.2019 17:34:27</t>
  </si>
  <si>
    <t>01.06.2018 9:53:23</t>
  </si>
  <si>
    <t>01.06.2018 10:24:05</t>
  </si>
  <si>
    <t>01.06.2018 10:45:18</t>
  </si>
  <si>
    <t>01.06.2018 11:45:11</t>
  </si>
  <si>
    <t>01.06.2018 12:40:46</t>
  </si>
  <si>
    <t>01.06.2018 13:23:00</t>
  </si>
  <si>
    <t>01.06.2018 13:49:13</t>
  </si>
  <si>
    <t>01.06.2018 15:57:08</t>
  </si>
  <si>
    <t>01.06.2018 15:58:40</t>
  </si>
  <si>
    <t>01.06.2018 17:50:43</t>
  </si>
  <si>
    <t>04.06.2018 9:29:57</t>
  </si>
  <si>
    <t>04.06.2018 9:56:19</t>
  </si>
  <si>
    <t>04.06.2018 10:03:16</t>
  </si>
  <si>
    <t>04.06.2018 10:05:59</t>
  </si>
  <si>
    <t>04.06.2018 10:32:49</t>
  </si>
  <si>
    <t>04.06.2018 10:41:48</t>
  </si>
  <si>
    <t>04.06.2018 11:22:00</t>
  </si>
  <si>
    <t>04.06.2018 12:15:06</t>
  </si>
  <si>
    <t>04.06.2018 13:12:42</t>
  </si>
  <si>
    <t>04.06.2018 13:52:05</t>
  </si>
  <si>
    <t>04.06.2018 14:13:11</t>
  </si>
  <si>
    <t>04.06.2018 14:29:27</t>
  </si>
  <si>
    <t>04.06.2018 15:58:54</t>
  </si>
  <si>
    <t>04.06.2018 17:01:38</t>
  </si>
  <si>
    <t>05.06.2018 0:00:00</t>
  </si>
  <si>
    <t>05.06.2018 10:33:49</t>
  </si>
  <si>
    <t>05.06.2018 10:36:44</t>
  </si>
  <si>
    <t>05.06.2018 10:41:33</t>
  </si>
  <si>
    <t>05.06.2018 11:11:29</t>
  </si>
  <si>
    <t>05.06.2018 12:01:10</t>
  </si>
  <si>
    <t>05.06.2018 12:24:19</t>
  </si>
  <si>
    <t>05.06.2018 13:13:21</t>
  </si>
  <si>
    <t>05.06.2018 15:51:48</t>
  </si>
  <si>
    <t>05.06.2018 16:22:06</t>
  </si>
  <si>
    <t>05.06.2018 16:53:44</t>
  </si>
  <si>
    <t>05.06.2018 17:06:56</t>
  </si>
  <si>
    <t>06.06.2018 9:27:00</t>
  </si>
  <si>
    <t>06.06.2018 9:32:10</t>
  </si>
  <si>
    <t>06.06.2018 9:40:25</t>
  </si>
  <si>
    <t>06.06.2018 9:48:21</t>
  </si>
  <si>
    <t>06.06.2018 9:57:01</t>
  </si>
  <si>
    <t>06.06.2018 10:58:25</t>
  </si>
  <si>
    <t>06.06.2018 11:09:37</t>
  </si>
  <si>
    <t>06.06.2018 12:02:31</t>
  </si>
  <si>
    <t>06.06.2018 12:28:22</t>
  </si>
  <si>
    <t>06.06.2018 12:52:21</t>
  </si>
  <si>
    <t>06.06.2018 13:17:06</t>
  </si>
  <si>
    <t>06.06.2018 13:38:29</t>
  </si>
  <si>
    <t>06.06.2018 15:10:47</t>
  </si>
  <si>
    <t>06.06.2018 15:12:22</t>
  </si>
  <si>
    <t>06.06.2018 15:15:24</t>
  </si>
  <si>
    <t>06.06.2018 15:54:07</t>
  </si>
  <si>
    <t>06.06.2018 16:03:21</t>
  </si>
  <si>
    <t>07.06.2018 9:52:34</t>
  </si>
  <si>
    <t>07.06.2018 10:02:21</t>
  </si>
  <si>
    <t>07.06.2018 10:11:36</t>
  </si>
  <si>
    <t>07.06.2018 11:21:49</t>
  </si>
  <si>
    <t>07.06.2018 12:46:49</t>
  </si>
  <si>
    <t>07.06.2018 12:52:52</t>
  </si>
  <si>
    <t>07.06.2018 13:11:16</t>
  </si>
  <si>
    <t>07.06.2018 15:10:40</t>
  </si>
  <si>
    <t>07.06.2018 15:29:20</t>
  </si>
  <si>
    <t>07.06.2018 16:17:42</t>
  </si>
  <si>
    <t>07.06.2018 16:28:02</t>
  </si>
  <si>
    <t>07.06.2018 16:44:00</t>
  </si>
  <si>
    <t>07.06.2018 16:52:50</t>
  </si>
  <si>
    <t>07.06.2018 17:59:06</t>
  </si>
  <si>
    <t>08.06.2018 0:00:00</t>
  </si>
  <si>
    <t>08.06.2018 9:44:45</t>
  </si>
  <si>
    <t>08.06.2018 11:06:05</t>
  </si>
  <si>
    <t>08.06.2018 11:54:15</t>
  </si>
  <si>
    <t>08.06.2018 12:02:09</t>
  </si>
  <si>
    <t>08.06.2018 12:33:12</t>
  </si>
  <si>
    <t>08.06.2018 13:03:12</t>
  </si>
  <si>
    <t>08.06.2018 13:11:24</t>
  </si>
  <si>
    <t>08.06.2018 14:00:37</t>
  </si>
  <si>
    <t>08.06.2018 14:59:46</t>
  </si>
  <si>
    <t>08.06.2018 15:10:00</t>
  </si>
  <si>
    <t>08.06.2018 16:00:06</t>
  </si>
  <si>
    <t>09.06.2018 8:59:26</t>
  </si>
  <si>
    <t>09.06.2018 11:38:05</t>
  </si>
  <si>
    <t>09.06.2018 11:39:43</t>
  </si>
  <si>
    <t>в контейнерах</t>
  </si>
  <si>
    <t>свободно на нач окт</t>
  </si>
  <si>
    <t>на 25/10, вкл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</si>
</sst>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%"/>
    <numFmt numFmtId="166" formatCode="#,##0.0"/>
    <numFmt numFmtId="167" formatCode="0;[Red]\-0"/>
    <numFmt numFmtId="168" formatCode="0.0;[Red]\-0.0"/>
    <numFmt numFmtId="169" formatCode="0_ ;[Red]\-0\ "/>
    <numFmt numFmtId="170" formatCode="0.000;[Red]\-0.000"/>
    <numFmt numFmtId="171" formatCode="#,##0.000;[Red]\-#,##0.000"/>
    <numFmt numFmtId="172" formatCode="#,##0.00;[Red]\-#,##0.00"/>
    <numFmt numFmtId="173" formatCode="0.000_ ;[Red]\-0.000\ "/>
  </numFmts>
  <fonts count="55" x14ac:knownFonts="1">
    <font>
      <sz val="8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color rgb="FF00005C"/>
      <name val="Arial"/>
      <family val="2"/>
      <charset val="204"/>
    </font>
    <font>
      <b/>
      <sz val="12"/>
      <name val="Arial"/>
      <family val="2"/>
      <charset val="204"/>
    </font>
    <font>
      <sz val="9"/>
      <color rgb="FF00005C"/>
      <name val="Arial"/>
      <family val="2"/>
      <charset val="204"/>
    </font>
    <font>
      <b/>
      <sz val="10"/>
      <color indexed="1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color indexed="1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8"/>
      <color theme="0" tint="-0.1499984740745262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sz val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8"/>
      <color indexed="18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18"/>
      <name val="Arial"/>
      <family val="2"/>
      <charset val="204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indexed="18"/>
      <name val="Arial"/>
    </font>
    <font>
      <b/>
      <sz val="10"/>
      <color indexed="18"/>
      <name val="Arial"/>
    </font>
  </fonts>
  <fills count="21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CBE4E5"/>
      </patternFill>
    </fill>
    <fill>
      <patternFill patternType="solid">
        <fgColor rgb="FFF8F2D8"/>
      </patternFill>
    </fill>
    <fill>
      <patternFill patternType="solid">
        <fgColor rgb="FFDDEFF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0"/>
      </right>
      <top style="medium">
        <color indexed="64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/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0" fillId="0" borderId="0" xfId="0" applyAlignment="1">
      <alignment horizontal="left"/>
    </xf>
    <xf numFmtId="0" fontId="1" fillId="0" borderId="3" xfId="1" applyNumberFormat="1" applyFont="1" applyBorder="1" applyAlignment="1">
      <alignment horizontal="left" vertical="top" wrapText="1" indent="2"/>
    </xf>
    <xf numFmtId="0" fontId="3" fillId="6" borderId="3" xfId="1" applyNumberFormat="1" applyFont="1" applyFill="1" applyBorder="1" applyAlignment="1">
      <alignment horizontal="left" vertical="top" wrapText="1"/>
    </xf>
    <xf numFmtId="0" fontId="3" fillId="0" borderId="0" xfId="0" applyFont="1"/>
    <xf numFmtId="0" fontId="0" fillId="0" borderId="4" xfId="0" applyBorder="1"/>
    <xf numFmtId="1" fontId="0" fillId="0" borderId="4" xfId="0" applyNumberFormat="1" applyBorder="1"/>
    <xf numFmtId="0" fontId="6" fillId="8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0" borderId="0" xfId="0" applyFont="1"/>
    <xf numFmtId="0" fontId="7" fillId="2" borderId="2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right" vertical="top"/>
    </xf>
    <xf numFmtId="1" fontId="8" fillId="5" borderId="4" xfId="0" applyNumberFormat="1" applyFont="1" applyFill="1" applyBorder="1" applyAlignment="1">
      <alignment horizontal="right" vertical="top"/>
    </xf>
    <xf numFmtId="0" fontId="7" fillId="7" borderId="4" xfId="0" applyFont="1" applyFill="1" applyBorder="1"/>
    <xf numFmtId="0" fontId="7" fillId="0" borderId="4" xfId="0" applyFont="1" applyBorder="1"/>
    <xf numFmtId="0" fontId="7" fillId="0" borderId="1" xfId="0" applyFont="1" applyBorder="1" applyAlignment="1">
      <alignment horizontal="left" vertical="top" wrapText="1" indent="2"/>
    </xf>
    <xf numFmtId="0" fontId="7" fillId="0" borderId="4" xfId="0" applyFont="1" applyBorder="1" applyAlignment="1">
      <alignment horizontal="right" vertical="top"/>
    </xf>
    <xf numFmtId="1" fontId="7" fillId="0" borderId="4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164" fontId="7" fillId="0" borderId="4" xfId="0" applyNumberFormat="1" applyFont="1" applyBorder="1" applyAlignment="1">
      <alignment horizontal="right" vertical="top"/>
    </xf>
    <xf numFmtId="164" fontId="8" fillId="5" borderId="4" xfId="0" applyNumberFormat="1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7" fillId="4" borderId="1" xfId="0" applyFont="1" applyFill="1" applyBorder="1" applyAlignment="1">
      <alignment horizontal="right" vertical="top" wrapText="1"/>
    </xf>
    <xf numFmtId="0" fontId="10" fillId="3" borderId="4" xfId="0" applyFont="1" applyFill="1" applyBorder="1" applyAlignment="1">
      <alignment horizontal="center" vertical="top" wrapText="1"/>
    </xf>
    <xf numFmtId="9" fontId="10" fillId="3" borderId="4" xfId="0" applyNumberFormat="1" applyFont="1" applyFill="1" applyBorder="1" applyAlignment="1">
      <alignment horizontal="center" vertical="top" wrapText="1"/>
    </xf>
    <xf numFmtId="0" fontId="1" fillId="0" borderId="0" xfId="2"/>
    <xf numFmtId="0" fontId="3" fillId="0" borderId="0" xfId="0" applyFont="1" applyAlignment="1"/>
    <xf numFmtId="0" fontId="7" fillId="6" borderId="3" xfId="1" applyNumberFormat="1" applyFont="1" applyFill="1" applyBorder="1" applyAlignment="1">
      <alignment horizontal="left" vertical="top" wrapText="1"/>
    </xf>
    <xf numFmtId="0" fontId="7" fillId="0" borderId="3" xfId="1" applyNumberFormat="1" applyFont="1" applyBorder="1" applyAlignment="1">
      <alignment horizontal="left" vertical="top" wrapText="1" indent="2"/>
    </xf>
    <xf numFmtId="0" fontId="14" fillId="6" borderId="3" xfId="1" applyNumberFormat="1" applyFont="1" applyFill="1" applyBorder="1" applyAlignment="1">
      <alignment horizontal="left" vertical="top" wrapText="1"/>
    </xf>
    <xf numFmtId="0" fontId="14" fillId="0" borderId="3" xfId="1" applyNumberFormat="1" applyFont="1" applyBorder="1" applyAlignment="1">
      <alignment horizontal="left" vertical="top" wrapText="1" indent="2"/>
    </xf>
    <xf numFmtId="0" fontId="8" fillId="5" borderId="4" xfId="0" applyFont="1" applyFill="1" applyBorder="1" applyAlignment="1">
      <alignment vertical="top"/>
    </xf>
    <xf numFmtId="1" fontId="8" fillId="5" borderId="4" xfId="0" applyNumberFormat="1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1" fontId="7" fillId="0" borderId="4" xfId="0" applyNumberFormat="1" applyFont="1" applyBorder="1" applyAlignment="1">
      <alignment vertical="top"/>
    </xf>
    <xf numFmtId="0" fontId="7" fillId="0" borderId="4" xfId="0" applyFont="1" applyBorder="1" applyAlignment="1"/>
    <xf numFmtId="0" fontId="15" fillId="5" borderId="4" xfId="0" applyFont="1" applyFill="1" applyBorder="1" applyAlignment="1">
      <alignment vertical="top"/>
    </xf>
    <xf numFmtId="1" fontId="15" fillId="5" borderId="4" xfId="0" applyNumberFormat="1" applyFont="1" applyFill="1" applyBorder="1" applyAlignment="1">
      <alignment vertical="top"/>
    </xf>
    <xf numFmtId="0" fontId="14" fillId="0" borderId="4" xfId="0" applyFont="1" applyBorder="1" applyAlignment="1">
      <alignment vertical="top"/>
    </xf>
    <xf numFmtId="1" fontId="14" fillId="0" borderId="4" xfId="0" applyNumberFormat="1" applyFont="1" applyBorder="1" applyAlignment="1">
      <alignment vertical="top"/>
    </xf>
    <xf numFmtId="0" fontId="14" fillId="0" borderId="4" xfId="0" applyFont="1" applyBorder="1" applyAlignment="1"/>
    <xf numFmtId="0" fontId="2" fillId="9" borderId="3" xfId="1" applyNumberFormat="1" applyFont="1" applyFill="1" applyBorder="1" applyAlignment="1">
      <alignment horizontal="left" vertical="top" wrapText="1"/>
    </xf>
    <xf numFmtId="0" fontId="16" fillId="11" borderId="3" xfId="1" applyNumberFormat="1" applyFont="1" applyFill="1" applyBorder="1" applyAlignment="1">
      <alignment horizontal="center" vertical="top" wrapText="1"/>
    </xf>
    <xf numFmtId="0" fontId="2" fillId="9" borderId="10" xfId="1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center"/>
    </xf>
    <xf numFmtId="3" fontId="8" fillId="5" borderId="4" xfId="0" applyNumberFormat="1" applyFont="1" applyFill="1" applyBorder="1" applyAlignment="1">
      <alignment horizontal="right" vertical="top"/>
    </xf>
    <xf numFmtId="3" fontId="7" fillId="7" borderId="4" xfId="0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0" fillId="0" borderId="0" xfId="3" applyNumberFormat="1" applyFont="1"/>
    <xf numFmtId="164" fontId="11" fillId="10" borderId="6" xfId="2" applyNumberFormat="1" applyFont="1" applyFill="1" applyBorder="1" applyAlignment="1">
      <alignment horizontal="right" vertical="top"/>
    </xf>
    <xf numFmtId="1" fontId="11" fillId="10" borderId="6" xfId="2" applyNumberFormat="1" applyFont="1" applyFill="1" applyBorder="1" applyAlignment="1">
      <alignment horizontal="right" vertical="top"/>
    </xf>
    <xf numFmtId="164" fontId="1" fillId="0" borderId="6" xfId="2" applyNumberFormat="1" applyFont="1" applyBorder="1" applyAlignment="1">
      <alignment horizontal="right" vertical="top"/>
    </xf>
    <xf numFmtId="1" fontId="1" fillId="0" borderId="6" xfId="2" applyNumberFormat="1" applyFont="1" applyBorder="1" applyAlignment="1">
      <alignment horizontal="right" vertical="top"/>
    </xf>
    <xf numFmtId="0" fontId="1" fillId="0" borderId="6" xfId="2" applyNumberFormat="1" applyFont="1" applyBorder="1" applyAlignment="1">
      <alignment horizontal="right" vertical="top"/>
    </xf>
    <xf numFmtId="0" fontId="11" fillId="10" borderId="6" xfId="2" applyNumberFormat="1" applyFont="1" applyFill="1" applyBorder="1" applyAlignment="1">
      <alignment horizontal="right" vertical="top"/>
    </xf>
    <xf numFmtId="0" fontId="12" fillId="12" borderId="3" xfId="1" applyNumberFormat="1" applyFont="1" applyFill="1" applyBorder="1" applyAlignment="1">
      <alignment horizontal="left" vertical="top" wrapText="1"/>
    </xf>
    <xf numFmtId="0" fontId="12" fillId="12" borderId="3" xfId="1" applyNumberFormat="1" applyFont="1" applyFill="1" applyBorder="1" applyAlignment="1">
      <alignment horizontal="left" vertical="top" wrapText="1" indent="2"/>
    </xf>
    <xf numFmtId="0" fontId="3" fillId="12" borderId="3" xfId="1" applyNumberFormat="1" applyFont="1" applyFill="1" applyBorder="1" applyAlignment="1">
      <alignment horizontal="left" vertical="top" wrapText="1"/>
    </xf>
    <xf numFmtId="164" fontId="11" fillId="12" borderId="6" xfId="2" applyNumberFormat="1" applyFont="1" applyFill="1" applyBorder="1" applyAlignment="1">
      <alignment horizontal="right" vertical="top"/>
    </xf>
    <xf numFmtId="0" fontId="11" fillId="12" borderId="6" xfId="2" applyNumberFormat="1" applyFont="1" applyFill="1" applyBorder="1" applyAlignment="1">
      <alignment horizontal="right" vertical="top"/>
    </xf>
    <xf numFmtId="0" fontId="1" fillId="12" borderId="3" xfId="1" applyNumberFormat="1" applyFont="1" applyFill="1" applyBorder="1" applyAlignment="1">
      <alignment horizontal="left" vertical="top" wrapText="1" indent="2"/>
    </xf>
    <xf numFmtId="0" fontId="0" fillId="12" borderId="0" xfId="0" applyFill="1"/>
    <xf numFmtId="164" fontId="1" fillId="12" borderId="6" xfId="2" applyNumberFormat="1" applyFont="1" applyFill="1" applyBorder="1" applyAlignment="1">
      <alignment horizontal="right" vertical="top"/>
    </xf>
    <xf numFmtId="0" fontId="1" fillId="12" borderId="6" xfId="2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/>
    </xf>
    <xf numFmtId="3" fontId="7" fillId="13" borderId="4" xfId="0" applyNumberFormat="1" applyFont="1" applyFill="1" applyBorder="1" applyAlignment="1">
      <alignment horizontal="right"/>
    </xf>
    <xf numFmtId="164" fontId="20" fillId="10" borderId="6" xfId="2" applyNumberFormat="1" applyFont="1" applyFill="1" applyBorder="1" applyAlignment="1">
      <alignment horizontal="right" vertical="top"/>
    </xf>
    <xf numFmtId="1" fontId="20" fillId="10" borderId="6" xfId="2" applyNumberFormat="1" applyFont="1" applyFill="1" applyBorder="1" applyAlignment="1">
      <alignment horizontal="right" vertical="top"/>
    </xf>
    <xf numFmtId="0" fontId="20" fillId="10" borderId="6" xfId="2" applyNumberFormat="1" applyFont="1" applyFill="1" applyBorder="1" applyAlignment="1">
      <alignment horizontal="right" vertical="top"/>
    </xf>
    <xf numFmtId="1" fontId="1" fillId="14" borderId="6" xfId="2" applyNumberFormat="1" applyFont="1" applyFill="1" applyBorder="1" applyAlignment="1">
      <alignment horizontal="right" vertical="top"/>
    </xf>
    <xf numFmtId="164" fontId="1" fillId="14" borderId="6" xfId="2" applyNumberFormat="1" applyFont="1" applyFill="1" applyBorder="1" applyAlignment="1">
      <alignment horizontal="right" vertical="top"/>
    </xf>
    <xf numFmtId="0" fontId="12" fillId="0" borderId="0" xfId="0" applyFont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13" borderId="3" xfId="1" applyNumberFormat="1" applyFont="1" applyFill="1" applyBorder="1" applyAlignment="1">
      <alignment horizontal="left" vertical="top" wrapText="1"/>
    </xf>
    <xf numFmtId="0" fontId="1" fillId="13" borderId="3" xfId="1" applyNumberFormat="1" applyFont="1" applyFill="1" applyBorder="1" applyAlignment="1">
      <alignment horizontal="left" vertical="top" wrapText="1" indent="2"/>
    </xf>
    <xf numFmtId="3" fontId="9" fillId="0" borderId="0" xfId="0" applyNumberFormat="1" applyFont="1" applyAlignment="1">
      <alignment horizontal="center"/>
    </xf>
    <xf numFmtId="0" fontId="2" fillId="9" borderId="3" xfId="5" applyNumberFormat="1" applyFont="1" applyFill="1" applyBorder="1" applyAlignment="1">
      <alignment horizontal="left" vertical="top" wrapText="1"/>
    </xf>
    <xf numFmtId="0" fontId="3" fillId="6" borderId="3" xfId="5" applyNumberFormat="1" applyFont="1" applyFill="1" applyBorder="1" applyAlignment="1">
      <alignment horizontal="left" vertical="top" wrapText="1"/>
    </xf>
    <xf numFmtId="0" fontId="3" fillId="15" borderId="3" xfId="5" applyNumberFormat="1" applyFont="1" applyFill="1" applyBorder="1" applyAlignment="1">
      <alignment horizontal="left" vertical="top" wrapText="1" indent="2"/>
    </xf>
    <xf numFmtId="0" fontId="1" fillId="0" borderId="3" xfId="5" applyNumberFormat="1" applyFont="1" applyBorder="1" applyAlignment="1">
      <alignment horizontal="left" vertical="top" wrapText="1" indent="4"/>
    </xf>
    <xf numFmtId="0" fontId="11" fillId="11" borderId="3" xfId="5" applyNumberFormat="1" applyFont="1" applyFill="1" applyBorder="1" applyAlignment="1">
      <alignment horizontal="left" vertical="top"/>
    </xf>
    <xf numFmtId="0" fontId="11" fillId="11" borderId="3" xfId="5" applyNumberFormat="1" applyFont="1" applyFill="1" applyBorder="1" applyAlignment="1">
      <alignment horizontal="center" vertical="top" wrapText="1"/>
    </xf>
    <xf numFmtId="164" fontId="11" fillId="10" borderId="6" xfId="5" applyNumberFormat="1" applyFont="1" applyFill="1" applyBorder="1" applyAlignment="1">
      <alignment horizontal="right" vertical="top"/>
    </xf>
    <xf numFmtId="1" fontId="11" fillId="10" borderId="6" xfId="5" applyNumberFormat="1" applyFont="1" applyFill="1" applyBorder="1" applyAlignment="1">
      <alignment horizontal="right" vertical="top"/>
    </xf>
    <xf numFmtId="164" fontId="21" fillId="10" borderId="6" xfId="5" applyNumberFormat="1" applyFont="1" applyFill="1" applyBorder="1" applyAlignment="1">
      <alignment horizontal="right" vertical="top"/>
    </xf>
    <xf numFmtId="1" fontId="21" fillId="10" borderId="6" xfId="5" applyNumberFormat="1" applyFont="1" applyFill="1" applyBorder="1" applyAlignment="1">
      <alignment horizontal="right" vertical="top"/>
    </xf>
    <xf numFmtId="164" fontId="1" fillId="0" borderId="6" xfId="5" applyNumberFormat="1" applyFont="1" applyBorder="1" applyAlignment="1">
      <alignment horizontal="right" vertical="top"/>
    </xf>
    <xf numFmtId="0" fontId="1" fillId="0" borderId="6" xfId="5" applyNumberFormat="1" applyFont="1" applyBorder="1" applyAlignment="1">
      <alignment horizontal="right" vertical="top"/>
    </xf>
    <xf numFmtId="1" fontId="1" fillId="0" borderId="6" xfId="5" applyNumberFormat="1" applyFont="1" applyBorder="1" applyAlignment="1">
      <alignment horizontal="right" vertical="top"/>
    </xf>
    <xf numFmtId="0" fontId="21" fillId="10" borderId="6" xfId="5" applyNumberFormat="1" applyFont="1" applyFill="1" applyBorder="1" applyAlignment="1">
      <alignment horizontal="right" vertical="top"/>
    </xf>
    <xf numFmtId="0" fontId="12" fillId="12" borderId="5" xfId="1" applyNumberFormat="1" applyFont="1" applyFill="1" applyBorder="1" applyAlignment="1">
      <alignment horizontal="left" vertical="top" wrapText="1" indent="2"/>
    </xf>
    <xf numFmtId="0" fontId="1" fillId="0" borderId="10" xfId="5" applyNumberFormat="1" applyFont="1" applyBorder="1" applyAlignment="1">
      <alignment horizontal="left" vertical="top" wrapText="1" indent="4"/>
    </xf>
    <xf numFmtId="1" fontId="1" fillId="0" borderId="14" xfId="5" applyNumberFormat="1" applyFont="1" applyBorder="1" applyAlignment="1">
      <alignment horizontal="right" vertical="top"/>
    </xf>
    <xf numFmtId="0" fontId="1" fillId="0" borderId="14" xfId="5" applyNumberFormat="1" applyFont="1" applyBorder="1" applyAlignment="1">
      <alignment horizontal="right" vertical="top"/>
    </xf>
    <xf numFmtId="0" fontId="3" fillId="0" borderId="0" xfId="5" applyNumberFormat="1" applyFont="1" applyFill="1" applyBorder="1" applyAlignment="1">
      <alignment horizontal="left" vertical="top" wrapText="1"/>
    </xf>
    <xf numFmtId="1" fontId="11" fillId="0" borderId="0" xfId="5" applyNumberFormat="1" applyFont="1" applyFill="1" applyBorder="1" applyAlignment="1">
      <alignment horizontal="right" vertical="top"/>
    </xf>
    <xf numFmtId="0" fontId="3" fillId="0" borderId="0" xfId="5" applyNumberFormat="1" applyFont="1" applyFill="1" applyBorder="1" applyAlignment="1">
      <alignment horizontal="left" vertical="top" wrapText="1" indent="2"/>
    </xf>
    <xf numFmtId="1" fontId="21" fillId="0" borderId="0" xfId="5" applyNumberFormat="1" applyFont="1" applyFill="1" applyBorder="1" applyAlignment="1">
      <alignment horizontal="right" vertical="top"/>
    </xf>
    <xf numFmtId="0" fontId="21" fillId="0" borderId="0" xfId="5" applyNumberFormat="1" applyFont="1" applyFill="1" applyBorder="1" applyAlignment="1">
      <alignment horizontal="right" vertical="top"/>
    </xf>
    <xf numFmtId="0" fontId="1" fillId="0" borderId="0" xfId="5" applyNumberFormat="1" applyFont="1" applyFill="1" applyBorder="1" applyAlignment="1">
      <alignment horizontal="left" vertical="top" wrapText="1" indent="4"/>
    </xf>
    <xf numFmtId="1" fontId="1" fillId="0" borderId="0" xfId="5" applyNumberFormat="1" applyFont="1" applyFill="1" applyBorder="1" applyAlignment="1">
      <alignment horizontal="right" vertical="top"/>
    </xf>
    <xf numFmtId="0" fontId="1" fillId="0" borderId="0" xfId="5" applyNumberFormat="1" applyFont="1" applyFill="1" applyBorder="1" applyAlignment="1">
      <alignment horizontal="right" vertical="top"/>
    </xf>
    <xf numFmtId="164" fontId="21" fillId="0" borderId="0" xfId="5" applyNumberFormat="1" applyFont="1" applyFill="1" applyBorder="1" applyAlignment="1">
      <alignment horizontal="right" vertical="top"/>
    </xf>
    <xf numFmtId="164" fontId="1" fillId="0" borderId="0" xfId="5" applyNumberFormat="1" applyFont="1" applyFill="1" applyBorder="1" applyAlignment="1">
      <alignment horizontal="right" vertical="top"/>
    </xf>
    <xf numFmtId="0" fontId="2" fillId="0" borderId="0" xfId="5" applyNumberFormat="1" applyFont="1" applyFill="1" applyBorder="1" applyAlignment="1">
      <alignment horizontal="left" vertical="top"/>
    </xf>
    <xf numFmtId="164" fontId="11" fillId="0" borderId="0" xfId="5" applyNumberFormat="1" applyFont="1" applyFill="1" applyBorder="1" applyAlignment="1">
      <alignment horizontal="right" vertical="top"/>
    </xf>
    <xf numFmtId="166" fontId="11" fillId="0" borderId="0" xfId="5" applyNumberFormat="1" applyFont="1" applyFill="1" applyBorder="1" applyAlignment="1">
      <alignment horizontal="right" vertical="top"/>
    </xf>
    <xf numFmtId="0" fontId="1" fillId="0" borderId="3" xfId="5" applyNumberFormat="1" applyFont="1" applyBorder="1" applyAlignment="1">
      <alignment horizontal="left" vertical="top" wrapText="1" indent="2"/>
    </xf>
    <xf numFmtId="1" fontId="0" fillId="0" borderId="0" xfId="0" applyNumberFormat="1"/>
    <xf numFmtId="1" fontId="3" fillId="6" borderId="3" xfId="5" applyNumberFormat="1" applyFont="1" applyFill="1" applyBorder="1" applyAlignment="1">
      <alignment horizontal="right" vertical="top"/>
    </xf>
    <xf numFmtId="1" fontId="1" fillId="0" borderId="3" xfId="5" applyNumberFormat="1" applyFont="1" applyBorder="1" applyAlignment="1">
      <alignment horizontal="right" vertical="top"/>
    </xf>
    <xf numFmtId="1" fontId="1" fillId="0" borderId="6" xfId="2" applyNumberFormat="1" applyFont="1" applyFill="1" applyBorder="1" applyAlignment="1">
      <alignment horizontal="right" vertical="top"/>
    </xf>
    <xf numFmtId="164" fontId="22" fillId="10" borderId="6" xfId="2" applyNumberFormat="1" applyFont="1" applyFill="1" applyBorder="1" applyAlignment="1">
      <alignment horizontal="right" vertical="top"/>
    </xf>
    <xf numFmtId="0" fontId="22" fillId="10" borderId="6" xfId="2" applyNumberFormat="1" applyFont="1" applyFill="1" applyBorder="1" applyAlignment="1">
      <alignment horizontal="right" vertical="top"/>
    </xf>
    <xf numFmtId="164" fontId="12" fillId="0" borderId="6" xfId="2" applyNumberFormat="1" applyFont="1" applyBorder="1" applyAlignment="1">
      <alignment horizontal="right" vertical="top"/>
    </xf>
    <xf numFmtId="0" fontId="12" fillId="0" borderId="6" xfId="2" applyNumberFormat="1" applyFont="1" applyBorder="1" applyAlignment="1">
      <alignment horizontal="right" vertical="top"/>
    </xf>
    <xf numFmtId="0" fontId="1" fillId="0" borderId="6" xfId="2" applyNumberFormat="1" applyFont="1" applyFill="1" applyBorder="1" applyAlignment="1">
      <alignment horizontal="right" vertical="top"/>
    </xf>
    <xf numFmtId="164" fontId="20" fillId="0" borderId="6" xfId="2" applyNumberFormat="1" applyFont="1" applyFill="1" applyBorder="1" applyAlignment="1">
      <alignment horizontal="right" vertical="top"/>
    </xf>
    <xf numFmtId="1" fontId="20" fillId="0" borderId="6" xfId="2" applyNumberFormat="1" applyFont="1" applyFill="1" applyBorder="1" applyAlignment="1">
      <alignment horizontal="right" vertical="top"/>
    </xf>
    <xf numFmtId="164" fontId="22" fillId="0" borderId="6" xfId="2" applyNumberFormat="1" applyFont="1" applyFill="1" applyBorder="1" applyAlignment="1">
      <alignment horizontal="right" vertical="top"/>
    </xf>
    <xf numFmtId="164" fontId="12" fillId="0" borderId="6" xfId="2" applyNumberFormat="1" applyFont="1" applyFill="1" applyBorder="1" applyAlignment="1">
      <alignment horizontal="right" vertical="top"/>
    </xf>
    <xf numFmtId="0" fontId="12" fillId="0" borderId="0" xfId="0" applyFont="1" applyFill="1"/>
    <xf numFmtId="164" fontId="1" fillId="0" borderId="6" xfId="2" applyNumberFormat="1" applyFont="1" applyFill="1" applyBorder="1" applyAlignment="1">
      <alignment horizontal="right" vertical="top"/>
    </xf>
    <xf numFmtId="0" fontId="0" fillId="0" borderId="0" xfId="0" applyFill="1"/>
    <xf numFmtId="0" fontId="7" fillId="0" borderId="0" xfId="0" applyFont="1" applyFill="1"/>
    <xf numFmtId="0" fontId="7" fillId="14" borderId="0" xfId="0" applyFont="1" applyFill="1"/>
    <xf numFmtId="164" fontId="21" fillId="10" borderId="6" xfId="4" applyNumberFormat="1" applyFont="1" applyFill="1" applyBorder="1" applyAlignment="1">
      <alignment horizontal="right" vertical="top"/>
    </xf>
    <xf numFmtId="1" fontId="21" fillId="10" borderId="6" xfId="4" applyNumberFormat="1" applyFont="1" applyFill="1" applyBorder="1" applyAlignment="1">
      <alignment horizontal="right" vertical="top"/>
    </xf>
    <xf numFmtId="0" fontId="21" fillId="10" borderId="6" xfId="4" applyNumberFormat="1" applyFont="1" applyFill="1" applyBorder="1" applyAlignment="1">
      <alignment horizontal="right" vertical="top"/>
    </xf>
    <xf numFmtId="164" fontId="1" fillId="0" borderId="6" xfId="4" applyNumberFormat="1" applyFont="1" applyBorder="1" applyAlignment="1">
      <alignment horizontal="right" vertical="top"/>
    </xf>
    <xf numFmtId="1" fontId="1" fillId="0" borderId="6" xfId="4" applyNumberFormat="1" applyFont="1" applyBorder="1" applyAlignment="1">
      <alignment horizontal="right" vertical="top"/>
    </xf>
    <xf numFmtId="0" fontId="1" fillId="0" borderId="6" xfId="4" applyNumberFormat="1" applyFont="1" applyBorder="1" applyAlignment="1">
      <alignment horizontal="right" vertical="top"/>
    </xf>
    <xf numFmtId="0" fontId="24" fillId="0" borderId="0" xfId="0" applyFont="1"/>
    <xf numFmtId="0" fontId="3" fillId="15" borderId="3" xfId="2" applyNumberFormat="1" applyFont="1" applyFill="1" applyBorder="1" applyAlignment="1">
      <alignment horizontal="left" vertical="top" wrapText="1" indent="2"/>
    </xf>
    <xf numFmtId="0" fontId="1" fillId="0" borderId="3" xfId="2" applyNumberFormat="1" applyFont="1" applyBorder="1" applyAlignment="1">
      <alignment horizontal="left" vertical="top" wrapText="1" indent="4"/>
    </xf>
    <xf numFmtId="0" fontId="2" fillId="9" borderId="3" xfId="4" applyNumberFormat="1" applyFont="1" applyFill="1" applyBorder="1" applyAlignment="1">
      <alignment horizontal="left" vertical="top" wrapText="1"/>
    </xf>
    <xf numFmtId="0" fontId="1" fillId="0" borderId="3" xfId="4" applyNumberFormat="1" applyFont="1" applyBorder="1" applyAlignment="1">
      <alignment horizontal="left" vertical="top" wrapText="1" indent="2"/>
    </xf>
    <xf numFmtId="0" fontId="0" fillId="0" borderId="15" xfId="0" applyBorder="1"/>
    <xf numFmtId="1" fontId="0" fillId="0" borderId="16" xfId="0" applyNumberFormat="1" applyBorder="1"/>
    <xf numFmtId="3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9" fontId="7" fillId="0" borderId="4" xfId="0" applyNumberFormat="1" applyFont="1" applyFill="1" applyBorder="1" applyAlignment="1">
      <alignment horizontal="left" wrapText="1"/>
    </xf>
    <xf numFmtId="0" fontId="26" fillId="0" borderId="0" xfId="0" applyFont="1"/>
    <xf numFmtId="0" fontId="25" fillId="0" borderId="0" xfId="0" applyFont="1"/>
    <xf numFmtId="0" fontId="23" fillId="0" borderId="0" xfId="2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center"/>
    </xf>
    <xf numFmtId="14" fontId="0" fillId="0" borderId="4" xfId="0" applyNumberFormat="1" applyBorder="1"/>
    <xf numFmtId="0" fontId="23" fillId="0" borderId="0" xfId="0" applyFont="1"/>
    <xf numFmtId="164" fontId="1" fillId="0" borderId="6" xfId="6" applyNumberFormat="1" applyFont="1" applyBorder="1" applyAlignment="1">
      <alignment horizontal="right" vertical="top"/>
    </xf>
    <xf numFmtId="0" fontId="1" fillId="0" borderId="6" xfId="6" applyNumberFormat="1" applyFont="1" applyBorder="1" applyAlignment="1">
      <alignment horizontal="right" vertical="top"/>
    </xf>
    <xf numFmtId="1" fontId="1" fillId="0" borderId="6" xfId="6" applyNumberFormat="1" applyFont="1" applyBorder="1" applyAlignment="1">
      <alignment horizontal="right" vertical="top"/>
    </xf>
    <xf numFmtId="164" fontId="28" fillId="10" borderId="6" xfId="6" applyNumberFormat="1" applyFont="1" applyFill="1" applyBorder="1" applyAlignment="1">
      <alignment horizontal="right" vertical="top"/>
    </xf>
    <xf numFmtId="1" fontId="28" fillId="10" borderId="6" xfId="6" applyNumberFormat="1" applyFont="1" applyFill="1" applyBorder="1" applyAlignment="1">
      <alignment horizontal="right" vertical="top"/>
    </xf>
    <xf numFmtId="0" fontId="28" fillId="10" borderId="6" xfId="6" applyNumberFormat="1" applyFont="1" applyFill="1" applyBorder="1" applyAlignment="1">
      <alignment horizontal="right" vertical="top"/>
    </xf>
    <xf numFmtId="3" fontId="9" fillId="7" borderId="4" xfId="0" applyNumberFormat="1" applyFont="1" applyFill="1" applyBorder="1" applyAlignment="1">
      <alignment horizontal="right"/>
    </xf>
    <xf numFmtId="0" fontId="23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164" fontId="21" fillId="10" borderId="6" xfId="6" applyNumberFormat="1" applyFont="1" applyFill="1" applyBorder="1" applyAlignment="1">
      <alignment horizontal="right" vertical="top"/>
    </xf>
    <xf numFmtId="1" fontId="21" fillId="10" borderId="6" xfId="6" applyNumberFormat="1" applyFont="1" applyFill="1" applyBorder="1" applyAlignment="1">
      <alignment horizontal="right" vertical="top"/>
    </xf>
    <xf numFmtId="0" fontId="21" fillId="10" borderId="6" xfId="6" applyNumberFormat="1" applyFont="1" applyFill="1" applyBorder="1" applyAlignment="1">
      <alignment horizontal="right" vertical="top"/>
    </xf>
    <xf numFmtId="0" fontId="23" fillId="0" borderId="0" xfId="0" applyFont="1" applyFill="1"/>
    <xf numFmtId="0" fontId="3" fillId="0" borderId="4" xfId="0" applyFont="1" applyBorder="1" applyAlignment="1">
      <alignment wrapText="1"/>
    </xf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right" vertical="center"/>
    </xf>
    <xf numFmtId="0" fontId="3" fillId="6" borderId="3" xfId="4" applyNumberFormat="1" applyFont="1" applyFill="1" applyBorder="1" applyAlignment="1">
      <alignment horizontal="left" vertical="top" wrapText="1"/>
    </xf>
    <xf numFmtId="164" fontId="11" fillId="10" borderId="6" xfId="4" applyNumberFormat="1" applyFont="1" applyFill="1" applyBorder="1" applyAlignment="1">
      <alignment horizontal="right" vertical="top"/>
    </xf>
    <xf numFmtId="1" fontId="11" fillId="10" borderId="6" xfId="4" applyNumberFormat="1" applyFont="1" applyFill="1" applyBorder="1" applyAlignment="1">
      <alignment horizontal="right" vertical="top"/>
    </xf>
    <xf numFmtId="0" fontId="11" fillId="10" borderId="6" xfId="4" applyNumberFormat="1" applyFont="1" applyFill="1" applyBorder="1" applyAlignment="1">
      <alignment horizontal="right" vertical="top"/>
    </xf>
    <xf numFmtId="0" fontId="3" fillId="16" borderId="3" xfId="4" applyNumberFormat="1" applyFont="1" applyFill="1" applyBorder="1" applyAlignment="1">
      <alignment horizontal="left" vertical="top" wrapText="1"/>
    </xf>
    <xf numFmtId="1" fontId="11" fillId="16" borderId="6" xfId="4" applyNumberFormat="1" applyFont="1" applyFill="1" applyBorder="1" applyAlignment="1">
      <alignment horizontal="right" vertical="top"/>
    </xf>
    <xf numFmtId="0" fontId="11" fillId="16" borderId="6" xfId="4" applyNumberFormat="1" applyFont="1" applyFill="1" applyBorder="1" applyAlignment="1">
      <alignment horizontal="right" vertical="top"/>
    </xf>
    <xf numFmtId="0" fontId="1" fillId="16" borderId="3" xfId="4" applyNumberFormat="1" applyFont="1" applyFill="1" applyBorder="1" applyAlignment="1">
      <alignment horizontal="left" vertical="top" wrapText="1" indent="2"/>
    </xf>
    <xf numFmtId="164" fontId="1" fillId="16" borderId="6" xfId="4" applyNumberFormat="1" applyFont="1" applyFill="1" applyBorder="1" applyAlignment="1">
      <alignment horizontal="right" vertical="top"/>
    </xf>
    <xf numFmtId="0" fontId="1" fillId="16" borderId="6" xfId="4" applyNumberFormat="1" applyFont="1" applyFill="1" applyBorder="1" applyAlignment="1">
      <alignment horizontal="right" vertical="top"/>
    </xf>
    <xf numFmtId="164" fontId="11" fillId="16" borderId="6" xfId="4" applyNumberFormat="1" applyFont="1" applyFill="1" applyBorder="1" applyAlignment="1">
      <alignment horizontal="right" vertical="top"/>
    </xf>
    <xf numFmtId="1" fontId="1" fillId="16" borderId="6" xfId="4" applyNumberFormat="1" applyFont="1" applyFill="1" applyBorder="1" applyAlignment="1">
      <alignment horizontal="right" vertical="top"/>
    </xf>
    <xf numFmtId="0" fontId="1" fillId="16" borderId="3" xfId="2" applyNumberFormat="1" applyFont="1" applyFill="1" applyBorder="1" applyAlignment="1">
      <alignment horizontal="left" vertical="top" wrapText="1" indent="2"/>
    </xf>
    <xf numFmtId="0" fontId="0" fillId="16" borderId="0" xfId="0" applyFill="1"/>
    <xf numFmtId="0" fontId="0" fillId="0" borderId="15" xfId="0" applyFill="1" applyBorder="1"/>
    <xf numFmtId="0" fontId="12" fillId="0" borderId="15" xfId="0" applyFont="1" applyFill="1" applyBorder="1"/>
    <xf numFmtId="0" fontId="1" fillId="0" borderId="3" xfId="4" applyNumberFormat="1" applyFont="1" applyBorder="1" applyAlignment="1">
      <alignment horizontal="left" vertical="top" wrapText="1" indent="4"/>
    </xf>
    <xf numFmtId="0" fontId="3" fillId="17" borderId="3" xfId="4" applyNumberFormat="1" applyFont="1" applyFill="1" applyBorder="1" applyAlignment="1">
      <alignment horizontal="left" vertical="top" wrapText="1"/>
    </xf>
    <xf numFmtId="164" fontId="21" fillId="17" borderId="6" xfId="4" applyNumberFormat="1" applyFont="1" applyFill="1" applyBorder="1" applyAlignment="1">
      <alignment horizontal="right" vertical="top"/>
    </xf>
    <xf numFmtId="1" fontId="21" fillId="17" borderId="6" xfId="4" applyNumberFormat="1" applyFont="1" applyFill="1" applyBorder="1" applyAlignment="1">
      <alignment horizontal="right" vertical="top"/>
    </xf>
    <xf numFmtId="0" fontId="1" fillId="17" borderId="3" xfId="4" applyNumberFormat="1" applyFont="1" applyFill="1" applyBorder="1" applyAlignment="1">
      <alignment horizontal="left" vertical="top" wrapText="1" indent="2"/>
    </xf>
    <xf numFmtId="0" fontId="1" fillId="17" borderId="6" xfId="4" applyNumberFormat="1" applyFont="1" applyFill="1" applyBorder="1" applyAlignment="1">
      <alignment horizontal="right" vertical="top"/>
    </xf>
    <xf numFmtId="1" fontId="1" fillId="17" borderId="6" xfId="4" applyNumberFormat="1" applyFont="1" applyFill="1" applyBorder="1" applyAlignment="1">
      <alignment horizontal="right" vertical="top"/>
    </xf>
    <xf numFmtId="164" fontId="1" fillId="17" borderId="6" xfId="4" applyNumberFormat="1" applyFont="1" applyFill="1" applyBorder="1" applyAlignment="1">
      <alignment horizontal="right" vertical="top"/>
    </xf>
    <xf numFmtId="3" fontId="29" fillId="7" borderId="4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horizontal="center"/>
    </xf>
    <xf numFmtId="0" fontId="30" fillId="0" borderId="0" xfId="0" applyFont="1"/>
    <xf numFmtId="1" fontId="21" fillId="10" borderId="22" xfId="4" applyNumberFormat="1" applyFont="1" applyFill="1" applyBorder="1" applyAlignment="1">
      <alignment horizontal="right" vertical="top"/>
    </xf>
    <xf numFmtId="1" fontId="1" fillId="0" borderId="22" xfId="4" applyNumberFormat="1" applyFont="1" applyBorder="1" applyAlignment="1">
      <alignment horizontal="right" vertical="top"/>
    </xf>
    <xf numFmtId="164" fontId="21" fillId="10" borderId="22" xfId="4" applyNumberFormat="1" applyFont="1" applyFill="1" applyBorder="1" applyAlignment="1">
      <alignment horizontal="right" vertical="top"/>
    </xf>
    <xf numFmtId="164" fontId="1" fillId="0" borderId="22" xfId="4" applyNumberFormat="1" applyFont="1" applyBorder="1" applyAlignment="1">
      <alignment horizontal="right" vertical="top"/>
    </xf>
    <xf numFmtId="0" fontId="21" fillId="10" borderId="22" xfId="4" applyNumberFormat="1" applyFont="1" applyFill="1" applyBorder="1" applyAlignment="1">
      <alignment horizontal="right" vertical="top"/>
    </xf>
    <xf numFmtId="0" fontId="1" fillId="0" borderId="22" xfId="4" applyNumberFormat="1" applyFont="1" applyBorder="1" applyAlignment="1">
      <alignment horizontal="right" vertical="top"/>
    </xf>
    <xf numFmtId="164" fontId="21" fillId="17" borderId="22" xfId="4" applyNumberFormat="1" applyFont="1" applyFill="1" applyBorder="1" applyAlignment="1">
      <alignment horizontal="right" vertical="top"/>
    </xf>
    <xf numFmtId="1" fontId="1" fillId="17" borderId="22" xfId="4" applyNumberFormat="1" applyFont="1" applyFill="1" applyBorder="1" applyAlignment="1">
      <alignment horizontal="right" vertical="top"/>
    </xf>
    <xf numFmtId="164" fontId="1" fillId="17" borderId="22" xfId="4" applyNumberFormat="1" applyFont="1" applyFill="1" applyBorder="1" applyAlignment="1">
      <alignment horizontal="right" vertical="top"/>
    </xf>
    <xf numFmtId="0" fontId="29" fillId="7" borderId="4" xfId="0" applyFont="1" applyFill="1" applyBorder="1"/>
    <xf numFmtId="0" fontId="29" fillId="7" borderId="4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1" fontId="31" fillId="10" borderId="6" xfId="4" applyNumberFormat="1" applyFont="1" applyFill="1" applyBorder="1" applyAlignment="1">
      <alignment horizontal="right" vertical="top"/>
    </xf>
    <xf numFmtId="164" fontId="31" fillId="10" borderId="6" xfId="4" applyNumberFormat="1" applyFont="1" applyFill="1" applyBorder="1" applyAlignment="1">
      <alignment horizontal="right" vertical="top"/>
    </xf>
    <xf numFmtId="0" fontId="31" fillId="10" borderId="6" xfId="4" applyNumberFormat="1" applyFont="1" applyFill="1" applyBorder="1" applyAlignment="1">
      <alignment horizontal="right" vertical="top"/>
    </xf>
    <xf numFmtId="1" fontId="32" fillId="11" borderId="3" xfId="7" applyNumberFormat="1" applyFont="1" applyFill="1" applyBorder="1" applyAlignment="1">
      <alignment horizontal="right" vertical="top"/>
    </xf>
    <xf numFmtId="164" fontId="32" fillId="11" borderId="3" xfId="7" applyNumberFormat="1" applyFont="1" applyFill="1" applyBorder="1" applyAlignment="1">
      <alignment horizontal="right" vertical="top"/>
    </xf>
    <xf numFmtId="166" fontId="32" fillId="11" borderId="3" xfId="7" applyNumberFormat="1" applyFont="1" applyFill="1" applyBorder="1" applyAlignment="1">
      <alignment horizontal="right" vertical="top"/>
    </xf>
    <xf numFmtId="164" fontId="32" fillId="10" borderId="6" xfId="8" applyNumberFormat="1" applyFont="1" applyFill="1" applyBorder="1" applyAlignment="1">
      <alignment horizontal="right" vertical="top"/>
    </xf>
    <xf numFmtId="1" fontId="32" fillId="10" borderId="6" xfId="8" applyNumberFormat="1" applyFont="1" applyFill="1" applyBorder="1" applyAlignment="1">
      <alignment horizontal="right" vertical="top"/>
    </xf>
    <xf numFmtId="0" fontId="9" fillId="0" borderId="0" xfId="0" applyFont="1" applyAlignment="1">
      <alignment wrapText="1"/>
    </xf>
    <xf numFmtId="1" fontId="11" fillId="11" borderId="3" xfId="9" applyNumberFormat="1" applyFont="1" applyFill="1" applyBorder="1" applyAlignment="1">
      <alignment horizontal="right" vertical="top"/>
    </xf>
    <xf numFmtId="0" fontId="2" fillId="9" borderId="3" xfId="6" applyNumberFormat="1" applyFont="1" applyFill="1" applyBorder="1" applyAlignment="1">
      <alignment horizontal="left" vertical="top" wrapText="1"/>
    </xf>
    <xf numFmtId="0" fontId="1" fillId="0" borderId="3" xfId="6" applyNumberFormat="1" applyFont="1" applyBorder="1" applyAlignment="1">
      <alignment horizontal="left" vertical="top" wrapText="1" indent="2"/>
    </xf>
    <xf numFmtId="0" fontId="3" fillId="6" borderId="3" xfId="6" applyNumberFormat="1" applyFont="1" applyFill="1" applyBorder="1" applyAlignment="1">
      <alignment horizontal="left" vertical="top" wrapText="1"/>
    </xf>
    <xf numFmtId="1" fontId="3" fillId="6" borderId="3" xfId="6" applyNumberFormat="1" applyFont="1" applyFill="1" applyBorder="1" applyAlignment="1">
      <alignment horizontal="right" vertical="top"/>
    </xf>
    <xf numFmtId="1" fontId="1" fillId="0" borderId="3" xfId="6" applyNumberFormat="1" applyFont="1" applyBorder="1" applyAlignment="1">
      <alignment horizontal="right" vertical="top"/>
    </xf>
    <xf numFmtId="1" fontId="1" fillId="0" borderId="3" xfId="6" applyNumberFormat="1" applyFont="1" applyBorder="1" applyAlignment="1">
      <alignment horizontal="left" vertical="top"/>
    </xf>
    <xf numFmtId="1" fontId="3" fillId="6" borderId="3" xfId="6" applyNumberFormat="1" applyFont="1" applyFill="1" applyBorder="1" applyAlignment="1">
      <alignment horizontal="left" vertical="top"/>
    </xf>
    <xf numFmtId="164" fontId="11" fillId="10" borderId="6" xfId="9" applyNumberFormat="1" applyFont="1" applyFill="1" applyBorder="1" applyAlignment="1">
      <alignment horizontal="right" vertical="top"/>
    </xf>
    <xf numFmtId="1" fontId="11" fillId="10" borderId="6" xfId="9" applyNumberFormat="1" applyFont="1" applyFill="1" applyBorder="1" applyAlignment="1">
      <alignment horizontal="right" vertical="top"/>
    </xf>
    <xf numFmtId="166" fontId="11" fillId="10" borderId="6" xfId="9" applyNumberFormat="1" applyFont="1" applyFill="1" applyBorder="1" applyAlignment="1">
      <alignment horizontal="right" vertical="top"/>
    </xf>
    <xf numFmtId="1" fontId="3" fillId="15" borderId="3" xfId="6" applyNumberFormat="1" applyFont="1" applyFill="1" applyBorder="1" applyAlignment="1">
      <alignment horizontal="right" vertical="top"/>
    </xf>
    <xf numFmtId="0" fontId="0" fillId="0" borderId="0" xfId="0" applyAlignment="1"/>
    <xf numFmtId="0" fontId="3" fillId="15" borderId="3" xfId="6" applyNumberFormat="1" applyFont="1" applyFill="1" applyBorder="1" applyAlignment="1">
      <alignment vertical="top" wrapText="1"/>
    </xf>
    <xf numFmtId="0" fontId="3" fillId="13" borderId="3" xfId="6" applyNumberFormat="1" applyFont="1" applyFill="1" applyBorder="1" applyAlignment="1">
      <alignment vertical="top" wrapText="1"/>
    </xf>
    <xf numFmtId="1" fontId="3" fillId="13" borderId="3" xfId="6" applyNumberFormat="1" applyFont="1" applyFill="1" applyBorder="1" applyAlignment="1">
      <alignment horizontal="right" vertical="top"/>
    </xf>
    <xf numFmtId="3" fontId="29" fillId="13" borderId="4" xfId="0" applyNumberFormat="1" applyFont="1" applyFill="1" applyBorder="1" applyAlignment="1">
      <alignment horizontal="right"/>
    </xf>
    <xf numFmtId="0" fontId="4" fillId="9" borderId="3" xfId="6" applyNumberFormat="1" applyFont="1" applyFill="1" applyBorder="1" applyAlignment="1">
      <alignment horizontal="left" vertical="top" wrapText="1"/>
    </xf>
    <xf numFmtId="1" fontId="1" fillId="13" borderId="3" xfId="6" applyNumberFormat="1" applyFont="1" applyFill="1" applyBorder="1" applyAlignment="1">
      <alignment horizontal="right" vertical="top"/>
    </xf>
    <xf numFmtId="1" fontId="1" fillId="13" borderId="3" xfId="6" applyNumberFormat="1" applyFont="1" applyFill="1" applyBorder="1" applyAlignment="1">
      <alignment horizontal="left" vertical="top"/>
    </xf>
    <xf numFmtId="1" fontId="33" fillId="10" borderId="6" xfId="4" applyNumberFormat="1" applyFont="1" applyFill="1" applyBorder="1" applyAlignment="1">
      <alignment horizontal="right" vertical="top"/>
    </xf>
    <xf numFmtId="164" fontId="33" fillId="10" borderId="6" xfId="4" applyNumberFormat="1" applyFont="1" applyFill="1" applyBorder="1" applyAlignment="1">
      <alignment horizontal="right" vertical="top"/>
    </xf>
    <xf numFmtId="0" fontId="33" fillId="10" borderId="6" xfId="4" applyNumberFormat="1" applyFont="1" applyFill="1" applyBorder="1" applyAlignment="1">
      <alignment horizontal="right" vertical="top"/>
    </xf>
    <xf numFmtId="0" fontId="3" fillId="11" borderId="3" xfId="1" applyNumberFormat="1" applyFont="1" applyFill="1" applyBorder="1" applyAlignment="1">
      <alignment horizontal="center" vertical="top" wrapText="1"/>
    </xf>
    <xf numFmtId="0" fontId="3" fillId="15" borderId="3" xfId="4" applyNumberFormat="1" applyFont="1" applyFill="1" applyBorder="1" applyAlignment="1">
      <alignment horizontal="left" vertical="top" wrapText="1" indent="2"/>
    </xf>
    <xf numFmtId="1" fontId="11" fillId="10" borderId="6" xfId="10" applyNumberFormat="1" applyFont="1" applyFill="1" applyBorder="1" applyAlignment="1">
      <alignment horizontal="right" vertical="top"/>
    </xf>
    <xf numFmtId="164" fontId="11" fillId="10" borderId="6" xfId="10" applyNumberFormat="1" applyFont="1" applyFill="1" applyBorder="1" applyAlignment="1">
      <alignment horizontal="right" vertical="top"/>
    </xf>
    <xf numFmtId="166" fontId="11" fillId="10" borderId="6" xfId="10" applyNumberFormat="1" applyFont="1" applyFill="1" applyBorder="1" applyAlignment="1">
      <alignment horizontal="right" vertical="top"/>
    </xf>
    <xf numFmtId="1" fontId="11" fillId="11" borderId="3" xfId="4" applyNumberFormat="1" applyFont="1" applyFill="1" applyBorder="1" applyAlignment="1">
      <alignment horizontal="right" vertical="top"/>
    </xf>
    <xf numFmtId="3" fontId="11" fillId="11" borderId="3" xfId="4" applyNumberFormat="1" applyFont="1" applyFill="1" applyBorder="1" applyAlignment="1">
      <alignment horizontal="right" vertical="top"/>
    </xf>
    <xf numFmtId="0" fontId="1" fillId="0" borderId="10" xfId="4" applyNumberFormat="1" applyFont="1" applyBorder="1" applyAlignment="1">
      <alignment horizontal="left" vertical="top" wrapText="1" indent="2"/>
    </xf>
    <xf numFmtId="1" fontId="1" fillId="0" borderId="14" xfId="4" applyNumberFormat="1" applyFont="1" applyBorder="1" applyAlignment="1">
      <alignment horizontal="right" vertical="top"/>
    </xf>
    <xf numFmtId="0" fontId="1" fillId="0" borderId="14" xfId="4" applyNumberFormat="1" applyFont="1" applyBorder="1" applyAlignment="1">
      <alignment horizontal="right" vertical="top"/>
    </xf>
    <xf numFmtId="3" fontId="29" fillId="7" borderId="8" xfId="0" applyNumberFormat="1" applyFont="1" applyFill="1" applyBorder="1" applyAlignment="1">
      <alignment horizontal="right"/>
    </xf>
    <xf numFmtId="0" fontId="3" fillId="16" borderId="23" xfId="4" applyNumberFormat="1" applyFont="1" applyFill="1" applyBorder="1" applyAlignment="1">
      <alignment horizontal="left" vertical="top" wrapText="1"/>
    </xf>
    <xf numFmtId="1" fontId="21" fillId="10" borderId="24" xfId="4" applyNumberFormat="1" applyFont="1" applyFill="1" applyBorder="1" applyAlignment="1">
      <alignment horizontal="right" vertical="top"/>
    </xf>
    <xf numFmtId="0" fontId="21" fillId="10" borderId="24" xfId="4" applyNumberFormat="1" applyFont="1" applyFill="1" applyBorder="1" applyAlignment="1">
      <alignment horizontal="right" vertical="top"/>
    </xf>
    <xf numFmtId="3" fontId="29" fillId="7" borderId="9" xfId="0" applyNumberFormat="1" applyFont="1" applyFill="1" applyBorder="1" applyAlignment="1">
      <alignment horizontal="right"/>
    </xf>
    <xf numFmtId="0" fontId="21" fillId="10" borderId="26" xfId="4" applyNumberFormat="1" applyFont="1" applyFill="1" applyBorder="1" applyAlignment="1">
      <alignment horizontal="right" vertical="top"/>
    </xf>
    <xf numFmtId="1" fontId="21" fillId="10" borderId="26" xfId="4" applyNumberFormat="1" applyFont="1" applyFill="1" applyBorder="1" applyAlignment="1">
      <alignment horizontal="right" vertical="top"/>
    </xf>
    <xf numFmtId="3" fontId="29" fillId="7" borderId="27" xfId="0" applyNumberFormat="1" applyFont="1" applyFill="1" applyBorder="1" applyAlignment="1">
      <alignment horizontal="right"/>
    </xf>
    <xf numFmtId="3" fontId="29" fillId="7" borderId="28" xfId="0" applyNumberFormat="1" applyFont="1" applyFill="1" applyBorder="1" applyAlignment="1">
      <alignment horizontal="right"/>
    </xf>
    <xf numFmtId="0" fontId="1" fillId="0" borderId="29" xfId="4" applyNumberFormat="1" applyFont="1" applyBorder="1" applyAlignment="1">
      <alignment horizontal="left" vertical="top" wrapText="1" indent="2"/>
    </xf>
    <xf numFmtId="0" fontId="1" fillId="0" borderId="30" xfId="4" applyNumberFormat="1" applyFont="1" applyBorder="1" applyAlignment="1">
      <alignment horizontal="right" vertical="top"/>
    </xf>
    <xf numFmtId="1" fontId="1" fillId="0" borderId="30" xfId="4" applyNumberFormat="1" applyFont="1" applyBorder="1" applyAlignment="1">
      <alignment horizontal="right" vertical="top"/>
    </xf>
    <xf numFmtId="3" fontId="29" fillId="7" borderId="31" xfId="0" applyNumberFormat="1" applyFont="1" applyFill="1" applyBorder="1" applyAlignment="1">
      <alignment horizontal="right"/>
    </xf>
    <xf numFmtId="3" fontId="29" fillId="7" borderId="32" xfId="0" applyNumberFormat="1" applyFont="1" applyFill="1" applyBorder="1" applyAlignment="1">
      <alignment horizontal="right"/>
    </xf>
    <xf numFmtId="0" fontId="4" fillId="6" borderId="25" xfId="4" applyNumberFormat="1" applyFont="1" applyFill="1" applyBorder="1" applyAlignment="1">
      <alignment horizontal="left" vertical="top" wrapText="1"/>
    </xf>
    <xf numFmtId="164" fontId="0" fillId="0" borderId="0" xfId="0" applyNumberFormat="1"/>
    <xf numFmtId="167" fontId="1" fillId="0" borderId="3" xfId="4" applyNumberFormat="1" applyFont="1" applyBorder="1" applyAlignment="1">
      <alignment horizontal="right" vertical="top"/>
    </xf>
    <xf numFmtId="3" fontId="11" fillId="11" borderId="3" xfId="9" applyNumberFormat="1" applyFont="1" applyFill="1" applyBorder="1" applyAlignment="1">
      <alignment horizontal="right" vertical="top"/>
    </xf>
    <xf numFmtId="0" fontId="34" fillId="15" borderId="3" xfId="4" applyNumberFormat="1" applyFont="1" applyFill="1" applyBorder="1" applyAlignment="1">
      <alignment horizontal="left" vertical="top" wrapText="1" indent="2"/>
    </xf>
    <xf numFmtId="1" fontId="35" fillId="10" borderId="6" xfId="11" applyNumberFormat="1" applyFont="1" applyFill="1" applyBorder="1" applyAlignment="1">
      <alignment horizontal="right" vertical="top"/>
    </xf>
    <xf numFmtId="0" fontId="13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166" fontId="11" fillId="10" borderId="6" xfId="4" applyNumberFormat="1" applyFont="1" applyFill="1" applyBorder="1" applyAlignment="1">
      <alignment horizontal="right" vertical="top"/>
    </xf>
    <xf numFmtId="164" fontId="36" fillId="11" borderId="3" xfId="4" applyNumberFormat="1" applyFont="1" applyFill="1" applyBorder="1" applyAlignment="1">
      <alignment horizontal="right" vertical="top"/>
    </xf>
    <xf numFmtId="1" fontId="36" fillId="11" borderId="3" xfId="4" applyNumberFormat="1" applyFont="1" applyFill="1" applyBorder="1" applyAlignment="1">
      <alignment horizontal="right" vertical="top"/>
    </xf>
    <xf numFmtId="0" fontId="1" fillId="0" borderId="10" xfId="4" applyNumberFormat="1" applyFont="1" applyBorder="1" applyAlignment="1">
      <alignment horizontal="left" vertical="top" wrapText="1" indent="4"/>
    </xf>
    <xf numFmtId="0" fontId="34" fillId="15" borderId="23" xfId="4" applyNumberFormat="1" applyFont="1" applyFill="1" applyBorder="1" applyAlignment="1">
      <alignment horizontal="left" vertical="top" wrapText="1" indent="2"/>
    </xf>
    <xf numFmtId="164" fontId="21" fillId="10" borderId="24" xfId="4" applyNumberFormat="1" applyFont="1" applyFill="1" applyBorder="1" applyAlignment="1">
      <alignment horizontal="right" vertical="top"/>
    </xf>
    <xf numFmtId="0" fontId="23" fillId="15" borderId="25" xfId="4" applyNumberFormat="1" applyFont="1" applyFill="1" applyBorder="1" applyAlignment="1">
      <alignment horizontal="left" vertical="top" wrapText="1" indent="2"/>
    </xf>
    <xf numFmtId="1" fontId="1" fillId="0" borderId="26" xfId="4" applyNumberFormat="1" applyFont="1" applyBorder="1" applyAlignment="1">
      <alignment horizontal="right" vertical="top"/>
    </xf>
    <xf numFmtId="0" fontId="1" fillId="0" borderId="26" xfId="4" applyNumberFormat="1" applyFont="1" applyBorder="1" applyAlignment="1">
      <alignment horizontal="right" vertical="top"/>
    </xf>
    <xf numFmtId="0" fontId="1" fillId="0" borderId="29" xfId="4" applyNumberFormat="1" applyFont="1" applyBorder="1" applyAlignment="1">
      <alignment horizontal="left" vertical="top" wrapText="1" indent="4"/>
    </xf>
    <xf numFmtId="164" fontId="39" fillId="10" borderId="6" xfId="4" applyNumberFormat="1" applyFont="1" applyFill="1" applyBorder="1" applyAlignment="1">
      <alignment horizontal="right" vertical="top"/>
    </xf>
    <xf numFmtId="1" fontId="39" fillId="10" borderId="6" xfId="4" applyNumberFormat="1" applyFont="1" applyFill="1" applyBorder="1" applyAlignment="1">
      <alignment horizontal="right" vertical="top"/>
    </xf>
    <xf numFmtId="0" fontId="39" fillId="10" borderId="6" xfId="4" applyNumberFormat="1" applyFont="1" applyFill="1" applyBorder="1" applyAlignment="1">
      <alignment horizontal="right" vertical="top"/>
    </xf>
    <xf numFmtId="167" fontId="38" fillId="6" borderId="3" xfId="4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40" fillId="15" borderId="3" xfId="4" applyNumberFormat="1" applyFont="1" applyFill="1" applyBorder="1" applyAlignment="1">
      <alignment horizontal="left" vertical="top" wrapText="1" indent="2"/>
    </xf>
    <xf numFmtId="0" fontId="40" fillId="0" borderId="3" xfId="4" applyNumberFormat="1" applyFont="1" applyBorder="1" applyAlignment="1">
      <alignment horizontal="left" vertical="top" wrapText="1" indent="4"/>
    </xf>
    <xf numFmtId="1" fontId="40" fillId="0" borderId="3" xfId="4" applyNumberFormat="1" applyFont="1" applyBorder="1" applyAlignment="1">
      <alignment horizontal="right" vertical="top"/>
    </xf>
    <xf numFmtId="0" fontId="40" fillId="15" borderId="23" xfId="4" applyNumberFormat="1" applyFont="1" applyFill="1" applyBorder="1" applyAlignment="1">
      <alignment horizontal="left" vertical="top" wrapText="1" indent="2"/>
    </xf>
    <xf numFmtId="0" fontId="2" fillId="15" borderId="3" xfId="4" applyNumberFormat="1" applyFont="1" applyFill="1" applyBorder="1" applyAlignment="1">
      <alignment horizontal="left" vertical="top" wrapText="1" indent="2"/>
    </xf>
    <xf numFmtId="0" fontId="2" fillId="0" borderId="3" xfId="4" applyNumberFormat="1" applyFont="1" applyBorder="1" applyAlignment="1">
      <alignment horizontal="left" vertical="top" wrapText="1" indent="4"/>
    </xf>
    <xf numFmtId="1" fontId="2" fillId="0" borderId="3" xfId="4" applyNumberFormat="1" applyFont="1" applyBorder="1" applyAlignment="1">
      <alignment horizontal="right" vertical="top"/>
    </xf>
    <xf numFmtId="0" fontId="2" fillId="0" borderId="10" xfId="4" applyNumberFormat="1" applyFont="1" applyBorder="1" applyAlignment="1">
      <alignment horizontal="left" vertical="top" wrapText="1" indent="4"/>
    </xf>
    <xf numFmtId="1" fontId="23" fillId="0" borderId="0" xfId="0" applyNumberFormat="1" applyFont="1"/>
    <xf numFmtId="0" fontId="2" fillId="0" borderId="0" xfId="0" applyFont="1"/>
    <xf numFmtId="0" fontId="23" fillId="0" borderId="0" xfId="0" applyFont="1" applyAlignment="1">
      <alignment horizontal="right"/>
    </xf>
    <xf numFmtId="1" fontId="7" fillId="0" borderId="0" xfId="0" applyNumberFormat="1" applyFont="1" applyAlignment="1">
      <alignment horizontal="left"/>
    </xf>
    <xf numFmtId="1" fontId="9" fillId="14" borderId="0" xfId="0" applyNumberFormat="1" applyFont="1" applyFill="1" applyAlignment="1">
      <alignment horizontal="left"/>
    </xf>
    <xf numFmtId="0" fontId="41" fillId="15" borderId="3" xfId="4" applyNumberFormat="1" applyFont="1" applyFill="1" applyBorder="1" applyAlignment="1">
      <alignment horizontal="left" vertical="top" wrapText="1" indent="2"/>
    </xf>
    <xf numFmtId="1" fontId="42" fillId="10" borderId="6" xfId="4" applyNumberFormat="1" applyFont="1" applyFill="1" applyBorder="1" applyAlignment="1">
      <alignment horizontal="right" vertical="top"/>
    </xf>
    <xf numFmtId="164" fontId="42" fillId="10" borderId="6" xfId="4" applyNumberFormat="1" applyFont="1" applyFill="1" applyBorder="1" applyAlignment="1">
      <alignment horizontal="right" vertical="top"/>
    </xf>
    <xf numFmtId="0" fontId="42" fillId="10" borderId="6" xfId="4" applyNumberFormat="1" applyFont="1" applyFill="1" applyBorder="1" applyAlignment="1">
      <alignment horizontal="right" vertical="top"/>
    </xf>
    <xf numFmtId="167" fontId="41" fillId="6" borderId="3" xfId="4" applyNumberFormat="1" applyFont="1" applyFill="1" applyBorder="1" applyAlignment="1">
      <alignment horizontal="right" vertical="top"/>
    </xf>
    <xf numFmtId="164" fontId="43" fillId="11" borderId="3" xfId="9" applyNumberFormat="1" applyFont="1" applyFill="1" applyBorder="1" applyAlignment="1">
      <alignment horizontal="right" vertical="top"/>
    </xf>
    <xf numFmtId="3" fontId="43" fillId="11" borderId="3" xfId="9" applyNumberFormat="1" applyFont="1" applyFill="1" applyBorder="1" applyAlignment="1">
      <alignment horizontal="right" vertical="top"/>
    </xf>
    <xf numFmtId="1" fontId="43" fillId="11" borderId="3" xfId="9" applyNumberFormat="1" applyFont="1" applyFill="1" applyBorder="1" applyAlignment="1">
      <alignment horizontal="right" vertical="top"/>
    </xf>
    <xf numFmtId="0" fontId="41" fillId="13" borderId="3" xfId="4" applyNumberFormat="1" applyFont="1" applyFill="1" applyBorder="1" applyAlignment="1">
      <alignment horizontal="left" vertical="top" wrapText="1" indent="2"/>
    </xf>
    <xf numFmtId="1" fontId="3" fillId="13" borderId="3" xfId="2" applyNumberFormat="1" applyFont="1" applyFill="1" applyBorder="1" applyAlignment="1">
      <alignment vertical="top" wrapText="1"/>
    </xf>
    <xf numFmtId="167" fontId="3" fillId="13" borderId="3" xfId="4" applyNumberFormat="1" applyFont="1" applyFill="1" applyBorder="1" applyAlignment="1">
      <alignment horizontal="right" vertical="top"/>
    </xf>
    <xf numFmtId="167" fontId="41" fillId="13" borderId="3" xfId="4" applyNumberFormat="1" applyFont="1" applyFill="1" applyBorder="1" applyAlignment="1">
      <alignment horizontal="right" vertical="top"/>
    </xf>
    <xf numFmtId="0" fontId="19" fillId="7" borderId="18" xfId="0" applyFont="1" applyFill="1" applyBorder="1" applyAlignment="1">
      <alignment horizontal="center"/>
    </xf>
    <xf numFmtId="0" fontId="41" fillId="15" borderId="23" xfId="4" applyNumberFormat="1" applyFont="1" applyFill="1" applyBorder="1" applyAlignment="1">
      <alignment horizontal="left" vertical="top" wrapText="1" indent="2"/>
    </xf>
    <xf numFmtId="0" fontId="3" fillId="15" borderId="25" xfId="4" applyNumberFormat="1" applyFont="1" applyFill="1" applyBorder="1" applyAlignment="1">
      <alignment horizontal="left" vertical="top" wrapText="1" indent="2"/>
    </xf>
    <xf numFmtId="164" fontId="21" fillId="10" borderId="26" xfId="4" applyNumberFormat="1" applyFont="1" applyFill="1" applyBorder="1" applyAlignment="1">
      <alignment horizontal="right" vertical="top"/>
    </xf>
    <xf numFmtId="0" fontId="1" fillId="0" borderId="35" xfId="4" applyNumberFormat="1" applyFont="1" applyBorder="1" applyAlignment="1">
      <alignment horizontal="left" vertical="top" wrapText="1" indent="4"/>
    </xf>
    <xf numFmtId="3" fontId="29" fillId="7" borderId="19" xfId="0" applyNumberFormat="1" applyFont="1" applyFill="1" applyBorder="1" applyAlignment="1">
      <alignment horizontal="right"/>
    </xf>
    <xf numFmtId="0" fontId="3" fillId="15" borderId="35" xfId="4" applyNumberFormat="1" applyFont="1" applyFill="1" applyBorder="1" applyAlignment="1">
      <alignment horizontal="left" vertical="top" wrapText="1" indent="2"/>
    </xf>
    <xf numFmtId="164" fontId="1" fillId="0" borderId="30" xfId="4" applyNumberFormat="1" applyFont="1" applyBorder="1" applyAlignment="1">
      <alignment horizontal="right" vertical="top"/>
    </xf>
    <xf numFmtId="0" fontId="15" fillId="0" borderId="0" xfId="0" applyFont="1" applyAlignment="1">
      <alignment horizontal="center"/>
    </xf>
    <xf numFmtId="3" fontId="0" fillId="0" borderId="0" xfId="0" applyNumberFormat="1"/>
    <xf numFmtId="1" fontId="44" fillId="10" borderId="6" xfId="4" applyNumberFormat="1" applyFont="1" applyFill="1" applyBorder="1" applyAlignment="1">
      <alignment horizontal="right" vertical="top"/>
    </xf>
    <xf numFmtId="164" fontId="44" fillId="10" borderId="6" xfId="4" applyNumberFormat="1" applyFont="1" applyFill="1" applyBorder="1" applyAlignment="1">
      <alignment horizontal="right" vertical="top"/>
    </xf>
    <xf numFmtId="0" fontId="44" fillId="10" borderId="6" xfId="4" applyNumberFormat="1" applyFont="1" applyFill="1" applyBorder="1" applyAlignment="1">
      <alignment horizontal="right" vertical="top"/>
    </xf>
    <xf numFmtId="1" fontId="45" fillId="11" borderId="3" xfId="4" applyNumberFormat="1" applyFont="1" applyFill="1" applyBorder="1" applyAlignment="1">
      <alignment horizontal="right" vertical="top"/>
    </xf>
    <xf numFmtId="3" fontId="45" fillId="11" borderId="3" xfId="4" applyNumberFormat="1" applyFont="1" applyFill="1" applyBorder="1" applyAlignment="1">
      <alignment horizontal="right" vertical="top"/>
    </xf>
    <xf numFmtId="164" fontId="45" fillId="11" borderId="3" xfId="4" applyNumberFormat="1" applyFont="1" applyFill="1" applyBorder="1" applyAlignment="1">
      <alignment horizontal="right" vertical="top"/>
    </xf>
    <xf numFmtId="166" fontId="45" fillId="11" borderId="3" xfId="4" applyNumberFormat="1" applyFont="1" applyFill="1" applyBorder="1" applyAlignment="1">
      <alignment horizontal="right" vertical="top"/>
    </xf>
    <xf numFmtId="0" fontId="3" fillId="13" borderId="3" xfId="4" applyNumberFormat="1" applyFont="1" applyFill="1" applyBorder="1" applyAlignment="1">
      <alignment horizontal="left" vertical="top" wrapText="1" indent="2"/>
    </xf>
    <xf numFmtId="0" fontId="3" fillId="15" borderId="23" xfId="4" applyNumberFormat="1" applyFont="1" applyFill="1" applyBorder="1" applyAlignment="1">
      <alignment horizontal="left" vertical="top" wrapText="1" indent="2"/>
    </xf>
    <xf numFmtId="167" fontId="3" fillId="6" borderId="3" xfId="4" applyNumberFormat="1" applyFont="1" applyFill="1" applyBorder="1" applyAlignment="1">
      <alignment horizontal="right" vertical="top"/>
    </xf>
    <xf numFmtId="0" fontId="6" fillId="18" borderId="0" xfId="0" applyFont="1" applyFill="1" applyBorder="1" applyAlignment="1">
      <alignment horizontal="center" vertical="center"/>
    </xf>
    <xf numFmtId="0" fontId="6" fillId="18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25" fillId="7" borderId="0" xfId="0" applyNumberFormat="1" applyFont="1" applyFill="1"/>
    <xf numFmtId="0" fontId="0" fillId="0" borderId="0" xfId="0" applyAlignment="1">
      <alignment horizontal="center"/>
    </xf>
    <xf numFmtId="0" fontId="46" fillId="6" borderId="3" xfId="4" applyNumberFormat="1" applyFont="1" applyFill="1" applyBorder="1" applyAlignment="1">
      <alignment horizontal="left" vertical="top" wrapText="1"/>
    </xf>
    <xf numFmtId="0" fontId="47" fillId="9" borderId="3" xfId="4" applyNumberFormat="1" applyFont="1" applyFill="1" applyBorder="1" applyAlignment="1">
      <alignment horizontal="left" vertical="top"/>
    </xf>
    <xf numFmtId="1" fontId="46" fillId="6" borderId="3" xfId="4" applyNumberFormat="1" applyFont="1" applyFill="1" applyBorder="1" applyAlignment="1">
      <alignment horizontal="right" vertical="top"/>
    </xf>
    <xf numFmtId="1" fontId="1" fillId="0" borderId="3" xfId="4" applyNumberFormat="1" applyFont="1" applyBorder="1" applyAlignment="1">
      <alignment horizontal="right" vertical="top"/>
    </xf>
    <xf numFmtId="1" fontId="47" fillId="9" borderId="3" xfId="4" applyNumberFormat="1" applyFont="1" applyFill="1" applyBorder="1" applyAlignment="1">
      <alignment horizontal="right" vertical="top"/>
    </xf>
    <xf numFmtId="1" fontId="21" fillId="10" borderId="6" xfId="12" applyNumberFormat="1" applyFont="1" applyFill="1" applyBorder="1" applyAlignment="1">
      <alignment horizontal="right" vertical="top"/>
    </xf>
    <xf numFmtId="0" fontId="21" fillId="10" borderId="6" xfId="12" applyNumberFormat="1" applyFont="1" applyFill="1" applyBorder="1" applyAlignment="1">
      <alignment horizontal="right" vertical="top"/>
    </xf>
    <xf numFmtId="164" fontId="1" fillId="0" borderId="6" xfId="12" applyNumberFormat="1" applyFont="1" applyBorder="1" applyAlignment="1">
      <alignment horizontal="right" vertical="top"/>
    </xf>
    <xf numFmtId="1" fontId="1" fillId="0" borderId="6" xfId="12" applyNumberFormat="1" applyFont="1" applyBorder="1" applyAlignment="1">
      <alignment horizontal="right" vertical="top"/>
    </xf>
    <xf numFmtId="0" fontId="1" fillId="0" borderId="6" xfId="12" applyNumberFormat="1" applyFont="1" applyBorder="1" applyAlignment="1">
      <alignment horizontal="right" vertical="top"/>
    </xf>
    <xf numFmtId="164" fontId="21" fillId="10" borderId="6" xfId="12" applyNumberFormat="1" applyFont="1" applyFill="1" applyBorder="1" applyAlignment="1">
      <alignment horizontal="right" vertical="top"/>
    </xf>
    <xf numFmtId="164" fontId="11" fillId="11" borderId="3" xfId="12" applyNumberFormat="1" applyFont="1" applyFill="1" applyBorder="1" applyAlignment="1">
      <alignment horizontal="right" vertical="top"/>
    </xf>
    <xf numFmtId="1" fontId="11" fillId="11" borderId="3" xfId="12" applyNumberFormat="1" applyFont="1" applyFill="1" applyBorder="1" applyAlignment="1">
      <alignment horizontal="right" vertical="top"/>
    </xf>
    <xf numFmtId="166" fontId="11" fillId="11" borderId="3" xfId="12" applyNumberFormat="1" applyFont="1" applyFill="1" applyBorder="1" applyAlignment="1">
      <alignment horizontal="right" vertical="top"/>
    </xf>
    <xf numFmtId="168" fontId="1" fillId="0" borderId="3" xfId="4" applyNumberFormat="1" applyFont="1" applyBorder="1" applyAlignment="1">
      <alignment horizontal="right" vertical="top"/>
    </xf>
    <xf numFmtId="167" fontId="1" fillId="14" borderId="3" xfId="4" applyNumberFormat="1" applyFont="1" applyFill="1" applyBorder="1" applyAlignment="1">
      <alignment horizontal="right" vertical="top"/>
    </xf>
    <xf numFmtId="0" fontId="1" fillId="0" borderId="12" xfId="4" applyNumberFormat="1" applyFont="1" applyBorder="1" applyAlignment="1">
      <alignment horizontal="left" vertical="top" wrapText="1" indent="2"/>
    </xf>
    <xf numFmtId="0" fontId="46" fillId="6" borderId="12" xfId="4" applyNumberFormat="1" applyFont="1" applyFill="1" applyBorder="1" applyAlignment="1">
      <alignment horizontal="left" vertical="top" wrapText="1"/>
    </xf>
    <xf numFmtId="0" fontId="41" fillId="13" borderId="5" xfId="4" applyNumberFormat="1" applyFont="1" applyFill="1" applyBorder="1" applyAlignment="1">
      <alignment horizontal="left" vertical="top" wrapText="1" indent="2"/>
    </xf>
    <xf numFmtId="164" fontId="50" fillId="10" borderId="6" xfId="12" applyNumberFormat="1" applyFont="1" applyFill="1" applyBorder="1" applyAlignment="1">
      <alignment horizontal="right" vertical="top"/>
    </xf>
    <xf numFmtId="1" fontId="50" fillId="10" borderId="6" xfId="12" applyNumberFormat="1" applyFont="1" applyFill="1" applyBorder="1" applyAlignment="1">
      <alignment horizontal="right" vertical="top"/>
    </xf>
    <xf numFmtId="166" fontId="50" fillId="10" borderId="6" xfId="12" applyNumberFormat="1" applyFont="1" applyFill="1" applyBorder="1" applyAlignment="1">
      <alignment horizontal="right" vertical="top"/>
    </xf>
    <xf numFmtId="1" fontId="46" fillId="6" borderId="0" xfId="4" applyNumberFormat="1" applyFont="1" applyFill="1" applyBorder="1" applyAlignment="1">
      <alignment horizontal="right" vertical="top"/>
    </xf>
    <xf numFmtId="1" fontId="1" fillId="0" borderId="0" xfId="4" applyNumberFormat="1" applyFont="1" applyBorder="1" applyAlignment="1">
      <alignment horizontal="right" vertical="top"/>
    </xf>
    <xf numFmtId="9" fontId="46" fillId="6" borderId="0" xfId="3" applyFont="1" applyFill="1" applyBorder="1" applyAlignment="1">
      <alignment horizontal="right" vertical="top"/>
    </xf>
    <xf numFmtId="0" fontId="2" fillId="9" borderId="5" xfId="1" applyNumberFormat="1" applyFont="1" applyFill="1" applyBorder="1" applyAlignment="1">
      <alignment horizontal="left" vertical="top" wrapText="1"/>
    </xf>
    <xf numFmtId="0" fontId="2" fillId="9" borderId="38" xfId="1" applyNumberFormat="1" applyFont="1" applyFill="1" applyBorder="1" applyAlignment="1">
      <alignment vertical="top" wrapText="1"/>
    </xf>
    <xf numFmtId="0" fontId="3" fillId="11" borderId="4" xfId="1" applyNumberFormat="1" applyFont="1" applyFill="1" applyBorder="1" applyAlignment="1">
      <alignment horizontal="center" vertical="top" wrapText="1"/>
    </xf>
    <xf numFmtId="0" fontId="19" fillId="19" borderId="18" xfId="0" applyFont="1" applyFill="1" applyBorder="1" applyAlignment="1">
      <alignment horizontal="center"/>
    </xf>
    <xf numFmtId="0" fontId="0" fillId="0" borderId="39" xfId="0" applyFill="1" applyBorder="1"/>
    <xf numFmtId="3" fontId="0" fillId="0" borderId="4" xfId="0" applyNumberFormat="1" applyBorder="1"/>
    <xf numFmtId="3" fontId="19" fillId="0" borderId="19" xfId="0" applyNumberFormat="1" applyFont="1" applyBorder="1"/>
    <xf numFmtId="167" fontId="41" fillId="6" borderId="0" xfId="4" applyNumberFormat="1" applyFont="1" applyFill="1" applyBorder="1" applyAlignment="1">
      <alignment horizontal="right" vertical="top"/>
    </xf>
    <xf numFmtId="167" fontId="1" fillId="0" borderId="0" xfId="4" applyNumberFormat="1" applyFont="1" applyBorder="1" applyAlignment="1">
      <alignment horizontal="right" vertical="top"/>
    </xf>
    <xf numFmtId="1" fontId="3" fillId="13" borderId="0" xfId="2" applyNumberFormat="1" applyFont="1" applyFill="1" applyBorder="1" applyAlignment="1">
      <alignment vertical="top" wrapText="1"/>
    </xf>
    <xf numFmtId="167" fontId="1" fillId="14" borderId="0" xfId="4" applyNumberFormat="1" applyFont="1" applyFill="1" applyBorder="1" applyAlignment="1">
      <alignment horizontal="right" vertical="top"/>
    </xf>
    <xf numFmtId="167" fontId="3" fillId="13" borderId="0" xfId="4" applyNumberFormat="1" applyFont="1" applyFill="1" applyBorder="1" applyAlignment="1">
      <alignment horizontal="right" vertical="top"/>
    </xf>
    <xf numFmtId="167" fontId="41" fillId="13" borderId="0" xfId="4" applyNumberFormat="1" applyFont="1" applyFill="1" applyBorder="1" applyAlignment="1">
      <alignment horizontal="right" vertical="top"/>
    </xf>
    <xf numFmtId="168" fontId="1" fillId="0" borderId="0" xfId="4" applyNumberFormat="1" applyFont="1" applyBorder="1" applyAlignment="1">
      <alignment horizontal="right" vertical="top"/>
    </xf>
    <xf numFmtId="0" fontId="22" fillId="0" borderId="4" xfId="0" applyFont="1" applyBorder="1" applyAlignment="1">
      <alignment horizontal="right"/>
    </xf>
    <xf numFmtId="0" fontId="2" fillId="9" borderId="3" xfId="4" applyNumberFormat="1" applyFont="1" applyFill="1" applyBorder="1" applyAlignment="1">
      <alignment vertical="top" wrapText="1"/>
    </xf>
    <xf numFmtId="0" fontId="51" fillId="10" borderId="3" xfId="13" applyNumberFormat="1" applyFont="1" applyFill="1" applyBorder="1" applyAlignment="1">
      <alignment horizontal="left" vertical="top"/>
    </xf>
    <xf numFmtId="4" fontId="51" fillId="10" borderId="3" xfId="13" applyNumberFormat="1" applyFont="1" applyFill="1" applyBorder="1" applyAlignment="1">
      <alignment horizontal="right" vertical="top"/>
    </xf>
    <xf numFmtId="0" fontId="51" fillId="10" borderId="3" xfId="13" applyNumberFormat="1" applyFont="1" applyFill="1" applyBorder="1" applyAlignment="1">
      <alignment horizontal="right" vertical="top"/>
    </xf>
    <xf numFmtId="2" fontId="51" fillId="10" borderId="3" xfId="13" applyNumberFormat="1" applyFont="1" applyFill="1" applyBorder="1" applyAlignment="1">
      <alignment horizontal="right" vertical="top"/>
    </xf>
    <xf numFmtId="0" fontId="51" fillId="0" borderId="0" xfId="0" applyFont="1"/>
    <xf numFmtId="14" fontId="51" fillId="10" borderId="3" xfId="13" applyNumberFormat="1" applyFont="1" applyFill="1" applyBorder="1" applyAlignment="1">
      <alignment horizontal="left" vertical="top"/>
    </xf>
    <xf numFmtId="169" fontId="2" fillId="9" borderId="3" xfId="4" applyNumberFormat="1" applyFont="1" applyFill="1" applyBorder="1" applyAlignment="1">
      <alignment horizontal="right" vertical="top"/>
    </xf>
    <xf numFmtId="169" fontId="0" fillId="0" borderId="0" xfId="0" applyNumberFormat="1"/>
    <xf numFmtId="0" fontId="0" fillId="0" borderId="0" xfId="0" applyAlignment="1">
      <alignment horizontal="center"/>
    </xf>
    <xf numFmtId="0" fontId="1" fillId="0" borderId="3" xfId="12" applyNumberFormat="1" applyFont="1" applyBorder="1" applyAlignment="1">
      <alignment vertical="top" wrapText="1" indent="4"/>
    </xf>
    <xf numFmtId="1" fontId="0" fillId="0" borderId="0" xfId="0" applyNumberFormat="1" applyAlignment="1">
      <alignment horizontal="center"/>
    </xf>
    <xf numFmtId="167" fontId="1" fillId="0" borderId="3" xfId="14" applyNumberFormat="1" applyFont="1" applyBorder="1" applyAlignment="1">
      <alignment horizontal="right" vertical="top"/>
    </xf>
    <xf numFmtId="9" fontId="0" fillId="0" borderId="0" xfId="3" applyFont="1"/>
    <xf numFmtId="3" fontId="3" fillId="0" borderId="4" xfId="0" applyNumberFormat="1" applyFont="1" applyBorder="1" applyAlignment="1">
      <alignment horizontal="center"/>
    </xf>
    <xf numFmtId="0" fontId="52" fillId="10" borderId="3" xfId="2" applyNumberFormat="1" applyFont="1" applyFill="1" applyBorder="1" applyAlignment="1">
      <alignment horizontal="left" vertical="top"/>
    </xf>
    <xf numFmtId="4" fontId="52" fillId="10" borderId="3" xfId="2" applyNumberFormat="1" applyFont="1" applyFill="1" applyBorder="1" applyAlignment="1">
      <alignment horizontal="right" vertical="top"/>
    </xf>
    <xf numFmtId="4" fontId="0" fillId="0" borderId="0" xfId="0" applyNumberFormat="1"/>
    <xf numFmtId="172" fontId="2" fillId="9" borderId="3" xfId="2" applyNumberFormat="1" applyFont="1" applyFill="1" applyBorder="1" applyAlignment="1">
      <alignment horizontal="right" vertical="top"/>
    </xf>
    <xf numFmtId="171" fontId="2" fillId="9" borderId="3" xfId="2" applyNumberFormat="1" applyFont="1" applyFill="1" applyBorder="1" applyAlignment="1">
      <alignment horizontal="right" vertical="top"/>
    </xf>
    <xf numFmtId="170" fontId="2" fillId="9" borderId="3" xfId="2" applyNumberFormat="1" applyFont="1" applyFill="1" applyBorder="1" applyAlignment="1">
      <alignment horizontal="right" vertical="top"/>
    </xf>
    <xf numFmtId="173" fontId="0" fillId="0" borderId="0" xfId="0" applyNumberFormat="1"/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0" fontId="0" fillId="0" borderId="18" xfId="0" applyBorder="1"/>
    <xf numFmtId="0" fontId="0" fillId="0" borderId="19" xfId="0" applyBorder="1"/>
    <xf numFmtId="0" fontId="0" fillId="0" borderId="41" xfId="0" applyBorder="1"/>
    <xf numFmtId="0" fontId="0" fillId="0" borderId="31" xfId="0" applyBorder="1"/>
    <xf numFmtId="0" fontId="0" fillId="0" borderId="32" xfId="0" applyBorder="1"/>
    <xf numFmtId="0" fontId="0" fillId="7" borderId="31" xfId="0" applyFill="1" applyBorder="1"/>
    <xf numFmtId="1" fontId="1" fillId="0" borderId="6" xfId="9" applyNumberFormat="1" applyFont="1" applyBorder="1" applyAlignment="1">
      <alignment horizontal="right" vertical="top"/>
    </xf>
    <xf numFmtId="0" fontId="1" fillId="0" borderId="6" xfId="9" applyNumberFormat="1" applyFont="1" applyBorder="1" applyAlignment="1">
      <alignment horizontal="right" vertical="top"/>
    </xf>
    <xf numFmtId="164" fontId="1" fillId="0" borderId="6" xfId="9" applyNumberFormat="1" applyFont="1" applyBorder="1" applyAlignment="1">
      <alignment horizontal="right" vertical="top"/>
    </xf>
    <xf numFmtId="0" fontId="1" fillId="0" borderId="3" xfId="14" applyNumberFormat="1" applyFont="1" applyBorder="1" applyAlignment="1">
      <alignment vertical="top" wrapText="1" indent="2"/>
    </xf>
    <xf numFmtId="0" fontId="3" fillId="15" borderId="3" xfId="12" applyNumberFormat="1" applyFont="1" applyFill="1" applyBorder="1" applyAlignment="1">
      <alignment vertical="top" wrapText="1" indent="2"/>
    </xf>
    <xf numFmtId="0" fontId="3" fillId="6" borderId="3" xfId="14" applyNumberFormat="1" applyFont="1" applyFill="1" applyBorder="1" applyAlignment="1">
      <alignment vertical="top" wrapText="1"/>
    </xf>
    <xf numFmtId="0" fontId="2" fillId="9" borderId="3" xfId="14" applyNumberFormat="1" applyFont="1" applyFill="1" applyBorder="1" applyAlignment="1">
      <alignment vertical="top"/>
    </xf>
    <xf numFmtId="167" fontId="3" fillId="6" borderId="3" xfId="14" applyNumberFormat="1" applyFont="1" applyFill="1" applyBorder="1" applyAlignment="1">
      <alignment horizontal="right" vertical="top"/>
    </xf>
    <xf numFmtId="167" fontId="2" fillId="9" borderId="3" xfId="14" applyNumberFormat="1" applyFont="1" applyFill="1" applyBorder="1" applyAlignment="1">
      <alignment horizontal="right" vertical="top"/>
    </xf>
    <xf numFmtId="167" fontId="1" fillId="20" borderId="0" xfId="4" applyNumberFormat="1" applyFont="1" applyFill="1" applyBorder="1" applyAlignment="1">
      <alignment horizontal="right" vertical="top"/>
    </xf>
    <xf numFmtId="167" fontId="1" fillId="0" borderId="3" xfId="4" applyNumberFormat="1" applyFont="1" applyFill="1" applyBorder="1" applyAlignment="1">
      <alignment horizontal="right" vertical="top"/>
    </xf>
    <xf numFmtId="0" fontId="1" fillId="0" borderId="3" xfId="12" applyNumberFormat="1" applyFont="1" applyBorder="1" applyAlignment="1">
      <alignment vertical="top" wrapText="1" indent="2"/>
    </xf>
    <xf numFmtId="0" fontId="3" fillId="6" borderId="3" xfId="12" applyNumberFormat="1" applyFont="1" applyFill="1" applyBorder="1" applyAlignment="1">
      <alignment vertical="top" wrapText="1"/>
    </xf>
    <xf numFmtId="167" fontId="3" fillId="6" borderId="3" xfId="12" applyNumberFormat="1" applyFont="1" applyFill="1" applyBorder="1" applyAlignment="1">
      <alignment horizontal="right" vertical="top"/>
    </xf>
    <xf numFmtId="167" fontId="1" fillId="0" borderId="3" xfId="12" applyNumberFormat="1" applyFont="1" applyBorder="1" applyAlignment="1">
      <alignment horizontal="right" vertical="top"/>
    </xf>
    <xf numFmtId="167" fontId="0" fillId="0" borderId="0" xfId="0" applyNumberFormat="1"/>
    <xf numFmtId="164" fontId="53" fillId="10" borderId="6" xfId="9" applyNumberFormat="1" applyFont="1" applyFill="1" applyBorder="1" applyAlignment="1">
      <alignment horizontal="right" vertical="top"/>
    </xf>
    <xf numFmtId="1" fontId="53" fillId="10" borderId="6" xfId="9" applyNumberFormat="1" applyFont="1" applyFill="1" applyBorder="1" applyAlignment="1">
      <alignment horizontal="right" vertical="top"/>
    </xf>
    <xf numFmtId="0" fontId="53" fillId="10" borderId="6" xfId="9" applyNumberFormat="1" applyFont="1" applyFill="1" applyBorder="1" applyAlignment="1">
      <alignment horizontal="right" vertical="top"/>
    </xf>
    <xf numFmtId="1" fontId="54" fillId="11" borderId="3" xfId="9" applyNumberFormat="1" applyFont="1" applyFill="1" applyBorder="1" applyAlignment="1">
      <alignment horizontal="right" vertical="top"/>
    </xf>
    <xf numFmtId="3" fontId="54" fillId="11" borderId="3" xfId="9" applyNumberFormat="1" applyFont="1" applyFill="1" applyBorder="1" applyAlignment="1">
      <alignment horizontal="right" vertical="top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23" fillId="11" borderId="4" xfId="1" applyNumberFormat="1" applyFont="1" applyFill="1" applyBorder="1" applyAlignment="1">
      <alignment horizontal="center" vertical="top"/>
    </xf>
    <xf numFmtId="0" fontId="37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1" fillId="11" borderId="5" xfId="1" applyNumberFormat="1" applyFont="1" applyFill="1" applyBorder="1" applyAlignment="1">
      <alignment horizontal="center" vertical="top"/>
    </xf>
    <xf numFmtId="0" fontId="11" fillId="11" borderId="11" xfId="1" applyNumberFormat="1" applyFont="1" applyFill="1" applyBorder="1" applyAlignment="1">
      <alignment horizontal="center" vertical="top"/>
    </xf>
    <xf numFmtId="0" fontId="11" fillId="11" borderId="12" xfId="1" applyNumberFormat="1" applyFont="1" applyFill="1" applyBorder="1" applyAlignment="1">
      <alignment horizontal="center" vertical="top"/>
    </xf>
    <xf numFmtId="0" fontId="11" fillId="11" borderId="13" xfId="1" applyNumberFormat="1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11" borderId="3" xfId="5" applyNumberFormat="1" applyFont="1" applyFill="1" applyBorder="1" applyAlignment="1">
      <alignment horizontal="left" vertical="top" wrapText="1"/>
    </xf>
    <xf numFmtId="1" fontId="2" fillId="6" borderId="5" xfId="4" applyNumberFormat="1" applyFont="1" applyFill="1" applyBorder="1" applyAlignment="1">
      <alignment horizontal="center" vertical="top"/>
    </xf>
    <xf numFmtId="1" fontId="2" fillId="6" borderId="11" xfId="4" applyNumberFormat="1" applyFont="1" applyFill="1" applyBorder="1" applyAlignment="1">
      <alignment horizontal="center" vertical="top"/>
    </xf>
    <xf numFmtId="1" fontId="2" fillId="6" borderId="12" xfId="4" applyNumberFormat="1" applyFont="1" applyFill="1" applyBorder="1" applyAlignment="1">
      <alignment horizontal="center" vertical="top"/>
    </xf>
    <xf numFmtId="1" fontId="2" fillId="6" borderId="33" xfId="4" applyNumberFormat="1" applyFont="1" applyFill="1" applyBorder="1" applyAlignment="1">
      <alignment horizontal="center" vertical="top"/>
    </xf>
    <xf numFmtId="1" fontId="2" fillId="6" borderId="0" xfId="4" applyNumberFormat="1" applyFont="1" applyFill="1" applyBorder="1" applyAlignment="1">
      <alignment horizontal="center" vertical="top"/>
    </xf>
    <xf numFmtId="1" fontId="2" fillId="6" borderId="34" xfId="4" applyNumberFormat="1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1" fontId="40" fillId="6" borderId="33" xfId="4" applyNumberFormat="1" applyFont="1" applyFill="1" applyBorder="1" applyAlignment="1">
      <alignment horizontal="center" vertical="top"/>
    </xf>
    <xf numFmtId="1" fontId="40" fillId="6" borderId="0" xfId="4" applyNumberFormat="1" applyFont="1" applyFill="1" applyBorder="1" applyAlignment="1">
      <alignment horizontal="center" vertical="top"/>
    </xf>
    <xf numFmtId="1" fontId="40" fillId="6" borderId="34" xfId="4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9" fillId="7" borderId="8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0" fontId="23" fillId="11" borderId="5" xfId="1" applyNumberFormat="1" applyFont="1" applyFill="1" applyBorder="1" applyAlignment="1">
      <alignment horizontal="center" vertical="top"/>
    </xf>
    <xf numFmtId="0" fontId="23" fillId="11" borderId="11" xfId="1" applyNumberFormat="1" applyFont="1" applyFill="1" applyBorder="1" applyAlignment="1">
      <alignment horizontal="center" vertical="top"/>
    </xf>
    <xf numFmtId="0" fontId="23" fillId="11" borderId="12" xfId="1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center"/>
    </xf>
    <xf numFmtId="0" fontId="23" fillId="11" borderId="13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6" fillId="18" borderId="0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6" fillId="13" borderId="3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6" fillId="8" borderId="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5">
    <cellStyle name="Обычный" xfId="0" builtinId="0"/>
    <cellStyle name="Обычный_CR" xfId="14"/>
    <cellStyle name="Обычный_k119" xfId="10"/>
    <cellStyle name="Обычный_TDSheet" xfId="1"/>
    <cellStyle name="Обычный_к112" xfId="7"/>
    <cellStyle name="Обычный_к113" xfId="8"/>
    <cellStyle name="Обычный_к124" xfId="11"/>
    <cellStyle name="Обычный_к96" xfId="5"/>
    <cellStyle name="Обычный_Лист1" xfId="2"/>
    <cellStyle name="Обычный_Лист2" xfId="4"/>
    <cellStyle name="Обычный_Лист3" xfId="6"/>
    <cellStyle name="Обычный_Лист4" xfId="13"/>
    <cellStyle name="Обычный_на дату" xfId="12"/>
    <cellStyle name="Обычный_расчёт" xfId="9"/>
    <cellStyle name="Процентный" xfId="3" builtinId="5"/>
  </cellStyles>
  <dxfs count="453">
    <dxf>
      <fill>
        <patternFill patternType="solid">
          <fgColor rgb="FFFFFF99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rgb="FFFF0000"/>
      </font>
    </dxf>
    <dxf>
      <font>
        <b/>
        <i val="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lor rgb="FFFFFF00"/>
      </font>
    </dxf>
    <dxf>
      <font>
        <color theme="0" tint="-0.1499679555650502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rgb="FFFFFF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exp"/>
            <c:dispRSqr val="0"/>
            <c:dispEq val="0"/>
          </c:trendline>
          <c:trendline>
            <c:trendlineType val="linear"/>
            <c:forward val="2"/>
            <c:dispRSqr val="0"/>
            <c:dispEq val="0"/>
          </c:trendline>
          <c:cat>
            <c:strRef>
              <c:f>Лист2!$L$1:$X$1</c:f>
              <c:strCache>
                <c:ptCount val="13"/>
                <c:pt idx="0">
                  <c:v>16.04.2019 г.</c:v>
                </c:pt>
                <c:pt idx="1">
                  <c:v>17.04.2019 г.</c:v>
                </c:pt>
                <c:pt idx="2">
                  <c:v>18.04.2019 г.</c:v>
                </c:pt>
                <c:pt idx="3">
                  <c:v>19.04.2019 г.</c:v>
                </c:pt>
                <c:pt idx="4">
                  <c:v>22.04.2019 г.</c:v>
                </c:pt>
                <c:pt idx="5">
                  <c:v>23.04.2019 г.</c:v>
                </c:pt>
                <c:pt idx="6">
                  <c:v>24.04.2019 г.</c:v>
                </c:pt>
                <c:pt idx="7">
                  <c:v>25.04.2019 г.</c:v>
                </c:pt>
                <c:pt idx="8">
                  <c:v>26.04.2019 г.</c:v>
                </c:pt>
                <c:pt idx="9">
                  <c:v>29.04.2019 г.</c:v>
                </c:pt>
                <c:pt idx="10">
                  <c:v>30.04.2019 г.</c:v>
                </c:pt>
                <c:pt idx="11">
                  <c:v>06.05.2019 г.</c:v>
                </c:pt>
                <c:pt idx="12">
                  <c:v>07.05.2019 г.</c:v>
                </c:pt>
              </c:strCache>
            </c:strRef>
          </c:cat>
          <c:val>
            <c:numRef>
              <c:f>Лист2!$L$2:$X$2</c:f>
              <c:numCache>
                <c:formatCode>0_ ;[Red]\-0\ </c:formatCode>
                <c:ptCount val="13"/>
                <c:pt idx="0">
                  <c:v>11.5</c:v>
                </c:pt>
                <c:pt idx="1">
                  <c:v>15.5</c:v>
                </c:pt>
                <c:pt idx="2">
                  <c:v>11</c:v>
                </c:pt>
                <c:pt idx="3">
                  <c:v>29.5</c:v>
                </c:pt>
                <c:pt idx="4">
                  <c:v>13.5</c:v>
                </c:pt>
                <c:pt idx="5">
                  <c:v>13.5</c:v>
                </c:pt>
                <c:pt idx="6">
                  <c:v>42</c:v>
                </c:pt>
                <c:pt idx="7">
                  <c:v>11</c:v>
                </c:pt>
                <c:pt idx="8">
                  <c:v>43</c:v>
                </c:pt>
                <c:pt idx="9">
                  <c:v>27</c:v>
                </c:pt>
                <c:pt idx="10">
                  <c:v>20</c:v>
                </c:pt>
                <c:pt idx="11">
                  <c:v>20.5</c:v>
                </c:pt>
                <c:pt idx="12">
                  <c:v>21.5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2446752"/>
        <c:axId val="-725504128"/>
      </c:lineChart>
      <c:catAx>
        <c:axId val="-96244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5504128"/>
        <c:crosses val="autoZero"/>
        <c:auto val="1"/>
        <c:lblAlgn val="ctr"/>
        <c:lblOffset val="100"/>
        <c:noMultiLvlLbl val="0"/>
      </c:catAx>
      <c:valAx>
        <c:axId val="-725504128"/>
        <c:scaling>
          <c:orientation val="minMax"/>
        </c:scaling>
        <c:delete val="0"/>
        <c:axPos val="l"/>
        <c:majorGridlines/>
        <c:numFmt formatCode="0_ ;[Red]\-0\ " sourceLinked="1"/>
        <c:majorTickMark val="out"/>
        <c:minorTickMark val="none"/>
        <c:tickLblPos val="nextTo"/>
        <c:crossAx val="-96244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24</xdr:col>
      <xdr:colOff>182880</xdr:colOff>
      <xdr:row>26</xdr:row>
      <xdr:rowOff>22860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&#1054;&#1083;&#1077;&#1075;\Documents\!%20&#1042;&#1080;&#1082;&#1086;&#1089;&#1090;&#1086;&#1091;&#1085;\!2018\&#1052;&#1050;&#1057;\&#1047;&#1072;&#1082;&#1072;&#1079;%20&#1085;&#1072;%202019\19.12.%20packing%20Quartz%20Sty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"/>
      <sheetName val="Packing details"/>
      <sheetName val="set 1"/>
      <sheetName val="set 2"/>
      <sheetName val="set 3"/>
      <sheetName val="set 4"/>
      <sheetName val="crate 6"/>
    </sheetNames>
    <sheetDataSet>
      <sheetData sheetId="0"/>
      <sheetData sheetId="1"/>
      <sheetData sheetId="2"/>
      <sheetData sheetId="3"/>
      <sheetData sheetId="4"/>
      <sheetData sheetId="5"/>
      <sheetData sheetId="6">
        <row r="47">
          <cell r="I47">
            <v>439.19999999999993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128"/>
  <sheetViews>
    <sheetView tabSelected="1" zoomScale="110" zoomScaleNormal="110" workbookViewId="0">
      <pane xSplit="1" ySplit="3" topLeftCell="B4" activePane="bottomRight" state="frozenSplit"/>
      <selection pane="topRight" activeCell="R1" sqref="R1"/>
      <selection pane="bottomLeft" activeCell="A4" sqref="A4"/>
      <selection pane="bottomRight" activeCell="J6" sqref="J6"/>
    </sheetView>
  </sheetViews>
  <sheetFormatPr defaultColWidth="10.5" defaultRowHeight="11.45" customHeight="1" outlineLevelRow="1" outlineLevelCol="1" x14ac:dyDescent="0.2"/>
  <cols>
    <col min="1" max="1" width="30.33203125" style="1" customWidth="1"/>
    <col min="2" max="2" width="7.1640625" style="1" bestFit="1" customWidth="1"/>
    <col min="3" max="3" width="5.83203125" style="1" customWidth="1"/>
    <col min="4" max="4" width="7.1640625" style="1" bestFit="1" customWidth="1"/>
    <col min="5" max="5" width="9.1640625" style="1" bestFit="1" customWidth="1" collapsed="1"/>
    <col min="6" max="6" width="28.1640625" hidden="1" customWidth="1" outlineLevel="1"/>
    <col min="7" max="7" width="8.5" customWidth="1"/>
    <col min="8" max="8" width="10.5" customWidth="1"/>
    <col min="9" max="9" width="6.5" bestFit="1" customWidth="1"/>
    <col min="10" max="10" width="14.1640625" bestFit="1" customWidth="1"/>
    <col min="11" max="11" width="7.1640625" customWidth="1" outlineLevel="1"/>
    <col min="12" max="12" width="10.1640625" customWidth="1" outlineLevel="1"/>
    <col min="13" max="13" width="7.6640625" customWidth="1" outlineLevel="1"/>
    <col min="14" max="14" width="10.1640625" customWidth="1"/>
    <col min="15" max="15" width="4.5" customWidth="1" outlineLevel="1"/>
    <col min="16" max="16" width="7.6640625" customWidth="1" outlineLevel="1"/>
    <col min="17" max="17" width="10.1640625" customWidth="1"/>
  </cols>
  <sheetData>
    <row r="1" spans="1:19" s="1" customFormat="1" ht="12.6" customHeight="1" x14ac:dyDescent="0.2">
      <c r="B1" s="450" t="s">
        <v>323</v>
      </c>
      <c r="C1" s="450"/>
      <c r="D1" s="450"/>
      <c r="E1" s="450"/>
      <c r="G1" s="1">
        <v>1.4</v>
      </c>
      <c r="H1" s="1">
        <v>5</v>
      </c>
      <c r="I1" s="1">
        <v>12</v>
      </c>
      <c r="J1" s="1">
        <v>7</v>
      </c>
      <c r="L1" s="148">
        <f>SUM(L5:L125)</f>
        <v>100</v>
      </c>
      <c r="M1" s="148">
        <f>SUM(M5:M125)</f>
        <v>22000</v>
      </c>
      <c r="N1" s="446" t="s">
        <v>811</v>
      </c>
      <c r="O1" s="148">
        <f>SUM(O5:O125)</f>
        <v>96</v>
      </c>
      <c r="P1" s="148">
        <f>SUM(P5:P125)</f>
        <v>22020</v>
      </c>
      <c r="Q1" s="446"/>
      <c r="R1" s="1">
        <v>22000</v>
      </c>
      <c r="S1" s="1">
        <v>22000</v>
      </c>
    </row>
    <row r="2" spans="1:19" ht="13.15" customHeight="1" x14ac:dyDescent="0.2">
      <c r="A2" s="378" t="s">
        <v>0</v>
      </c>
      <c r="B2" s="451" t="s">
        <v>812</v>
      </c>
      <c r="C2" s="451"/>
      <c r="D2" s="451"/>
      <c r="E2" s="451"/>
      <c r="F2">
        <v>0.1</v>
      </c>
      <c r="G2" s="28" t="s">
        <v>69</v>
      </c>
      <c r="H2" s="80">
        <v>1.5</v>
      </c>
      <c r="I2" s="392">
        <v>2019</v>
      </c>
      <c r="J2" s="452" t="s">
        <v>66</v>
      </c>
      <c r="K2" s="453" t="s">
        <v>67</v>
      </c>
      <c r="L2" s="448">
        <v>170</v>
      </c>
      <c r="M2" s="449"/>
      <c r="N2" s="446"/>
      <c r="O2" s="448">
        <v>171</v>
      </c>
      <c r="P2" s="449"/>
      <c r="Q2" s="446"/>
      <c r="R2" s="334"/>
      <c r="S2" s="334">
        <f>P1</f>
        <v>22020</v>
      </c>
    </row>
    <row r="3" spans="1:19" ht="12.75" x14ac:dyDescent="0.2">
      <c r="A3" s="379"/>
      <c r="B3" s="380" t="s">
        <v>324</v>
      </c>
      <c r="C3" s="380" t="s">
        <v>325</v>
      </c>
      <c r="D3" s="380" t="s">
        <v>326</v>
      </c>
      <c r="E3" s="380" t="s">
        <v>327</v>
      </c>
      <c r="G3">
        <v>2018</v>
      </c>
      <c r="H3" s="81" t="s">
        <v>138</v>
      </c>
      <c r="I3" s="81" t="s">
        <v>138</v>
      </c>
      <c r="J3" s="452"/>
      <c r="K3" s="453"/>
      <c r="L3" s="149" t="s">
        <v>68</v>
      </c>
      <c r="M3" s="150" t="s">
        <v>67</v>
      </c>
      <c r="N3" s="447"/>
      <c r="O3" s="149" t="s">
        <v>68</v>
      </c>
      <c r="P3" s="150" t="s">
        <v>67</v>
      </c>
      <c r="Q3" s="447"/>
      <c r="R3" s="334">
        <f>R1-M1</f>
        <v>0</v>
      </c>
      <c r="S3" s="334">
        <f>S1-S2</f>
        <v>-20</v>
      </c>
    </row>
    <row r="4" spans="1:19" ht="13.15" customHeight="1" x14ac:dyDescent="0.2">
      <c r="A4" s="313" t="s">
        <v>5</v>
      </c>
      <c r="B4" s="442">
        <v>17</v>
      </c>
      <c r="C4" s="442">
        <v>4</v>
      </c>
      <c r="D4" s="441">
        <v>0.5</v>
      </c>
      <c r="E4" s="441">
        <v>20.5</v>
      </c>
      <c r="F4" s="176" t="s">
        <v>5</v>
      </c>
      <c r="G4" s="344"/>
      <c r="H4" s="317"/>
      <c r="I4" s="385"/>
      <c r="J4" s="5"/>
      <c r="K4" s="5"/>
      <c r="L4" s="5"/>
      <c r="M4" s="383"/>
      <c r="N4" s="5"/>
      <c r="O4" s="5"/>
      <c r="P4" s="383"/>
      <c r="Q4" s="5"/>
    </row>
    <row r="5" spans="1:19" ht="10.9" customHeight="1" x14ac:dyDescent="0.2">
      <c r="A5" s="192" t="s">
        <v>6</v>
      </c>
      <c r="B5" s="425">
        <v>15</v>
      </c>
      <c r="C5" s="426"/>
      <c r="D5" s="427">
        <v>0.5</v>
      </c>
      <c r="E5" s="427">
        <v>14.5</v>
      </c>
      <c r="F5" s="145" t="s">
        <v>6</v>
      </c>
      <c r="G5" s="274">
        <f>'на дату'!H3</f>
        <v>48</v>
      </c>
      <c r="H5" s="274">
        <f>G5/$I$1</f>
        <v>4</v>
      </c>
      <c r="I5" s="386">
        <f>'на дату'!K3</f>
        <v>4.666666666666667</v>
      </c>
      <c r="J5" s="6">
        <f>E5-I5*$H$2*$G$1+D5*$F$2</f>
        <v>4.7500000000000009</v>
      </c>
      <c r="K5" s="146">
        <v>220</v>
      </c>
      <c r="L5" s="214"/>
      <c r="M5" s="384">
        <f t="shared" ref="M5:M59" si="0">K5*L5</f>
        <v>0</v>
      </c>
      <c r="N5" s="147">
        <f>J5+L5</f>
        <v>4.7500000000000009</v>
      </c>
      <c r="O5" s="214"/>
      <c r="P5" s="384">
        <f>K5*O5</f>
        <v>0</v>
      </c>
      <c r="Q5" s="147">
        <f>N5+O5</f>
        <v>4.7500000000000009</v>
      </c>
    </row>
    <row r="6" spans="1:19" ht="13.15" customHeight="1" x14ac:dyDescent="0.2">
      <c r="A6" s="192" t="s">
        <v>8</v>
      </c>
      <c r="B6" s="425">
        <v>2</v>
      </c>
      <c r="C6" s="425">
        <v>4</v>
      </c>
      <c r="D6" s="426"/>
      <c r="E6" s="425">
        <v>6</v>
      </c>
      <c r="F6" s="145" t="s">
        <v>8</v>
      </c>
      <c r="G6" s="274">
        <f>'на дату'!H4</f>
        <v>5.5</v>
      </c>
      <c r="H6" s="274">
        <f>G6/$I$1</f>
        <v>0.45833333333333331</v>
      </c>
      <c r="I6" s="386">
        <f>'на дату'!K4</f>
        <v>0.53333333333333333</v>
      </c>
      <c r="J6" s="6">
        <f>E6-I6*$H$2*$G$1+D6*$F$2</f>
        <v>4.88</v>
      </c>
      <c r="K6" s="146">
        <v>310</v>
      </c>
      <c r="L6" s="214"/>
      <c r="M6" s="384">
        <f t="shared" si="0"/>
        <v>0</v>
      </c>
      <c r="N6" s="147">
        <f t="shared" ref="N6:N62" si="1">J6+L6</f>
        <v>4.88</v>
      </c>
      <c r="O6" s="214"/>
      <c r="P6" s="384">
        <f t="shared" ref="P6:P69" si="2">K6*O6</f>
        <v>0</v>
      </c>
      <c r="Q6" s="147">
        <f t="shared" ref="Q6:Q69" si="3">N6+O6</f>
        <v>4.88</v>
      </c>
    </row>
    <row r="7" spans="1:19" ht="10.9" customHeight="1" x14ac:dyDescent="0.2">
      <c r="A7" s="313" t="s">
        <v>7</v>
      </c>
      <c r="B7" s="442">
        <v>16</v>
      </c>
      <c r="C7" s="442">
        <v>10</v>
      </c>
      <c r="D7" s="441">
        <v>3.5</v>
      </c>
      <c r="E7" s="441">
        <v>22.5</v>
      </c>
      <c r="F7" s="176" t="s">
        <v>7</v>
      </c>
      <c r="G7" s="344"/>
      <c r="H7" s="317"/>
      <c r="I7" s="385"/>
      <c r="J7" s="5"/>
      <c r="K7" s="146"/>
      <c r="L7" s="214"/>
      <c r="M7" s="384">
        <f t="shared" si="0"/>
        <v>0</v>
      </c>
      <c r="N7" s="147">
        <f t="shared" si="1"/>
        <v>0</v>
      </c>
      <c r="O7" s="214"/>
      <c r="P7" s="384">
        <f t="shared" si="2"/>
        <v>0</v>
      </c>
      <c r="Q7" s="147">
        <f t="shared" si="3"/>
        <v>0</v>
      </c>
    </row>
    <row r="8" spans="1:19" ht="10.9" customHeight="1" x14ac:dyDescent="0.2">
      <c r="A8" s="192" t="s">
        <v>6</v>
      </c>
      <c r="B8" s="427">
        <v>11.5</v>
      </c>
      <c r="C8" s="425">
        <v>10</v>
      </c>
      <c r="D8" s="427">
        <v>3.5</v>
      </c>
      <c r="E8" s="425">
        <v>18</v>
      </c>
      <c r="F8" s="145" t="s">
        <v>6</v>
      </c>
      <c r="G8" s="274">
        <f>'на дату'!H6</f>
        <v>50</v>
      </c>
      <c r="H8" s="274">
        <f>G8/$I$1</f>
        <v>4.166666666666667</v>
      </c>
      <c r="I8" s="386">
        <f>'на дату'!K6</f>
        <v>3.7333333333333334</v>
      </c>
      <c r="J8" s="6">
        <f>E8-I8*$H$2*$G$1+D8*$F$2</f>
        <v>10.51</v>
      </c>
      <c r="K8" s="146">
        <v>220</v>
      </c>
      <c r="L8" s="214"/>
      <c r="M8" s="384">
        <f t="shared" si="0"/>
        <v>0</v>
      </c>
      <c r="N8" s="147">
        <f t="shared" si="1"/>
        <v>10.51</v>
      </c>
      <c r="O8" s="214"/>
      <c r="P8" s="384">
        <f t="shared" si="2"/>
        <v>0</v>
      </c>
      <c r="Q8" s="147">
        <f t="shared" si="3"/>
        <v>10.51</v>
      </c>
    </row>
    <row r="9" spans="1:19" ht="13.15" customHeight="1" x14ac:dyDescent="0.2">
      <c r="A9" s="192" t="s">
        <v>8</v>
      </c>
      <c r="B9" s="427">
        <v>4.5</v>
      </c>
      <c r="C9" s="426"/>
      <c r="D9" s="426"/>
      <c r="E9" s="427">
        <v>4.5</v>
      </c>
      <c r="F9" s="145" t="s">
        <v>8</v>
      </c>
      <c r="G9" s="274">
        <f>'на дату'!H7</f>
        <v>8.5</v>
      </c>
      <c r="H9" s="274">
        <f>G9/$I$1</f>
        <v>0.70833333333333337</v>
      </c>
      <c r="I9" s="386">
        <f>'на дату'!K7</f>
        <v>0.6</v>
      </c>
      <c r="J9" s="6">
        <f>E9-I9*$H$2*$G$1+D9*$F$2</f>
        <v>3.24</v>
      </c>
      <c r="K9" s="146">
        <v>310</v>
      </c>
      <c r="L9" s="214"/>
      <c r="M9" s="384">
        <f t="shared" si="0"/>
        <v>0</v>
      </c>
      <c r="N9" s="147">
        <f t="shared" si="1"/>
        <v>3.24</v>
      </c>
      <c r="O9" s="214"/>
      <c r="P9" s="384">
        <f t="shared" si="2"/>
        <v>0</v>
      </c>
      <c r="Q9" s="147">
        <f t="shared" si="3"/>
        <v>3.24</v>
      </c>
    </row>
    <row r="10" spans="1:19" ht="10.9" customHeight="1" x14ac:dyDescent="0.2">
      <c r="A10" s="313" t="s">
        <v>10</v>
      </c>
      <c r="B10" s="441">
        <v>3.5</v>
      </c>
      <c r="C10" s="442">
        <v>20</v>
      </c>
      <c r="D10" s="442">
        <v>8</v>
      </c>
      <c r="E10" s="441">
        <v>15.5</v>
      </c>
      <c r="F10" s="176" t="s">
        <v>10</v>
      </c>
      <c r="G10" s="344"/>
      <c r="H10" s="317"/>
      <c r="I10" s="385"/>
      <c r="J10" s="6"/>
      <c r="K10" s="146"/>
      <c r="L10" s="214"/>
      <c r="M10" s="384">
        <f t="shared" si="0"/>
        <v>0</v>
      </c>
      <c r="N10" s="147">
        <f t="shared" si="1"/>
        <v>0</v>
      </c>
      <c r="O10" s="214"/>
      <c r="P10" s="384">
        <f t="shared" si="2"/>
        <v>0</v>
      </c>
      <c r="Q10" s="147">
        <f t="shared" si="3"/>
        <v>0</v>
      </c>
    </row>
    <row r="11" spans="1:19" ht="13.15" customHeight="1" x14ac:dyDescent="0.2">
      <c r="A11" s="192" t="s">
        <v>6</v>
      </c>
      <c r="B11" s="427">
        <v>3.5</v>
      </c>
      <c r="C11" s="425">
        <v>20</v>
      </c>
      <c r="D11" s="425">
        <v>8</v>
      </c>
      <c r="E11" s="427">
        <v>15.5</v>
      </c>
      <c r="F11" s="145" t="s">
        <v>6</v>
      </c>
      <c r="G11" s="274">
        <f>'на дату'!H9</f>
        <v>41.5</v>
      </c>
      <c r="H11" s="274">
        <f>G11/$I$1</f>
        <v>3.4583333333333335</v>
      </c>
      <c r="I11" s="386">
        <f>'на дату'!K9</f>
        <v>5.333333333333333</v>
      </c>
      <c r="J11" s="6">
        <f>E11-I11*$H$2*$G$1+D11*0.2</f>
        <v>5.9</v>
      </c>
      <c r="K11" s="146">
        <v>220</v>
      </c>
      <c r="L11" s="214"/>
      <c r="M11" s="384">
        <f t="shared" si="0"/>
        <v>0</v>
      </c>
      <c r="N11" s="147">
        <f t="shared" si="1"/>
        <v>5.9</v>
      </c>
      <c r="O11" s="214"/>
      <c r="P11" s="384">
        <f t="shared" si="2"/>
        <v>0</v>
      </c>
      <c r="Q11" s="147">
        <f t="shared" si="3"/>
        <v>5.9</v>
      </c>
    </row>
    <row r="12" spans="1:19" ht="12" x14ac:dyDescent="0.2">
      <c r="A12" s="321" t="s">
        <v>294</v>
      </c>
      <c r="B12" s="442">
        <v>14</v>
      </c>
      <c r="C12" s="442">
        <v>30</v>
      </c>
      <c r="D12" s="441">
        <v>8.5</v>
      </c>
      <c r="E12" s="441">
        <v>35.5</v>
      </c>
      <c r="F12" s="321" t="s">
        <v>294</v>
      </c>
      <c r="G12" s="322">
        <f>'на дату'!H10</f>
        <v>0</v>
      </c>
      <c r="H12" s="322"/>
      <c r="I12" s="387"/>
      <c r="J12" s="5"/>
      <c r="K12" s="146"/>
      <c r="L12" s="214"/>
      <c r="M12" s="384">
        <f t="shared" si="0"/>
        <v>0</v>
      </c>
      <c r="N12" s="147">
        <f t="shared" si="1"/>
        <v>0</v>
      </c>
      <c r="O12" s="214"/>
      <c r="P12" s="384">
        <f t="shared" si="2"/>
        <v>0</v>
      </c>
      <c r="Q12" s="147">
        <f t="shared" si="3"/>
        <v>0</v>
      </c>
    </row>
    <row r="13" spans="1:19" ht="13.15" customHeight="1" x14ac:dyDescent="0.2">
      <c r="A13" s="192" t="s">
        <v>6</v>
      </c>
      <c r="B13" s="427">
        <v>10.5</v>
      </c>
      <c r="C13" s="425">
        <v>30</v>
      </c>
      <c r="D13" s="427">
        <v>8.5</v>
      </c>
      <c r="E13" s="425">
        <v>32</v>
      </c>
      <c r="F13" s="145" t="s">
        <v>6</v>
      </c>
      <c r="G13" s="117">
        <f>'на дату'!H11</f>
        <v>0</v>
      </c>
      <c r="H13" s="368">
        <v>4</v>
      </c>
      <c r="I13" s="434">
        <f>'на дату'!K11+2</f>
        <v>8</v>
      </c>
      <c r="J13" s="6">
        <f t="shared" ref="J13:J14" si="4">E13-I13*$H$2*$G$1+D13*$F$2</f>
        <v>16.050000000000004</v>
      </c>
      <c r="K13" s="190">
        <v>220</v>
      </c>
      <c r="L13" s="214"/>
      <c r="M13" s="384">
        <f t="shared" si="0"/>
        <v>0</v>
      </c>
      <c r="N13" s="147">
        <f>J13+L13</f>
        <v>16.050000000000004</v>
      </c>
      <c r="O13" s="214"/>
      <c r="P13" s="384">
        <f t="shared" si="2"/>
        <v>0</v>
      </c>
      <c r="Q13" s="147">
        <f t="shared" si="3"/>
        <v>16.050000000000004</v>
      </c>
    </row>
    <row r="14" spans="1:19" ht="13.15" customHeight="1" x14ac:dyDescent="0.2">
      <c r="A14" s="192" t="s">
        <v>8</v>
      </c>
      <c r="B14" s="427">
        <v>3.5</v>
      </c>
      <c r="C14" s="426"/>
      <c r="D14" s="426"/>
      <c r="E14" s="427">
        <v>3.5</v>
      </c>
      <c r="F14" s="145" t="s">
        <v>8</v>
      </c>
      <c r="G14" s="117">
        <f>'на дату'!H12</f>
        <v>0</v>
      </c>
      <c r="H14" s="274">
        <f>G14/$H$2</f>
        <v>0</v>
      </c>
      <c r="I14" s="386">
        <f>'на дату'!K12</f>
        <v>0.2</v>
      </c>
      <c r="J14" s="6">
        <f t="shared" si="4"/>
        <v>3.08</v>
      </c>
      <c r="K14" s="146">
        <v>310</v>
      </c>
      <c r="L14" s="214"/>
      <c r="M14" s="384">
        <f t="shared" si="0"/>
        <v>0</v>
      </c>
      <c r="N14" s="147">
        <f>J14+L14</f>
        <v>3.08</v>
      </c>
      <c r="O14" s="214"/>
      <c r="P14" s="384">
        <f t="shared" si="2"/>
        <v>0</v>
      </c>
      <c r="Q14" s="147">
        <f t="shared" si="3"/>
        <v>3.08</v>
      </c>
    </row>
    <row r="15" spans="1:19" ht="10.9" customHeight="1" outlineLevel="1" x14ac:dyDescent="0.2">
      <c r="A15" s="321" t="s">
        <v>295</v>
      </c>
      <c r="B15" s="442">
        <v>15</v>
      </c>
      <c r="C15" s="442">
        <v>10</v>
      </c>
      <c r="D15" s="441">
        <v>2.5</v>
      </c>
      <c r="E15" s="441">
        <v>22.5</v>
      </c>
      <c r="F15" s="321" t="s">
        <v>295</v>
      </c>
      <c r="G15" s="323">
        <f>'на дату'!H13</f>
        <v>0</v>
      </c>
      <c r="H15" s="323"/>
      <c r="I15" s="389"/>
      <c r="J15" s="5"/>
      <c r="K15" s="146"/>
      <c r="L15" s="214"/>
      <c r="M15" s="384">
        <f t="shared" si="0"/>
        <v>0</v>
      </c>
      <c r="N15" s="147">
        <f t="shared" si="1"/>
        <v>0</v>
      </c>
      <c r="O15" s="214"/>
      <c r="P15" s="384">
        <f t="shared" si="2"/>
        <v>0</v>
      </c>
      <c r="Q15" s="147">
        <f t="shared" si="3"/>
        <v>0</v>
      </c>
    </row>
    <row r="16" spans="1:19" ht="13.15" customHeight="1" outlineLevel="1" x14ac:dyDescent="0.2">
      <c r="A16" s="192" t="s">
        <v>6</v>
      </c>
      <c r="B16" s="427">
        <v>13.5</v>
      </c>
      <c r="C16" s="425">
        <v>10</v>
      </c>
      <c r="D16" s="427">
        <v>2.5</v>
      </c>
      <c r="E16" s="425">
        <v>21</v>
      </c>
      <c r="F16" s="145" t="s">
        <v>6</v>
      </c>
      <c r="G16" s="117">
        <f>'на дату'!H14</f>
        <v>0</v>
      </c>
      <c r="H16" s="368">
        <v>4</v>
      </c>
      <c r="I16" s="388">
        <f>'на дату'!K14</f>
        <v>2</v>
      </c>
      <c r="J16" s="6">
        <f t="shared" ref="J16:J17" si="5">E16-I16*$H$2*$G$1+D16*$F$2</f>
        <v>17.05</v>
      </c>
      <c r="K16" s="146">
        <v>220</v>
      </c>
      <c r="L16" s="214"/>
      <c r="M16" s="384">
        <f t="shared" si="0"/>
        <v>0</v>
      </c>
      <c r="N16" s="147">
        <f t="shared" si="1"/>
        <v>17.05</v>
      </c>
      <c r="O16" s="214"/>
      <c r="P16" s="384">
        <f t="shared" si="2"/>
        <v>0</v>
      </c>
      <c r="Q16" s="147">
        <f t="shared" si="3"/>
        <v>17.05</v>
      </c>
    </row>
    <row r="17" spans="1:17" ht="13.15" customHeight="1" outlineLevel="1" x14ac:dyDescent="0.2">
      <c r="A17" s="192" t="s">
        <v>8</v>
      </c>
      <c r="B17" s="427">
        <v>1.5</v>
      </c>
      <c r="C17" s="426"/>
      <c r="D17" s="426"/>
      <c r="E17" s="427">
        <v>1.5</v>
      </c>
      <c r="F17" s="145" t="s">
        <v>8</v>
      </c>
      <c r="G17" s="117">
        <f>'на дату'!H15</f>
        <v>0</v>
      </c>
      <c r="H17" s="274">
        <f>G17/$H$2</f>
        <v>0</v>
      </c>
      <c r="I17" s="386">
        <f>'на дату'!K15</f>
        <v>0.33333333333333331</v>
      </c>
      <c r="J17" s="6">
        <f t="shared" si="5"/>
        <v>0.8</v>
      </c>
      <c r="K17" s="146">
        <v>310</v>
      </c>
      <c r="L17" s="214"/>
      <c r="M17" s="384">
        <f t="shared" ref="M17" si="6">K17*L17</f>
        <v>0</v>
      </c>
      <c r="N17" s="147">
        <f>J17+L17</f>
        <v>0.8</v>
      </c>
      <c r="O17" s="214"/>
      <c r="P17" s="384">
        <f t="shared" si="2"/>
        <v>0</v>
      </c>
      <c r="Q17" s="147">
        <f t="shared" si="3"/>
        <v>0.8</v>
      </c>
    </row>
    <row r="18" spans="1:17" ht="13.15" customHeight="1" outlineLevel="1" x14ac:dyDescent="0.2">
      <c r="A18" s="313" t="s">
        <v>13</v>
      </c>
      <c r="B18" s="441">
        <v>22.5</v>
      </c>
      <c r="C18" s="442">
        <v>4</v>
      </c>
      <c r="D18" s="441">
        <v>1.5</v>
      </c>
      <c r="E18" s="442">
        <v>25</v>
      </c>
      <c r="F18" s="176" t="s">
        <v>13</v>
      </c>
      <c r="G18" s="344"/>
      <c r="H18" s="317"/>
      <c r="I18" s="385"/>
      <c r="J18" s="5"/>
      <c r="L18" s="214"/>
      <c r="M18" s="384">
        <f t="shared" si="0"/>
        <v>0</v>
      </c>
      <c r="N18" s="147">
        <f t="shared" si="1"/>
        <v>0</v>
      </c>
      <c r="O18" s="214"/>
      <c r="P18" s="384">
        <f t="shared" si="2"/>
        <v>0</v>
      </c>
      <c r="Q18" s="147">
        <f t="shared" si="3"/>
        <v>0</v>
      </c>
    </row>
    <row r="19" spans="1:17" ht="13.15" customHeight="1" outlineLevel="1" x14ac:dyDescent="0.2">
      <c r="A19" s="192" t="s">
        <v>6</v>
      </c>
      <c r="B19" s="425">
        <v>20</v>
      </c>
      <c r="C19" s="426"/>
      <c r="D19" s="427">
        <v>1.5</v>
      </c>
      <c r="E19" s="427">
        <v>18.5</v>
      </c>
      <c r="F19" s="145" t="s">
        <v>6</v>
      </c>
      <c r="G19" s="274">
        <f>'на дату'!H17</f>
        <v>103</v>
      </c>
      <c r="H19" s="274">
        <f>G19/$I$1</f>
        <v>8.5833333333333339</v>
      </c>
      <c r="I19" s="386">
        <f>'на дату'!K17</f>
        <v>4.333333333333333</v>
      </c>
      <c r="J19" s="6">
        <f t="shared" ref="J19:J20" si="7">E19-I19*$H$2*$G$1+D19*$F$2</f>
        <v>9.5500000000000007</v>
      </c>
      <c r="K19" s="146">
        <v>220</v>
      </c>
      <c r="L19" s="214"/>
      <c r="M19" s="384">
        <f t="shared" si="0"/>
        <v>0</v>
      </c>
      <c r="N19" s="147">
        <f t="shared" si="1"/>
        <v>9.5500000000000007</v>
      </c>
      <c r="O19" s="214"/>
      <c r="P19" s="384">
        <f t="shared" si="2"/>
        <v>0</v>
      </c>
      <c r="Q19" s="147">
        <f t="shared" si="3"/>
        <v>9.5500000000000007</v>
      </c>
    </row>
    <row r="20" spans="1:17" ht="10.9" customHeight="1" outlineLevel="1" x14ac:dyDescent="0.2">
      <c r="A20" s="192" t="s">
        <v>8</v>
      </c>
      <c r="B20" s="427">
        <v>2.5</v>
      </c>
      <c r="C20" s="425">
        <v>4</v>
      </c>
      <c r="D20" s="426"/>
      <c r="E20" s="427">
        <v>6.5</v>
      </c>
      <c r="F20" s="145" t="s">
        <v>8</v>
      </c>
      <c r="G20" s="274">
        <f>'на дату'!H18</f>
        <v>19.5</v>
      </c>
      <c r="H20" s="274">
        <f>G20/$I$1</f>
        <v>1.625</v>
      </c>
      <c r="I20" s="386">
        <f>'на дату'!K18</f>
        <v>1.5333333333333334</v>
      </c>
      <c r="J20" s="6">
        <f t="shared" si="7"/>
        <v>3.28</v>
      </c>
      <c r="K20" s="146">
        <v>310</v>
      </c>
      <c r="L20" s="214"/>
      <c r="M20" s="384">
        <f t="shared" si="0"/>
        <v>0</v>
      </c>
      <c r="N20" s="147">
        <f t="shared" si="1"/>
        <v>3.28</v>
      </c>
      <c r="O20" s="214"/>
      <c r="P20" s="384">
        <f t="shared" si="2"/>
        <v>0</v>
      </c>
      <c r="Q20" s="147">
        <f t="shared" si="3"/>
        <v>3.28</v>
      </c>
    </row>
    <row r="21" spans="1:17" ht="10.9" customHeight="1" x14ac:dyDescent="0.2">
      <c r="A21" s="313" t="s">
        <v>14</v>
      </c>
      <c r="B21" s="442">
        <v>24</v>
      </c>
      <c r="C21" s="442">
        <v>14</v>
      </c>
      <c r="D21" s="442">
        <v>4</v>
      </c>
      <c r="E21" s="442">
        <v>34</v>
      </c>
      <c r="F21" s="176" t="s">
        <v>14</v>
      </c>
      <c r="G21" s="344"/>
      <c r="H21" s="317"/>
      <c r="I21" s="385"/>
      <c r="J21" s="5"/>
      <c r="K21" s="146"/>
      <c r="L21" s="214"/>
      <c r="M21" s="384">
        <f t="shared" si="0"/>
        <v>0</v>
      </c>
      <c r="N21" s="147">
        <f t="shared" si="1"/>
        <v>0</v>
      </c>
      <c r="O21" s="214"/>
      <c r="P21" s="384">
        <f t="shared" si="2"/>
        <v>0</v>
      </c>
      <c r="Q21" s="147">
        <f t="shared" si="3"/>
        <v>0</v>
      </c>
    </row>
    <row r="22" spans="1:17" ht="13.15" customHeight="1" x14ac:dyDescent="0.2">
      <c r="A22" s="192" t="s">
        <v>6</v>
      </c>
      <c r="B22" s="425">
        <v>20</v>
      </c>
      <c r="C22" s="425">
        <v>10</v>
      </c>
      <c r="D22" s="427">
        <v>2.5</v>
      </c>
      <c r="E22" s="427">
        <v>27.5</v>
      </c>
      <c r="F22" s="145" t="s">
        <v>6</v>
      </c>
      <c r="G22" s="274">
        <f>'на дату'!H20</f>
        <v>68.5</v>
      </c>
      <c r="H22" s="274">
        <f>G22/$I$1</f>
        <v>5.708333333333333</v>
      </c>
      <c r="I22" s="386">
        <f>'на дату'!K20</f>
        <v>4.9333333333333336</v>
      </c>
      <c r="J22" s="6">
        <f t="shared" ref="J22:J23" si="8">E22-I22*$H$2*$G$1+D22*$F$2</f>
        <v>17.39</v>
      </c>
      <c r="K22" s="146">
        <v>220</v>
      </c>
      <c r="L22" s="214"/>
      <c r="M22" s="384">
        <f t="shared" si="0"/>
        <v>0</v>
      </c>
      <c r="N22" s="147">
        <f t="shared" si="1"/>
        <v>17.39</v>
      </c>
      <c r="O22" s="214"/>
      <c r="P22" s="384">
        <f t="shared" si="2"/>
        <v>0</v>
      </c>
      <c r="Q22" s="147">
        <f t="shared" si="3"/>
        <v>17.39</v>
      </c>
    </row>
    <row r="23" spans="1:17" ht="10.9" customHeight="1" x14ac:dyDescent="0.2">
      <c r="A23" s="192" t="s">
        <v>8</v>
      </c>
      <c r="B23" s="425">
        <v>4</v>
      </c>
      <c r="C23" s="425">
        <v>4</v>
      </c>
      <c r="D23" s="427">
        <v>1.5</v>
      </c>
      <c r="E23" s="427">
        <v>6.5</v>
      </c>
      <c r="F23" s="145" t="s">
        <v>8</v>
      </c>
      <c r="G23" s="274">
        <f>'на дату'!H21</f>
        <v>5</v>
      </c>
      <c r="H23" s="367">
        <f>G23/$I$1</f>
        <v>0.41666666666666669</v>
      </c>
      <c r="I23" s="386">
        <f>'на дату'!K21</f>
        <v>0.93333333333333335</v>
      </c>
      <c r="J23" s="6">
        <f t="shared" si="8"/>
        <v>4.6900000000000004</v>
      </c>
      <c r="K23" s="146">
        <v>310</v>
      </c>
      <c r="L23" s="214"/>
      <c r="M23" s="384">
        <f t="shared" si="0"/>
        <v>0</v>
      </c>
      <c r="N23" s="147">
        <f t="shared" si="1"/>
        <v>4.6900000000000004</v>
      </c>
      <c r="O23" s="214"/>
      <c r="P23" s="384">
        <f t="shared" si="2"/>
        <v>0</v>
      </c>
      <c r="Q23" s="147">
        <f t="shared" si="3"/>
        <v>4.6900000000000004</v>
      </c>
    </row>
    <row r="24" spans="1:17" ht="10.9" customHeight="1" x14ac:dyDescent="0.2">
      <c r="A24" s="313" t="s">
        <v>16</v>
      </c>
      <c r="B24" s="442">
        <v>21</v>
      </c>
      <c r="C24" s="442">
        <v>11</v>
      </c>
      <c r="D24" s="441">
        <v>9.5</v>
      </c>
      <c r="E24" s="441">
        <v>22.5</v>
      </c>
      <c r="F24" s="176" t="s">
        <v>16</v>
      </c>
      <c r="G24" s="344"/>
      <c r="H24" s="317"/>
      <c r="I24" s="385"/>
      <c r="J24" s="5"/>
      <c r="K24" s="146"/>
      <c r="L24" s="214"/>
      <c r="M24" s="384">
        <f t="shared" si="0"/>
        <v>0</v>
      </c>
      <c r="N24" s="147">
        <f t="shared" si="1"/>
        <v>0</v>
      </c>
      <c r="O24" s="214"/>
      <c r="P24" s="384">
        <f t="shared" si="2"/>
        <v>0</v>
      </c>
      <c r="Q24" s="147">
        <f t="shared" si="3"/>
        <v>0</v>
      </c>
    </row>
    <row r="25" spans="1:17" ht="13.15" customHeight="1" x14ac:dyDescent="0.2">
      <c r="A25" s="192" t="s">
        <v>6</v>
      </c>
      <c r="B25" s="427">
        <v>16.5</v>
      </c>
      <c r="C25" s="425">
        <v>7</v>
      </c>
      <c r="D25" s="427">
        <v>9.5</v>
      </c>
      <c r="E25" s="425">
        <v>14</v>
      </c>
      <c r="F25" s="145" t="s">
        <v>6</v>
      </c>
      <c r="G25" s="274">
        <f>'на дату'!H23</f>
        <v>100</v>
      </c>
      <c r="H25" s="274">
        <f>G25/$I$1</f>
        <v>8.3333333333333339</v>
      </c>
      <c r="I25" s="386">
        <f>'на дату'!K23</f>
        <v>9.0666666666666664</v>
      </c>
      <c r="J25" s="6">
        <f t="shared" ref="J25:J26" si="9">E25-I25*$H$2*$G$1+D25*$F$2</f>
        <v>-4.089999999999999</v>
      </c>
      <c r="K25" s="146">
        <v>220</v>
      </c>
      <c r="L25" s="214">
        <v>15</v>
      </c>
      <c r="M25" s="384">
        <f t="shared" si="0"/>
        <v>3300</v>
      </c>
      <c r="N25" s="147">
        <f>J25+L25</f>
        <v>10.91</v>
      </c>
      <c r="O25" s="214"/>
      <c r="P25" s="384">
        <f t="shared" si="2"/>
        <v>0</v>
      </c>
      <c r="Q25" s="147">
        <f t="shared" si="3"/>
        <v>10.91</v>
      </c>
    </row>
    <row r="26" spans="1:17" ht="10.9" customHeight="1" x14ac:dyDescent="0.2">
      <c r="A26" s="192" t="s">
        <v>8</v>
      </c>
      <c r="B26" s="427">
        <v>4.5</v>
      </c>
      <c r="C26" s="425">
        <v>4</v>
      </c>
      <c r="D26" s="426"/>
      <c r="E26" s="427">
        <v>8.5</v>
      </c>
      <c r="F26" s="145" t="s">
        <v>8</v>
      </c>
      <c r="G26" s="274">
        <f>'на дату'!H24</f>
        <v>14.5</v>
      </c>
      <c r="H26" s="274">
        <f>G26/$I$1</f>
        <v>1.2083333333333333</v>
      </c>
      <c r="I26" s="386">
        <f>'на дату'!K24</f>
        <v>1.6</v>
      </c>
      <c r="J26" s="6">
        <f t="shared" si="9"/>
        <v>5.14</v>
      </c>
      <c r="K26" s="146">
        <v>310</v>
      </c>
      <c r="L26" s="214"/>
      <c r="M26" s="384">
        <f t="shared" si="0"/>
        <v>0</v>
      </c>
      <c r="N26" s="147">
        <f t="shared" si="1"/>
        <v>5.14</v>
      </c>
      <c r="O26" s="214"/>
      <c r="P26" s="384">
        <f t="shared" si="2"/>
        <v>0</v>
      </c>
      <c r="Q26" s="147">
        <f t="shared" si="3"/>
        <v>5.14</v>
      </c>
    </row>
    <row r="27" spans="1:17" ht="10.9" customHeight="1" x14ac:dyDescent="0.2">
      <c r="A27" s="313" t="s">
        <v>18</v>
      </c>
      <c r="B27" s="441">
        <v>20.5</v>
      </c>
      <c r="C27" s="442">
        <v>25</v>
      </c>
      <c r="D27" s="441">
        <v>8.5</v>
      </c>
      <c r="E27" s="442">
        <v>37</v>
      </c>
      <c r="F27" s="176" t="s">
        <v>18</v>
      </c>
      <c r="G27" s="344"/>
      <c r="H27" s="317"/>
      <c r="I27" s="385"/>
      <c r="J27" s="5"/>
      <c r="K27" s="190"/>
      <c r="L27" s="214"/>
      <c r="M27" s="384">
        <f t="shared" si="0"/>
        <v>0</v>
      </c>
      <c r="N27" s="147">
        <f t="shared" si="1"/>
        <v>0</v>
      </c>
      <c r="O27" s="214"/>
      <c r="P27" s="384">
        <f t="shared" si="2"/>
        <v>0</v>
      </c>
      <c r="Q27" s="147">
        <f t="shared" si="3"/>
        <v>0</v>
      </c>
    </row>
    <row r="28" spans="1:17" ht="13.15" customHeight="1" x14ac:dyDescent="0.2">
      <c r="A28" s="192" t="s">
        <v>6</v>
      </c>
      <c r="B28" s="427">
        <v>14.5</v>
      </c>
      <c r="C28" s="425">
        <v>25</v>
      </c>
      <c r="D28" s="427">
        <v>6.5</v>
      </c>
      <c r="E28" s="425">
        <v>33</v>
      </c>
      <c r="F28" s="145" t="s">
        <v>6</v>
      </c>
      <c r="G28" s="274">
        <f>'на дату'!H26</f>
        <v>139.5</v>
      </c>
      <c r="H28" s="274">
        <f>G28/$I$1</f>
        <v>11.625</v>
      </c>
      <c r="I28" s="386">
        <f>'на дату'!K26</f>
        <v>12</v>
      </c>
      <c r="J28" s="6">
        <f t="shared" ref="J28:J29" si="10">E28-I28*$H$2*$G$1+D28*$F$2</f>
        <v>8.4500000000000011</v>
      </c>
      <c r="K28" s="146">
        <v>220</v>
      </c>
      <c r="L28" s="214"/>
      <c r="M28" s="384">
        <f t="shared" si="0"/>
        <v>0</v>
      </c>
      <c r="N28" s="147">
        <f t="shared" si="1"/>
        <v>8.4500000000000011</v>
      </c>
      <c r="O28" s="214"/>
      <c r="P28" s="384">
        <f t="shared" si="2"/>
        <v>0</v>
      </c>
      <c r="Q28" s="147">
        <f t="shared" si="3"/>
        <v>8.4500000000000011</v>
      </c>
    </row>
    <row r="29" spans="1:17" ht="10.9" customHeight="1" x14ac:dyDescent="0.2">
      <c r="A29" s="192" t="s">
        <v>8</v>
      </c>
      <c r="B29" s="425">
        <v>6</v>
      </c>
      <c r="C29" s="426"/>
      <c r="D29" s="425">
        <v>2</v>
      </c>
      <c r="E29" s="425">
        <v>4</v>
      </c>
      <c r="F29" s="145" t="s">
        <v>8</v>
      </c>
      <c r="G29" s="274">
        <f>'на дату'!H27</f>
        <v>31</v>
      </c>
      <c r="H29" s="274">
        <f>G29/$I$1</f>
        <v>2.5833333333333335</v>
      </c>
      <c r="I29" s="386">
        <f>'на дату'!K27</f>
        <v>0.4</v>
      </c>
      <c r="J29" s="6">
        <f t="shared" si="10"/>
        <v>3.3600000000000003</v>
      </c>
      <c r="K29" s="146">
        <v>310</v>
      </c>
      <c r="L29" s="214"/>
      <c r="M29" s="384">
        <f t="shared" si="0"/>
        <v>0</v>
      </c>
      <c r="N29" s="147">
        <f t="shared" si="1"/>
        <v>3.3600000000000003</v>
      </c>
      <c r="O29" s="214"/>
      <c r="P29" s="384">
        <f t="shared" si="2"/>
        <v>0</v>
      </c>
      <c r="Q29" s="147">
        <f t="shared" si="3"/>
        <v>3.3600000000000003</v>
      </c>
    </row>
    <row r="30" spans="1:17" ht="10.9" customHeight="1" x14ac:dyDescent="0.2">
      <c r="A30" s="313" t="s">
        <v>19</v>
      </c>
      <c r="B30" s="441">
        <v>3.5</v>
      </c>
      <c r="C30" s="442">
        <v>9</v>
      </c>
      <c r="D30" s="442">
        <v>5</v>
      </c>
      <c r="E30" s="441">
        <v>7.5</v>
      </c>
      <c r="F30" s="176" t="s">
        <v>19</v>
      </c>
      <c r="G30" s="344"/>
      <c r="H30" s="317"/>
      <c r="I30" s="385"/>
      <c r="J30" s="5"/>
      <c r="K30" s="190"/>
      <c r="L30" s="214"/>
      <c r="M30" s="384">
        <f t="shared" si="0"/>
        <v>0</v>
      </c>
      <c r="N30" s="147">
        <f t="shared" si="1"/>
        <v>0</v>
      </c>
      <c r="O30" s="214"/>
      <c r="P30" s="384">
        <f t="shared" si="2"/>
        <v>0</v>
      </c>
      <c r="Q30" s="147">
        <f t="shared" si="3"/>
        <v>0</v>
      </c>
    </row>
    <row r="31" spans="1:17" ht="13.15" customHeight="1" x14ac:dyDescent="0.2">
      <c r="A31" s="192" t="s">
        <v>6</v>
      </c>
      <c r="B31" s="427">
        <v>0.5</v>
      </c>
      <c r="C31" s="425">
        <v>9</v>
      </c>
      <c r="D31" s="425">
        <v>3</v>
      </c>
      <c r="E31" s="427">
        <v>6.5</v>
      </c>
      <c r="F31" s="145" t="s">
        <v>6</v>
      </c>
      <c r="G31" s="274">
        <f>'на дату'!H29</f>
        <v>36</v>
      </c>
      <c r="H31" s="274">
        <f>G31/$I$1</f>
        <v>3</v>
      </c>
      <c r="I31" s="386">
        <f>'на дату'!K29</f>
        <v>2.1333333333333333</v>
      </c>
      <c r="J31" s="6">
        <f t="shared" ref="J31:J32" si="11">E31-I31*$H$2*$G$1+D31*$F$2</f>
        <v>2.3200000000000003</v>
      </c>
      <c r="K31" s="146">
        <v>220</v>
      </c>
      <c r="L31" s="214"/>
      <c r="M31" s="384">
        <f t="shared" si="0"/>
        <v>0</v>
      </c>
      <c r="N31" s="147">
        <f t="shared" si="1"/>
        <v>2.3200000000000003</v>
      </c>
      <c r="O31" s="325">
        <v>10</v>
      </c>
      <c r="P31" s="384">
        <f t="shared" si="2"/>
        <v>2200</v>
      </c>
      <c r="Q31" s="147">
        <f t="shared" si="3"/>
        <v>12.32</v>
      </c>
    </row>
    <row r="32" spans="1:17" ht="10.9" customHeight="1" x14ac:dyDescent="0.2">
      <c r="A32" s="192" t="s">
        <v>8</v>
      </c>
      <c r="B32" s="425">
        <v>3</v>
      </c>
      <c r="C32" s="426"/>
      <c r="D32" s="425">
        <v>2</v>
      </c>
      <c r="E32" s="425">
        <v>1</v>
      </c>
      <c r="F32" s="145" t="s">
        <v>8</v>
      </c>
      <c r="G32" s="274">
        <f>'на дату'!H30</f>
        <v>7</v>
      </c>
      <c r="H32" s="274">
        <f>G32/$I$1</f>
        <v>0.58333333333333337</v>
      </c>
      <c r="I32" s="386">
        <f>'на дату'!K30</f>
        <v>0.33333333333333331</v>
      </c>
      <c r="J32" s="6">
        <f t="shared" si="11"/>
        <v>0.5</v>
      </c>
      <c r="K32" s="146">
        <v>310</v>
      </c>
      <c r="L32" s="214"/>
      <c r="M32" s="384">
        <f t="shared" si="0"/>
        <v>0</v>
      </c>
      <c r="N32" s="147">
        <f t="shared" si="1"/>
        <v>0.5</v>
      </c>
      <c r="O32" s="214"/>
      <c r="P32" s="384">
        <f t="shared" si="2"/>
        <v>0</v>
      </c>
      <c r="Q32" s="147">
        <f t="shared" si="3"/>
        <v>0.5</v>
      </c>
    </row>
    <row r="33" spans="1:17" ht="10.9" customHeight="1" x14ac:dyDescent="0.2">
      <c r="A33" s="313" t="s">
        <v>20</v>
      </c>
      <c r="B33" s="442">
        <v>23</v>
      </c>
      <c r="C33" s="442">
        <v>56</v>
      </c>
      <c r="D33" s="442">
        <v>14</v>
      </c>
      <c r="E33" s="442">
        <v>65</v>
      </c>
      <c r="F33" s="176" t="s">
        <v>20</v>
      </c>
      <c r="G33" s="344"/>
      <c r="H33" s="317"/>
      <c r="I33" s="385"/>
      <c r="J33" s="5"/>
      <c r="K33" s="190"/>
      <c r="L33" s="214"/>
      <c r="M33" s="384">
        <f t="shared" si="0"/>
        <v>0</v>
      </c>
      <c r="N33" s="147">
        <f t="shared" si="1"/>
        <v>0</v>
      </c>
      <c r="O33" s="214"/>
      <c r="P33" s="384">
        <f t="shared" si="2"/>
        <v>0</v>
      </c>
      <c r="Q33" s="147">
        <f t="shared" si="3"/>
        <v>0</v>
      </c>
    </row>
    <row r="34" spans="1:17" ht="13.15" customHeight="1" x14ac:dyDescent="0.2">
      <c r="A34" s="192" t="s">
        <v>6</v>
      </c>
      <c r="B34" s="425">
        <v>19</v>
      </c>
      <c r="C34" s="425">
        <v>51</v>
      </c>
      <c r="D34" s="425">
        <v>13</v>
      </c>
      <c r="E34" s="425">
        <v>57</v>
      </c>
      <c r="F34" s="145" t="s">
        <v>6</v>
      </c>
      <c r="G34" s="274">
        <f>'на дату'!H32</f>
        <v>320.5</v>
      </c>
      <c r="H34" s="274">
        <f>G34/$I$1</f>
        <v>26.708333333333332</v>
      </c>
      <c r="I34" s="386">
        <f>'на дату'!K32</f>
        <v>23.533333333333335</v>
      </c>
      <c r="J34" s="6">
        <f t="shared" ref="J34:J35" si="12">E34-I34*$H$2*$G$1+D34*$F$2</f>
        <v>8.879999999999999</v>
      </c>
      <c r="K34" s="146">
        <v>220</v>
      </c>
      <c r="L34" s="214"/>
      <c r="M34" s="384">
        <f t="shared" si="0"/>
        <v>0</v>
      </c>
      <c r="N34" s="147">
        <f t="shared" si="1"/>
        <v>8.879999999999999</v>
      </c>
      <c r="O34" s="214">
        <v>16</v>
      </c>
      <c r="P34" s="384">
        <f t="shared" si="2"/>
        <v>3520</v>
      </c>
      <c r="Q34" s="147">
        <f t="shared" si="3"/>
        <v>24.88</v>
      </c>
    </row>
    <row r="35" spans="1:17" ht="10.9" customHeight="1" x14ac:dyDescent="0.2">
      <c r="A35" s="192" t="s">
        <v>8</v>
      </c>
      <c r="B35" s="425">
        <v>4</v>
      </c>
      <c r="C35" s="425">
        <v>5</v>
      </c>
      <c r="D35" s="425">
        <v>1</v>
      </c>
      <c r="E35" s="425">
        <v>8</v>
      </c>
      <c r="F35" s="145" t="s">
        <v>8</v>
      </c>
      <c r="G35" s="274">
        <f>'на дату'!H33</f>
        <v>39.5</v>
      </c>
      <c r="H35" s="274">
        <f>G35/$I$1</f>
        <v>3.2916666666666665</v>
      </c>
      <c r="I35" s="386">
        <f>'на дату'!K33</f>
        <v>1.8</v>
      </c>
      <c r="J35" s="6">
        <f t="shared" si="12"/>
        <v>4.32</v>
      </c>
      <c r="K35" s="146">
        <v>310</v>
      </c>
      <c r="L35" s="214"/>
      <c r="M35" s="384">
        <f t="shared" si="0"/>
        <v>0</v>
      </c>
      <c r="N35" s="147">
        <f t="shared" si="1"/>
        <v>4.32</v>
      </c>
      <c r="O35" s="214"/>
      <c r="P35" s="384">
        <f t="shared" si="2"/>
        <v>0</v>
      </c>
      <c r="Q35" s="147">
        <f t="shared" si="3"/>
        <v>4.32</v>
      </c>
    </row>
    <row r="36" spans="1:17" ht="10.9" customHeight="1" x14ac:dyDescent="0.2">
      <c r="A36" s="313" t="s">
        <v>21</v>
      </c>
      <c r="B36" s="441">
        <v>6.5</v>
      </c>
      <c r="C36" s="442">
        <v>31</v>
      </c>
      <c r="D36" s="441">
        <v>6.5</v>
      </c>
      <c r="E36" s="442">
        <v>31</v>
      </c>
      <c r="F36" s="176" t="s">
        <v>21</v>
      </c>
      <c r="G36" s="344"/>
      <c r="H36" s="317"/>
      <c r="I36" s="385"/>
      <c r="J36" s="5"/>
      <c r="K36" s="190"/>
      <c r="L36" s="214"/>
      <c r="M36" s="384">
        <f t="shared" si="0"/>
        <v>0</v>
      </c>
      <c r="N36" s="147">
        <f t="shared" si="1"/>
        <v>0</v>
      </c>
      <c r="O36" s="214"/>
      <c r="P36" s="384">
        <f t="shared" si="2"/>
        <v>0</v>
      </c>
      <c r="Q36" s="147">
        <f t="shared" si="3"/>
        <v>0</v>
      </c>
    </row>
    <row r="37" spans="1:17" ht="13.15" customHeight="1" x14ac:dyDescent="0.2">
      <c r="A37" s="192" t="s">
        <v>6</v>
      </c>
      <c r="B37" s="427">
        <v>1.5</v>
      </c>
      <c r="C37" s="425">
        <v>27</v>
      </c>
      <c r="D37" s="425">
        <v>6</v>
      </c>
      <c r="E37" s="427">
        <v>22.5</v>
      </c>
      <c r="F37" s="145" t="s">
        <v>6</v>
      </c>
      <c r="G37" s="274">
        <f>'на дату'!H35</f>
        <v>153.5</v>
      </c>
      <c r="H37" s="274">
        <f>G37/$I$1</f>
        <v>12.791666666666666</v>
      </c>
      <c r="I37" s="386">
        <f>'на дату'!K35</f>
        <v>9.0666666666666664</v>
      </c>
      <c r="J37" s="6">
        <f t="shared" ref="J37:J38" si="13">E37-I37*$H$2*$G$1+D37*$F$2</f>
        <v>4.0600000000000005</v>
      </c>
      <c r="K37" s="146">
        <v>220</v>
      </c>
      <c r="L37" s="214"/>
      <c r="M37" s="384">
        <f t="shared" si="0"/>
        <v>0</v>
      </c>
      <c r="N37" s="147">
        <f t="shared" si="1"/>
        <v>4.0600000000000005</v>
      </c>
      <c r="O37" s="214"/>
      <c r="P37" s="384">
        <f t="shared" si="2"/>
        <v>0</v>
      </c>
      <c r="Q37" s="147">
        <f t="shared" si="3"/>
        <v>4.0600000000000005</v>
      </c>
    </row>
    <row r="38" spans="1:17" ht="10.9" customHeight="1" x14ac:dyDescent="0.2">
      <c r="A38" s="192" t="s">
        <v>8</v>
      </c>
      <c r="B38" s="425">
        <v>5</v>
      </c>
      <c r="C38" s="425">
        <v>4</v>
      </c>
      <c r="D38" s="427">
        <v>0.5</v>
      </c>
      <c r="E38" s="427">
        <v>8.5</v>
      </c>
      <c r="F38" s="145" t="s">
        <v>8</v>
      </c>
      <c r="G38" s="274">
        <f>'на дату'!H36</f>
        <v>17</v>
      </c>
      <c r="H38" s="274">
        <f>G38/$I$1</f>
        <v>1.4166666666666667</v>
      </c>
      <c r="I38" s="386">
        <f>'на дату'!K36</f>
        <v>0.8</v>
      </c>
      <c r="J38" s="6">
        <f t="shared" si="13"/>
        <v>6.87</v>
      </c>
      <c r="K38" s="146">
        <v>310</v>
      </c>
      <c r="L38" s="214"/>
      <c r="M38" s="384">
        <f t="shared" si="0"/>
        <v>0</v>
      </c>
      <c r="N38" s="147">
        <f t="shared" si="1"/>
        <v>6.87</v>
      </c>
      <c r="O38" s="214"/>
      <c r="P38" s="384">
        <f t="shared" si="2"/>
        <v>0</v>
      </c>
      <c r="Q38" s="147">
        <f t="shared" si="3"/>
        <v>6.87</v>
      </c>
    </row>
    <row r="39" spans="1:17" ht="10.9" customHeight="1" x14ac:dyDescent="0.2">
      <c r="A39" s="313" t="s">
        <v>22</v>
      </c>
      <c r="B39" s="442">
        <v>10</v>
      </c>
      <c r="C39" s="443"/>
      <c r="D39" s="442">
        <v>2</v>
      </c>
      <c r="E39" s="442">
        <v>8</v>
      </c>
      <c r="F39" s="176" t="s">
        <v>22</v>
      </c>
      <c r="G39" s="344"/>
      <c r="H39" s="317"/>
      <c r="I39" s="385"/>
      <c r="J39" s="5"/>
      <c r="K39" s="190"/>
      <c r="L39" s="214"/>
      <c r="M39" s="384">
        <f t="shared" si="0"/>
        <v>0</v>
      </c>
      <c r="N39" s="147">
        <f t="shared" si="1"/>
        <v>0</v>
      </c>
      <c r="O39" s="214"/>
      <c r="P39" s="384">
        <f t="shared" si="2"/>
        <v>0</v>
      </c>
      <c r="Q39" s="147">
        <f t="shared" si="3"/>
        <v>0</v>
      </c>
    </row>
    <row r="40" spans="1:17" ht="13.15" customHeight="1" x14ac:dyDescent="0.2">
      <c r="A40" s="192" t="s">
        <v>6</v>
      </c>
      <c r="B40" s="427">
        <v>7.5</v>
      </c>
      <c r="C40" s="426"/>
      <c r="D40" s="425">
        <v>2</v>
      </c>
      <c r="E40" s="427">
        <v>5.5</v>
      </c>
      <c r="F40" s="145" t="s">
        <v>6</v>
      </c>
      <c r="G40" s="274">
        <f>'на дату'!H38</f>
        <v>52.5</v>
      </c>
      <c r="H40" s="274">
        <f>G40/$I$1</f>
        <v>4.375</v>
      </c>
      <c r="I40" s="386">
        <f>'на дату'!K38</f>
        <v>4</v>
      </c>
      <c r="J40" s="6">
        <f>E40-I40*$H$2*$G$1+D40*$F$2</f>
        <v>-2.6999999999999984</v>
      </c>
      <c r="K40" s="146">
        <v>220</v>
      </c>
      <c r="L40" s="214">
        <v>15</v>
      </c>
      <c r="M40" s="384">
        <f t="shared" si="0"/>
        <v>3300</v>
      </c>
      <c r="N40" s="147">
        <f t="shared" si="1"/>
        <v>12.3</v>
      </c>
      <c r="O40" s="325"/>
      <c r="P40" s="384">
        <f t="shared" si="2"/>
        <v>0</v>
      </c>
      <c r="Q40" s="147">
        <f t="shared" si="3"/>
        <v>12.3</v>
      </c>
    </row>
    <row r="41" spans="1:17" ht="10.9" customHeight="1" x14ac:dyDescent="0.2">
      <c r="A41" s="192" t="s">
        <v>8</v>
      </c>
      <c r="B41" s="427">
        <v>2.5</v>
      </c>
      <c r="C41" s="426"/>
      <c r="D41" s="426"/>
      <c r="E41" s="427">
        <v>2.5</v>
      </c>
      <c r="F41" s="145" t="s">
        <v>8</v>
      </c>
      <c r="G41" s="274">
        <f>'на дату'!H39</f>
        <v>8</v>
      </c>
      <c r="H41" s="274">
        <f>G41/$I$1</f>
        <v>0.66666666666666663</v>
      </c>
      <c r="I41" s="386">
        <f>'на дату'!K39</f>
        <v>0.46666666666666667</v>
      </c>
      <c r="J41" s="6">
        <f t="shared" ref="J41" si="14">E41-I41*$H$2*$G$1+D41*$F$2</f>
        <v>1.52</v>
      </c>
      <c r="K41" s="146">
        <v>310</v>
      </c>
      <c r="L41" s="214"/>
      <c r="M41" s="384">
        <f t="shared" si="0"/>
        <v>0</v>
      </c>
      <c r="N41" s="147">
        <f t="shared" si="1"/>
        <v>1.52</v>
      </c>
      <c r="O41" s="214"/>
      <c r="P41" s="384">
        <f t="shared" si="2"/>
        <v>0</v>
      </c>
      <c r="Q41" s="147">
        <f t="shared" si="3"/>
        <v>1.52</v>
      </c>
    </row>
    <row r="42" spans="1:17" ht="10.9" customHeight="1" x14ac:dyDescent="0.2">
      <c r="A42" s="313" t="s">
        <v>23</v>
      </c>
      <c r="B42" s="441">
        <v>9.5</v>
      </c>
      <c r="C42" s="442">
        <v>89</v>
      </c>
      <c r="D42" s="441">
        <v>23.5</v>
      </c>
      <c r="E42" s="442">
        <v>75</v>
      </c>
      <c r="F42" s="176" t="s">
        <v>23</v>
      </c>
      <c r="G42" s="344"/>
      <c r="H42" s="317"/>
      <c r="I42" s="385"/>
      <c r="J42" s="5"/>
      <c r="K42" s="190"/>
      <c r="L42" s="214"/>
      <c r="M42" s="384">
        <f t="shared" si="0"/>
        <v>0</v>
      </c>
      <c r="N42" s="147">
        <f t="shared" si="1"/>
        <v>0</v>
      </c>
      <c r="O42" s="214"/>
      <c r="P42" s="384">
        <f t="shared" si="2"/>
        <v>0</v>
      </c>
      <c r="Q42" s="147">
        <f t="shared" si="3"/>
        <v>0</v>
      </c>
    </row>
    <row r="43" spans="1:17" ht="13.15" customHeight="1" x14ac:dyDescent="0.2">
      <c r="A43" s="192" t="s">
        <v>6</v>
      </c>
      <c r="B43" s="427">
        <v>6.5</v>
      </c>
      <c r="C43" s="425">
        <v>80</v>
      </c>
      <c r="D43" s="425">
        <v>15</v>
      </c>
      <c r="E43" s="427">
        <v>71.5</v>
      </c>
      <c r="F43" s="145" t="s">
        <v>6</v>
      </c>
      <c r="G43" s="274">
        <f>'на дату'!H41</f>
        <v>288.5</v>
      </c>
      <c r="H43" s="274">
        <f>G43/$I$1</f>
        <v>24.041666666666668</v>
      </c>
      <c r="I43" s="386">
        <f>'на дату'!K41</f>
        <v>21.066666666666666</v>
      </c>
      <c r="J43" s="6">
        <f t="shared" ref="J43:J44" si="15">E43-I43*$H$2*$G$1+D43*$F$2</f>
        <v>28.759999999999998</v>
      </c>
      <c r="K43" s="146">
        <v>220</v>
      </c>
      <c r="L43" s="214"/>
      <c r="M43" s="384">
        <f t="shared" si="0"/>
        <v>0</v>
      </c>
      <c r="N43" s="147">
        <f t="shared" si="1"/>
        <v>28.759999999999998</v>
      </c>
      <c r="O43" s="214"/>
      <c r="P43" s="384">
        <f t="shared" si="2"/>
        <v>0</v>
      </c>
      <c r="Q43" s="147">
        <f t="shared" si="3"/>
        <v>28.759999999999998</v>
      </c>
    </row>
    <row r="44" spans="1:17" ht="10.9" customHeight="1" x14ac:dyDescent="0.2">
      <c r="A44" s="192" t="s">
        <v>8</v>
      </c>
      <c r="B44" s="425">
        <v>3</v>
      </c>
      <c r="C44" s="425">
        <v>9</v>
      </c>
      <c r="D44" s="427">
        <v>8.5</v>
      </c>
      <c r="E44" s="427">
        <v>3.5</v>
      </c>
      <c r="F44" s="145" t="s">
        <v>8</v>
      </c>
      <c r="G44" s="274">
        <f>'на дату'!H42</f>
        <v>27</v>
      </c>
      <c r="H44" s="274">
        <f>G44/$I$1</f>
        <v>2.25</v>
      </c>
      <c r="I44" s="386">
        <f>'на дату'!K42</f>
        <v>1.7333333333333334</v>
      </c>
      <c r="J44" s="6">
        <f t="shared" si="15"/>
        <v>0.71000000000000041</v>
      </c>
      <c r="K44" s="146">
        <v>310</v>
      </c>
      <c r="L44" s="214"/>
      <c r="M44" s="384">
        <f t="shared" si="0"/>
        <v>0</v>
      </c>
      <c r="N44" s="147">
        <f t="shared" si="1"/>
        <v>0.71000000000000041</v>
      </c>
      <c r="O44" s="214">
        <v>3</v>
      </c>
      <c r="P44" s="384">
        <f t="shared" si="2"/>
        <v>930</v>
      </c>
      <c r="Q44" s="147">
        <f t="shared" si="3"/>
        <v>3.7100000000000004</v>
      </c>
    </row>
    <row r="45" spans="1:17" ht="10.9" customHeight="1" x14ac:dyDescent="0.2">
      <c r="A45" s="321" t="s">
        <v>296</v>
      </c>
      <c r="B45" s="442">
        <v>22</v>
      </c>
      <c r="C45" s="442">
        <v>40</v>
      </c>
      <c r="D45" s="441">
        <v>5.5</v>
      </c>
      <c r="E45" s="441">
        <v>56.5</v>
      </c>
      <c r="F45" s="321" t="str">
        <f>A45</f>
        <v xml:space="preserve">BQ8660 Venatino </v>
      </c>
      <c r="G45" s="324">
        <f>'на дату'!H43</f>
        <v>0</v>
      </c>
      <c r="H45" s="324"/>
      <c r="I45" s="390">
        <f>'на дату'!K43</f>
        <v>0</v>
      </c>
      <c r="J45" s="5"/>
      <c r="K45" s="190"/>
      <c r="L45" s="214"/>
      <c r="M45" s="384">
        <f t="shared" si="0"/>
        <v>0</v>
      </c>
      <c r="N45" s="147">
        <f t="shared" si="1"/>
        <v>0</v>
      </c>
      <c r="O45" s="214"/>
      <c r="P45" s="384">
        <f t="shared" si="2"/>
        <v>0</v>
      </c>
      <c r="Q45" s="147">
        <f t="shared" si="3"/>
        <v>0</v>
      </c>
    </row>
    <row r="46" spans="1:17" ht="13.15" customHeight="1" x14ac:dyDescent="0.2">
      <c r="A46" s="192" t="s">
        <v>6</v>
      </c>
      <c r="B46" s="425">
        <v>18</v>
      </c>
      <c r="C46" s="425">
        <v>40</v>
      </c>
      <c r="D46" s="427">
        <v>5.5</v>
      </c>
      <c r="E46" s="427">
        <v>52.5</v>
      </c>
      <c r="F46" s="145" t="str">
        <f t="shared" ref="F46:F47" si="16">A46</f>
        <v>20 мм</v>
      </c>
      <c r="G46" s="117">
        <f>'на дату'!H44</f>
        <v>0</v>
      </c>
      <c r="H46" s="368">
        <v>5</v>
      </c>
      <c r="I46" s="388">
        <f>'на дату'!K44</f>
        <v>13</v>
      </c>
      <c r="J46" s="6">
        <f t="shared" ref="J46:J47" si="17">E46-I46*$H$2*$G$1+D46*$F$2</f>
        <v>25.750000000000004</v>
      </c>
      <c r="K46" s="146">
        <v>220</v>
      </c>
      <c r="L46" s="214"/>
      <c r="M46" s="384">
        <f t="shared" si="0"/>
        <v>0</v>
      </c>
      <c r="N46" s="147">
        <f t="shared" si="1"/>
        <v>25.750000000000004</v>
      </c>
      <c r="O46" s="214"/>
      <c r="P46" s="384">
        <f t="shared" si="2"/>
        <v>0</v>
      </c>
      <c r="Q46" s="147">
        <f t="shared" si="3"/>
        <v>25.750000000000004</v>
      </c>
    </row>
    <row r="47" spans="1:17" ht="10.9" customHeight="1" x14ac:dyDescent="0.2">
      <c r="A47" s="192" t="s">
        <v>8</v>
      </c>
      <c r="B47" s="425">
        <v>4</v>
      </c>
      <c r="C47" s="426"/>
      <c r="D47" s="426"/>
      <c r="E47" s="425">
        <v>4</v>
      </c>
      <c r="F47" s="145" t="str">
        <f t="shared" si="16"/>
        <v>30 мм</v>
      </c>
      <c r="G47" s="117">
        <f>'на дату'!H45</f>
        <v>0</v>
      </c>
      <c r="H47">
        <f>G47/$H$2</f>
        <v>0</v>
      </c>
      <c r="I47" s="273">
        <f>'на дату'!K45</f>
        <v>0.53333333333333333</v>
      </c>
      <c r="J47" s="6">
        <f t="shared" si="17"/>
        <v>2.88</v>
      </c>
      <c r="K47" s="146">
        <v>310</v>
      </c>
      <c r="L47" s="214"/>
      <c r="M47" s="384">
        <f t="shared" si="0"/>
        <v>0</v>
      </c>
      <c r="N47" s="147">
        <f t="shared" si="1"/>
        <v>2.88</v>
      </c>
      <c r="O47" s="214"/>
      <c r="P47" s="384">
        <f t="shared" si="2"/>
        <v>0</v>
      </c>
      <c r="Q47" s="147">
        <f t="shared" si="3"/>
        <v>2.88</v>
      </c>
    </row>
    <row r="48" spans="1:17" ht="10.9" customHeight="1" x14ac:dyDescent="0.2">
      <c r="A48" s="313" t="s">
        <v>24</v>
      </c>
      <c r="B48" s="441">
        <v>19.5</v>
      </c>
      <c r="C48" s="442">
        <v>14</v>
      </c>
      <c r="D48" s="442">
        <v>5</v>
      </c>
      <c r="E48" s="441">
        <v>28.5</v>
      </c>
      <c r="F48" s="176" t="s">
        <v>24</v>
      </c>
      <c r="G48" s="344"/>
      <c r="H48" s="317"/>
      <c r="I48" s="385"/>
      <c r="J48" s="5"/>
      <c r="K48" s="190"/>
      <c r="L48" s="214"/>
      <c r="M48" s="384">
        <f t="shared" si="0"/>
        <v>0</v>
      </c>
      <c r="N48" s="147">
        <f t="shared" si="1"/>
        <v>0</v>
      </c>
      <c r="O48" s="214"/>
      <c r="P48" s="384">
        <f t="shared" si="2"/>
        <v>0</v>
      </c>
      <c r="Q48" s="147">
        <f t="shared" si="3"/>
        <v>0</v>
      </c>
    </row>
    <row r="49" spans="1:17" ht="13.15" customHeight="1" x14ac:dyDescent="0.2">
      <c r="A49" s="192" t="s">
        <v>6</v>
      </c>
      <c r="B49" s="425">
        <v>15</v>
      </c>
      <c r="C49" s="425">
        <v>10</v>
      </c>
      <c r="D49" s="425">
        <v>5</v>
      </c>
      <c r="E49" s="425">
        <v>20</v>
      </c>
      <c r="F49" s="145" t="s">
        <v>6</v>
      </c>
      <c r="G49" s="274">
        <f>'на дату'!H47</f>
        <v>122.5</v>
      </c>
      <c r="H49" s="274">
        <f>G49/$I$1</f>
        <v>10.208333333333334</v>
      </c>
      <c r="I49" s="386">
        <f>'на дату'!K47</f>
        <v>8.3333333333333339</v>
      </c>
      <c r="J49" s="6">
        <f t="shared" ref="J49:J50" si="18">E49-I49*$H$2*$G$1+D49*$F$2</f>
        <v>3</v>
      </c>
      <c r="K49" s="146">
        <v>220</v>
      </c>
      <c r="L49" s="214"/>
      <c r="M49" s="384">
        <f t="shared" si="0"/>
        <v>0</v>
      </c>
      <c r="N49" s="147">
        <f t="shared" si="1"/>
        <v>3</v>
      </c>
      <c r="O49" s="325">
        <v>10</v>
      </c>
      <c r="P49" s="384">
        <f t="shared" si="2"/>
        <v>2200</v>
      </c>
      <c r="Q49" s="147">
        <f t="shared" si="3"/>
        <v>13</v>
      </c>
    </row>
    <row r="50" spans="1:17" ht="10.9" customHeight="1" x14ac:dyDescent="0.2">
      <c r="A50" s="192" t="s">
        <v>8</v>
      </c>
      <c r="B50" s="427">
        <v>4.5</v>
      </c>
      <c r="C50" s="425">
        <v>4</v>
      </c>
      <c r="D50" s="426"/>
      <c r="E50" s="427">
        <v>8.5</v>
      </c>
      <c r="F50" s="145" t="s">
        <v>8</v>
      </c>
      <c r="G50" s="274">
        <f>'на дату'!H48</f>
        <v>22.5</v>
      </c>
      <c r="H50" s="274">
        <f>G50/$I$1</f>
        <v>1.875</v>
      </c>
      <c r="I50" s="386">
        <f>'на дату'!K48</f>
        <v>0.8</v>
      </c>
      <c r="J50" s="6">
        <f t="shared" si="18"/>
        <v>6.82</v>
      </c>
      <c r="K50" s="146">
        <v>310</v>
      </c>
      <c r="L50" s="214"/>
      <c r="M50" s="384">
        <f t="shared" si="0"/>
        <v>0</v>
      </c>
      <c r="N50" s="147">
        <f t="shared" si="1"/>
        <v>6.82</v>
      </c>
      <c r="O50" s="214"/>
      <c r="P50" s="384">
        <f t="shared" si="2"/>
        <v>0</v>
      </c>
      <c r="Q50" s="147">
        <f t="shared" si="3"/>
        <v>6.82</v>
      </c>
    </row>
    <row r="51" spans="1:17" ht="13.15" customHeight="1" x14ac:dyDescent="0.2">
      <c r="A51" s="321" t="s">
        <v>297</v>
      </c>
      <c r="B51" s="441">
        <v>12.5</v>
      </c>
      <c r="C51" s="442">
        <v>10</v>
      </c>
      <c r="D51" s="442">
        <v>2</v>
      </c>
      <c r="E51" s="441">
        <v>20.5</v>
      </c>
      <c r="F51" s="321" t="s">
        <v>297</v>
      </c>
      <c r="G51" s="324">
        <f>'на дату'!H49</f>
        <v>0</v>
      </c>
      <c r="H51" s="324"/>
      <c r="I51" s="390">
        <f>'на дату'!K49</f>
        <v>0</v>
      </c>
      <c r="J51" s="5"/>
      <c r="K51" s="190"/>
      <c r="L51" s="214"/>
      <c r="M51" s="384">
        <f t="shared" si="0"/>
        <v>0</v>
      </c>
      <c r="N51" s="147">
        <f t="shared" si="1"/>
        <v>0</v>
      </c>
      <c r="O51" s="214"/>
      <c r="P51" s="384">
        <f t="shared" si="2"/>
        <v>0</v>
      </c>
      <c r="Q51" s="147">
        <f t="shared" si="3"/>
        <v>0</v>
      </c>
    </row>
    <row r="52" spans="1:17" ht="10.9" customHeight="1" x14ac:dyDescent="0.2">
      <c r="A52" s="192" t="s">
        <v>6</v>
      </c>
      <c r="B52" s="427">
        <v>8.5</v>
      </c>
      <c r="C52" s="425">
        <v>10</v>
      </c>
      <c r="D52" s="425">
        <v>2</v>
      </c>
      <c r="E52" s="427">
        <v>16.5</v>
      </c>
      <c r="F52" s="145" t="s">
        <v>6</v>
      </c>
      <c r="G52" s="274">
        <f>'на дату'!H50</f>
        <v>0</v>
      </c>
      <c r="H52" s="368">
        <v>2</v>
      </c>
      <c r="I52" s="388">
        <f>'на дату'!K50</f>
        <v>0.73333333333333328</v>
      </c>
      <c r="J52" s="6">
        <f t="shared" ref="J52:J53" si="19">E52-I52*$H$2*$G$1+D52*$F$2</f>
        <v>15.16</v>
      </c>
      <c r="K52" s="146">
        <v>220</v>
      </c>
      <c r="L52" s="214"/>
      <c r="M52" s="384">
        <f t="shared" si="0"/>
        <v>0</v>
      </c>
      <c r="N52" s="147">
        <f t="shared" si="1"/>
        <v>15.16</v>
      </c>
      <c r="O52" s="214"/>
      <c r="P52" s="384">
        <f t="shared" si="2"/>
        <v>0</v>
      </c>
      <c r="Q52" s="147">
        <f t="shared" si="3"/>
        <v>15.16</v>
      </c>
    </row>
    <row r="53" spans="1:17" ht="13.15" customHeight="1" x14ac:dyDescent="0.2">
      <c r="A53" s="192" t="s">
        <v>8</v>
      </c>
      <c r="B53" s="425">
        <v>4</v>
      </c>
      <c r="C53" s="426"/>
      <c r="D53" s="426"/>
      <c r="E53" s="425">
        <v>4</v>
      </c>
      <c r="F53" s="145" t="s">
        <v>8</v>
      </c>
      <c r="G53" s="117">
        <f>'на дату'!H51</f>
        <v>0</v>
      </c>
      <c r="H53" s="274">
        <f>G53/$H$2</f>
        <v>0</v>
      </c>
      <c r="I53" s="386">
        <f>'на дату'!K51</f>
        <v>0</v>
      </c>
      <c r="J53" s="6">
        <f t="shared" si="19"/>
        <v>4</v>
      </c>
      <c r="K53" s="146">
        <v>310</v>
      </c>
      <c r="L53" s="214"/>
      <c r="M53" s="384">
        <f t="shared" si="0"/>
        <v>0</v>
      </c>
      <c r="N53" s="147">
        <f t="shared" si="1"/>
        <v>4</v>
      </c>
      <c r="O53" s="214"/>
      <c r="P53" s="384">
        <f t="shared" si="2"/>
        <v>0</v>
      </c>
      <c r="Q53" s="147">
        <f t="shared" si="3"/>
        <v>4</v>
      </c>
    </row>
    <row r="54" spans="1:17" ht="10.9" customHeight="1" x14ac:dyDescent="0.2">
      <c r="A54" s="313" t="s">
        <v>86</v>
      </c>
      <c r="B54" s="441">
        <v>16.5</v>
      </c>
      <c r="C54" s="442">
        <v>4</v>
      </c>
      <c r="D54" s="442">
        <v>2</v>
      </c>
      <c r="E54" s="441">
        <v>18.5</v>
      </c>
      <c r="F54" s="176" t="s">
        <v>86</v>
      </c>
      <c r="G54" s="344"/>
      <c r="H54" s="317"/>
      <c r="I54" s="385"/>
      <c r="J54" s="5"/>
      <c r="K54" s="190"/>
      <c r="L54" s="214"/>
      <c r="M54" s="384">
        <f t="shared" si="0"/>
        <v>0</v>
      </c>
      <c r="N54" s="147">
        <f t="shared" si="1"/>
        <v>0</v>
      </c>
      <c r="O54" s="214"/>
      <c r="P54" s="384">
        <f t="shared" si="2"/>
        <v>0</v>
      </c>
      <c r="Q54" s="147">
        <f t="shared" si="3"/>
        <v>0</v>
      </c>
    </row>
    <row r="55" spans="1:17" ht="10.9" customHeight="1" x14ac:dyDescent="0.2">
      <c r="A55" s="192" t="s">
        <v>6</v>
      </c>
      <c r="B55" s="427">
        <v>16.5</v>
      </c>
      <c r="C55" s="426"/>
      <c r="D55" s="425">
        <v>1</v>
      </c>
      <c r="E55" s="427">
        <v>15.5</v>
      </c>
      <c r="F55" s="145" t="s">
        <v>6</v>
      </c>
      <c r="G55" s="274">
        <v>39</v>
      </c>
      <c r="H55" s="274">
        <f>G55/$I$1</f>
        <v>3.25</v>
      </c>
      <c r="I55" s="386">
        <f>'на дату'!K53</f>
        <v>4</v>
      </c>
      <c r="J55" s="6">
        <f t="shared" ref="J55:J56" si="20">E55-I55*$H$2*$G$1+D55*$F$2</f>
        <v>7.2000000000000011</v>
      </c>
      <c r="K55" s="146">
        <v>220</v>
      </c>
      <c r="L55" s="214"/>
      <c r="M55" s="384">
        <f t="shared" si="0"/>
        <v>0</v>
      </c>
      <c r="N55" s="147">
        <f t="shared" si="1"/>
        <v>7.2000000000000011</v>
      </c>
      <c r="O55" s="214"/>
      <c r="P55" s="384">
        <f t="shared" si="2"/>
        <v>0</v>
      </c>
      <c r="Q55" s="147">
        <f t="shared" si="3"/>
        <v>7.2000000000000011</v>
      </c>
    </row>
    <row r="56" spans="1:17" ht="13.15" customHeight="1" x14ac:dyDescent="0.2">
      <c r="A56" s="192" t="s">
        <v>8</v>
      </c>
      <c r="B56" s="426"/>
      <c r="C56" s="425">
        <v>4</v>
      </c>
      <c r="D56" s="425">
        <v>1</v>
      </c>
      <c r="E56" s="425">
        <v>3</v>
      </c>
      <c r="F56" s="145" t="s">
        <v>8</v>
      </c>
      <c r="G56" s="274">
        <v>9</v>
      </c>
      <c r="H56" s="274">
        <f>G56/$I$1</f>
        <v>0.75</v>
      </c>
      <c r="I56" s="386">
        <f>'на дату'!K54</f>
        <v>0.66666666666666663</v>
      </c>
      <c r="J56" s="6">
        <f t="shared" si="20"/>
        <v>1.7000000000000002</v>
      </c>
      <c r="K56" s="146">
        <v>310</v>
      </c>
      <c r="L56" s="214"/>
      <c r="M56" s="384">
        <f t="shared" si="0"/>
        <v>0</v>
      </c>
      <c r="N56" s="147">
        <f t="shared" si="1"/>
        <v>1.7000000000000002</v>
      </c>
      <c r="O56" s="214"/>
      <c r="P56" s="384">
        <f t="shared" si="2"/>
        <v>0</v>
      </c>
      <c r="Q56" s="147">
        <f t="shared" si="3"/>
        <v>1.7000000000000002</v>
      </c>
    </row>
    <row r="57" spans="1:17" ht="10.9" customHeight="1" x14ac:dyDescent="0.2">
      <c r="A57" s="321" t="s">
        <v>190</v>
      </c>
      <c r="B57" s="441">
        <v>14.5</v>
      </c>
      <c r="C57" s="442">
        <v>40</v>
      </c>
      <c r="D57" s="442">
        <v>11</v>
      </c>
      <c r="E57" s="441">
        <v>43.5</v>
      </c>
      <c r="F57" s="321" t="s">
        <v>190</v>
      </c>
      <c r="G57" s="324">
        <f>'на дату'!H55</f>
        <v>0</v>
      </c>
      <c r="H57" s="324"/>
      <c r="I57" s="390">
        <f>'на дату'!K55</f>
        <v>0</v>
      </c>
      <c r="J57" s="5"/>
      <c r="K57" s="190"/>
      <c r="L57" s="214"/>
      <c r="M57" s="384">
        <f t="shared" si="0"/>
        <v>0</v>
      </c>
      <c r="N57" s="147">
        <f t="shared" si="1"/>
        <v>0</v>
      </c>
      <c r="O57" s="214"/>
      <c r="P57" s="384">
        <f t="shared" si="2"/>
        <v>0</v>
      </c>
      <c r="Q57" s="147">
        <f t="shared" si="3"/>
        <v>0</v>
      </c>
    </row>
    <row r="58" spans="1:17" ht="10.9" customHeight="1" x14ac:dyDescent="0.2">
      <c r="A58" s="192" t="s">
        <v>6</v>
      </c>
      <c r="B58" s="427">
        <v>10.5</v>
      </c>
      <c r="C58" s="425">
        <v>40</v>
      </c>
      <c r="D58" s="425">
        <v>11</v>
      </c>
      <c r="E58" s="427">
        <v>39.5</v>
      </c>
      <c r="F58" s="145" t="s">
        <v>6</v>
      </c>
      <c r="G58" s="117">
        <f>'на дату'!H56</f>
        <v>0</v>
      </c>
      <c r="H58" s="435">
        <v>5</v>
      </c>
      <c r="I58" s="434">
        <f>'на дату'!K56+2</f>
        <v>13</v>
      </c>
      <c r="J58" s="6">
        <f t="shared" ref="J58:J59" si="21">E58-I58*$H$2*$G$1+D58*$F$2</f>
        <v>13.300000000000002</v>
      </c>
      <c r="K58" s="146">
        <v>220</v>
      </c>
      <c r="L58" s="214"/>
      <c r="M58" s="384">
        <f t="shared" si="0"/>
        <v>0</v>
      </c>
      <c r="N58" s="147">
        <f t="shared" si="1"/>
        <v>13.300000000000002</v>
      </c>
      <c r="O58" s="214">
        <v>10</v>
      </c>
      <c r="P58" s="384">
        <f t="shared" si="2"/>
        <v>2200</v>
      </c>
      <c r="Q58" s="147">
        <f t="shared" si="3"/>
        <v>23.300000000000004</v>
      </c>
    </row>
    <row r="59" spans="1:17" ht="10.9" customHeight="1" x14ac:dyDescent="0.2">
      <c r="A59" s="192" t="s">
        <v>8</v>
      </c>
      <c r="B59" s="425">
        <v>4</v>
      </c>
      <c r="C59" s="426"/>
      <c r="D59" s="426"/>
      <c r="E59" s="425">
        <v>4</v>
      </c>
      <c r="F59" s="145" t="s">
        <v>8</v>
      </c>
      <c r="G59" s="117">
        <f>'на дату'!H57</f>
        <v>0</v>
      </c>
      <c r="H59" s="274">
        <f>G59/$H$2</f>
        <v>0</v>
      </c>
      <c r="I59" s="386">
        <f>'на дату'!K57</f>
        <v>0.53333333333333333</v>
      </c>
      <c r="J59" s="6">
        <f t="shared" si="21"/>
        <v>2.88</v>
      </c>
      <c r="K59" s="146">
        <v>310</v>
      </c>
      <c r="L59" s="214"/>
      <c r="M59" s="384">
        <f t="shared" si="0"/>
        <v>0</v>
      </c>
      <c r="N59" s="147">
        <f t="shared" si="1"/>
        <v>2.88</v>
      </c>
      <c r="O59" s="214"/>
      <c r="P59" s="384">
        <f t="shared" si="2"/>
        <v>0</v>
      </c>
      <c r="Q59" s="147">
        <f t="shared" si="3"/>
        <v>2.88</v>
      </c>
    </row>
    <row r="60" spans="1:17" ht="13.15" customHeight="1" x14ac:dyDescent="0.2">
      <c r="A60" s="313" t="s">
        <v>95</v>
      </c>
      <c r="B60" s="441">
        <v>20.5</v>
      </c>
      <c r="C60" s="442">
        <v>44</v>
      </c>
      <c r="D60" s="441">
        <v>24.5</v>
      </c>
      <c r="E60" s="442">
        <v>40</v>
      </c>
      <c r="F60" s="176" t="s">
        <v>95</v>
      </c>
      <c r="G60" s="344"/>
      <c r="H60" s="317"/>
      <c r="I60" s="385"/>
      <c r="J60" s="5"/>
      <c r="K60" s="190"/>
      <c r="L60" s="214"/>
      <c r="M60" s="384">
        <f t="shared" ref="M60:M116" si="22">K60*L60</f>
        <v>0</v>
      </c>
      <c r="N60" s="147">
        <f t="shared" si="1"/>
        <v>0</v>
      </c>
      <c r="O60" s="214"/>
      <c r="P60" s="384">
        <f t="shared" si="2"/>
        <v>0</v>
      </c>
      <c r="Q60" s="147">
        <f t="shared" si="3"/>
        <v>0</v>
      </c>
    </row>
    <row r="61" spans="1:17" ht="10.9" customHeight="1" x14ac:dyDescent="0.2">
      <c r="A61" s="192" t="s">
        <v>6</v>
      </c>
      <c r="B61" s="427">
        <v>17.5</v>
      </c>
      <c r="C61" s="425">
        <v>40</v>
      </c>
      <c r="D61" s="427">
        <v>24.5</v>
      </c>
      <c r="E61" s="425">
        <v>33</v>
      </c>
      <c r="F61" s="145" t="s">
        <v>6</v>
      </c>
      <c r="G61" s="274">
        <f>'на дату'!H59</f>
        <v>143</v>
      </c>
      <c r="H61" s="274">
        <f>G61/$J$1</f>
        <v>20.428571428571427</v>
      </c>
      <c r="I61" s="386">
        <f>'на дату'!K59</f>
        <v>26</v>
      </c>
      <c r="J61" s="6">
        <f t="shared" ref="J61:J62" si="23">E61-I61*$H$2*$G$1+D61*$F$2</f>
        <v>-19.149999999999995</v>
      </c>
      <c r="K61" s="146">
        <v>220</v>
      </c>
      <c r="L61" s="381"/>
      <c r="M61" s="384">
        <f t="shared" si="22"/>
        <v>0</v>
      </c>
      <c r="N61" s="147">
        <f t="shared" ref="N61" si="24">J61+L61</f>
        <v>-19.149999999999995</v>
      </c>
      <c r="O61" s="381"/>
      <c r="P61" s="384">
        <f t="shared" si="2"/>
        <v>0</v>
      </c>
      <c r="Q61" s="147">
        <f t="shared" si="3"/>
        <v>-19.149999999999995</v>
      </c>
    </row>
    <row r="62" spans="1:17" ht="13.15" customHeight="1" x14ac:dyDescent="0.2">
      <c r="A62" s="192" t="s">
        <v>8</v>
      </c>
      <c r="B62" s="425">
        <v>3</v>
      </c>
      <c r="C62" s="425">
        <v>4</v>
      </c>
      <c r="D62" s="426"/>
      <c r="E62" s="425">
        <v>7</v>
      </c>
      <c r="F62" s="145" t="s">
        <v>8</v>
      </c>
      <c r="G62" s="274">
        <f>'на дату'!H60</f>
        <v>23</v>
      </c>
      <c r="H62" s="274">
        <f>G62/$J$1</f>
        <v>3.2857142857142856</v>
      </c>
      <c r="I62" s="386">
        <f>'на дату'!K60</f>
        <v>1.4</v>
      </c>
      <c r="J62" s="6">
        <f t="shared" si="23"/>
        <v>4.0600000000000005</v>
      </c>
      <c r="K62" s="190">
        <v>310</v>
      </c>
      <c r="L62" s="214"/>
      <c r="M62" s="384">
        <f t="shared" si="22"/>
        <v>0</v>
      </c>
      <c r="N62" s="147">
        <f t="shared" si="1"/>
        <v>4.0600000000000005</v>
      </c>
      <c r="O62" s="214"/>
      <c r="P62" s="384">
        <f t="shared" si="2"/>
        <v>0</v>
      </c>
      <c r="Q62" s="147">
        <f t="shared" si="3"/>
        <v>4.0600000000000005</v>
      </c>
    </row>
    <row r="63" spans="1:17" ht="13.15" customHeight="1" x14ac:dyDescent="0.2">
      <c r="A63" s="313" t="s">
        <v>96</v>
      </c>
      <c r="B63" s="442">
        <v>16</v>
      </c>
      <c r="C63" s="442">
        <v>25</v>
      </c>
      <c r="D63" s="441">
        <v>7.5</v>
      </c>
      <c r="E63" s="441">
        <v>33.5</v>
      </c>
      <c r="F63" s="176" t="s">
        <v>96</v>
      </c>
      <c r="G63" s="344"/>
      <c r="H63" s="317"/>
      <c r="I63" s="385"/>
      <c r="J63" s="5"/>
      <c r="K63" s="190"/>
      <c r="L63" s="214"/>
      <c r="M63" s="384">
        <f t="shared" si="22"/>
        <v>0</v>
      </c>
      <c r="N63" s="147">
        <f t="shared" ref="N63:N66" si="25">J63+L63</f>
        <v>0</v>
      </c>
      <c r="O63" s="214"/>
      <c r="P63" s="384">
        <f t="shared" si="2"/>
        <v>0</v>
      </c>
      <c r="Q63" s="147">
        <f t="shared" si="3"/>
        <v>0</v>
      </c>
    </row>
    <row r="64" spans="1:17" ht="10.9" customHeight="1" x14ac:dyDescent="0.2">
      <c r="A64" s="192" t="s">
        <v>6</v>
      </c>
      <c r="B64" s="427">
        <v>14.5</v>
      </c>
      <c r="C64" s="425">
        <v>20</v>
      </c>
      <c r="D64" s="427">
        <v>7.5</v>
      </c>
      <c r="E64" s="425">
        <v>27</v>
      </c>
      <c r="F64" s="145" t="s">
        <v>6</v>
      </c>
      <c r="G64" s="274">
        <f>'на дату'!H62</f>
        <v>79</v>
      </c>
      <c r="H64" s="274">
        <f>G64/$J$1</f>
        <v>11.285714285714286</v>
      </c>
      <c r="I64" s="386">
        <f>'на дату'!K62</f>
        <v>12</v>
      </c>
      <c r="J64" s="6">
        <f t="shared" ref="J64:J65" si="26">E64-I64*$H$2*$G$1+D64*$F$2</f>
        <v>2.5500000000000007</v>
      </c>
      <c r="K64" s="146">
        <v>220</v>
      </c>
      <c r="L64" s="214">
        <v>15</v>
      </c>
      <c r="M64" s="384">
        <f t="shared" si="22"/>
        <v>3300</v>
      </c>
      <c r="N64" s="147">
        <f t="shared" si="25"/>
        <v>17.55</v>
      </c>
      <c r="O64" s="214"/>
      <c r="P64" s="384">
        <f t="shared" si="2"/>
        <v>0</v>
      </c>
      <c r="Q64" s="147">
        <f t="shared" si="3"/>
        <v>17.55</v>
      </c>
    </row>
    <row r="65" spans="1:17" ht="10.9" customHeight="1" x14ac:dyDescent="0.2">
      <c r="A65" s="192" t="s">
        <v>8</v>
      </c>
      <c r="B65" s="427">
        <v>1.5</v>
      </c>
      <c r="C65" s="425">
        <v>5</v>
      </c>
      <c r="D65" s="426"/>
      <c r="E65" s="427">
        <v>6.5</v>
      </c>
      <c r="F65" s="145" t="s">
        <v>8</v>
      </c>
      <c r="G65" s="274">
        <f>'на дату'!H63</f>
        <v>6</v>
      </c>
      <c r="H65" s="274">
        <f>G65/$J$1</f>
        <v>0.8571428571428571</v>
      </c>
      <c r="I65" s="386">
        <f>'на дату'!K63</f>
        <v>0.66666666666666663</v>
      </c>
      <c r="J65" s="6">
        <f t="shared" si="26"/>
        <v>5.0999999999999996</v>
      </c>
      <c r="K65" s="190">
        <v>310</v>
      </c>
      <c r="L65" s="214"/>
      <c r="M65" s="384">
        <f t="shared" si="22"/>
        <v>0</v>
      </c>
      <c r="N65" s="147">
        <f t="shared" si="25"/>
        <v>5.0999999999999996</v>
      </c>
      <c r="O65" s="214"/>
      <c r="P65" s="384">
        <f t="shared" si="2"/>
        <v>0</v>
      </c>
      <c r="Q65" s="147">
        <f t="shared" si="3"/>
        <v>5.0999999999999996</v>
      </c>
    </row>
    <row r="66" spans="1:17" ht="13.15" customHeight="1" x14ac:dyDescent="0.2">
      <c r="A66" s="321" t="s">
        <v>298</v>
      </c>
      <c r="B66" s="441">
        <v>10.5</v>
      </c>
      <c r="C66" s="442">
        <v>10</v>
      </c>
      <c r="D66" s="442">
        <v>9</v>
      </c>
      <c r="E66" s="441">
        <v>11.5</v>
      </c>
      <c r="F66" s="321" t="s">
        <v>298</v>
      </c>
      <c r="G66" s="324">
        <f>'на дату'!H64</f>
        <v>0</v>
      </c>
      <c r="H66" s="324"/>
      <c r="I66" s="390">
        <f>'на дату'!K64</f>
        <v>0</v>
      </c>
      <c r="J66" s="5"/>
      <c r="K66" s="190"/>
      <c r="L66" s="214"/>
      <c r="M66" s="384">
        <f t="shared" si="22"/>
        <v>0</v>
      </c>
      <c r="N66" s="147">
        <f t="shared" si="25"/>
        <v>0</v>
      </c>
      <c r="O66" s="214"/>
      <c r="P66" s="384">
        <f t="shared" si="2"/>
        <v>0</v>
      </c>
      <c r="Q66" s="147">
        <f t="shared" si="3"/>
        <v>0</v>
      </c>
    </row>
    <row r="67" spans="1:17" ht="13.15" customHeight="1" x14ac:dyDescent="0.2">
      <c r="A67" s="192" t="s">
        <v>6</v>
      </c>
      <c r="B67" s="427">
        <v>6.5</v>
      </c>
      <c r="C67" s="425">
        <v>10</v>
      </c>
      <c r="D67" s="425">
        <v>7</v>
      </c>
      <c r="E67" s="427">
        <v>9.5</v>
      </c>
      <c r="F67" s="145" t="s">
        <v>6</v>
      </c>
      <c r="G67" s="117">
        <f>'на дату'!H65</f>
        <v>0</v>
      </c>
      <c r="H67" s="368">
        <v>2</v>
      </c>
      <c r="I67" s="388">
        <f>'на дату'!K65</f>
        <v>5</v>
      </c>
      <c r="J67" s="6">
        <f t="shared" ref="J67:J68" si="27">E67-I67*$H$2*$G$1+D67*$F$2</f>
        <v>-0.29999999999999993</v>
      </c>
      <c r="K67" s="146">
        <v>220</v>
      </c>
      <c r="L67" s="214">
        <v>10</v>
      </c>
      <c r="M67" s="384">
        <f t="shared" si="22"/>
        <v>2200</v>
      </c>
      <c r="N67" s="147">
        <f t="shared" ref="N67:N117" si="28">J67+L67</f>
        <v>9.6999999999999993</v>
      </c>
      <c r="O67" s="214"/>
      <c r="P67" s="384">
        <f t="shared" si="2"/>
        <v>0</v>
      </c>
      <c r="Q67" s="147">
        <f t="shared" si="3"/>
        <v>9.6999999999999993</v>
      </c>
    </row>
    <row r="68" spans="1:17" ht="13.15" customHeight="1" x14ac:dyDescent="0.2">
      <c r="A68" s="192" t="s">
        <v>8</v>
      </c>
      <c r="B68" s="425">
        <v>4</v>
      </c>
      <c r="C68" s="426"/>
      <c r="D68" s="425">
        <v>2</v>
      </c>
      <c r="E68" s="425">
        <v>2</v>
      </c>
      <c r="F68" s="192" t="s">
        <v>8</v>
      </c>
      <c r="G68" s="117">
        <f>'на дату'!H66</f>
        <v>0</v>
      </c>
      <c r="H68" s="368"/>
      <c r="I68" s="388">
        <f>'на дату'!K66</f>
        <v>0.13333333333333333</v>
      </c>
      <c r="J68" s="6">
        <f t="shared" si="27"/>
        <v>1.92</v>
      </c>
      <c r="K68" s="382">
        <v>310</v>
      </c>
      <c r="L68" s="214"/>
      <c r="M68" s="384">
        <f t="shared" si="22"/>
        <v>0</v>
      </c>
      <c r="N68" s="147">
        <f t="shared" si="28"/>
        <v>1.92</v>
      </c>
      <c r="O68" s="214"/>
      <c r="P68" s="384">
        <f t="shared" si="2"/>
        <v>0</v>
      </c>
      <c r="Q68" s="147">
        <f t="shared" si="3"/>
        <v>1.92</v>
      </c>
    </row>
    <row r="69" spans="1:17" ht="10.9" customHeight="1" x14ac:dyDescent="0.2">
      <c r="A69" s="313" t="s">
        <v>97</v>
      </c>
      <c r="B69" s="442">
        <v>15</v>
      </c>
      <c r="C69" s="442">
        <v>25</v>
      </c>
      <c r="D69" s="441">
        <v>17.5</v>
      </c>
      <c r="E69" s="441">
        <v>22.5</v>
      </c>
      <c r="F69" s="176" t="s">
        <v>97</v>
      </c>
      <c r="G69" s="344"/>
      <c r="H69" s="317"/>
      <c r="I69" s="385"/>
      <c r="J69" s="5"/>
      <c r="L69" s="214"/>
      <c r="M69" s="384">
        <f t="shared" si="22"/>
        <v>0</v>
      </c>
      <c r="N69" s="147">
        <f t="shared" si="28"/>
        <v>0</v>
      </c>
      <c r="O69" s="214"/>
      <c r="P69" s="384">
        <f t="shared" si="2"/>
        <v>0</v>
      </c>
      <c r="Q69" s="147">
        <f t="shared" si="3"/>
        <v>0</v>
      </c>
    </row>
    <row r="70" spans="1:17" ht="10.9" customHeight="1" x14ac:dyDescent="0.2">
      <c r="A70" s="192" t="s">
        <v>6</v>
      </c>
      <c r="B70" s="425">
        <v>8</v>
      </c>
      <c r="C70" s="425">
        <v>25</v>
      </c>
      <c r="D70" s="427">
        <v>16.5</v>
      </c>
      <c r="E70" s="427">
        <v>16.5</v>
      </c>
      <c r="F70" s="145" t="s">
        <v>6</v>
      </c>
      <c r="G70" s="274">
        <f>'на дату'!H68</f>
        <v>60</v>
      </c>
      <c r="H70" s="274">
        <f>G70/$J$1</f>
        <v>8.5714285714285712</v>
      </c>
      <c r="I70" s="386">
        <f>'на дату'!K68</f>
        <v>8.9333333333333336</v>
      </c>
      <c r="J70" s="6">
        <f t="shared" ref="J70:J71" si="29">E70-I70*$H$2*$G$1+D70*$F$2</f>
        <v>-0.60999999999999788</v>
      </c>
      <c r="K70" s="146">
        <v>220</v>
      </c>
      <c r="L70" s="214">
        <v>15</v>
      </c>
      <c r="M70" s="384">
        <f t="shared" si="22"/>
        <v>3300</v>
      </c>
      <c r="N70" s="147">
        <f t="shared" si="28"/>
        <v>14.390000000000002</v>
      </c>
      <c r="O70" s="214"/>
      <c r="P70" s="384">
        <f t="shared" ref="P70:P125" si="30">K70*O70</f>
        <v>0</v>
      </c>
      <c r="Q70" s="147">
        <f t="shared" ref="Q70:Q125" si="31">N70+O70</f>
        <v>14.390000000000002</v>
      </c>
    </row>
    <row r="71" spans="1:17" ht="13.15" customHeight="1" x14ac:dyDescent="0.2">
      <c r="A71" s="192" t="s">
        <v>8</v>
      </c>
      <c r="B71" s="425">
        <v>7</v>
      </c>
      <c r="C71" s="426"/>
      <c r="D71" s="425">
        <v>1</v>
      </c>
      <c r="E71" s="425">
        <v>6</v>
      </c>
      <c r="F71" s="145" t="s">
        <v>8</v>
      </c>
      <c r="G71" s="274">
        <f>'на дату'!H69</f>
        <v>5</v>
      </c>
      <c r="H71" s="274">
        <f>G71/$J$1</f>
        <v>0.7142857142857143</v>
      </c>
      <c r="I71" s="386">
        <f>'на дату'!K69</f>
        <v>0.4</v>
      </c>
      <c r="J71" s="6">
        <f t="shared" si="29"/>
        <v>5.26</v>
      </c>
      <c r="K71" s="190">
        <v>310</v>
      </c>
      <c r="L71" s="214"/>
      <c r="M71" s="384">
        <f t="shared" si="22"/>
        <v>0</v>
      </c>
      <c r="N71" s="147">
        <f t="shared" si="28"/>
        <v>5.26</v>
      </c>
      <c r="O71" s="214"/>
      <c r="P71" s="384">
        <f t="shared" si="30"/>
        <v>0</v>
      </c>
      <c r="Q71" s="147">
        <f t="shared" si="31"/>
        <v>5.26</v>
      </c>
    </row>
    <row r="72" spans="1:17" ht="10.9" customHeight="1" x14ac:dyDescent="0.2">
      <c r="A72" s="313" t="s">
        <v>26</v>
      </c>
      <c r="B72" s="441">
        <v>26.5</v>
      </c>
      <c r="C72" s="442">
        <v>13</v>
      </c>
      <c r="D72" s="442">
        <v>9</v>
      </c>
      <c r="E72" s="441">
        <v>30.5</v>
      </c>
      <c r="F72" s="176" t="s">
        <v>26</v>
      </c>
      <c r="G72" s="344"/>
      <c r="H72" s="317"/>
      <c r="I72" s="385"/>
      <c r="J72" s="5"/>
      <c r="K72" s="146"/>
      <c r="L72" s="214"/>
      <c r="M72" s="384">
        <f t="shared" si="22"/>
        <v>0</v>
      </c>
      <c r="N72" s="147">
        <f t="shared" si="28"/>
        <v>0</v>
      </c>
      <c r="O72" s="214"/>
      <c r="P72" s="384">
        <f t="shared" si="30"/>
        <v>0</v>
      </c>
      <c r="Q72" s="147">
        <f t="shared" si="31"/>
        <v>0</v>
      </c>
    </row>
    <row r="73" spans="1:17" ht="13.15" customHeight="1" x14ac:dyDescent="0.2">
      <c r="A73" s="192" t="s">
        <v>6</v>
      </c>
      <c r="B73" s="427">
        <v>13.5</v>
      </c>
      <c r="C73" s="425">
        <v>13</v>
      </c>
      <c r="D73" s="425">
        <v>9</v>
      </c>
      <c r="E73" s="427">
        <v>17.5</v>
      </c>
      <c r="F73" s="145" t="s">
        <v>6</v>
      </c>
      <c r="G73" s="274">
        <f>'на дату'!H71</f>
        <v>109.5</v>
      </c>
      <c r="H73" s="274">
        <f>G73/$I$1</f>
        <v>9.125</v>
      </c>
      <c r="I73" s="386">
        <f>'на дату'!K71</f>
        <v>6.6</v>
      </c>
      <c r="J73" s="6">
        <f t="shared" ref="J73:J74" si="32">E73-I73*$H$2*$G$1+D73*$F$2</f>
        <v>4.5400000000000027</v>
      </c>
      <c r="K73" s="146">
        <v>220</v>
      </c>
      <c r="L73" s="214"/>
      <c r="M73" s="384">
        <f t="shared" si="22"/>
        <v>0</v>
      </c>
      <c r="N73" s="147">
        <f t="shared" si="28"/>
        <v>4.5400000000000027</v>
      </c>
      <c r="O73" s="214"/>
      <c r="P73" s="384">
        <f t="shared" si="30"/>
        <v>0</v>
      </c>
      <c r="Q73" s="147">
        <f t="shared" si="31"/>
        <v>4.5400000000000027</v>
      </c>
    </row>
    <row r="74" spans="1:17" ht="10.9" customHeight="1" x14ac:dyDescent="0.2">
      <c r="A74" s="192" t="s">
        <v>8</v>
      </c>
      <c r="B74" s="425">
        <v>13</v>
      </c>
      <c r="C74" s="426"/>
      <c r="D74" s="426"/>
      <c r="E74" s="425">
        <v>13</v>
      </c>
      <c r="F74" s="145" t="s">
        <v>8</v>
      </c>
      <c r="G74" s="274">
        <f>'на дату'!H72</f>
        <v>44.5</v>
      </c>
      <c r="H74" s="274">
        <f>G74/$I$1</f>
        <v>3.7083333333333335</v>
      </c>
      <c r="I74" s="386">
        <f>'на дату'!K72</f>
        <v>0.33333333333333331</v>
      </c>
      <c r="J74" s="6">
        <f t="shared" si="32"/>
        <v>12.3</v>
      </c>
      <c r="K74" s="146">
        <v>310</v>
      </c>
      <c r="L74" s="214"/>
      <c r="M74" s="384">
        <f t="shared" si="22"/>
        <v>0</v>
      </c>
      <c r="N74" s="147">
        <f t="shared" si="28"/>
        <v>12.3</v>
      </c>
      <c r="O74" s="214"/>
      <c r="P74" s="384">
        <f t="shared" si="30"/>
        <v>0</v>
      </c>
      <c r="Q74" s="147">
        <f t="shared" si="31"/>
        <v>12.3</v>
      </c>
    </row>
    <row r="75" spans="1:17" ht="10.9" customHeight="1" x14ac:dyDescent="0.2">
      <c r="A75" s="313" t="s">
        <v>27</v>
      </c>
      <c r="B75" s="441">
        <v>17.5</v>
      </c>
      <c r="C75" s="442">
        <v>26</v>
      </c>
      <c r="D75" s="442">
        <v>19</v>
      </c>
      <c r="E75" s="441">
        <v>24.5</v>
      </c>
      <c r="F75" s="176" t="s">
        <v>27</v>
      </c>
      <c r="G75" s="344"/>
      <c r="H75" s="317"/>
      <c r="I75" s="385"/>
      <c r="J75" s="5"/>
      <c r="K75" s="146"/>
      <c r="L75" s="214"/>
      <c r="M75" s="384">
        <f t="shared" si="22"/>
        <v>0</v>
      </c>
      <c r="N75" s="147">
        <f t="shared" si="28"/>
        <v>0</v>
      </c>
      <c r="O75" s="214"/>
      <c r="P75" s="384">
        <f t="shared" si="30"/>
        <v>0</v>
      </c>
      <c r="Q75" s="147">
        <f t="shared" si="31"/>
        <v>0</v>
      </c>
    </row>
    <row r="76" spans="1:17" ht="13.15" customHeight="1" x14ac:dyDescent="0.2">
      <c r="A76" s="192" t="s">
        <v>6</v>
      </c>
      <c r="B76" s="425">
        <v>11</v>
      </c>
      <c r="C76" s="425">
        <v>26</v>
      </c>
      <c r="D76" s="425">
        <v>18</v>
      </c>
      <c r="E76" s="425">
        <v>19</v>
      </c>
      <c r="F76" s="145" t="s">
        <v>6</v>
      </c>
      <c r="G76" s="274">
        <f>'на дату'!H74</f>
        <v>106.5</v>
      </c>
      <c r="H76" s="274">
        <f>G76/$I$1</f>
        <v>8.875</v>
      </c>
      <c r="I76" s="386">
        <f>'на дату'!K74</f>
        <v>7.7333333333333334</v>
      </c>
      <c r="J76" s="6">
        <f t="shared" ref="J76:J77" si="33">E76-I76*$H$2*$G$1+D76*$F$2</f>
        <v>4.5600000000000014</v>
      </c>
      <c r="K76" s="146">
        <v>220</v>
      </c>
      <c r="L76" s="214"/>
      <c r="M76" s="384">
        <f t="shared" si="22"/>
        <v>0</v>
      </c>
      <c r="N76" s="147">
        <f t="shared" si="28"/>
        <v>4.5600000000000014</v>
      </c>
      <c r="O76" s="325">
        <v>10</v>
      </c>
      <c r="P76" s="384">
        <f t="shared" si="30"/>
        <v>2200</v>
      </c>
      <c r="Q76" s="147">
        <f t="shared" si="31"/>
        <v>14.560000000000002</v>
      </c>
    </row>
    <row r="77" spans="1:17" ht="10.9" customHeight="1" x14ac:dyDescent="0.2">
      <c r="A77" s="192" t="s">
        <v>8</v>
      </c>
      <c r="B77" s="427">
        <v>6.5</v>
      </c>
      <c r="C77" s="426"/>
      <c r="D77" s="425">
        <v>1</v>
      </c>
      <c r="E77" s="427">
        <v>5.5</v>
      </c>
      <c r="F77" s="145" t="s">
        <v>8</v>
      </c>
      <c r="G77" s="274">
        <f>'на дату'!H75</f>
        <v>13</v>
      </c>
      <c r="H77" s="274">
        <f>G77/$I$1</f>
        <v>1.0833333333333333</v>
      </c>
      <c r="I77" s="386">
        <f>'на дату'!K75</f>
        <v>0.46666666666666667</v>
      </c>
      <c r="J77" s="6">
        <f t="shared" si="33"/>
        <v>4.62</v>
      </c>
      <c r="K77" s="146">
        <v>310</v>
      </c>
      <c r="L77" s="214"/>
      <c r="M77" s="384">
        <f t="shared" si="22"/>
        <v>0</v>
      </c>
      <c r="N77" s="147">
        <f t="shared" si="28"/>
        <v>4.62</v>
      </c>
      <c r="O77" s="214"/>
      <c r="P77" s="384">
        <f t="shared" si="30"/>
        <v>0</v>
      </c>
      <c r="Q77" s="147">
        <f t="shared" si="31"/>
        <v>4.62</v>
      </c>
    </row>
    <row r="78" spans="1:17" ht="10.9" customHeight="1" x14ac:dyDescent="0.2">
      <c r="A78" s="313" t="s">
        <v>28</v>
      </c>
      <c r="B78" s="442">
        <v>45</v>
      </c>
      <c r="C78" s="442">
        <v>69</v>
      </c>
      <c r="D78" s="442">
        <v>22</v>
      </c>
      <c r="E78" s="442">
        <v>92</v>
      </c>
      <c r="F78" s="176" t="s">
        <v>28</v>
      </c>
      <c r="G78" s="344"/>
      <c r="H78" s="317"/>
      <c r="I78" s="385"/>
      <c r="J78" s="5"/>
      <c r="L78" s="214"/>
      <c r="M78" s="384">
        <f t="shared" si="22"/>
        <v>0</v>
      </c>
      <c r="N78" s="147">
        <f t="shared" si="28"/>
        <v>0</v>
      </c>
      <c r="O78" s="214"/>
      <c r="P78" s="384">
        <f t="shared" si="30"/>
        <v>0</v>
      </c>
      <c r="Q78" s="147">
        <f t="shared" si="31"/>
        <v>0</v>
      </c>
    </row>
    <row r="79" spans="1:17" ht="13.15" customHeight="1" x14ac:dyDescent="0.2">
      <c r="A79" s="192" t="s">
        <v>6</v>
      </c>
      <c r="B79" s="427">
        <v>41.5</v>
      </c>
      <c r="C79" s="425">
        <v>60</v>
      </c>
      <c r="D79" s="425">
        <v>19</v>
      </c>
      <c r="E79" s="427">
        <v>82.5</v>
      </c>
      <c r="F79" s="145" t="s">
        <v>6</v>
      </c>
      <c r="G79" s="274">
        <f>'на дату'!H77</f>
        <v>284.5</v>
      </c>
      <c r="H79" s="274">
        <f>G79/$I$1</f>
        <v>23.708333333333332</v>
      </c>
      <c r="I79" s="386">
        <f>'на дату'!K77</f>
        <v>30.2</v>
      </c>
      <c r="J79" s="6">
        <f t="shared" ref="J79:J80" si="34">E79-I79*$H$2*$G$1+D79*$F$2</f>
        <v>20.980000000000004</v>
      </c>
      <c r="K79" s="146">
        <v>220</v>
      </c>
      <c r="L79" s="214"/>
      <c r="M79" s="384">
        <f t="shared" si="22"/>
        <v>0</v>
      </c>
      <c r="N79" s="147">
        <f t="shared" si="28"/>
        <v>20.980000000000004</v>
      </c>
      <c r="O79" s="214"/>
      <c r="P79" s="384">
        <f t="shared" si="30"/>
        <v>0</v>
      </c>
      <c r="Q79" s="147">
        <f t="shared" si="31"/>
        <v>20.980000000000004</v>
      </c>
    </row>
    <row r="80" spans="1:17" ht="10.9" customHeight="1" x14ac:dyDescent="0.2">
      <c r="A80" s="192" t="s">
        <v>8</v>
      </c>
      <c r="B80" s="427">
        <v>3.5</v>
      </c>
      <c r="C80" s="425">
        <v>9</v>
      </c>
      <c r="D80" s="425">
        <v>3</v>
      </c>
      <c r="E80" s="427">
        <v>9.5</v>
      </c>
      <c r="F80" s="145" t="s">
        <v>8</v>
      </c>
      <c r="G80" s="274">
        <f>'на дату'!H78</f>
        <v>44</v>
      </c>
      <c r="H80" s="274">
        <f>G80/$I$1</f>
        <v>3.6666666666666665</v>
      </c>
      <c r="I80" s="386">
        <f>'на дату'!K78</f>
        <v>2.6666666666666665</v>
      </c>
      <c r="J80" s="6">
        <f t="shared" si="34"/>
        <v>4.2</v>
      </c>
      <c r="K80" s="146">
        <v>310</v>
      </c>
      <c r="L80" s="214"/>
      <c r="M80" s="384">
        <f t="shared" si="22"/>
        <v>0</v>
      </c>
      <c r="N80" s="147">
        <f t="shared" si="28"/>
        <v>4.2</v>
      </c>
      <c r="O80" s="214"/>
      <c r="P80" s="384">
        <f t="shared" si="30"/>
        <v>0</v>
      </c>
      <c r="Q80" s="147">
        <f t="shared" si="31"/>
        <v>4.2</v>
      </c>
    </row>
    <row r="81" spans="1:17" ht="10.9" customHeight="1" x14ac:dyDescent="0.2">
      <c r="A81" s="313" t="s">
        <v>164</v>
      </c>
      <c r="B81" s="441">
        <v>2.5</v>
      </c>
      <c r="C81" s="442">
        <v>20</v>
      </c>
      <c r="D81" s="442">
        <v>4</v>
      </c>
      <c r="E81" s="441">
        <v>18.5</v>
      </c>
      <c r="F81" s="176" t="s">
        <v>164</v>
      </c>
      <c r="G81" s="344"/>
      <c r="H81" s="317"/>
      <c r="I81" s="385"/>
      <c r="J81" s="6"/>
      <c r="K81" s="146"/>
      <c r="L81" s="214"/>
      <c r="M81" s="384">
        <f t="shared" si="22"/>
        <v>0</v>
      </c>
      <c r="N81" s="147">
        <f t="shared" si="28"/>
        <v>0</v>
      </c>
      <c r="O81" s="214"/>
      <c r="P81" s="384">
        <f t="shared" si="30"/>
        <v>0</v>
      </c>
      <c r="Q81" s="147">
        <f t="shared" si="31"/>
        <v>0</v>
      </c>
    </row>
    <row r="82" spans="1:17" ht="10.9" customHeight="1" x14ac:dyDescent="0.2">
      <c r="A82" s="192" t="s">
        <v>6</v>
      </c>
      <c r="B82" s="427">
        <v>2.5</v>
      </c>
      <c r="C82" s="425">
        <v>20</v>
      </c>
      <c r="D82" s="425">
        <v>4</v>
      </c>
      <c r="E82" s="427">
        <v>18.5</v>
      </c>
      <c r="F82" s="145" t="s">
        <v>6</v>
      </c>
      <c r="G82" s="274">
        <f>'на дату'!H80</f>
        <v>13</v>
      </c>
      <c r="H82" s="274">
        <f>G82/($J$1)</f>
        <v>1.8571428571428572</v>
      </c>
      <c r="I82" s="386">
        <f>'на дату'!K80</f>
        <v>5</v>
      </c>
      <c r="J82" s="6">
        <f>E82-I82*$H$2*$G$1+D82*$F$2</f>
        <v>8.4</v>
      </c>
      <c r="K82" s="190">
        <v>220</v>
      </c>
      <c r="L82" s="214"/>
      <c r="M82" s="384">
        <f t="shared" si="22"/>
        <v>0</v>
      </c>
      <c r="N82" s="147">
        <f t="shared" si="28"/>
        <v>8.4</v>
      </c>
      <c r="O82" s="214"/>
      <c r="P82" s="384">
        <f t="shared" si="30"/>
        <v>0</v>
      </c>
      <c r="Q82" s="147">
        <f t="shared" si="31"/>
        <v>8.4</v>
      </c>
    </row>
    <row r="83" spans="1:17" ht="10.9" customHeight="1" x14ac:dyDescent="0.2">
      <c r="A83" s="321" t="s">
        <v>299</v>
      </c>
      <c r="B83" s="441">
        <v>9.5</v>
      </c>
      <c r="C83" s="442">
        <v>39</v>
      </c>
      <c r="D83" s="442">
        <v>3</v>
      </c>
      <c r="E83" s="441">
        <v>45.5</v>
      </c>
      <c r="F83" s="321" t="s">
        <v>299</v>
      </c>
      <c r="G83" s="117">
        <f>'на дату'!H81</f>
        <v>0</v>
      </c>
      <c r="H83" s="324"/>
      <c r="I83" s="390"/>
      <c r="J83" s="5"/>
      <c r="K83" s="146">
        <v>310</v>
      </c>
      <c r="L83" s="214"/>
      <c r="M83" s="384">
        <f t="shared" si="22"/>
        <v>0</v>
      </c>
      <c r="N83" s="147">
        <f t="shared" si="28"/>
        <v>0</v>
      </c>
      <c r="O83" s="214"/>
      <c r="P83" s="384">
        <f t="shared" si="30"/>
        <v>0</v>
      </c>
      <c r="Q83" s="147">
        <f t="shared" si="31"/>
        <v>0</v>
      </c>
    </row>
    <row r="84" spans="1:17" ht="10.9" customHeight="1" x14ac:dyDescent="0.2">
      <c r="A84" s="192" t="s">
        <v>6</v>
      </c>
      <c r="B84" s="425">
        <v>8</v>
      </c>
      <c r="C84" s="425">
        <v>35</v>
      </c>
      <c r="D84" s="425">
        <v>3</v>
      </c>
      <c r="E84" s="425">
        <v>40</v>
      </c>
      <c r="F84" s="192" t="s">
        <v>6</v>
      </c>
      <c r="G84" s="117">
        <f>'на дату'!H82</f>
        <v>0</v>
      </c>
      <c r="H84" s="368">
        <v>3</v>
      </c>
      <c r="I84" s="388">
        <f>'на дату'!K82</f>
        <v>9</v>
      </c>
      <c r="J84" s="6">
        <f t="shared" ref="J84:J85" si="35">E84-I84*$H$2*$G$1+D84*$F$2</f>
        <v>21.400000000000002</v>
      </c>
      <c r="K84" s="190">
        <v>220</v>
      </c>
      <c r="L84" s="214"/>
      <c r="M84" s="384">
        <f t="shared" si="22"/>
        <v>0</v>
      </c>
      <c r="N84" s="147">
        <f t="shared" si="28"/>
        <v>21.400000000000002</v>
      </c>
      <c r="O84" s="214"/>
      <c r="P84" s="384">
        <f t="shared" si="30"/>
        <v>0</v>
      </c>
      <c r="Q84" s="147">
        <f t="shared" si="31"/>
        <v>21.400000000000002</v>
      </c>
    </row>
    <row r="85" spans="1:17" ht="10.9" customHeight="1" x14ac:dyDescent="0.2">
      <c r="A85" s="192" t="s">
        <v>8</v>
      </c>
      <c r="B85" s="427">
        <v>1.5</v>
      </c>
      <c r="C85" s="425">
        <v>4</v>
      </c>
      <c r="D85" s="426"/>
      <c r="E85" s="427">
        <v>5.5</v>
      </c>
      <c r="F85" s="192" t="s">
        <v>8</v>
      </c>
      <c r="G85" s="117">
        <f>'на дату'!H83</f>
        <v>0</v>
      </c>
      <c r="H85" s="274">
        <f>G85/$H$2</f>
        <v>0</v>
      </c>
      <c r="I85" s="386">
        <f>'на дату'!K83</f>
        <v>0.33333333333333331</v>
      </c>
      <c r="J85" s="6">
        <f t="shared" si="35"/>
        <v>4.8</v>
      </c>
      <c r="K85" s="190">
        <v>310</v>
      </c>
      <c r="L85" s="214"/>
      <c r="M85" s="384">
        <f t="shared" si="22"/>
        <v>0</v>
      </c>
      <c r="N85" s="147">
        <f t="shared" si="28"/>
        <v>4.8</v>
      </c>
      <c r="O85" s="214"/>
      <c r="P85" s="384">
        <f t="shared" si="30"/>
        <v>0</v>
      </c>
      <c r="Q85" s="147">
        <f t="shared" si="31"/>
        <v>4.8</v>
      </c>
    </row>
    <row r="86" spans="1:17" ht="10.9" customHeight="1" x14ac:dyDescent="0.2">
      <c r="A86" s="313" t="s">
        <v>30</v>
      </c>
      <c r="B86" s="442">
        <v>12</v>
      </c>
      <c r="C86" s="442">
        <v>12</v>
      </c>
      <c r="D86" s="441">
        <v>7.5</v>
      </c>
      <c r="E86" s="441">
        <v>16.5</v>
      </c>
      <c r="F86" s="176" t="s">
        <v>30</v>
      </c>
      <c r="G86" s="344"/>
      <c r="H86" s="317"/>
      <c r="I86" s="385"/>
      <c r="J86" s="5"/>
      <c r="K86" s="146"/>
      <c r="L86" s="214"/>
      <c r="M86" s="384">
        <f t="shared" si="22"/>
        <v>0</v>
      </c>
      <c r="N86" s="147">
        <f t="shared" si="28"/>
        <v>0</v>
      </c>
      <c r="O86" s="214"/>
      <c r="P86" s="384">
        <f t="shared" si="30"/>
        <v>0</v>
      </c>
      <c r="Q86" s="147">
        <f t="shared" si="31"/>
        <v>0</v>
      </c>
    </row>
    <row r="87" spans="1:17" ht="10.9" customHeight="1" x14ac:dyDescent="0.2">
      <c r="A87" s="192" t="s">
        <v>6</v>
      </c>
      <c r="B87" s="427">
        <v>9.5</v>
      </c>
      <c r="C87" s="425">
        <v>8</v>
      </c>
      <c r="D87" s="425">
        <v>6</v>
      </c>
      <c r="E87" s="427">
        <v>11.5</v>
      </c>
      <c r="F87" s="145" t="s">
        <v>6</v>
      </c>
      <c r="G87" s="274">
        <f>'на дату'!H85</f>
        <v>77.5</v>
      </c>
      <c r="H87" s="274">
        <f>G87/$I$1</f>
        <v>6.458333333333333</v>
      </c>
      <c r="I87" s="386">
        <f>'на дату'!K85</f>
        <v>5.8</v>
      </c>
      <c r="J87" s="6">
        <f t="shared" ref="J87:J88" si="36">E87-I87*$H$2*$G$1+D87*$F$2</f>
        <v>-7.9999999999997851E-2</v>
      </c>
      <c r="K87" s="146">
        <v>220</v>
      </c>
      <c r="L87" s="214">
        <v>10</v>
      </c>
      <c r="M87" s="384">
        <f t="shared" si="22"/>
        <v>2200</v>
      </c>
      <c r="N87" s="147">
        <f>J87+L87</f>
        <v>9.9200000000000017</v>
      </c>
      <c r="O87" s="214"/>
      <c r="P87" s="384">
        <f t="shared" si="30"/>
        <v>0</v>
      </c>
      <c r="Q87" s="147">
        <f t="shared" si="31"/>
        <v>9.9200000000000017</v>
      </c>
    </row>
    <row r="88" spans="1:17" ht="13.15" customHeight="1" x14ac:dyDescent="0.2">
      <c r="A88" s="192" t="s">
        <v>8</v>
      </c>
      <c r="B88" s="427">
        <v>2.5</v>
      </c>
      <c r="C88" s="425">
        <v>4</v>
      </c>
      <c r="D88" s="427">
        <v>1.5</v>
      </c>
      <c r="E88" s="425">
        <v>5</v>
      </c>
      <c r="F88" s="145" t="s">
        <v>8</v>
      </c>
      <c r="G88" s="274">
        <f>'на дату'!H86</f>
        <v>10</v>
      </c>
      <c r="H88" s="274">
        <f>G88/$I$1</f>
        <v>0.83333333333333337</v>
      </c>
      <c r="I88" s="386">
        <f>'на дату'!K86</f>
        <v>1.3333333333333333</v>
      </c>
      <c r="J88" s="6">
        <f t="shared" si="36"/>
        <v>2.35</v>
      </c>
      <c r="K88" s="190">
        <v>310</v>
      </c>
      <c r="L88" s="214"/>
      <c r="M88" s="384">
        <f t="shared" si="22"/>
        <v>0</v>
      </c>
      <c r="N88" s="147">
        <f t="shared" ref="N88:N91" si="37">J88+L88</f>
        <v>2.35</v>
      </c>
      <c r="O88" s="214"/>
      <c r="P88" s="384">
        <f t="shared" si="30"/>
        <v>0</v>
      </c>
      <c r="Q88" s="147">
        <f t="shared" si="31"/>
        <v>2.35</v>
      </c>
    </row>
    <row r="89" spans="1:17" ht="10.9" customHeight="1" x14ac:dyDescent="0.2">
      <c r="A89" s="313" t="s">
        <v>31</v>
      </c>
      <c r="B89" s="441">
        <v>13.5</v>
      </c>
      <c r="C89" s="442">
        <v>4</v>
      </c>
      <c r="D89" s="441">
        <v>3.5</v>
      </c>
      <c r="E89" s="442">
        <v>14</v>
      </c>
      <c r="F89" s="176" t="s">
        <v>31</v>
      </c>
      <c r="G89" s="344"/>
      <c r="H89" s="317"/>
      <c r="I89" s="385"/>
      <c r="J89" s="5"/>
      <c r="K89" s="146"/>
      <c r="L89" s="214"/>
      <c r="M89" s="384">
        <f t="shared" si="22"/>
        <v>0</v>
      </c>
      <c r="N89" s="147">
        <f t="shared" si="28"/>
        <v>0</v>
      </c>
      <c r="O89" s="214"/>
      <c r="P89" s="384">
        <f t="shared" si="30"/>
        <v>0</v>
      </c>
      <c r="Q89" s="147">
        <f t="shared" si="31"/>
        <v>0</v>
      </c>
    </row>
    <row r="90" spans="1:17" ht="10.9" customHeight="1" x14ac:dyDescent="0.2">
      <c r="A90" s="192" t="s">
        <v>6</v>
      </c>
      <c r="B90" s="425">
        <v>13</v>
      </c>
      <c r="C90" s="426"/>
      <c r="D90" s="427">
        <v>3.5</v>
      </c>
      <c r="E90" s="427">
        <v>9.5</v>
      </c>
      <c r="F90" s="145" t="s">
        <v>6</v>
      </c>
      <c r="G90" s="274">
        <f>'на дату'!H88</f>
        <v>46</v>
      </c>
      <c r="H90" s="274">
        <f>G90/$I$1</f>
        <v>3.8333333333333335</v>
      </c>
      <c r="I90" s="386">
        <f>'на дату'!K88</f>
        <v>4</v>
      </c>
      <c r="J90" s="6">
        <f t="shared" ref="J90:J91" si="38">E90-I90*$H$2*$G$1+D90*$F$2</f>
        <v>1.4500000000000015</v>
      </c>
      <c r="K90" s="146">
        <v>220</v>
      </c>
      <c r="L90" s="214"/>
      <c r="M90" s="384">
        <f t="shared" si="22"/>
        <v>0</v>
      </c>
      <c r="N90" s="147">
        <f>J90+L90</f>
        <v>1.4500000000000015</v>
      </c>
      <c r="O90" s="214">
        <v>10</v>
      </c>
      <c r="P90" s="384">
        <f t="shared" si="30"/>
        <v>2200</v>
      </c>
      <c r="Q90" s="147">
        <f t="shared" si="31"/>
        <v>11.450000000000001</v>
      </c>
    </row>
    <row r="91" spans="1:17" ht="13.15" customHeight="1" x14ac:dyDescent="0.2">
      <c r="A91" s="192" t="s">
        <v>8</v>
      </c>
      <c r="B91" s="427">
        <v>0.5</v>
      </c>
      <c r="C91" s="425">
        <v>4</v>
      </c>
      <c r="D91" s="426"/>
      <c r="E91" s="427">
        <v>4.5</v>
      </c>
      <c r="F91" s="145" t="s">
        <v>8</v>
      </c>
      <c r="G91" s="274">
        <f>'на дату'!H89</f>
        <v>11</v>
      </c>
      <c r="H91" s="367">
        <f>G91/$I$1</f>
        <v>0.91666666666666663</v>
      </c>
      <c r="I91" s="391">
        <f>'на дату'!K89</f>
        <v>0.2</v>
      </c>
      <c r="J91" s="6">
        <f t="shared" si="38"/>
        <v>4.08</v>
      </c>
      <c r="K91" s="190">
        <v>310</v>
      </c>
      <c r="L91" s="214"/>
      <c r="M91" s="384">
        <f t="shared" si="22"/>
        <v>0</v>
      </c>
      <c r="N91" s="147">
        <f t="shared" si="37"/>
        <v>4.08</v>
      </c>
      <c r="O91" s="214"/>
      <c r="P91" s="384">
        <f t="shared" si="30"/>
        <v>0</v>
      </c>
      <c r="Q91" s="147">
        <f t="shared" si="31"/>
        <v>4.08</v>
      </c>
    </row>
    <row r="92" spans="1:17" ht="10.9" customHeight="1" x14ac:dyDescent="0.2">
      <c r="A92" s="313" t="s">
        <v>32</v>
      </c>
      <c r="B92" s="442">
        <v>17</v>
      </c>
      <c r="C92" s="443"/>
      <c r="D92" s="441">
        <v>2.5</v>
      </c>
      <c r="E92" s="441">
        <v>14.5</v>
      </c>
      <c r="F92" s="176" t="s">
        <v>32</v>
      </c>
      <c r="G92" s="344"/>
      <c r="H92" s="317"/>
      <c r="I92" s="385"/>
      <c r="J92" s="6"/>
      <c r="K92" s="146"/>
      <c r="L92" s="214"/>
      <c r="M92" s="384">
        <f t="shared" si="22"/>
        <v>0</v>
      </c>
      <c r="N92" s="147">
        <f t="shared" si="28"/>
        <v>0</v>
      </c>
      <c r="O92" s="214"/>
      <c r="P92" s="384">
        <f t="shared" si="30"/>
        <v>0</v>
      </c>
      <c r="Q92" s="147">
        <f t="shared" si="31"/>
        <v>0</v>
      </c>
    </row>
    <row r="93" spans="1:17" ht="10.9" customHeight="1" x14ac:dyDescent="0.2">
      <c r="A93" s="192" t="s">
        <v>6</v>
      </c>
      <c r="B93" s="425">
        <v>17</v>
      </c>
      <c r="C93" s="426"/>
      <c r="D93" s="427">
        <v>2.5</v>
      </c>
      <c r="E93" s="427">
        <v>14.5</v>
      </c>
      <c r="F93" s="145" t="s">
        <v>6</v>
      </c>
      <c r="G93" s="274">
        <f>'на дату'!H91</f>
        <v>54</v>
      </c>
      <c r="H93" s="274">
        <f>G93/$I$1</f>
        <v>4.5</v>
      </c>
      <c r="I93" s="386">
        <f>'на дату'!K91</f>
        <v>3.1333333333333333</v>
      </c>
      <c r="J93" s="6">
        <f>E93-I93*$H$2*$G$1+D93*$F$2</f>
        <v>8.17</v>
      </c>
      <c r="K93" s="190">
        <v>220</v>
      </c>
      <c r="L93" s="214"/>
      <c r="M93" s="384">
        <f t="shared" si="22"/>
        <v>0</v>
      </c>
      <c r="N93" s="147">
        <f t="shared" si="28"/>
        <v>8.17</v>
      </c>
      <c r="O93" s="214"/>
      <c r="P93" s="384">
        <f t="shared" si="30"/>
        <v>0</v>
      </c>
      <c r="Q93" s="147">
        <f t="shared" si="31"/>
        <v>8.17</v>
      </c>
    </row>
    <row r="94" spans="1:17" ht="13.15" customHeight="1" x14ac:dyDescent="0.2">
      <c r="A94" s="313" t="s">
        <v>33</v>
      </c>
      <c r="B94" s="442">
        <v>9</v>
      </c>
      <c r="C94" s="442">
        <v>10</v>
      </c>
      <c r="D94" s="441">
        <v>4.5</v>
      </c>
      <c r="E94" s="441">
        <v>14.5</v>
      </c>
      <c r="F94" s="176" t="s">
        <v>33</v>
      </c>
      <c r="G94" s="344"/>
      <c r="H94" s="317"/>
      <c r="I94" s="385"/>
      <c r="J94" s="5"/>
      <c r="K94" s="146"/>
      <c r="L94" s="214"/>
      <c r="M94" s="384">
        <f t="shared" si="22"/>
        <v>0</v>
      </c>
      <c r="N94" s="147">
        <f t="shared" si="28"/>
        <v>0</v>
      </c>
      <c r="O94" s="214"/>
      <c r="P94" s="384">
        <f t="shared" si="30"/>
        <v>0</v>
      </c>
      <c r="Q94" s="147">
        <f t="shared" si="31"/>
        <v>0</v>
      </c>
    </row>
    <row r="95" spans="1:17" ht="10.9" customHeight="1" x14ac:dyDescent="0.2">
      <c r="A95" s="192" t="s">
        <v>6</v>
      </c>
      <c r="B95" s="427">
        <v>4.5</v>
      </c>
      <c r="C95" s="425">
        <v>10</v>
      </c>
      <c r="D95" s="427">
        <v>4.5</v>
      </c>
      <c r="E95" s="425">
        <v>10</v>
      </c>
      <c r="F95" s="145" t="s">
        <v>6</v>
      </c>
      <c r="G95" s="274">
        <f>'на дату'!H93</f>
        <v>33</v>
      </c>
      <c r="H95" s="274">
        <f>G95/$I$1</f>
        <v>2.75</v>
      </c>
      <c r="I95" s="386">
        <f>'на дату'!K93</f>
        <v>2.2000000000000002</v>
      </c>
      <c r="J95" s="6">
        <f t="shared" ref="J95:J96" si="39">E95-I95*$H$2*$G$1+D95*$F$2</f>
        <v>5.83</v>
      </c>
      <c r="K95" s="190">
        <v>220</v>
      </c>
      <c r="L95" s="214"/>
      <c r="M95" s="384">
        <f t="shared" si="22"/>
        <v>0</v>
      </c>
      <c r="N95" s="147">
        <f t="shared" si="28"/>
        <v>5.83</v>
      </c>
      <c r="O95" s="214"/>
      <c r="P95" s="384">
        <f t="shared" si="30"/>
        <v>0</v>
      </c>
      <c r="Q95" s="147">
        <f t="shared" si="31"/>
        <v>5.83</v>
      </c>
    </row>
    <row r="96" spans="1:17" ht="10.9" customHeight="1" x14ac:dyDescent="0.2">
      <c r="A96" s="192" t="s">
        <v>8</v>
      </c>
      <c r="B96" s="427">
        <v>4.5</v>
      </c>
      <c r="C96" s="426"/>
      <c r="D96" s="426"/>
      <c r="E96" s="427">
        <v>4.5</v>
      </c>
      <c r="F96" s="145" t="s">
        <v>8</v>
      </c>
      <c r="G96" s="274">
        <f>'на дату'!H94</f>
        <v>11</v>
      </c>
      <c r="H96" s="274">
        <f>G96/$I$1</f>
        <v>0.91666666666666663</v>
      </c>
      <c r="I96" s="386">
        <f>'на дату'!K94</f>
        <v>0.13333333333333333</v>
      </c>
      <c r="J96" s="6">
        <f t="shared" si="39"/>
        <v>4.22</v>
      </c>
      <c r="K96" s="146">
        <v>310</v>
      </c>
      <c r="L96" s="214"/>
      <c r="M96" s="384">
        <f t="shared" si="22"/>
        <v>0</v>
      </c>
      <c r="N96" s="147">
        <f t="shared" si="28"/>
        <v>4.22</v>
      </c>
      <c r="O96" s="214"/>
      <c r="P96" s="384">
        <f t="shared" si="30"/>
        <v>0</v>
      </c>
      <c r="Q96" s="147">
        <f t="shared" si="31"/>
        <v>4.22</v>
      </c>
    </row>
    <row r="97" spans="1:17" ht="13.15" customHeight="1" x14ac:dyDescent="0.2">
      <c r="A97" s="313" t="s">
        <v>34</v>
      </c>
      <c r="B97" s="441">
        <v>2.5</v>
      </c>
      <c r="C97" s="442">
        <v>10</v>
      </c>
      <c r="D97" s="441">
        <v>6.5</v>
      </c>
      <c r="E97" s="442">
        <v>6</v>
      </c>
      <c r="F97" s="176" t="s">
        <v>34</v>
      </c>
      <c r="G97" s="344"/>
      <c r="H97" s="317"/>
      <c r="I97" s="385"/>
      <c r="J97" s="5"/>
      <c r="K97" s="146"/>
      <c r="L97" s="214"/>
      <c r="M97" s="384">
        <f t="shared" si="22"/>
        <v>0</v>
      </c>
      <c r="N97" s="147">
        <f t="shared" si="28"/>
        <v>0</v>
      </c>
      <c r="O97" s="214"/>
      <c r="P97" s="384">
        <f t="shared" si="30"/>
        <v>0</v>
      </c>
      <c r="Q97" s="147">
        <f t="shared" si="31"/>
        <v>0</v>
      </c>
    </row>
    <row r="98" spans="1:17" ht="10.9" customHeight="1" x14ac:dyDescent="0.2">
      <c r="A98" s="192" t="s">
        <v>6</v>
      </c>
      <c r="B98" s="427">
        <v>0.5</v>
      </c>
      <c r="C98" s="425">
        <v>10</v>
      </c>
      <c r="D98" s="425">
        <v>5</v>
      </c>
      <c r="E98" s="427">
        <v>5.5</v>
      </c>
      <c r="F98" s="145" t="s">
        <v>6</v>
      </c>
      <c r="G98" s="274">
        <f>'на дату'!H96</f>
        <v>52</v>
      </c>
      <c r="H98" s="274">
        <f>G98/$I$1</f>
        <v>4.333333333333333</v>
      </c>
      <c r="I98" s="386">
        <f>'на дату'!K96</f>
        <v>1.9333333333333333</v>
      </c>
      <c r="J98" s="6">
        <f t="shared" ref="J98:J99" si="40">E98-I98*$H$2*$G$1+D98*$F$2</f>
        <v>1.9400000000000004</v>
      </c>
      <c r="K98" s="146">
        <v>220</v>
      </c>
      <c r="L98" s="214">
        <v>10</v>
      </c>
      <c r="M98" s="384">
        <f t="shared" si="22"/>
        <v>2200</v>
      </c>
      <c r="N98" s="147">
        <f t="shared" si="28"/>
        <v>11.940000000000001</v>
      </c>
      <c r="O98" s="325"/>
      <c r="P98" s="384">
        <f t="shared" si="30"/>
        <v>0</v>
      </c>
      <c r="Q98" s="147">
        <f t="shared" si="31"/>
        <v>11.940000000000001</v>
      </c>
    </row>
    <row r="99" spans="1:17" ht="10.9" customHeight="1" x14ac:dyDescent="0.2">
      <c r="A99" s="192" t="s">
        <v>8</v>
      </c>
      <c r="B99" s="425">
        <v>2</v>
      </c>
      <c r="C99" s="426"/>
      <c r="D99" s="427">
        <v>1.5</v>
      </c>
      <c r="E99" s="427">
        <v>0.5</v>
      </c>
      <c r="F99" s="145" t="s">
        <v>8</v>
      </c>
      <c r="G99" s="274">
        <f>'на дату'!H97</f>
        <v>11.5</v>
      </c>
      <c r="H99" s="274">
        <f>G99/$I$1</f>
        <v>0.95833333333333337</v>
      </c>
      <c r="I99" s="386">
        <f>'на дату'!K97</f>
        <v>0.46666666666666667</v>
      </c>
      <c r="J99" s="6">
        <f t="shared" si="40"/>
        <v>-0.32999999999999985</v>
      </c>
      <c r="K99" s="146">
        <v>310</v>
      </c>
      <c r="L99" s="214"/>
      <c r="M99" s="384">
        <f t="shared" si="22"/>
        <v>0</v>
      </c>
      <c r="N99" s="147">
        <f t="shared" si="28"/>
        <v>-0.32999999999999985</v>
      </c>
      <c r="O99" s="214">
        <v>3</v>
      </c>
      <c r="P99" s="384">
        <f t="shared" si="30"/>
        <v>930</v>
      </c>
      <c r="Q99" s="147">
        <f t="shared" si="31"/>
        <v>2.67</v>
      </c>
    </row>
    <row r="100" spans="1:17" ht="13.15" customHeight="1" outlineLevel="1" x14ac:dyDescent="0.2">
      <c r="A100" s="313" t="s">
        <v>35</v>
      </c>
      <c r="B100" s="441">
        <v>0.5</v>
      </c>
      <c r="C100" s="442">
        <v>24</v>
      </c>
      <c r="D100" s="441">
        <v>5.5</v>
      </c>
      <c r="E100" s="442">
        <v>19</v>
      </c>
      <c r="F100" s="176" t="s">
        <v>35</v>
      </c>
      <c r="G100" s="344"/>
      <c r="H100" s="317"/>
      <c r="I100" s="385"/>
      <c r="J100" s="5"/>
      <c r="K100" s="146"/>
      <c r="L100" s="214"/>
      <c r="M100" s="384">
        <f t="shared" si="22"/>
        <v>0</v>
      </c>
      <c r="N100" s="147">
        <f t="shared" si="28"/>
        <v>0</v>
      </c>
      <c r="O100" s="214"/>
      <c r="P100" s="384">
        <f t="shared" si="30"/>
        <v>0</v>
      </c>
      <c r="Q100" s="147">
        <f t="shared" si="31"/>
        <v>0</v>
      </c>
    </row>
    <row r="101" spans="1:17" ht="10.9" customHeight="1" outlineLevel="1" x14ac:dyDescent="0.2">
      <c r="A101" s="192" t="s">
        <v>6</v>
      </c>
      <c r="B101" s="426"/>
      <c r="C101" s="425">
        <v>20</v>
      </c>
      <c r="D101" s="427">
        <v>5.5</v>
      </c>
      <c r="E101" s="427">
        <v>14.5</v>
      </c>
      <c r="F101" s="145" t="s">
        <v>6</v>
      </c>
      <c r="G101" s="274">
        <f>'на дату'!H99</f>
        <v>40</v>
      </c>
      <c r="H101" s="274">
        <f>G101/$I$1</f>
        <v>3.3333333333333335</v>
      </c>
      <c r="I101" s="386">
        <f>'на дату'!K99</f>
        <v>2.6666666666666665</v>
      </c>
      <c r="J101" s="6">
        <f t="shared" ref="J101:J102" si="41">E101-I101*$H$2*$G$1+D101*$F$2</f>
        <v>9.4500000000000011</v>
      </c>
      <c r="K101" s="146">
        <v>220</v>
      </c>
      <c r="L101" s="214"/>
      <c r="M101" s="384">
        <f t="shared" si="22"/>
        <v>0</v>
      </c>
      <c r="N101" s="147">
        <f t="shared" si="28"/>
        <v>9.4500000000000011</v>
      </c>
      <c r="O101" s="214"/>
      <c r="P101" s="384">
        <f t="shared" si="30"/>
        <v>0</v>
      </c>
      <c r="Q101" s="147">
        <f t="shared" si="31"/>
        <v>9.4500000000000011</v>
      </c>
    </row>
    <row r="102" spans="1:17" ht="10.9" customHeight="1" x14ac:dyDescent="0.2">
      <c r="A102" s="192" t="s">
        <v>8</v>
      </c>
      <c r="B102" s="427">
        <v>0.5</v>
      </c>
      <c r="C102" s="425">
        <v>4</v>
      </c>
      <c r="D102" s="426"/>
      <c r="E102" s="427">
        <v>4.5</v>
      </c>
      <c r="F102" s="145" t="s">
        <v>8</v>
      </c>
      <c r="G102" s="274">
        <f>'на дату'!H100</f>
        <v>7.5</v>
      </c>
      <c r="H102" s="274">
        <f>G102/$I$1</f>
        <v>0.625</v>
      </c>
      <c r="I102" s="386">
        <f>'на дату'!K100</f>
        <v>0.53333333333333333</v>
      </c>
      <c r="J102" s="6">
        <f t="shared" si="41"/>
        <v>3.38</v>
      </c>
      <c r="K102" s="146">
        <v>310</v>
      </c>
      <c r="L102" s="214"/>
      <c r="M102" s="384">
        <f t="shared" si="22"/>
        <v>0</v>
      </c>
      <c r="N102" s="147">
        <f t="shared" si="28"/>
        <v>3.38</v>
      </c>
      <c r="O102" s="214"/>
      <c r="P102" s="384">
        <f t="shared" si="30"/>
        <v>0</v>
      </c>
      <c r="Q102" s="147">
        <f t="shared" si="31"/>
        <v>3.38</v>
      </c>
    </row>
    <row r="103" spans="1:17" ht="13.15" customHeight="1" x14ac:dyDescent="0.2">
      <c r="A103" s="313" t="s">
        <v>36</v>
      </c>
      <c r="B103" s="441">
        <v>6.5</v>
      </c>
      <c r="C103" s="442">
        <v>20</v>
      </c>
      <c r="D103" s="442">
        <v>4</v>
      </c>
      <c r="E103" s="441">
        <v>22.5</v>
      </c>
      <c r="F103" s="176" t="s">
        <v>36</v>
      </c>
      <c r="G103" s="344"/>
      <c r="H103" s="317"/>
      <c r="I103" s="385"/>
      <c r="J103" s="5"/>
      <c r="K103" s="191"/>
      <c r="L103" s="214"/>
      <c r="M103" s="384">
        <f t="shared" si="22"/>
        <v>0</v>
      </c>
      <c r="N103" s="147">
        <f t="shared" si="28"/>
        <v>0</v>
      </c>
      <c r="O103" s="214"/>
      <c r="P103" s="384">
        <f t="shared" si="30"/>
        <v>0</v>
      </c>
      <c r="Q103" s="147">
        <f t="shared" si="31"/>
        <v>0</v>
      </c>
    </row>
    <row r="104" spans="1:17" ht="9.75" customHeight="1" x14ac:dyDescent="0.2">
      <c r="A104" s="192" t="s">
        <v>6</v>
      </c>
      <c r="B104" s="427">
        <v>3.5</v>
      </c>
      <c r="C104" s="425">
        <v>20</v>
      </c>
      <c r="D104" s="425">
        <v>4</v>
      </c>
      <c r="E104" s="427">
        <v>19.5</v>
      </c>
      <c r="F104" s="145" t="s">
        <v>6</v>
      </c>
      <c r="G104" s="274">
        <f>'на дату'!H102</f>
        <v>30</v>
      </c>
      <c r="H104" s="274">
        <f>G104/$I$1</f>
        <v>2.5</v>
      </c>
      <c r="I104" s="386">
        <f>'на дату'!K102</f>
        <v>3.5333333333333332</v>
      </c>
      <c r="J104" s="6">
        <f t="shared" ref="J104:J105" si="42">E104-I104*$H$2*$G$1+D104*$F$2</f>
        <v>12.480000000000002</v>
      </c>
      <c r="K104" s="146">
        <v>220</v>
      </c>
      <c r="L104" s="214"/>
      <c r="M104" s="384">
        <f t="shared" si="22"/>
        <v>0</v>
      </c>
      <c r="N104" s="147">
        <f t="shared" si="28"/>
        <v>12.480000000000002</v>
      </c>
      <c r="O104" s="214"/>
      <c r="P104" s="384">
        <f t="shared" si="30"/>
        <v>0</v>
      </c>
      <c r="Q104" s="147">
        <f t="shared" si="31"/>
        <v>12.480000000000002</v>
      </c>
    </row>
    <row r="105" spans="1:17" ht="9.75" customHeight="1" x14ac:dyDescent="0.2">
      <c r="A105" s="192" t="s">
        <v>8</v>
      </c>
      <c r="B105" s="425">
        <v>3</v>
      </c>
      <c r="C105" s="426"/>
      <c r="D105" s="426"/>
      <c r="E105" s="425">
        <v>3</v>
      </c>
      <c r="F105" s="145" t="s">
        <v>8</v>
      </c>
      <c r="G105" s="274">
        <f>'на дату'!H103</f>
        <v>7</v>
      </c>
      <c r="H105" s="274">
        <f>G105/$I$1</f>
        <v>0.58333333333333337</v>
      </c>
      <c r="I105" s="386">
        <f>'на дату'!K103</f>
        <v>0.66666666666666663</v>
      </c>
      <c r="J105" s="6">
        <f t="shared" si="42"/>
        <v>1.6</v>
      </c>
      <c r="K105" s="146">
        <v>310</v>
      </c>
      <c r="L105" s="214"/>
      <c r="M105" s="384">
        <f t="shared" si="22"/>
        <v>0</v>
      </c>
      <c r="N105" s="147">
        <f t="shared" si="28"/>
        <v>1.6</v>
      </c>
      <c r="O105" s="214"/>
      <c r="P105" s="384">
        <f t="shared" si="30"/>
        <v>0</v>
      </c>
      <c r="Q105" s="147">
        <f t="shared" si="31"/>
        <v>1.6</v>
      </c>
    </row>
    <row r="106" spans="1:17" ht="10.9" customHeight="1" x14ac:dyDescent="0.2">
      <c r="A106" s="313" t="s">
        <v>38</v>
      </c>
      <c r="B106" s="441">
        <v>19.5</v>
      </c>
      <c r="C106" s="442">
        <v>5</v>
      </c>
      <c r="D106" s="443"/>
      <c r="E106" s="441">
        <v>24.5</v>
      </c>
      <c r="F106" s="176" t="s">
        <v>38</v>
      </c>
      <c r="G106" s="344"/>
      <c r="H106" s="317"/>
      <c r="I106" s="385"/>
      <c r="J106" s="5"/>
      <c r="K106" s="146"/>
      <c r="L106" s="214"/>
      <c r="M106" s="384">
        <f t="shared" si="22"/>
        <v>0</v>
      </c>
      <c r="N106" s="147">
        <f t="shared" si="28"/>
        <v>0</v>
      </c>
      <c r="O106" s="214"/>
      <c r="P106" s="384">
        <f t="shared" si="30"/>
        <v>0</v>
      </c>
      <c r="Q106" s="147">
        <f t="shared" si="31"/>
        <v>0</v>
      </c>
    </row>
    <row r="107" spans="1:17" ht="10.9" customHeight="1" x14ac:dyDescent="0.2">
      <c r="A107" s="192" t="s">
        <v>6</v>
      </c>
      <c r="B107" s="425">
        <v>18</v>
      </c>
      <c r="C107" s="426"/>
      <c r="D107" s="426"/>
      <c r="E107" s="425">
        <v>18</v>
      </c>
      <c r="F107" s="145" t="s">
        <v>6</v>
      </c>
      <c r="G107" s="274">
        <f>'на дату'!H105</f>
        <v>77.5</v>
      </c>
      <c r="H107" s="274">
        <f>G107/$I$1</f>
        <v>6.458333333333333</v>
      </c>
      <c r="I107" s="386">
        <f>'на дату'!K105</f>
        <v>3.9333333333333331</v>
      </c>
      <c r="J107" s="6">
        <f t="shared" ref="J107:J108" si="43">E107-I107*$H$2*$G$1+D107*$F$2</f>
        <v>9.740000000000002</v>
      </c>
      <c r="K107" s="146">
        <v>220</v>
      </c>
      <c r="L107" s="214"/>
      <c r="M107" s="384">
        <f t="shared" si="22"/>
        <v>0</v>
      </c>
      <c r="N107" s="147">
        <f t="shared" si="28"/>
        <v>9.740000000000002</v>
      </c>
      <c r="O107" s="214"/>
      <c r="P107" s="384">
        <f t="shared" si="30"/>
        <v>0</v>
      </c>
      <c r="Q107" s="147">
        <f t="shared" si="31"/>
        <v>9.740000000000002</v>
      </c>
    </row>
    <row r="108" spans="1:17" ht="13.15" customHeight="1" x14ac:dyDescent="0.2">
      <c r="A108" s="192" t="s">
        <v>8</v>
      </c>
      <c r="B108" s="427">
        <v>1.5</v>
      </c>
      <c r="C108" s="425">
        <v>5</v>
      </c>
      <c r="D108" s="426"/>
      <c r="E108" s="427">
        <v>6.5</v>
      </c>
      <c r="F108" s="145" t="s">
        <v>8</v>
      </c>
      <c r="G108" s="274">
        <f>'на дату'!H106</f>
        <v>16.5</v>
      </c>
      <c r="H108" s="274"/>
      <c r="I108" s="386">
        <f>'на дату'!K106</f>
        <v>0.8</v>
      </c>
      <c r="J108" s="6">
        <f t="shared" si="43"/>
        <v>4.82</v>
      </c>
      <c r="K108" s="146">
        <v>310</v>
      </c>
      <c r="L108" s="214"/>
      <c r="M108" s="384">
        <f t="shared" si="22"/>
        <v>0</v>
      </c>
      <c r="N108" s="147">
        <f t="shared" si="28"/>
        <v>4.82</v>
      </c>
      <c r="O108" s="214"/>
      <c r="P108" s="384">
        <f t="shared" si="30"/>
        <v>0</v>
      </c>
      <c r="Q108" s="147">
        <f t="shared" si="31"/>
        <v>4.82</v>
      </c>
    </row>
    <row r="109" spans="1:17" ht="10.9" customHeight="1" x14ac:dyDescent="0.2">
      <c r="A109" s="313" t="s">
        <v>39</v>
      </c>
      <c r="B109" s="441">
        <v>5.5</v>
      </c>
      <c r="C109" s="442">
        <v>20</v>
      </c>
      <c r="D109" s="441">
        <v>12.5</v>
      </c>
      <c r="E109" s="442">
        <v>13</v>
      </c>
      <c r="F109" s="176" t="s">
        <v>39</v>
      </c>
      <c r="G109" s="344"/>
      <c r="H109" s="317"/>
      <c r="I109" s="385"/>
      <c r="J109" s="5"/>
      <c r="K109" s="146"/>
      <c r="L109" s="214"/>
      <c r="M109" s="384">
        <f t="shared" si="22"/>
        <v>0</v>
      </c>
      <c r="N109" s="147">
        <f t="shared" si="28"/>
        <v>0</v>
      </c>
      <c r="O109" s="214"/>
      <c r="P109" s="384">
        <f t="shared" si="30"/>
        <v>0</v>
      </c>
      <c r="Q109" s="147">
        <f t="shared" si="31"/>
        <v>0</v>
      </c>
    </row>
    <row r="110" spans="1:17" ht="10.9" customHeight="1" x14ac:dyDescent="0.2">
      <c r="A110" s="192" t="s">
        <v>6</v>
      </c>
      <c r="B110" s="427">
        <v>1.5</v>
      </c>
      <c r="C110" s="425">
        <v>20</v>
      </c>
      <c r="D110" s="427">
        <v>8.5</v>
      </c>
      <c r="E110" s="425">
        <v>13</v>
      </c>
      <c r="F110" s="145" t="s">
        <v>6</v>
      </c>
      <c r="G110" s="274">
        <f>'на дату'!H108</f>
        <v>63</v>
      </c>
      <c r="H110" s="274">
        <f>G110/$I$1</f>
        <v>5.25</v>
      </c>
      <c r="I110" s="386">
        <f>'на дату'!K108</f>
        <v>6.8</v>
      </c>
      <c r="J110" s="6">
        <f t="shared" ref="J110:J111" si="44">E110-I110*$H$2*$G$1+D110*$F$2</f>
        <v>-0.4299999999999975</v>
      </c>
      <c r="K110" s="146">
        <v>220</v>
      </c>
      <c r="L110" s="214">
        <v>10</v>
      </c>
      <c r="M110" s="384">
        <f t="shared" si="22"/>
        <v>2200</v>
      </c>
      <c r="N110" s="147">
        <f t="shared" si="28"/>
        <v>9.5700000000000021</v>
      </c>
      <c r="O110" s="214"/>
      <c r="P110" s="384">
        <f t="shared" si="30"/>
        <v>0</v>
      </c>
      <c r="Q110" s="147">
        <f t="shared" si="31"/>
        <v>9.5700000000000021</v>
      </c>
    </row>
    <row r="111" spans="1:17" ht="13.15" customHeight="1" x14ac:dyDescent="0.2">
      <c r="A111" s="192" t="s">
        <v>8</v>
      </c>
      <c r="B111" s="425">
        <v>4</v>
      </c>
      <c r="C111" s="426"/>
      <c r="D111" s="425">
        <v>4</v>
      </c>
      <c r="E111" s="426"/>
      <c r="F111" s="145" t="s">
        <v>8</v>
      </c>
      <c r="G111" s="274">
        <f>'на дату'!H109</f>
        <v>13.5</v>
      </c>
      <c r="H111" s="274">
        <f>G111/$I$1</f>
        <v>1.125</v>
      </c>
      <c r="I111" s="386">
        <f>'на дату'!K109</f>
        <v>0.2</v>
      </c>
      <c r="J111" s="6">
        <f t="shared" si="44"/>
        <v>-2.0000000000000018E-2</v>
      </c>
      <c r="K111" s="146">
        <v>310</v>
      </c>
      <c r="L111" s="214"/>
      <c r="M111" s="384">
        <f t="shared" si="22"/>
        <v>0</v>
      </c>
      <c r="N111" s="147">
        <f t="shared" si="28"/>
        <v>-2.0000000000000018E-2</v>
      </c>
      <c r="O111" s="214">
        <v>4</v>
      </c>
      <c r="P111" s="384">
        <f t="shared" si="30"/>
        <v>1240</v>
      </c>
      <c r="Q111" s="147">
        <f t="shared" si="31"/>
        <v>3.98</v>
      </c>
    </row>
    <row r="112" spans="1:17" ht="13.15" customHeight="1" x14ac:dyDescent="0.2">
      <c r="A112" s="313" t="s">
        <v>40</v>
      </c>
      <c r="B112" s="441">
        <v>0.5</v>
      </c>
      <c r="C112" s="442">
        <v>10</v>
      </c>
      <c r="D112" s="441">
        <v>0.5</v>
      </c>
      <c r="E112" s="442">
        <v>10</v>
      </c>
      <c r="F112" s="176" t="s">
        <v>40</v>
      </c>
      <c r="G112" s="344"/>
      <c r="H112" s="317"/>
      <c r="I112" s="385"/>
      <c r="J112" s="5"/>
      <c r="K112" s="146"/>
      <c r="L112" s="214"/>
      <c r="M112" s="384">
        <f t="shared" si="22"/>
        <v>0</v>
      </c>
      <c r="N112" s="147">
        <f t="shared" si="28"/>
        <v>0</v>
      </c>
      <c r="O112" s="214"/>
      <c r="P112" s="384">
        <f t="shared" si="30"/>
        <v>0</v>
      </c>
      <c r="Q112" s="147">
        <f t="shared" si="31"/>
        <v>0</v>
      </c>
    </row>
    <row r="113" spans="1:17" ht="13.15" customHeight="1" x14ac:dyDescent="0.2">
      <c r="A113" s="192" t="s">
        <v>6</v>
      </c>
      <c r="B113" s="426"/>
      <c r="C113" s="425">
        <v>10</v>
      </c>
      <c r="D113" s="427">
        <v>0.5</v>
      </c>
      <c r="E113" s="427">
        <v>9.5</v>
      </c>
      <c r="F113" s="145" t="s">
        <v>6</v>
      </c>
      <c r="G113" s="274">
        <f>'на дату'!H111</f>
        <v>17</v>
      </c>
      <c r="H113" s="274">
        <f>G113/$I$1</f>
        <v>1.4166666666666667</v>
      </c>
      <c r="I113" s="386">
        <f>'на дату'!K111</f>
        <v>2.6</v>
      </c>
      <c r="J113" s="6">
        <f t="shared" ref="J113:J114" si="45">E113-I113*$H$2*$G$1+D113*$F$2</f>
        <v>4.09</v>
      </c>
      <c r="K113" s="146">
        <v>220</v>
      </c>
      <c r="L113" s="214"/>
      <c r="M113" s="384">
        <f t="shared" si="22"/>
        <v>0</v>
      </c>
      <c r="N113" s="147">
        <f t="shared" si="28"/>
        <v>4.09</v>
      </c>
      <c r="O113" s="214"/>
      <c r="P113" s="384">
        <f t="shared" si="30"/>
        <v>0</v>
      </c>
      <c r="Q113" s="147">
        <f t="shared" si="31"/>
        <v>4.09</v>
      </c>
    </row>
    <row r="114" spans="1:17" ht="13.15" customHeight="1" x14ac:dyDescent="0.2">
      <c r="A114" s="192" t="s">
        <v>8</v>
      </c>
      <c r="B114" s="427">
        <v>0.5</v>
      </c>
      <c r="C114" s="426"/>
      <c r="D114" s="426"/>
      <c r="E114" s="427">
        <v>0.5</v>
      </c>
      <c r="F114" s="145" t="s">
        <v>8</v>
      </c>
      <c r="G114" s="274">
        <f>'на дату'!H112</f>
        <v>3</v>
      </c>
      <c r="H114" s="274">
        <f>G114/$I$1</f>
        <v>0.25</v>
      </c>
      <c r="I114" s="386">
        <f>'на дату'!K112</f>
        <v>0</v>
      </c>
      <c r="J114" s="6">
        <f t="shared" si="45"/>
        <v>0.5</v>
      </c>
      <c r="K114" s="146">
        <v>310</v>
      </c>
      <c r="L114" s="214"/>
      <c r="M114" s="384">
        <f t="shared" si="22"/>
        <v>0</v>
      </c>
      <c r="N114" s="147">
        <f t="shared" si="28"/>
        <v>0.5</v>
      </c>
      <c r="O114" s="214"/>
      <c r="P114" s="384">
        <f t="shared" si="30"/>
        <v>0</v>
      </c>
      <c r="Q114" s="147">
        <f t="shared" si="31"/>
        <v>0.5</v>
      </c>
    </row>
    <row r="115" spans="1:17" ht="13.15" customHeight="1" x14ac:dyDescent="0.2">
      <c r="A115" s="313" t="s">
        <v>41</v>
      </c>
      <c r="B115" s="442">
        <v>2</v>
      </c>
      <c r="C115" s="442">
        <v>21</v>
      </c>
      <c r="D115" s="442">
        <v>5</v>
      </c>
      <c r="E115" s="442">
        <v>18</v>
      </c>
      <c r="F115" s="176" t="s">
        <v>41</v>
      </c>
      <c r="G115" s="344"/>
      <c r="H115" s="317"/>
      <c r="I115" s="385"/>
      <c r="J115" s="5"/>
      <c r="K115" s="146"/>
      <c r="L115" s="214"/>
      <c r="M115" s="384">
        <f t="shared" si="22"/>
        <v>0</v>
      </c>
      <c r="N115" s="147">
        <f t="shared" si="28"/>
        <v>0</v>
      </c>
      <c r="O115" s="214"/>
      <c r="P115" s="384">
        <f t="shared" si="30"/>
        <v>0</v>
      </c>
      <c r="Q115" s="147">
        <f t="shared" si="31"/>
        <v>0</v>
      </c>
    </row>
    <row r="116" spans="1:17" ht="13.15" customHeight="1" x14ac:dyDescent="0.2">
      <c r="A116" s="192" t="s">
        <v>6</v>
      </c>
      <c r="B116" s="425">
        <v>2</v>
      </c>
      <c r="C116" s="425">
        <v>18</v>
      </c>
      <c r="D116" s="425">
        <v>5</v>
      </c>
      <c r="E116" s="425">
        <v>15</v>
      </c>
      <c r="F116" s="145" t="s">
        <v>6</v>
      </c>
      <c r="G116" s="274">
        <f>'на дату'!H114</f>
        <v>35</v>
      </c>
      <c r="H116" s="274">
        <f>G116/$I$1</f>
        <v>2.9166666666666665</v>
      </c>
      <c r="I116" s="386">
        <f>'на дату'!K114</f>
        <v>2.4</v>
      </c>
      <c r="J116" s="6">
        <f t="shared" ref="J116:J122" si="46">E116-I116*$H$2*$G$1+D116*$F$2</f>
        <v>10.46</v>
      </c>
      <c r="K116" s="146">
        <v>220</v>
      </c>
      <c r="L116" s="214"/>
      <c r="M116" s="384">
        <f t="shared" si="22"/>
        <v>0</v>
      </c>
      <c r="N116" s="147">
        <f t="shared" si="28"/>
        <v>10.46</v>
      </c>
      <c r="O116" s="214"/>
      <c r="P116" s="384">
        <f t="shared" si="30"/>
        <v>0</v>
      </c>
      <c r="Q116" s="147">
        <f t="shared" si="31"/>
        <v>10.46</v>
      </c>
    </row>
    <row r="117" spans="1:17" ht="13.15" customHeight="1" x14ac:dyDescent="0.2">
      <c r="A117" s="192" t="s">
        <v>8</v>
      </c>
      <c r="B117" s="426"/>
      <c r="C117" s="425">
        <v>3</v>
      </c>
      <c r="D117" s="426"/>
      <c r="E117" s="425">
        <v>3</v>
      </c>
      <c r="F117" s="145" t="s">
        <v>8</v>
      </c>
      <c r="G117" s="274">
        <f>'на дату'!H115</f>
        <v>2</v>
      </c>
      <c r="H117" s="274">
        <f>G117/$I$1</f>
        <v>0.16666666666666666</v>
      </c>
      <c r="I117" s="386">
        <f>'на дату'!K115</f>
        <v>0.4</v>
      </c>
      <c r="J117" s="6">
        <f t="shared" si="46"/>
        <v>2.16</v>
      </c>
      <c r="K117" s="146">
        <v>310</v>
      </c>
      <c r="L117" s="214"/>
      <c r="M117" s="384">
        <f t="shared" ref="M117:M124" si="47">K117*L117</f>
        <v>0</v>
      </c>
      <c r="N117" s="147">
        <f t="shared" si="28"/>
        <v>2.16</v>
      </c>
      <c r="O117" s="214"/>
      <c r="P117" s="384">
        <f t="shared" si="30"/>
        <v>0</v>
      </c>
      <c r="Q117" s="147">
        <f t="shared" si="31"/>
        <v>2.16</v>
      </c>
    </row>
    <row r="118" spans="1:17" ht="13.15" customHeight="1" x14ac:dyDescent="0.2">
      <c r="A118" s="313" t="s">
        <v>42</v>
      </c>
      <c r="B118" s="442">
        <v>7</v>
      </c>
      <c r="C118" s="443"/>
      <c r="D118" s="442">
        <v>3</v>
      </c>
      <c r="E118" s="442">
        <v>4</v>
      </c>
      <c r="F118" s="176" t="s">
        <v>42</v>
      </c>
      <c r="G118" s="344"/>
      <c r="H118" s="317"/>
      <c r="I118" s="385"/>
      <c r="J118" s="5"/>
      <c r="K118" s="146"/>
      <c r="L118" s="214"/>
      <c r="M118" s="384">
        <f t="shared" si="47"/>
        <v>0</v>
      </c>
      <c r="N118" s="147">
        <f t="shared" ref="N118:N124" si="48">J118+L118</f>
        <v>0</v>
      </c>
      <c r="O118" s="214"/>
      <c r="P118" s="384">
        <f t="shared" si="30"/>
        <v>0</v>
      </c>
      <c r="Q118" s="147">
        <f t="shared" si="31"/>
        <v>0</v>
      </c>
    </row>
    <row r="119" spans="1:17" ht="13.15" customHeight="1" x14ac:dyDescent="0.2">
      <c r="A119" s="192" t="s">
        <v>6</v>
      </c>
      <c r="B119" s="425">
        <v>3</v>
      </c>
      <c r="C119" s="426"/>
      <c r="D119" s="425">
        <v>3</v>
      </c>
      <c r="E119" s="426"/>
      <c r="F119" s="145" t="s">
        <v>6</v>
      </c>
      <c r="G119" s="274">
        <f>'на дату'!H117</f>
        <v>32.5</v>
      </c>
      <c r="H119" s="274">
        <f>G119/$I$1</f>
        <v>2.7083333333333335</v>
      </c>
      <c r="I119" s="386">
        <f>'на дату'!K117</f>
        <v>2.4666666666666668</v>
      </c>
      <c r="J119" s="6">
        <f t="shared" si="46"/>
        <v>-4.88</v>
      </c>
      <c r="K119" s="146">
        <v>220</v>
      </c>
      <c r="L119" s="214"/>
      <c r="M119" s="384">
        <f t="shared" si="47"/>
        <v>0</v>
      </c>
      <c r="N119" s="147">
        <f t="shared" si="48"/>
        <v>-4.88</v>
      </c>
      <c r="O119" s="214">
        <v>10</v>
      </c>
      <c r="P119" s="384">
        <f t="shared" si="30"/>
        <v>2200</v>
      </c>
      <c r="Q119" s="147">
        <f t="shared" si="31"/>
        <v>5.12</v>
      </c>
    </row>
    <row r="120" spans="1:17" ht="13.15" customHeight="1" x14ac:dyDescent="0.2">
      <c r="A120" s="192" t="s">
        <v>8</v>
      </c>
      <c r="B120" s="425">
        <v>4</v>
      </c>
      <c r="C120" s="426"/>
      <c r="D120" s="426"/>
      <c r="E120" s="425">
        <v>4</v>
      </c>
      <c r="F120" s="145" t="s">
        <v>8</v>
      </c>
      <c r="G120" s="117">
        <f>'на дату'!H118</f>
        <v>0</v>
      </c>
      <c r="H120" s="274">
        <f>G120/$I$1</f>
        <v>0</v>
      </c>
      <c r="I120" s="386">
        <f>'на дату'!K118</f>
        <v>0</v>
      </c>
      <c r="J120" s="6">
        <f t="shared" si="46"/>
        <v>4</v>
      </c>
      <c r="K120" s="146">
        <v>310</v>
      </c>
      <c r="L120" s="214"/>
      <c r="M120" s="384">
        <f t="shared" si="47"/>
        <v>0</v>
      </c>
      <c r="N120" s="147">
        <f t="shared" si="48"/>
        <v>4</v>
      </c>
      <c r="O120" s="214"/>
      <c r="P120" s="384">
        <f t="shared" si="30"/>
        <v>0</v>
      </c>
      <c r="Q120" s="147">
        <f t="shared" si="31"/>
        <v>4</v>
      </c>
    </row>
    <row r="121" spans="1:17" ht="13.15" customHeight="1" x14ac:dyDescent="0.2">
      <c r="A121" s="313" t="s">
        <v>125</v>
      </c>
      <c r="B121" s="443"/>
      <c r="C121" s="442">
        <v>19</v>
      </c>
      <c r="D121" s="441">
        <v>5.5</v>
      </c>
      <c r="E121" s="441">
        <v>13.5</v>
      </c>
      <c r="F121" s="176" t="s">
        <v>125</v>
      </c>
      <c r="G121" s="344"/>
      <c r="H121" s="317"/>
      <c r="I121" s="385"/>
      <c r="J121" s="6"/>
      <c r="K121" s="146"/>
      <c r="L121" s="214"/>
      <c r="M121" s="384">
        <f t="shared" si="47"/>
        <v>0</v>
      </c>
      <c r="N121" s="147">
        <f t="shared" si="48"/>
        <v>0</v>
      </c>
      <c r="O121" s="214"/>
      <c r="P121" s="384">
        <f t="shared" si="30"/>
        <v>0</v>
      </c>
      <c r="Q121" s="147">
        <f t="shared" si="31"/>
        <v>0</v>
      </c>
    </row>
    <row r="122" spans="1:17" ht="13.15" customHeight="1" x14ac:dyDescent="0.2">
      <c r="A122" s="192" t="s">
        <v>6</v>
      </c>
      <c r="B122" s="426"/>
      <c r="C122" s="425">
        <v>19</v>
      </c>
      <c r="D122" s="427">
        <v>5.5</v>
      </c>
      <c r="E122" s="427">
        <v>13.5</v>
      </c>
      <c r="F122" s="145" t="s">
        <v>6</v>
      </c>
      <c r="G122" s="274">
        <f>'на дату'!H120</f>
        <v>24</v>
      </c>
      <c r="H122" s="274">
        <f>G122/$I$1</f>
        <v>2</v>
      </c>
      <c r="I122" s="386">
        <f>'на дату'!K120</f>
        <v>2</v>
      </c>
      <c r="J122" s="6">
        <f t="shared" si="46"/>
        <v>9.8500000000000014</v>
      </c>
      <c r="K122" s="146">
        <v>220</v>
      </c>
      <c r="L122" s="214"/>
      <c r="M122" s="384">
        <f t="shared" si="47"/>
        <v>0</v>
      </c>
      <c r="N122" s="147">
        <f t="shared" si="48"/>
        <v>9.8500000000000014</v>
      </c>
      <c r="O122" s="214"/>
      <c r="P122" s="384">
        <f t="shared" si="30"/>
        <v>0</v>
      </c>
      <c r="Q122" s="147">
        <f t="shared" si="31"/>
        <v>9.8500000000000014</v>
      </c>
    </row>
    <row r="123" spans="1:17" ht="13.15" customHeight="1" x14ac:dyDescent="0.2">
      <c r="A123" s="313" t="s">
        <v>43</v>
      </c>
      <c r="B123" s="441">
        <v>21.5</v>
      </c>
      <c r="C123" s="443"/>
      <c r="D123" s="442">
        <v>9</v>
      </c>
      <c r="E123" s="441">
        <v>12.5</v>
      </c>
      <c r="F123" s="176" t="s">
        <v>43</v>
      </c>
      <c r="G123" s="344"/>
      <c r="H123" s="317"/>
      <c r="I123" s="385"/>
      <c r="J123" s="5"/>
      <c r="K123" s="190"/>
      <c r="L123" s="214"/>
      <c r="M123" s="384">
        <f t="shared" si="47"/>
        <v>0</v>
      </c>
      <c r="N123" s="147">
        <f t="shared" si="48"/>
        <v>0</v>
      </c>
      <c r="O123" s="214"/>
      <c r="P123" s="384">
        <f t="shared" si="30"/>
        <v>0</v>
      </c>
      <c r="Q123" s="147">
        <f t="shared" si="31"/>
        <v>0</v>
      </c>
    </row>
    <row r="124" spans="1:17" ht="13.15" customHeight="1" x14ac:dyDescent="0.2">
      <c r="A124" s="192" t="s">
        <v>6</v>
      </c>
      <c r="B124" s="425">
        <v>17</v>
      </c>
      <c r="C124" s="426"/>
      <c r="D124" s="425">
        <v>9</v>
      </c>
      <c r="E124" s="425">
        <v>8</v>
      </c>
      <c r="F124" s="145" t="s">
        <v>6</v>
      </c>
      <c r="G124" s="274">
        <f>'на дату'!H122</f>
        <v>77.5</v>
      </c>
      <c r="H124" s="274">
        <f>G124/$I$1</f>
        <v>6.458333333333333</v>
      </c>
      <c r="I124" s="386">
        <f>'на дату'!K122</f>
        <v>4.4666666666666668</v>
      </c>
      <c r="J124" s="6">
        <f t="shared" ref="J124:J125" si="49">E124-I124*$H$2*$G$1+D124*$F$2</f>
        <v>-0.47999999999999898</v>
      </c>
      <c r="K124" s="146">
        <v>220</v>
      </c>
      <c r="L124" s="214"/>
      <c r="M124" s="384">
        <f t="shared" si="47"/>
        <v>0</v>
      </c>
      <c r="N124" s="147">
        <f t="shared" si="48"/>
        <v>-0.47999999999999898</v>
      </c>
      <c r="O124" s="214">
        <v>10</v>
      </c>
      <c r="P124" s="384">
        <f t="shared" si="30"/>
        <v>2200</v>
      </c>
      <c r="Q124" s="147">
        <f t="shared" si="31"/>
        <v>9.5200000000000014</v>
      </c>
    </row>
    <row r="125" spans="1:17" ht="11.45" customHeight="1" x14ac:dyDescent="0.2">
      <c r="A125" s="192" t="s">
        <v>8</v>
      </c>
      <c r="B125" s="427">
        <v>4.5</v>
      </c>
      <c r="C125" s="426"/>
      <c r="D125" s="426"/>
      <c r="E125" s="427">
        <v>4.5</v>
      </c>
      <c r="F125" s="145" t="s">
        <v>8</v>
      </c>
      <c r="G125" s="274">
        <f>'на дату'!H123</f>
        <v>17.5</v>
      </c>
      <c r="H125" s="274">
        <f>G125/$I$1</f>
        <v>1.4583333333333333</v>
      </c>
      <c r="I125" s="386">
        <f>'на дату'!K123</f>
        <v>0.6</v>
      </c>
      <c r="J125" s="6">
        <f t="shared" si="49"/>
        <v>3.24</v>
      </c>
      <c r="K125" s="146">
        <v>310</v>
      </c>
      <c r="L125" s="214"/>
      <c r="M125" s="384">
        <f t="shared" ref="M125" si="50">K125*L125</f>
        <v>0</v>
      </c>
      <c r="N125" s="147">
        <f t="shared" ref="N125" si="51">J125+L125</f>
        <v>3.24</v>
      </c>
      <c r="O125" s="214"/>
      <c r="P125" s="384">
        <f t="shared" si="30"/>
        <v>0</v>
      </c>
      <c r="Q125" s="147">
        <f t="shared" si="31"/>
        <v>3.24</v>
      </c>
    </row>
    <row r="126" spans="1:17" ht="11.45" customHeight="1" x14ac:dyDescent="0.2">
      <c r="B126" s="444">
        <v>571</v>
      </c>
      <c r="C126" s="444">
        <v>848</v>
      </c>
      <c r="D126" s="444">
        <v>309</v>
      </c>
      <c r="E126" s="445">
        <v>1110</v>
      </c>
      <c r="G126" s="275">
        <f>SUM(G4:G125)</f>
        <v>3477.5</v>
      </c>
      <c r="H126" s="275">
        <f>SUM(H4:H125)</f>
        <v>332.99999999999994</v>
      </c>
      <c r="I126" s="275">
        <f>SUM(I4:I125)</f>
        <v>336.86666666666662</v>
      </c>
      <c r="J126" s="275">
        <f>SUM(J4:J125)</f>
        <v>434.18</v>
      </c>
      <c r="N126" s="275">
        <f>SUM(N4:N125)</f>
        <v>534.18000000000006</v>
      </c>
      <c r="Q126" s="275">
        <f>SUM(Q4:Q125)</f>
        <v>630.1800000000004</v>
      </c>
    </row>
    <row r="127" spans="1:17" ht="11.45" customHeight="1" x14ac:dyDescent="0.2">
      <c r="H127" s="275">
        <f>H126*G1</f>
        <v>466.19999999999987</v>
      </c>
      <c r="I127" s="275">
        <f>I126*G1</f>
        <v>471.61333333333323</v>
      </c>
    </row>
    <row r="128" spans="1:17" ht="11.45" customHeight="1" x14ac:dyDescent="0.2">
      <c r="J128" s="334"/>
    </row>
  </sheetData>
  <autoFilter ref="A1:O127">
    <filterColumn colId="1" showButton="0"/>
    <filterColumn colId="2" showButton="0"/>
    <filterColumn colId="3" showButton="0"/>
  </autoFilter>
  <sortState ref="A163:A168">
    <sortCondition ref="A163"/>
  </sortState>
  <mergeCells count="8">
    <mergeCell ref="Q1:Q3"/>
    <mergeCell ref="O2:P2"/>
    <mergeCell ref="B1:E1"/>
    <mergeCell ref="B2:E2"/>
    <mergeCell ref="J2:J3"/>
    <mergeCell ref="K2:K3"/>
    <mergeCell ref="N1:N3"/>
    <mergeCell ref="L2:M2"/>
  </mergeCells>
  <conditionalFormatting sqref="M5:N125 J4:J125 K4:Q4 P5:Q125">
    <cfRule type="cellIs" dxfId="452" priority="897" operator="lessThan">
      <formula>0</formula>
    </cfRule>
    <cfRule type="cellIs" dxfId="451" priority="898" operator="equal">
      <formula>0</formula>
    </cfRule>
    <cfRule type="cellIs" dxfId="450" priority="899" operator="lessThan">
      <formula>3</formula>
    </cfRule>
    <cfRule type="cellIs" dxfId="449" priority="900" operator="lessThan">
      <formula>0</formula>
    </cfRule>
  </conditionalFormatting>
  <conditionalFormatting sqref="M5:M125 P5:P125">
    <cfRule type="cellIs" dxfId="448" priority="140" operator="equal">
      <formula>0</formula>
    </cfRule>
  </conditionalFormatting>
  <conditionalFormatting sqref="N5:N125 Q5:Q125">
    <cfRule type="cellIs" dxfId="447" priority="139" operator="greaterThan">
      <formula>10</formula>
    </cfRule>
  </conditionalFormatting>
  <pageMargins left="0.75" right="1" top="0.75" bottom="1" header="0.5" footer="0.5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topLeftCell="J1" workbookViewId="0">
      <pane ySplit="2" topLeftCell="A18" activePane="bottomLeft" state="frozenSplit"/>
      <selection activeCell="J1" sqref="J1"/>
      <selection pane="bottomLeft" activeCell="Q44" sqref="H1:Q155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65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150</v>
      </c>
      <c r="L1" s="460"/>
      <c r="M1" s="460"/>
      <c r="N1" s="461"/>
      <c r="O1" s="455" t="s">
        <v>152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35">
        <v>5.5</v>
      </c>
      <c r="L3" s="136">
        <v>10</v>
      </c>
      <c r="M3" s="137">
        <v>1</v>
      </c>
      <c r="N3" s="135">
        <v>14.5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38">
        <v>1.5</v>
      </c>
      <c r="L4" s="139">
        <v>10</v>
      </c>
      <c r="M4" s="140">
        <v>1</v>
      </c>
      <c r="N4" s="138">
        <v>10.5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39">
        <v>4</v>
      </c>
      <c r="L5" s="140"/>
      <c r="M5" s="140"/>
      <c r="N5" s="139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36">
        <v>7</v>
      </c>
      <c r="L6" s="136">
        <v>8</v>
      </c>
      <c r="M6" s="135"/>
      <c r="N6" s="135">
        <v>15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38">
        <v>3.5</v>
      </c>
      <c r="L7" s="139">
        <v>8</v>
      </c>
      <c r="M7" s="138"/>
      <c r="N7" s="139">
        <v>11.5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38">
        <v>3.5</v>
      </c>
      <c r="L8" s="140"/>
      <c r="M8" s="140"/>
      <c r="N8" s="138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35">
        <v>14.5</v>
      </c>
      <c r="L9" s="137"/>
      <c r="M9" s="137"/>
      <c r="N9" s="135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39">
        <v>11</v>
      </c>
      <c r="L10" s="140"/>
      <c r="M10" s="140"/>
      <c r="N10" s="13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38">
        <v>3.5</v>
      </c>
      <c r="L11" s="140"/>
      <c r="M11" s="140"/>
      <c r="N11" s="138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35">
        <v>5</v>
      </c>
      <c r="L12" s="137"/>
      <c r="M12" s="136">
        <v>0.5</v>
      </c>
      <c r="N12" s="135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38">
        <v>5</v>
      </c>
      <c r="L13" s="140"/>
      <c r="M13" s="139">
        <v>0.5</v>
      </c>
      <c r="N13" s="138">
        <v>4.5</v>
      </c>
      <c r="O13" s="48"/>
      <c r="P13" s="48"/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36"/>
      <c r="L14" s="137">
        <v>1</v>
      </c>
      <c r="M14" s="137">
        <v>1</v>
      </c>
      <c r="N14" s="136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39"/>
      <c r="L15" s="140">
        <v>1</v>
      </c>
      <c r="M15" s="140">
        <v>1</v>
      </c>
      <c r="N15" s="139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36">
        <v>1</v>
      </c>
      <c r="L16" s="137"/>
      <c r="M16" s="137"/>
      <c r="N16" s="136">
        <v>1</v>
      </c>
      <c r="O16" s="48"/>
      <c r="P16" s="48"/>
    </row>
    <row r="17" spans="1:16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39">
        <v>1</v>
      </c>
      <c r="L17" s="140"/>
      <c r="M17" s="140"/>
      <c r="N17" s="139">
        <v>1</v>
      </c>
      <c r="O17" s="48"/>
      <c r="P17" s="48"/>
    </row>
    <row r="18" spans="1:16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36">
        <v>5</v>
      </c>
      <c r="L18" s="137"/>
      <c r="M18" s="137"/>
      <c r="N18" s="136">
        <v>5</v>
      </c>
      <c r="O18" s="48"/>
      <c r="P18" s="48"/>
    </row>
    <row r="19" spans="1:16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38">
        <v>3.5</v>
      </c>
      <c r="L19" s="140"/>
      <c r="M19" s="140"/>
      <c r="N19" s="138">
        <v>3.5</v>
      </c>
      <c r="O19" s="48"/>
      <c r="P19" s="48"/>
    </row>
    <row r="20" spans="1:16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38">
        <v>1.5</v>
      </c>
      <c r="L20" s="140"/>
      <c r="M20" s="140"/>
      <c r="N20" s="138">
        <v>1.5</v>
      </c>
      <c r="O20" s="48"/>
      <c r="P20" s="48"/>
    </row>
    <row r="21" spans="1:16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36">
        <v>10</v>
      </c>
      <c r="L21" s="137"/>
      <c r="M21" s="137">
        <v>2</v>
      </c>
      <c r="N21" s="136">
        <v>8</v>
      </c>
      <c r="O21" s="48"/>
      <c r="P21" s="48"/>
    </row>
    <row r="22" spans="1:16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38">
        <v>10</v>
      </c>
      <c r="L22" s="140"/>
      <c r="M22" s="140">
        <v>2</v>
      </c>
      <c r="N22" s="138">
        <v>8</v>
      </c>
      <c r="O22" s="48"/>
      <c r="P22" s="48"/>
    </row>
    <row r="23" spans="1:16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35">
        <v>4.5</v>
      </c>
      <c r="L23" s="137"/>
      <c r="M23" s="136">
        <v>3.5</v>
      </c>
      <c r="N23" s="135">
        <v>1</v>
      </c>
      <c r="O23" s="48"/>
      <c r="P23" s="48"/>
    </row>
    <row r="24" spans="1:16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38">
        <v>4.5</v>
      </c>
      <c r="L24" s="140"/>
      <c r="M24" s="139">
        <v>3.5</v>
      </c>
      <c r="N24" s="138">
        <v>1</v>
      </c>
      <c r="O24" s="48"/>
      <c r="P24" s="48"/>
    </row>
    <row r="25" spans="1:16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35">
        <v>23.5</v>
      </c>
      <c r="L25" s="137"/>
      <c r="M25" s="135">
        <v>0.5</v>
      </c>
      <c r="N25" s="136">
        <v>23</v>
      </c>
      <c r="O25" s="48"/>
      <c r="P25" s="48"/>
    </row>
    <row r="26" spans="1:16" ht="1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39">
        <v>16.5</v>
      </c>
      <c r="L26" s="140"/>
      <c r="M26" s="140"/>
      <c r="N26" s="139">
        <v>16.5</v>
      </c>
      <c r="O26" s="48"/>
      <c r="P26" s="48"/>
    </row>
    <row r="27" spans="1:16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38">
        <v>7</v>
      </c>
      <c r="L27" s="140"/>
      <c r="M27" s="138">
        <v>0.5</v>
      </c>
      <c r="N27" s="139">
        <v>6.5</v>
      </c>
      <c r="O27" s="48"/>
      <c r="P27" s="48"/>
    </row>
    <row r="28" spans="1:16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35">
        <v>14</v>
      </c>
      <c r="L28" s="135">
        <v>18</v>
      </c>
      <c r="M28" s="135">
        <v>5.5</v>
      </c>
      <c r="N28" s="135">
        <v>26.5</v>
      </c>
      <c r="O28" s="48"/>
      <c r="P28" s="48"/>
    </row>
    <row r="29" spans="1:16" ht="1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39">
        <v>7</v>
      </c>
      <c r="L29" s="139">
        <v>18</v>
      </c>
      <c r="M29" s="140">
        <v>5.5</v>
      </c>
      <c r="N29" s="139">
        <v>19.5</v>
      </c>
      <c r="O29" s="48"/>
      <c r="P29" s="48"/>
    </row>
    <row r="30" spans="1:16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39">
        <v>7</v>
      </c>
      <c r="L30" s="140"/>
      <c r="M30" s="140"/>
      <c r="N30" s="139">
        <v>7</v>
      </c>
      <c r="O30" s="48"/>
      <c r="P30" s="48"/>
    </row>
    <row r="31" spans="1:16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36">
        <v>17</v>
      </c>
      <c r="L31" s="137"/>
      <c r="M31" s="135">
        <v>4.5</v>
      </c>
      <c r="N31" s="135">
        <v>12.5</v>
      </c>
      <c r="O31" s="48"/>
      <c r="P31" s="48"/>
    </row>
    <row r="32" spans="1:16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39">
        <v>11</v>
      </c>
      <c r="L32" s="140"/>
      <c r="M32" s="138">
        <v>3.5</v>
      </c>
      <c r="N32" s="138">
        <v>7.5</v>
      </c>
      <c r="O32" s="48"/>
      <c r="P32" s="48"/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39">
        <v>6</v>
      </c>
      <c r="L33" s="140"/>
      <c r="M33" s="140">
        <v>1</v>
      </c>
      <c r="N33" s="139">
        <v>5</v>
      </c>
      <c r="O33" s="48"/>
      <c r="P33" s="48"/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36">
        <v>13</v>
      </c>
      <c r="L34" s="136">
        <v>8</v>
      </c>
      <c r="M34" s="135">
        <v>6</v>
      </c>
      <c r="N34" s="135">
        <v>15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39">
        <v>5</v>
      </c>
      <c r="L35" s="139">
        <v>8</v>
      </c>
      <c r="M35" s="138">
        <v>5</v>
      </c>
      <c r="N35" s="138">
        <v>8</v>
      </c>
      <c r="O35" s="48"/>
      <c r="P35" s="48"/>
      <c r="Q35" s="72"/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39">
        <v>8</v>
      </c>
      <c r="L36" s="140"/>
      <c r="M36" s="140">
        <v>1</v>
      </c>
      <c r="N36" s="139">
        <v>7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36">
        <v>5.5</v>
      </c>
      <c r="L37" s="136">
        <v>8</v>
      </c>
      <c r="M37" s="137">
        <v>1.5</v>
      </c>
      <c r="N37" s="136">
        <v>12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40"/>
      <c r="L38" s="139">
        <v>8</v>
      </c>
      <c r="M38" s="140">
        <v>1.5</v>
      </c>
      <c r="N38" s="139">
        <v>6.5</v>
      </c>
      <c r="O38" s="48"/>
      <c r="P38" s="48"/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39">
        <v>5.5</v>
      </c>
      <c r="L39" s="140"/>
      <c r="M39" s="140"/>
      <c r="N39" s="13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35">
        <v>12.5</v>
      </c>
      <c r="L40" s="135">
        <v>18</v>
      </c>
      <c r="M40" s="135">
        <v>3.5</v>
      </c>
      <c r="N40" s="135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38">
        <v>3.5</v>
      </c>
      <c r="L41" s="139">
        <v>18</v>
      </c>
      <c r="M41" s="138">
        <v>3.5</v>
      </c>
      <c r="N41" s="139">
        <v>18</v>
      </c>
      <c r="O41" s="48"/>
      <c r="P41" s="48"/>
    </row>
    <row r="42" spans="1:21" ht="15" x14ac:dyDescent="0.2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39">
        <v>9</v>
      </c>
      <c r="L42" s="140"/>
      <c r="M42" s="140"/>
      <c r="N42" s="139">
        <v>9</v>
      </c>
      <c r="O42" s="48"/>
      <c r="P42" s="48"/>
    </row>
    <row r="43" spans="1:21" ht="15" x14ac:dyDescent="0.2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35">
        <v>8.5</v>
      </c>
      <c r="L43" s="136">
        <v>9</v>
      </c>
      <c r="M43" s="136">
        <v>5.5</v>
      </c>
      <c r="N43" s="135">
        <v>12</v>
      </c>
      <c r="O43" s="48"/>
      <c r="P43" s="48"/>
      <c r="T43" s="141"/>
      <c r="U43" s="141"/>
    </row>
    <row r="44" spans="1:21" ht="15.75" x14ac:dyDescent="0.2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39">
        <v>4</v>
      </c>
      <c r="L44" s="139">
        <v>6</v>
      </c>
      <c r="M44" s="139">
        <v>5.5</v>
      </c>
      <c r="N44" s="139">
        <v>4.5</v>
      </c>
      <c r="O44" s="48">
        <v>10</v>
      </c>
      <c r="P44" s="48">
        <f>O44*220</f>
        <v>2200</v>
      </c>
      <c r="Q44" s="72" t="s">
        <v>83</v>
      </c>
      <c r="T44" s="141">
        <f>0.3*0.1*0.007</f>
        <v>2.1000000000000001E-4</v>
      </c>
      <c r="U44" s="141"/>
    </row>
    <row r="45" spans="1:21" ht="15" x14ac:dyDescent="0.2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38">
        <v>4.5</v>
      </c>
      <c r="L45" s="139">
        <v>3</v>
      </c>
      <c r="M45" s="140"/>
      <c r="N45" s="138">
        <v>7.5</v>
      </c>
      <c r="O45" s="48"/>
      <c r="P45" s="48"/>
      <c r="T45" s="141">
        <f>T44*2400</f>
        <v>0.504</v>
      </c>
      <c r="U45" s="141">
        <f>T45*12</f>
        <v>6.048</v>
      </c>
    </row>
    <row r="46" spans="1:21" ht="15" x14ac:dyDescent="0.2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35">
        <v>9</v>
      </c>
      <c r="L46" s="135">
        <v>39</v>
      </c>
      <c r="M46" s="135">
        <v>5.5</v>
      </c>
      <c r="N46" s="135">
        <v>42.5</v>
      </c>
      <c r="O46" s="48"/>
      <c r="P46" s="48"/>
      <c r="T46" s="141"/>
      <c r="U46" s="141">
        <f>U45*400</f>
        <v>2419.1999999999998</v>
      </c>
    </row>
    <row r="47" spans="1:21" ht="15" x14ac:dyDescent="0.2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38">
        <v>5.5</v>
      </c>
      <c r="L47" s="139">
        <v>29</v>
      </c>
      <c r="M47" s="138">
        <v>2</v>
      </c>
      <c r="N47" s="139">
        <v>32.5</v>
      </c>
      <c r="O47" s="48">
        <v>40</v>
      </c>
      <c r="P47" s="48">
        <f>O47*220</f>
        <v>8800</v>
      </c>
    </row>
    <row r="48" spans="1:21" ht="15" x14ac:dyDescent="0.2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38">
        <v>3.5</v>
      </c>
      <c r="L48" s="140">
        <v>10</v>
      </c>
      <c r="M48" s="139">
        <v>3.5</v>
      </c>
      <c r="N48" s="138">
        <v>10</v>
      </c>
      <c r="O48" s="48"/>
      <c r="P48" s="48"/>
    </row>
    <row r="49" spans="1:18" ht="15" x14ac:dyDescent="0.2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35">
        <v>15</v>
      </c>
      <c r="L49" s="135">
        <v>13</v>
      </c>
      <c r="M49" s="135">
        <v>2.5</v>
      </c>
      <c r="N49" s="135">
        <v>25.5</v>
      </c>
      <c r="O49" s="48"/>
      <c r="P49" s="48"/>
    </row>
    <row r="50" spans="1:18" ht="15" x14ac:dyDescent="0.2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39">
        <v>10.5</v>
      </c>
      <c r="L50" s="139">
        <v>8</v>
      </c>
      <c r="M50" s="138"/>
      <c r="N50" s="138">
        <v>18.5</v>
      </c>
      <c r="O50" s="48">
        <v>20</v>
      </c>
      <c r="P50" s="48">
        <f>O50*220</f>
        <v>4400</v>
      </c>
    </row>
    <row r="51" spans="1:18" ht="15" x14ac:dyDescent="0.2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38">
        <v>4.5</v>
      </c>
      <c r="L51" s="140">
        <v>5</v>
      </c>
      <c r="M51" s="140">
        <v>2.5</v>
      </c>
      <c r="N51" s="138">
        <v>7</v>
      </c>
      <c r="O51" s="48"/>
      <c r="P51" s="48"/>
    </row>
    <row r="52" spans="1:18" ht="15" x14ac:dyDescent="0.2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36">
        <v>11.5</v>
      </c>
      <c r="L52" s="136">
        <v>13</v>
      </c>
      <c r="M52" s="135">
        <v>3</v>
      </c>
      <c r="N52" s="135">
        <v>21.5</v>
      </c>
      <c r="O52" s="48"/>
      <c r="P52" s="48"/>
    </row>
    <row r="53" spans="1:18" ht="15" x14ac:dyDescent="0.2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38">
        <v>9</v>
      </c>
      <c r="L53" s="139">
        <v>8</v>
      </c>
      <c r="M53" s="138">
        <v>3</v>
      </c>
      <c r="N53" s="139">
        <v>14</v>
      </c>
      <c r="O53" s="48"/>
      <c r="P53" s="48"/>
    </row>
    <row r="54" spans="1:18" ht="15" x14ac:dyDescent="0.2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38">
        <v>2.5</v>
      </c>
      <c r="L54" s="139">
        <v>5</v>
      </c>
      <c r="M54" s="140"/>
      <c r="N54" s="138">
        <v>7.5</v>
      </c>
      <c r="O54" s="48"/>
      <c r="P54" s="48"/>
    </row>
    <row r="55" spans="1:18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35">
        <v>4</v>
      </c>
      <c r="L55" s="135">
        <v>52</v>
      </c>
      <c r="M55" s="135">
        <v>4.5</v>
      </c>
      <c r="N55" s="135">
        <v>51.5</v>
      </c>
      <c r="O55" s="48"/>
      <c r="P55" s="48"/>
      <c r="Q55" s="72"/>
    </row>
    <row r="56" spans="1:18" ht="30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38">
        <v>2.5</v>
      </c>
      <c r="L56" s="139">
        <v>47</v>
      </c>
      <c r="M56" s="139">
        <v>4.5</v>
      </c>
      <c r="N56" s="138">
        <v>45</v>
      </c>
      <c r="O56" s="48">
        <v>10</v>
      </c>
      <c r="P56" s="48">
        <f>O56*220</f>
        <v>2200</v>
      </c>
      <c r="Q56" s="152" t="s">
        <v>161</v>
      </c>
      <c r="R56" s="4"/>
    </row>
    <row r="57" spans="1:18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39">
        <v>1.5</v>
      </c>
      <c r="L57" s="139">
        <v>5</v>
      </c>
      <c r="M57" s="138"/>
      <c r="N57" s="138">
        <v>6.5</v>
      </c>
      <c r="O57" s="48"/>
      <c r="P57" s="48"/>
    </row>
    <row r="58" spans="1:18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35">
        <v>7</v>
      </c>
      <c r="L58" s="135">
        <v>23</v>
      </c>
      <c r="M58" s="135">
        <v>7</v>
      </c>
      <c r="N58" s="135">
        <v>23</v>
      </c>
      <c r="O58" s="48"/>
      <c r="P58" s="48"/>
    </row>
    <row r="59" spans="1:18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39">
        <v>3</v>
      </c>
      <c r="L59" s="139">
        <v>18</v>
      </c>
      <c r="M59" s="138">
        <v>4</v>
      </c>
      <c r="N59" s="138">
        <v>17</v>
      </c>
      <c r="O59" s="48"/>
      <c r="P59" s="48"/>
    </row>
    <row r="60" spans="1:18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39">
        <v>4</v>
      </c>
      <c r="L60" s="140">
        <v>5</v>
      </c>
      <c r="M60" s="140">
        <v>3</v>
      </c>
      <c r="N60" s="138">
        <v>6</v>
      </c>
      <c r="O60" s="48"/>
      <c r="P60" s="48"/>
    </row>
    <row r="61" spans="1:18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36">
        <v>14</v>
      </c>
      <c r="L61" s="137"/>
      <c r="M61" s="136">
        <v>4</v>
      </c>
      <c r="N61" s="136">
        <v>10</v>
      </c>
      <c r="O61" s="48"/>
      <c r="P61" s="48"/>
    </row>
    <row r="62" spans="1:18" ht="15" x14ac:dyDescent="0.2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39">
        <v>9</v>
      </c>
      <c r="L62" s="140"/>
      <c r="M62" s="140">
        <v>2</v>
      </c>
      <c r="N62" s="139">
        <v>7</v>
      </c>
      <c r="O62" s="48"/>
      <c r="P62" s="48"/>
    </row>
    <row r="63" spans="1:18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39">
        <v>5</v>
      </c>
      <c r="L63" s="140"/>
      <c r="M63" s="139">
        <v>2</v>
      </c>
      <c r="N63" s="139">
        <v>3</v>
      </c>
      <c r="O63" s="48"/>
      <c r="P63" s="48"/>
    </row>
    <row r="64" spans="1:18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39"/>
      <c r="L64" s="140">
        <v>1</v>
      </c>
      <c r="M64" s="139"/>
      <c r="N64" s="139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39"/>
      <c r="L65" s="140">
        <v>1</v>
      </c>
      <c r="M65" s="139"/>
      <c r="N65" s="139">
        <v>1</v>
      </c>
      <c r="O65" s="48"/>
      <c r="P65" s="48"/>
    </row>
    <row r="66" spans="1:16" ht="15" x14ac:dyDescent="0.2">
      <c r="A66" s="2" t="s">
        <v>6</v>
      </c>
      <c r="B66" s="88" t="s">
        <v>6</v>
      </c>
      <c r="C66" s="97">
        <v>9</v>
      </c>
      <c r="D66" s="96"/>
      <c r="E66" s="96"/>
      <c r="F66" s="97">
        <v>9</v>
      </c>
      <c r="H66" s="116" t="s">
        <v>6</v>
      </c>
      <c r="I66" s="119">
        <v>8</v>
      </c>
      <c r="J66" s="3" t="s">
        <v>95</v>
      </c>
      <c r="K66" s="135">
        <v>2</v>
      </c>
      <c r="L66" s="135">
        <v>28</v>
      </c>
      <c r="M66" s="135">
        <v>5.5</v>
      </c>
      <c r="N66" s="135">
        <v>24.5</v>
      </c>
      <c r="O66" s="48"/>
      <c r="P66" s="48"/>
    </row>
    <row r="67" spans="1:16" ht="15" x14ac:dyDescent="0.2">
      <c r="A67" s="2" t="s">
        <v>8</v>
      </c>
      <c r="B67" s="88" t="s">
        <v>8</v>
      </c>
      <c r="C67" s="97">
        <v>5</v>
      </c>
      <c r="D67" s="96"/>
      <c r="E67" s="96"/>
      <c r="F67" s="97">
        <v>5</v>
      </c>
      <c r="J67" s="2" t="s">
        <v>6</v>
      </c>
      <c r="K67" s="139">
        <v>2</v>
      </c>
      <c r="L67" s="139">
        <v>23</v>
      </c>
      <c r="M67" s="139">
        <v>4</v>
      </c>
      <c r="N67" s="138">
        <v>21</v>
      </c>
      <c r="O67" s="48"/>
      <c r="P67" s="48"/>
    </row>
    <row r="68" spans="1:16" ht="15" x14ac:dyDescent="0.2">
      <c r="A68" s="2"/>
      <c r="B68" s="88"/>
      <c r="C68" s="97"/>
      <c r="D68" s="96"/>
      <c r="E68" s="96"/>
      <c r="F68" s="97"/>
      <c r="J68" s="2" t="s">
        <v>8</v>
      </c>
      <c r="K68" s="136"/>
      <c r="L68" s="139">
        <v>5</v>
      </c>
      <c r="M68" s="137">
        <v>1.5</v>
      </c>
      <c r="N68" s="138">
        <v>3.5</v>
      </c>
      <c r="O68" s="48"/>
      <c r="P68" s="48"/>
    </row>
    <row r="69" spans="1:16" ht="15" x14ac:dyDescent="0.2">
      <c r="A69" s="3" t="s">
        <v>95</v>
      </c>
      <c r="B69" s="87" t="s">
        <v>95</v>
      </c>
      <c r="C69" s="94">
        <v>1</v>
      </c>
      <c r="D69" s="94">
        <v>8</v>
      </c>
      <c r="E69" s="94">
        <v>9</v>
      </c>
      <c r="F69" s="98"/>
      <c r="J69" s="3" t="s">
        <v>96</v>
      </c>
      <c r="K69" s="136">
        <v>1</v>
      </c>
      <c r="L69" s="136">
        <v>8</v>
      </c>
      <c r="M69" s="137">
        <v>1</v>
      </c>
      <c r="N69" s="136">
        <v>8</v>
      </c>
      <c r="O69" s="48"/>
      <c r="P69" s="48"/>
    </row>
    <row r="70" spans="1:16" ht="15" x14ac:dyDescent="0.2">
      <c r="A70" s="2" t="s">
        <v>6</v>
      </c>
      <c r="B70" s="88" t="s">
        <v>6</v>
      </c>
      <c r="C70" s="97">
        <v>1</v>
      </c>
      <c r="D70" s="97">
        <v>8</v>
      </c>
      <c r="E70" s="97">
        <v>9</v>
      </c>
      <c r="F70" s="96"/>
      <c r="J70" s="2" t="s">
        <v>6</v>
      </c>
      <c r="K70" s="139">
        <v>1</v>
      </c>
      <c r="L70" s="139">
        <v>8</v>
      </c>
      <c r="M70" s="140">
        <v>1</v>
      </c>
      <c r="N70" s="139">
        <v>8</v>
      </c>
      <c r="O70" s="48"/>
      <c r="P70" s="48"/>
    </row>
    <row r="71" spans="1:16" ht="15" x14ac:dyDescent="0.2">
      <c r="A71" s="2"/>
      <c r="B71" s="88"/>
      <c r="C71" s="97"/>
      <c r="D71" s="97"/>
      <c r="E71" s="97"/>
      <c r="F71" s="96"/>
      <c r="J71" s="3" t="s">
        <v>97</v>
      </c>
      <c r="K71" s="136">
        <v>1</v>
      </c>
      <c r="L71" s="136">
        <v>5</v>
      </c>
      <c r="M71" s="137"/>
      <c r="N71" s="136">
        <v>6</v>
      </c>
      <c r="O71" s="48"/>
      <c r="P71" s="48"/>
    </row>
    <row r="72" spans="1:16" ht="15" x14ac:dyDescent="0.2">
      <c r="A72" s="3" t="s">
        <v>96</v>
      </c>
      <c r="B72" s="87" t="s">
        <v>96</v>
      </c>
      <c r="C72" s="94">
        <v>1</v>
      </c>
      <c r="D72" s="94">
        <v>8</v>
      </c>
      <c r="E72" s="98"/>
      <c r="F72" s="94">
        <v>9</v>
      </c>
      <c r="J72" s="2" t="s">
        <v>6</v>
      </c>
      <c r="K72" s="139">
        <v>1</v>
      </c>
      <c r="L72" s="139">
        <v>5</v>
      </c>
      <c r="M72" s="140"/>
      <c r="N72" s="139">
        <v>6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8</v>
      </c>
      <c r="E73" s="96"/>
      <c r="F73" s="97">
        <v>9</v>
      </c>
      <c r="J73" s="3" t="s">
        <v>25</v>
      </c>
      <c r="K73" s="136">
        <v>13</v>
      </c>
      <c r="L73" s="136">
        <v>13</v>
      </c>
      <c r="M73" s="136">
        <v>10</v>
      </c>
      <c r="N73" s="136">
        <v>16</v>
      </c>
      <c r="O73" s="48"/>
      <c r="P73" s="48"/>
    </row>
    <row r="74" spans="1:16" ht="15" x14ac:dyDescent="0.2">
      <c r="A74" s="3" t="s">
        <v>97</v>
      </c>
      <c r="B74" s="87" t="s">
        <v>97</v>
      </c>
      <c r="C74" s="94">
        <v>1</v>
      </c>
      <c r="D74" s="94">
        <v>5</v>
      </c>
      <c r="E74" s="98"/>
      <c r="F74" s="94">
        <v>6</v>
      </c>
      <c r="J74" s="2" t="s">
        <v>6</v>
      </c>
      <c r="K74" s="139">
        <v>8</v>
      </c>
      <c r="L74" s="139">
        <v>13</v>
      </c>
      <c r="M74" s="139">
        <v>10</v>
      </c>
      <c r="N74" s="139">
        <v>11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1</v>
      </c>
      <c r="D75" s="97">
        <v>5</v>
      </c>
      <c r="E75" s="96"/>
      <c r="F75" s="97">
        <v>6</v>
      </c>
      <c r="J75" s="2" t="s">
        <v>8</v>
      </c>
      <c r="K75" s="139">
        <v>5</v>
      </c>
      <c r="L75" s="140"/>
      <c r="M75" s="140"/>
      <c r="N75" s="139">
        <v>5</v>
      </c>
      <c r="O75" s="48"/>
      <c r="P75" s="48"/>
    </row>
    <row r="76" spans="1:16" ht="15" x14ac:dyDescent="0.2">
      <c r="A76" s="3" t="s">
        <v>25</v>
      </c>
      <c r="B76" s="87" t="s">
        <v>25</v>
      </c>
      <c r="C76" s="94">
        <v>13</v>
      </c>
      <c r="D76" s="94">
        <v>13</v>
      </c>
      <c r="E76" s="94">
        <v>8</v>
      </c>
      <c r="F76" s="94">
        <v>18</v>
      </c>
      <c r="H76" s="86" t="s">
        <v>25</v>
      </c>
      <c r="I76" s="118">
        <v>23</v>
      </c>
      <c r="J76" s="63" t="s">
        <v>87</v>
      </c>
      <c r="K76" s="135">
        <v>0.5</v>
      </c>
      <c r="L76" s="136">
        <v>2</v>
      </c>
      <c r="M76" s="136">
        <v>1</v>
      </c>
      <c r="N76" s="135">
        <v>1.5</v>
      </c>
      <c r="O76" s="48"/>
      <c r="P76" s="48"/>
    </row>
    <row r="77" spans="1:16" ht="15" x14ac:dyDescent="0.2">
      <c r="A77" s="2" t="s">
        <v>6</v>
      </c>
      <c r="B77" s="88" t="s">
        <v>6</v>
      </c>
      <c r="C77" s="97">
        <v>8</v>
      </c>
      <c r="D77" s="97">
        <v>13</v>
      </c>
      <c r="E77" s="97">
        <v>8</v>
      </c>
      <c r="F77" s="97">
        <v>13</v>
      </c>
      <c r="H77" s="116" t="s">
        <v>6</v>
      </c>
      <c r="I77" s="119">
        <v>21</v>
      </c>
      <c r="J77" s="64" t="s">
        <v>6</v>
      </c>
      <c r="K77" s="140"/>
      <c r="L77" s="139">
        <v>1</v>
      </c>
      <c r="M77" s="139">
        <v>1</v>
      </c>
      <c r="N77" s="140"/>
      <c r="O77" s="48"/>
      <c r="P77" s="48"/>
    </row>
    <row r="78" spans="1:16" ht="15" x14ac:dyDescent="0.2">
      <c r="A78" s="2" t="s">
        <v>8</v>
      </c>
      <c r="B78" s="88" t="s">
        <v>8</v>
      </c>
      <c r="C78" s="97">
        <v>5</v>
      </c>
      <c r="D78" s="96"/>
      <c r="E78" s="96"/>
      <c r="F78" s="97">
        <v>5</v>
      </c>
      <c r="H78" s="116" t="s">
        <v>8</v>
      </c>
      <c r="I78" s="119">
        <v>2</v>
      </c>
      <c r="J78" s="64" t="s">
        <v>8</v>
      </c>
      <c r="K78" s="138">
        <v>0.5</v>
      </c>
      <c r="L78" s="139">
        <v>1</v>
      </c>
      <c r="M78" s="140"/>
      <c r="N78" s="138">
        <v>1.5</v>
      </c>
      <c r="O78" s="48"/>
      <c r="P78" s="48"/>
    </row>
    <row r="79" spans="1:16" ht="15" x14ac:dyDescent="0.2">
      <c r="A79" s="65" t="s">
        <v>87</v>
      </c>
      <c r="B79" s="87" t="s">
        <v>87</v>
      </c>
      <c r="C79" s="93">
        <v>0.5</v>
      </c>
      <c r="D79" s="94">
        <v>2</v>
      </c>
      <c r="E79" s="94">
        <v>1</v>
      </c>
      <c r="F79" s="93">
        <v>1.5</v>
      </c>
      <c r="H79" s="86" t="s">
        <v>87</v>
      </c>
      <c r="I79" s="118">
        <v>19.5</v>
      </c>
      <c r="J79" s="3" t="s">
        <v>26</v>
      </c>
      <c r="K79" s="135"/>
      <c r="L79" s="135">
        <v>24</v>
      </c>
      <c r="M79" s="135">
        <v>9</v>
      </c>
      <c r="N79" s="135">
        <v>15</v>
      </c>
      <c r="O79" s="48"/>
      <c r="P79" s="48"/>
    </row>
    <row r="80" spans="1:16" ht="15" x14ac:dyDescent="0.2">
      <c r="A80" s="68" t="s">
        <v>6</v>
      </c>
      <c r="B80" s="88" t="s">
        <v>6</v>
      </c>
      <c r="C80" s="96"/>
      <c r="D80" s="97">
        <v>1</v>
      </c>
      <c r="E80" s="97">
        <v>1</v>
      </c>
      <c r="F80" s="96"/>
      <c r="H80" s="116" t="s">
        <v>6</v>
      </c>
      <c r="I80" s="119">
        <v>11.5</v>
      </c>
      <c r="J80" s="2" t="s">
        <v>6</v>
      </c>
      <c r="K80" s="139"/>
      <c r="L80" s="139">
        <v>19</v>
      </c>
      <c r="M80" s="138">
        <v>6.5</v>
      </c>
      <c r="N80" s="138">
        <v>12.5</v>
      </c>
      <c r="O80" s="48"/>
      <c r="P80" s="48"/>
    </row>
    <row r="81" spans="1:16" ht="15" x14ac:dyDescent="0.2">
      <c r="A81" s="68" t="s">
        <v>8</v>
      </c>
      <c r="B81" s="88" t="s">
        <v>8</v>
      </c>
      <c r="C81" s="95">
        <v>0.5</v>
      </c>
      <c r="D81" s="97">
        <v>1</v>
      </c>
      <c r="E81" s="96"/>
      <c r="F81" s="95">
        <v>1.5</v>
      </c>
      <c r="H81" s="116" t="s">
        <v>8</v>
      </c>
      <c r="I81" s="119">
        <v>8</v>
      </c>
      <c r="J81" s="2" t="s">
        <v>8</v>
      </c>
      <c r="K81" s="140"/>
      <c r="L81" s="139">
        <v>5</v>
      </c>
      <c r="M81" s="140">
        <v>2.5</v>
      </c>
      <c r="N81" s="138">
        <v>2.5</v>
      </c>
      <c r="O81" s="48"/>
      <c r="P81" s="48"/>
    </row>
    <row r="82" spans="1:16" ht="15" x14ac:dyDescent="0.2">
      <c r="A82" s="3" t="s">
        <v>26</v>
      </c>
      <c r="B82" s="87" t="s">
        <v>26</v>
      </c>
      <c r="C82" s="98"/>
      <c r="D82" s="94">
        <v>22</v>
      </c>
      <c r="E82" s="94">
        <v>10</v>
      </c>
      <c r="F82" s="94">
        <v>12</v>
      </c>
      <c r="H82" s="86" t="s">
        <v>26</v>
      </c>
      <c r="I82" s="118">
        <v>41</v>
      </c>
      <c r="J82" s="3" t="s">
        <v>27</v>
      </c>
      <c r="K82" s="136">
        <v>23</v>
      </c>
      <c r="L82" s="136">
        <v>5</v>
      </c>
      <c r="M82" s="137"/>
      <c r="N82" s="136">
        <v>28</v>
      </c>
      <c r="O82" s="48"/>
      <c r="P82" s="48"/>
    </row>
    <row r="83" spans="1:16" ht="15" x14ac:dyDescent="0.2">
      <c r="A83" s="2" t="s">
        <v>6</v>
      </c>
      <c r="B83" s="88" t="s">
        <v>6</v>
      </c>
      <c r="C83" s="96"/>
      <c r="D83" s="97">
        <v>17</v>
      </c>
      <c r="E83" s="97">
        <v>10</v>
      </c>
      <c r="F83" s="97">
        <v>7</v>
      </c>
      <c r="H83" s="116" t="s">
        <v>6</v>
      </c>
      <c r="I83" s="119">
        <v>34.5</v>
      </c>
      <c r="J83" s="2" t="s">
        <v>6</v>
      </c>
      <c r="K83" s="139">
        <v>17.5</v>
      </c>
      <c r="L83" s="139">
        <v>5</v>
      </c>
      <c r="M83" s="140"/>
      <c r="N83" s="139">
        <v>22.5</v>
      </c>
      <c r="O83" s="48"/>
      <c r="P83" s="48"/>
    </row>
    <row r="84" spans="1:16" ht="15" x14ac:dyDescent="0.2">
      <c r="A84" s="2" t="s">
        <v>8</v>
      </c>
      <c r="B84" s="88" t="s">
        <v>8</v>
      </c>
      <c r="C84" s="96"/>
      <c r="D84" s="97">
        <v>5</v>
      </c>
      <c r="E84" s="96"/>
      <c r="F84" s="97">
        <v>5</v>
      </c>
      <c r="H84" s="116" t="s">
        <v>8</v>
      </c>
      <c r="I84" s="119">
        <v>6.5</v>
      </c>
      <c r="J84" s="2" t="s">
        <v>8</v>
      </c>
      <c r="K84" s="139">
        <v>5.5</v>
      </c>
      <c r="L84" s="140"/>
      <c r="M84" s="140"/>
      <c r="N84" s="139">
        <v>5.5</v>
      </c>
      <c r="O84" s="48"/>
      <c r="P84" s="48"/>
    </row>
    <row r="85" spans="1:16" ht="15" x14ac:dyDescent="0.2">
      <c r="A85" s="3" t="s">
        <v>27</v>
      </c>
      <c r="B85" s="87" t="s">
        <v>27</v>
      </c>
      <c r="C85" s="94">
        <v>19</v>
      </c>
      <c r="D85" s="94">
        <v>13</v>
      </c>
      <c r="E85" s="98"/>
      <c r="F85" s="94">
        <v>32</v>
      </c>
      <c r="H85" s="86" t="s">
        <v>27</v>
      </c>
      <c r="I85" s="118">
        <v>48.5</v>
      </c>
      <c r="J85" s="3" t="s">
        <v>28</v>
      </c>
      <c r="K85" s="135">
        <v>13</v>
      </c>
      <c r="L85" s="136">
        <v>26</v>
      </c>
      <c r="M85" s="136">
        <v>15.5</v>
      </c>
      <c r="N85" s="135">
        <v>23.5</v>
      </c>
      <c r="O85" s="48"/>
      <c r="P85" s="48"/>
    </row>
    <row r="86" spans="1:16" ht="15" x14ac:dyDescent="0.2">
      <c r="A86" s="2" t="s">
        <v>6</v>
      </c>
      <c r="B86" s="88" t="s">
        <v>6</v>
      </c>
      <c r="C86" s="97">
        <v>11</v>
      </c>
      <c r="D86" s="97">
        <v>13</v>
      </c>
      <c r="E86" s="96"/>
      <c r="F86" s="97">
        <v>24</v>
      </c>
      <c r="H86" s="116" t="s">
        <v>6</v>
      </c>
      <c r="I86" s="119">
        <v>42.5</v>
      </c>
      <c r="J86" s="2" t="s">
        <v>6</v>
      </c>
      <c r="K86" s="138">
        <v>6.5</v>
      </c>
      <c r="L86" s="139">
        <v>26</v>
      </c>
      <c r="M86" s="138">
        <v>14.5</v>
      </c>
      <c r="N86" s="139">
        <v>18</v>
      </c>
      <c r="O86" s="48"/>
      <c r="P86" s="48"/>
    </row>
    <row r="87" spans="1:16" ht="15" x14ac:dyDescent="0.2">
      <c r="A87" s="2" t="s">
        <v>8</v>
      </c>
      <c r="B87" s="88" t="s">
        <v>8</v>
      </c>
      <c r="C87" s="97">
        <v>8</v>
      </c>
      <c r="D87" s="96"/>
      <c r="E87" s="96"/>
      <c r="F87" s="97">
        <v>8</v>
      </c>
      <c r="H87" s="116" t="s">
        <v>8</v>
      </c>
      <c r="I87" s="119">
        <v>6</v>
      </c>
      <c r="J87" s="2" t="s">
        <v>8</v>
      </c>
      <c r="K87" s="139">
        <v>6.5</v>
      </c>
      <c r="L87" s="140"/>
      <c r="M87" s="138">
        <v>1</v>
      </c>
      <c r="N87" s="138">
        <v>5.5</v>
      </c>
      <c r="O87" s="48"/>
      <c r="P87" s="48"/>
    </row>
    <row r="88" spans="1:16" ht="15" x14ac:dyDescent="0.2">
      <c r="A88" s="3" t="s">
        <v>28</v>
      </c>
      <c r="B88" s="87" t="s">
        <v>28</v>
      </c>
      <c r="C88" s="93">
        <v>23.5</v>
      </c>
      <c r="D88" s="94">
        <v>16</v>
      </c>
      <c r="E88" s="93">
        <v>5.5</v>
      </c>
      <c r="F88" s="94">
        <v>34</v>
      </c>
      <c r="H88" s="86" t="s">
        <v>28</v>
      </c>
      <c r="I88" s="118">
        <v>112</v>
      </c>
      <c r="J88" s="3" t="s">
        <v>29</v>
      </c>
      <c r="K88" s="137">
        <v>8.5</v>
      </c>
      <c r="L88" s="136">
        <v>8</v>
      </c>
      <c r="M88" s="137">
        <v>1</v>
      </c>
      <c r="N88" s="136">
        <v>15.5</v>
      </c>
      <c r="O88" s="48"/>
      <c r="P88" s="48"/>
    </row>
    <row r="89" spans="1:16" ht="15" x14ac:dyDescent="0.2">
      <c r="A89" s="2" t="s">
        <v>6</v>
      </c>
      <c r="B89" s="88" t="s">
        <v>6</v>
      </c>
      <c r="C89" s="97">
        <v>15</v>
      </c>
      <c r="D89" s="97">
        <v>16</v>
      </c>
      <c r="E89" s="97">
        <v>5</v>
      </c>
      <c r="F89" s="97">
        <v>26</v>
      </c>
      <c r="H89" s="116" t="s">
        <v>6</v>
      </c>
      <c r="I89" s="119">
        <v>100.5</v>
      </c>
      <c r="J89" s="2" t="s">
        <v>6</v>
      </c>
      <c r="K89" s="140">
        <v>4</v>
      </c>
      <c r="L89" s="139">
        <v>8</v>
      </c>
      <c r="M89" s="140">
        <v>1</v>
      </c>
      <c r="N89" s="139">
        <v>11</v>
      </c>
      <c r="O89" s="48"/>
      <c r="P89" s="48"/>
    </row>
    <row r="90" spans="1:16" ht="15" x14ac:dyDescent="0.2">
      <c r="A90" s="2" t="s">
        <v>8</v>
      </c>
      <c r="B90" s="88" t="s">
        <v>8</v>
      </c>
      <c r="C90" s="95">
        <v>8.5</v>
      </c>
      <c r="D90" s="96"/>
      <c r="E90" s="95">
        <v>0.5</v>
      </c>
      <c r="F90" s="97">
        <v>8</v>
      </c>
      <c r="H90" s="116" t="s">
        <v>8</v>
      </c>
      <c r="I90" s="119">
        <v>11.5</v>
      </c>
      <c r="J90" s="2" t="s">
        <v>8</v>
      </c>
      <c r="K90" s="137">
        <v>4.5</v>
      </c>
      <c r="L90" s="136"/>
      <c r="M90" s="137"/>
      <c r="N90" s="136">
        <v>4.5</v>
      </c>
      <c r="O90" s="48"/>
      <c r="P90" s="48"/>
    </row>
    <row r="91" spans="1:16" ht="15" x14ac:dyDescent="0.2">
      <c r="A91" s="82" t="s">
        <v>139</v>
      </c>
      <c r="J91" s="82" t="s">
        <v>139</v>
      </c>
      <c r="K91" s="135"/>
      <c r="L91" s="136">
        <v>1</v>
      </c>
      <c r="M91" s="136"/>
      <c r="N91" s="135">
        <v>1</v>
      </c>
      <c r="O91" s="48"/>
      <c r="P91" s="48"/>
    </row>
    <row r="92" spans="1:16" ht="15" x14ac:dyDescent="0.2">
      <c r="A92" s="83" t="s">
        <v>6</v>
      </c>
      <c r="J92" s="83" t="s">
        <v>6</v>
      </c>
      <c r="K92" s="139"/>
      <c r="L92" s="139">
        <v>1</v>
      </c>
      <c r="M92" s="139"/>
      <c r="N92" s="139">
        <v>1</v>
      </c>
      <c r="O92" s="48"/>
      <c r="P92" s="48"/>
    </row>
    <row r="93" spans="1:16" ht="15" x14ac:dyDescent="0.2">
      <c r="A93" s="83" t="s">
        <v>8</v>
      </c>
      <c r="J93" s="83" t="s">
        <v>8</v>
      </c>
      <c r="K93" s="138"/>
      <c r="L93" s="140"/>
      <c r="M93" s="140"/>
      <c r="N93" s="138"/>
      <c r="O93" s="48"/>
      <c r="P93" s="48"/>
    </row>
    <row r="94" spans="1:16" ht="15" x14ac:dyDescent="0.2">
      <c r="A94" s="3" t="s">
        <v>29</v>
      </c>
      <c r="B94" s="87" t="s">
        <v>29</v>
      </c>
      <c r="C94" s="93">
        <v>8.5</v>
      </c>
      <c r="D94" s="94">
        <v>8</v>
      </c>
      <c r="E94" s="94">
        <v>1</v>
      </c>
      <c r="F94" s="93">
        <v>15.5</v>
      </c>
      <c r="H94" s="86" t="s">
        <v>29</v>
      </c>
      <c r="I94" s="118">
        <v>24</v>
      </c>
      <c r="J94" s="3" t="s">
        <v>155</v>
      </c>
      <c r="K94" s="137"/>
      <c r="L94" s="136">
        <v>1</v>
      </c>
      <c r="M94" s="137"/>
      <c r="N94" s="136">
        <v>1</v>
      </c>
      <c r="O94" s="48"/>
      <c r="P94" s="48"/>
    </row>
    <row r="95" spans="1:16" ht="15" x14ac:dyDescent="0.2">
      <c r="A95" s="2" t="s">
        <v>6</v>
      </c>
      <c r="B95" s="88" t="s">
        <v>6</v>
      </c>
      <c r="C95" s="97">
        <v>4</v>
      </c>
      <c r="D95" s="97">
        <v>8</v>
      </c>
      <c r="E95" s="97">
        <v>1</v>
      </c>
      <c r="F95" s="97">
        <v>11</v>
      </c>
      <c r="H95" s="116" t="s">
        <v>6</v>
      </c>
      <c r="I95" s="119">
        <v>22.5</v>
      </c>
      <c r="J95" s="2" t="s">
        <v>6</v>
      </c>
      <c r="K95" s="137"/>
      <c r="L95" s="136">
        <v>1</v>
      </c>
      <c r="M95" s="137"/>
      <c r="N95" s="136">
        <v>1</v>
      </c>
      <c r="O95" s="48"/>
      <c r="P95" s="48"/>
    </row>
    <row r="96" spans="1:16" ht="15" x14ac:dyDescent="0.2">
      <c r="A96" s="2" t="s">
        <v>8</v>
      </c>
      <c r="B96" s="88" t="s">
        <v>8</v>
      </c>
      <c r="C96" s="95">
        <v>4.5</v>
      </c>
      <c r="D96" s="96"/>
      <c r="E96" s="96"/>
      <c r="F96" s="95">
        <v>4.5</v>
      </c>
      <c r="H96" s="116" t="s">
        <v>8</v>
      </c>
      <c r="I96" s="119">
        <v>1.5</v>
      </c>
      <c r="J96" s="3" t="s">
        <v>30</v>
      </c>
      <c r="K96" s="140">
        <v>14.5</v>
      </c>
      <c r="L96" s="139">
        <v>8</v>
      </c>
      <c r="M96" s="140">
        <v>5.5</v>
      </c>
      <c r="N96" s="139">
        <v>17</v>
      </c>
      <c r="O96" s="48"/>
      <c r="P96" s="48"/>
    </row>
    <row r="97" spans="1:17" ht="15" x14ac:dyDescent="0.2">
      <c r="A97" s="3" t="s">
        <v>30</v>
      </c>
      <c r="B97" s="87" t="s">
        <v>30</v>
      </c>
      <c r="C97" s="94">
        <v>10</v>
      </c>
      <c r="D97" s="94">
        <v>16</v>
      </c>
      <c r="E97" s="93">
        <v>9.5</v>
      </c>
      <c r="F97" s="93">
        <v>16.5</v>
      </c>
      <c r="H97" s="86" t="s">
        <v>30</v>
      </c>
      <c r="I97" s="118">
        <v>49</v>
      </c>
      <c r="J97" s="2" t="s">
        <v>6</v>
      </c>
      <c r="K97" s="136">
        <v>10</v>
      </c>
      <c r="L97" s="136">
        <v>8</v>
      </c>
      <c r="M97" s="135">
        <v>5.5</v>
      </c>
      <c r="N97" s="135">
        <v>12.5</v>
      </c>
      <c r="O97" s="48"/>
      <c r="P97" s="48"/>
    </row>
    <row r="98" spans="1:17" ht="15" x14ac:dyDescent="0.2">
      <c r="A98" s="2" t="s">
        <v>6</v>
      </c>
      <c r="B98" s="88" t="s">
        <v>6</v>
      </c>
      <c r="C98" s="95">
        <v>4.5</v>
      </c>
      <c r="D98" s="97">
        <v>16</v>
      </c>
      <c r="E98" s="95">
        <v>9.5</v>
      </c>
      <c r="F98" s="97">
        <v>11</v>
      </c>
      <c r="H98" s="116" t="s">
        <v>6</v>
      </c>
      <c r="I98" s="119">
        <v>41</v>
      </c>
      <c r="J98" s="2" t="s">
        <v>8</v>
      </c>
      <c r="K98" s="138">
        <v>4.5</v>
      </c>
      <c r="L98" s="139"/>
      <c r="M98" s="138"/>
      <c r="N98" s="139">
        <v>4.5</v>
      </c>
      <c r="O98" s="48"/>
      <c r="P98" s="48"/>
    </row>
    <row r="99" spans="1:17" ht="15" x14ac:dyDescent="0.2">
      <c r="A99" s="2" t="s">
        <v>8</v>
      </c>
      <c r="B99" s="88" t="s">
        <v>8</v>
      </c>
      <c r="C99" s="95">
        <v>5.5</v>
      </c>
      <c r="D99" s="96"/>
      <c r="E99" s="96"/>
      <c r="F99" s="95">
        <v>5.5</v>
      </c>
      <c r="H99" s="116" t="s">
        <v>8</v>
      </c>
      <c r="I99" s="119">
        <v>8</v>
      </c>
      <c r="J99" s="3" t="s">
        <v>31</v>
      </c>
      <c r="K99" s="138">
        <v>8.5</v>
      </c>
      <c r="L99" s="140"/>
      <c r="M99" s="140">
        <v>2</v>
      </c>
      <c r="N99" s="138">
        <v>6.5</v>
      </c>
      <c r="O99" s="48"/>
      <c r="P99" s="48"/>
    </row>
    <row r="100" spans="1:17" ht="15" x14ac:dyDescent="0.2">
      <c r="A100" s="3" t="s">
        <v>31</v>
      </c>
      <c r="B100" s="87" t="s">
        <v>31</v>
      </c>
      <c r="C100" s="93">
        <v>17.5</v>
      </c>
      <c r="D100" s="98"/>
      <c r="E100" s="93">
        <v>2.5</v>
      </c>
      <c r="F100" s="94">
        <v>15</v>
      </c>
      <c r="H100" s="86" t="s">
        <v>31</v>
      </c>
      <c r="I100" s="118">
        <v>20</v>
      </c>
      <c r="J100" s="2" t="s">
        <v>6</v>
      </c>
      <c r="K100" s="136">
        <v>4</v>
      </c>
      <c r="L100" s="137"/>
      <c r="M100" s="135">
        <v>2</v>
      </c>
      <c r="N100" s="135">
        <v>2</v>
      </c>
      <c r="O100" s="48"/>
      <c r="P100" s="48"/>
    </row>
    <row r="101" spans="1:17" ht="15" x14ac:dyDescent="0.2">
      <c r="A101" s="2" t="s">
        <v>6</v>
      </c>
      <c r="B101" s="88" t="s">
        <v>6</v>
      </c>
      <c r="C101" s="97">
        <v>11</v>
      </c>
      <c r="D101" s="96"/>
      <c r="E101" s="95">
        <v>2.5</v>
      </c>
      <c r="F101" s="95">
        <v>8.5</v>
      </c>
      <c r="H101" s="116" t="s">
        <v>6</v>
      </c>
      <c r="I101" s="119">
        <v>17.5</v>
      </c>
      <c r="J101" s="2" t="s">
        <v>8</v>
      </c>
      <c r="K101" s="138">
        <v>4.5</v>
      </c>
      <c r="L101" s="140"/>
      <c r="M101" s="138"/>
      <c r="N101" s="139">
        <v>4.5</v>
      </c>
      <c r="O101" s="48"/>
      <c r="P101" s="48"/>
    </row>
    <row r="102" spans="1:17" ht="15" x14ac:dyDescent="0.2">
      <c r="A102" s="2" t="s">
        <v>8</v>
      </c>
      <c r="B102" s="88" t="s">
        <v>8</v>
      </c>
      <c r="C102" s="95">
        <v>6.5</v>
      </c>
      <c r="D102" s="96"/>
      <c r="E102" s="96"/>
      <c r="F102" s="95">
        <v>6.5</v>
      </c>
      <c r="H102" s="116" t="s">
        <v>8</v>
      </c>
      <c r="I102" s="119">
        <v>2.5</v>
      </c>
      <c r="J102" s="3" t="s">
        <v>32</v>
      </c>
      <c r="K102" s="138"/>
      <c r="L102" s="140">
        <v>14</v>
      </c>
      <c r="M102" s="140"/>
      <c r="N102" s="138">
        <v>14</v>
      </c>
      <c r="O102" s="48"/>
      <c r="P102" s="48"/>
    </row>
    <row r="103" spans="1:17" ht="15" x14ac:dyDescent="0.2">
      <c r="A103" s="3" t="s">
        <v>32</v>
      </c>
      <c r="B103" s="87" t="s">
        <v>32</v>
      </c>
      <c r="C103" s="98"/>
      <c r="D103" s="94">
        <v>14</v>
      </c>
      <c r="E103" s="98"/>
      <c r="F103" s="94">
        <v>14</v>
      </c>
      <c r="H103" s="86" t="s">
        <v>32</v>
      </c>
      <c r="I103" s="118">
        <v>35.5</v>
      </c>
      <c r="J103" s="2" t="s">
        <v>6</v>
      </c>
      <c r="K103" s="137"/>
      <c r="L103" s="136">
        <v>14</v>
      </c>
      <c r="M103" s="136"/>
      <c r="N103" s="136">
        <v>14</v>
      </c>
      <c r="O103" s="48"/>
      <c r="P103" s="48"/>
    </row>
    <row r="104" spans="1:17" ht="15" x14ac:dyDescent="0.2">
      <c r="A104" s="2" t="s">
        <v>6</v>
      </c>
      <c r="B104" s="88" t="s">
        <v>6</v>
      </c>
      <c r="C104" s="96"/>
      <c r="D104" s="97">
        <v>14</v>
      </c>
      <c r="E104" s="96"/>
      <c r="F104" s="97">
        <v>14</v>
      </c>
      <c r="H104" s="116" t="s">
        <v>6</v>
      </c>
      <c r="I104" s="119">
        <v>35.5</v>
      </c>
      <c r="J104" s="3" t="s">
        <v>33</v>
      </c>
      <c r="K104" s="140">
        <v>15.5</v>
      </c>
      <c r="L104" s="139"/>
      <c r="M104" s="139"/>
      <c r="N104" s="139">
        <v>15.5</v>
      </c>
      <c r="O104" s="48"/>
      <c r="P104" s="48"/>
    </row>
    <row r="105" spans="1:17" ht="15" x14ac:dyDescent="0.2">
      <c r="A105" s="3" t="s">
        <v>33</v>
      </c>
      <c r="B105" s="87" t="s">
        <v>33</v>
      </c>
      <c r="C105" s="93">
        <v>17.5</v>
      </c>
      <c r="D105" s="98"/>
      <c r="E105" s="98"/>
      <c r="F105" s="93">
        <v>17.5</v>
      </c>
      <c r="H105" s="86" t="s">
        <v>33</v>
      </c>
      <c r="I105" s="118">
        <v>13.5</v>
      </c>
      <c r="J105" s="2" t="s">
        <v>6</v>
      </c>
      <c r="K105" s="135">
        <v>11.5</v>
      </c>
      <c r="L105" s="137"/>
      <c r="M105" s="137"/>
      <c r="N105" s="135">
        <v>11.5</v>
      </c>
      <c r="O105" s="48"/>
      <c r="P105" s="48"/>
    </row>
    <row r="106" spans="1:17" ht="15" x14ac:dyDescent="0.2">
      <c r="A106" s="2" t="s">
        <v>6</v>
      </c>
      <c r="B106" s="88" t="s">
        <v>6</v>
      </c>
      <c r="C106" s="97">
        <v>13</v>
      </c>
      <c r="D106" s="96"/>
      <c r="E106" s="96"/>
      <c r="F106" s="97">
        <v>13</v>
      </c>
      <c r="H106" s="116" t="s">
        <v>6</v>
      </c>
      <c r="I106" s="119">
        <v>10.5</v>
      </c>
      <c r="J106" s="2" t="s">
        <v>8</v>
      </c>
      <c r="K106" s="139">
        <v>4</v>
      </c>
      <c r="L106" s="140"/>
      <c r="M106" s="140"/>
      <c r="N106" s="139">
        <v>4</v>
      </c>
      <c r="O106" s="48"/>
      <c r="P106" s="48"/>
    </row>
    <row r="107" spans="1:17" ht="15.75" x14ac:dyDescent="0.2">
      <c r="A107" s="2" t="s">
        <v>8</v>
      </c>
      <c r="B107" s="88" t="s">
        <v>8</v>
      </c>
      <c r="C107" s="95">
        <v>4.5</v>
      </c>
      <c r="D107" s="96"/>
      <c r="E107" s="96"/>
      <c r="F107" s="95">
        <v>4.5</v>
      </c>
      <c r="H107" s="116" t="s">
        <v>8</v>
      </c>
      <c r="I107" s="119">
        <v>3</v>
      </c>
      <c r="J107" s="3" t="s">
        <v>34</v>
      </c>
      <c r="K107" s="138">
        <v>12.5</v>
      </c>
      <c r="L107" s="140">
        <v>5</v>
      </c>
      <c r="M107" s="140">
        <v>1</v>
      </c>
      <c r="N107" s="138">
        <v>16.5</v>
      </c>
      <c r="O107" s="48"/>
      <c r="P107" s="48"/>
      <c r="Q107" s="72"/>
    </row>
    <row r="108" spans="1:17" ht="15" x14ac:dyDescent="0.2">
      <c r="A108" s="3" t="s">
        <v>34</v>
      </c>
      <c r="B108" s="87" t="s">
        <v>34</v>
      </c>
      <c r="C108" s="93">
        <v>14.5</v>
      </c>
      <c r="D108" s="98"/>
      <c r="E108" s="94">
        <v>3</v>
      </c>
      <c r="F108" s="93">
        <v>11.5</v>
      </c>
      <c r="H108" s="86" t="s">
        <v>34</v>
      </c>
      <c r="I108" s="118">
        <v>40.5</v>
      </c>
      <c r="J108" s="2" t="s">
        <v>6</v>
      </c>
      <c r="K108" s="135">
        <v>10.5</v>
      </c>
      <c r="L108" s="136"/>
      <c r="M108" s="136">
        <v>1</v>
      </c>
      <c r="N108" s="135">
        <v>9.5</v>
      </c>
      <c r="O108" s="48"/>
      <c r="P108" s="48"/>
    </row>
    <row r="109" spans="1:17" ht="15" x14ac:dyDescent="0.2">
      <c r="A109" s="2" t="s">
        <v>6</v>
      </c>
      <c r="B109" s="88" t="s">
        <v>6</v>
      </c>
      <c r="C109" s="95">
        <v>12.5</v>
      </c>
      <c r="D109" s="96"/>
      <c r="E109" s="95">
        <v>1.5</v>
      </c>
      <c r="F109" s="97">
        <v>11</v>
      </c>
      <c r="H109" s="116" t="s">
        <v>6</v>
      </c>
      <c r="I109" s="119">
        <v>32</v>
      </c>
      <c r="J109" s="2" t="s">
        <v>8</v>
      </c>
      <c r="K109" s="138">
        <v>2</v>
      </c>
      <c r="L109" s="140">
        <v>5</v>
      </c>
      <c r="M109" s="138"/>
      <c r="N109" s="139">
        <v>7</v>
      </c>
      <c r="O109" s="48"/>
      <c r="P109" s="48"/>
    </row>
    <row r="110" spans="1:17" ht="15" x14ac:dyDescent="0.2">
      <c r="A110" s="2" t="s">
        <v>8</v>
      </c>
      <c r="B110" s="88" t="s">
        <v>8</v>
      </c>
      <c r="C110" s="97">
        <v>2</v>
      </c>
      <c r="D110" s="96"/>
      <c r="E110" s="95">
        <v>1.5</v>
      </c>
      <c r="F110" s="95">
        <v>0.5</v>
      </c>
      <c r="H110" s="116" t="s">
        <v>8</v>
      </c>
      <c r="I110" s="119">
        <v>8.5</v>
      </c>
      <c r="J110" s="63" t="s">
        <v>88</v>
      </c>
      <c r="K110" s="139">
        <v>7.5</v>
      </c>
      <c r="L110" s="139"/>
      <c r="M110" s="138"/>
      <c r="N110" s="138">
        <v>7.5</v>
      </c>
      <c r="O110" s="48"/>
      <c r="P110" s="48"/>
    </row>
    <row r="111" spans="1:17" ht="15" x14ac:dyDescent="0.2">
      <c r="A111" s="63" t="s">
        <v>88</v>
      </c>
      <c r="B111" s="87" t="s">
        <v>88</v>
      </c>
      <c r="C111" s="93">
        <v>7.5</v>
      </c>
      <c r="D111" s="98"/>
      <c r="E111" s="98"/>
      <c r="F111" s="93">
        <v>7.5</v>
      </c>
      <c r="H111" s="86" t="s">
        <v>88</v>
      </c>
      <c r="I111" s="118">
        <v>5</v>
      </c>
      <c r="J111" s="64" t="s">
        <v>6</v>
      </c>
      <c r="K111" s="135">
        <v>5</v>
      </c>
      <c r="L111" s="137"/>
      <c r="M111" s="137"/>
      <c r="N111" s="135">
        <v>5</v>
      </c>
      <c r="O111" s="48"/>
      <c r="P111" s="48"/>
    </row>
    <row r="112" spans="1:17" ht="15" x14ac:dyDescent="0.2">
      <c r="A112" s="64" t="s">
        <v>6</v>
      </c>
      <c r="B112" s="88" t="s">
        <v>6</v>
      </c>
      <c r="C112" s="97">
        <v>5</v>
      </c>
      <c r="D112" s="96"/>
      <c r="E112" s="96"/>
      <c r="F112" s="97">
        <v>5</v>
      </c>
      <c r="H112" s="116" t="s">
        <v>6</v>
      </c>
      <c r="I112" s="119">
        <v>4</v>
      </c>
      <c r="J112" s="64" t="s">
        <v>8</v>
      </c>
      <c r="K112" s="139">
        <v>2.5</v>
      </c>
      <c r="L112" s="140"/>
      <c r="M112" s="140"/>
      <c r="N112" s="139">
        <v>2.5</v>
      </c>
      <c r="O112" s="48"/>
      <c r="P112" s="48"/>
    </row>
    <row r="113" spans="1:16" ht="15" x14ac:dyDescent="0.2">
      <c r="A113" s="64" t="s">
        <v>8</v>
      </c>
      <c r="B113" s="88" t="s">
        <v>8</v>
      </c>
      <c r="C113" s="95">
        <v>2.5</v>
      </c>
      <c r="D113" s="96"/>
      <c r="E113" s="96"/>
      <c r="F113" s="95">
        <v>2.5</v>
      </c>
      <c r="H113" s="116" t="s">
        <v>8</v>
      </c>
      <c r="I113" s="119">
        <v>1</v>
      </c>
      <c r="J113" s="3" t="s">
        <v>35</v>
      </c>
      <c r="K113" s="138">
        <v>8.5</v>
      </c>
      <c r="L113" s="140">
        <v>8</v>
      </c>
      <c r="M113" s="140">
        <v>2</v>
      </c>
      <c r="N113" s="138">
        <v>14.5</v>
      </c>
      <c r="O113" s="48"/>
      <c r="P113" s="48"/>
    </row>
    <row r="114" spans="1:16" ht="15" x14ac:dyDescent="0.2">
      <c r="A114" s="3" t="s">
        <v>35</v>
      </c>
      <c r="B114" s="87" t="s">
        <v>35</v>
      </c>
      <c r="C114" s="94">
        <v>13</v>
      </c>
      <c r="D114" s="94">
        <v>8</v>
      </c>
      <c r="E114" s="94">
        <v>3</v>
      </c>
      <c r="F114" s="94">
        <v>18</v>
      </c>
      <c r="H114" s="86" t="s">
        <v>35</v>
      </c>
      <c r="I114" s="118">
        <v>18.5</v>
      </c>
      <c r="J114" s="2" t="s">
        <v>6</v>
      </c>
      <c r="K114" s="136">
        <v>0.5</v>
      </c>
      <c r="L114" s="136">
        <v>8</v>
      </c>
      <c r="M114" s="136">
        <v>2</v>
      </c>
      <c r="N114" s="136">
        <v>6.5</v>
      </c>
      <c r="O114" s="48"/>
      <c r="P114" s="48"/>
    </row>
    <row r="115" spans="1:16" ht="15" x14ac:dyDescent="0.2">
      <c r="A115" s="2" t="s">
        <v>6</v>
      </c>
      <c r="B115" s="88" t="s">
        <v>6</v>
      </c>
      <c r="C115" s="97">
        <v>5</v>
      </c>
      <c r="D115" s="97">
        <v>8</v>
      </c>
      <c r="E115" s="97">
        <v>3</v>
      </c>
      <c r="F115" s="97">
        <v>10</v>
      </c>
      <c r="H115" s="116" t="s">
        <v>6</v>
      </c>
      <c r="I115" s="119">
        <v>17.5</v>
      </c>
      <c r="J115" s="2" t="s">
        <v>8</v>
      </c>
      <c r="K115" s="139">
        <v>8</v>
      </c>
      <c r="L115" s="139"/>
      <c r="M115" s="139"/>
      <c r="N115" s="139">
        <v>8</v>
      </c>
      <c r="O115" s="48"/>
      <c r="P115" s="48"/>
    </row>
    <row r="116" spans="1:16" ht="15" x14ac:dyDescent="0.2">
      <c r="A116" s="2" t="s">
        <v>8</v>
      </c>
      <c r="B116" s="88" t="s">
        <v>8</v>
      </c>
      <c r="C116" s="97">
        <v>8</v>
      </c>
      <c r="D116" s="96"/>
      <c r="E116" s="96"/>
      <c r="F116" s="97">
        <v>8</v>
      </c>
      <c r="H116" s="116" t="s">
        <v>8</v>
      </c>
      <c r="I116" s="119">
        <v>1</v>
      </c>
      <c r="J116" s="3" t="s">
        <v>36</v>
      </c>
      <c r="K116" s="139">
        <v>6.5</v>
      </c>
      <c r="L116" s="140">
        <v>8</v>
      </c>
      <c r="M116" s="140"/>
      <c r="N116" s="139">
        <v>14.5</v>
      </c>
      <c r="O116" s="48"/>
      <c r="P116" s="48"/>
    </row>
    <row r="117" spans="1:16" ht="15" x14ac:dyDescent="0.2">
      <c r="A117" s="3" t="s">
        <v>36</v>
      </c>
      <c r="B117" s="87" t="s">
        <v>36</v>
      </c>
      <c r="C117" s="94">
        <v>7</v>
      </c>
      <c r="D117" s="94">
        <v>8</v>
      </c>
      <c r="E117" s="98"/>
      <c r="F117" s="94">
        <v>15</v>
      </c>
      <c r="H117" s="86" t="s">
        <v>36</v>
      </c>
      <c r="I117" s="118">
        <v>17</v>
      </c>
      <c r="J117" s="2" t="s">
        <v>6</v>
      </c>
      <c r="K117" s="135">
        <v>4.5</v>
      </c>
      <c r="L117" s="136">
        <v>8</v>
      </c>
      <c r="M117" s="136"/>
      <c r="N117" s="135">
        <v>12.5</v>
      </c>
      <c r="O117" s="48"/>
      <c r="P117" s="48"/>
    </row>
    <row r="118" spans="1:16" ht="15" x14ac:dyDescent="0.2">
      <c r="A118" s="2" t="s">
        <v>6</v>
      </c>
      <c r="B118" s="88" t="s">
        <v>6</v>
      </c>
      <c r="C118" s="97">
        <v>5</v>
      </c>
      <c r="D118" s="97">
        <v>8</v>
      </c>
      <c r="E118" s="96"/>
      <c r="F118" s="97">
        <v>13</v>
      </c>
      <c r="H118" s="116" t="s">
        <v>6</v>
      </c>
      <c r="I118" s="119">
        <v>15.5</v>
      </c>
      <c r="J118" s="2" t="s">
        <v>8</v>
      </c>
      <c r="K118" s="138">
        <v>2</v>
      </c>
      <c r="L118" s="139"/>
      <c r="M118" s="139"/>
      <c r="N118" s="138">
        <v>2</v>
      </c>
      <c r="O118" s="48"/>
      <c r="P118" s="48"/>
    </row>
    <row r="119" spans="1:16" ht="15" x14ac:dyDescent="0.2">
      <c r="A119" s="2" t="s">
        <v>8</v>
      </c>
      <c r="B119" s="88" t="s">
        <v>8</v>
      </c>
      <c r="C119" s="97">
        <v>2</v>
      </c>
      <c r="D119" s="96"/>
      <c r="E119" s="96"/>
      <c r="F119" s="97">
        <v>2</v>
      </c>
      <c r="H119" s="116" t="s">
        <v>8</v>
      </c>
      <c r="I119" s="119">
        <v>1.5</v>
      </c>
      <c r="J119" s="3" t="s">
        <v>37</v>
      </c>
      <c r="K119" s="139">
        <v>19</v>
      </c>
      <c r="L119" s="140"/>
      <c r="M119" s="140"/>
      <c r="N119" s="139">
        <v>19</v>
      </c>
      <c r="O119" s="48"/>
      <c r="P119" s="48"/>
    </row>
    <row r="120" spans="1:16" ht="15" x14ac:dyDescent="0.2">
      <c r="A120" s="3" t="s">
        <v>37</v>
      </c>
      <c r="B120" s="87" t="s">
        <v>37</v>
      </c>
      <c r="C120" s="93">
        <v>12.5</v>
      </c>
      <c r="D120" s="94">
        <v>8</v>
      </c>
      <c r="E120" s="98"/>
      <c r="F120" s="93">
        <v>20.5</v>
      </c>
      <c r="H120" s="86" t="s">
        <v>37</v>
      </c>
      <c r="I120" s="118">
        <v>17.5</v>
      </c>
      <c r="J120" s="2" t="s">
        <v>6</v>
      </c>
      <c r="K120" s="135">
        <v>12</v>
      </c>
      <c r="L120" s="137"/>
      <c r="M120" s="135"/>
      <c r="N120" s="136">
        <v>12</v>
      </c>
      <c r="O120" s="48"/>
      <c r="P120" s="48"/>
    </row>
    <row r="121" spans="1:16" ht="15" x14ac:dyDescent="0.2">
      <c r="A121" s="2" t="s">
        <v>6</v>
      </c>
      <c r="B121" s="88" t="s">
        <v>6</v>
      </c>
      <c r="C121" s="95">
        <v>5.5</v>
      </c>
      <c r="D121" s="97">
        <v>8</v>
      </c>
      <c r="E121" s="96"/>
      <c r="F121" s="95">
        <v>13.5</v>
      </c>
      <c r="H121" s="116" t="s">
        <v>6</v>
      </c>
      <c r="I121" s="119">
        <v>14.5</v>
      </c>
      <c r="J121" s="2" t="s">
        <v>8</v>
      </c>
      <c r="K121" s="138">
        <v>7</v>
      </c>
      <c r="L121" s="140"/>
      <c r="M121" s="138"/>
      <c r="N121" s="139">
        <v>7</v>
      </c>
      <c r="O121" s="48"/>
      <c r="P121" s="48"/>
    </row>
    <row r="122" spans="1:16" ht="15" x14ac:dyDescent="0.2">
      <c r="A122" s="2" t="s">
        <v>8</v>
      </c>
      <c r="B122" s="88" t="s">
        <v>8</v>
      </c>
      <c r="C122" s="97">
        <v>7</v>
      </c>
      <c r="D122" s="96"/>
      <c r="E122" s="96"/>
      <c r="F122" s="97">
        <v>7</v>
      </c>
      <c r="H122" s="116" t="s">
        <v>8</v>
      </c>
      <c r="I122" s="119">
        <v>3</v>
      </c>
      <c r="J122" s="3" t="s">
        <v>38</v>
      </c>
      <c r="K122" s="139">
        <v>19</v>
      </c>
      <c r="L122" s="140">
        <v>10</v>
      </c>
      <c r="M122" s="140"/>
      <c r="N122" s="139">
        <v>29</v>
      </c>
      <c r="O122" s="48"/>
      <c r="P122" s="48"/>
    </row>
    <row r="123" spans="1:16" ht="15" x14ac:dyDescent="0.2">
      <c r="A123" s="3" t="s">
        <v>38</v>
      </c>
      <c r="B123" s="87" t="s">
        <v>38</v>
      </c>
      <c r="C123" s="93">
        <v>22.5</v>
      </c>
      <c r="D123" s="98"/>
      <c r="E123" s="93">
        <v>5.5</v>
      </c>
      <c r="F123" s="94">
        <v>17</v>
      </c>
      <c r="H123" s="86" t="s">
        <v>38</v>
      </c>
      <c r="I123" s="118">
        <v>53.5</v>
      </c>
      <c r="J123" s="2" t="s">
        <v>6</v>
      </c>
      <c r="K123" s="136">
        <v>10.5</v>
      </c>
      <c r="L123" s="136">
        <v>10</v>
      </c>
      <c r="M123" s="136"/>
      <c r="N123" s="136">
        <v>20.5</v>
      </c>
      <c r="O123" s="48"/>
      <c r="P123" s="48"/>
    </row>
    <row r="124" spans="1:16" ht="15" x14ac:dyDescent="0.2">
      <c r="A124" s="2" t="s">
        <v>6</v>
      </c>
      <c r="B124" s="88" t="s">
        <v>6</v>
      </c>
      <c r="C124" s="95">
        <v>10.5</v>
      </c>
      <c r="D124" s="96"/>
      <c r="E124" s="97">
        <v>2</v>
      </c>
      <c r="F124" s="95">
        <v>8.5</v>
      </c>
      <c r="H124" s="116" t="s">
        <v>6</v>
      </c>
      <c r="I124" s="119">
        <v>45</v>
      </c>
      <c r="J124" s="2" t="s">
        <v>8</v>
      </c>
      <c r="K124" s="138">
        <v>8.5</v>
      </c>
      <c r="L124" s="139"/>
      <c r="M124" s="139"/>
      <c r="N124" s="138">
        <v>8.5</v>
      </c>
      <c r="O124" s="48"/>
      <c r="P124" s="48"/>
    </row>
    <row r="125" spans="1:16" ht="15" x14ac:dyDescent="0.2">
      <c r="A125" s="2" t="s">
        <v>8</v>
      </c>
      <c r="B125" s="88" t="s">
        <v>8</v>
      </c>
      <c r="C125" s="97">
        <v>12</v>
      </c>
      <c r="D125" s="96"/>
      <c r="E125" s="95">
        <v>3.5</v>
      </c>
      <c r="F125" s="95">
        <v>8.5</v>
      </c>
      <c r="H125" s="116" t="s">
        <v>8</v>
      </c>
      <c r="I125" s="119">
        <v>8.5</v>
      </c>
      <c r="J125" s="3" t="s">
        <v>39</v>
      </c>
      <c r="K125" s="138">
        <v>3</v>
      </c>
      <c r="L125" s="140">
        <v>23</v>
      </c>
      <c r="M125" s="139">
        <v>16</v>
      </c>
      <c r="N125" s="138">
        <v>10</v>
      </c>
      <c r="O125" s="48"/>
      <c r="P125" s="48"/>
    </row>
    <row r="126" spans="1:16" ht="15" x14ac:dyDescent="0.2">
      <c r="A126" s="3" t="s">
        <v>39</v>
      </c>
      <c r="B126" s="87" t="s">
        <v>39</v>
      </c>
      <c r="C126" s="94">
        <v>7</v>
      </c>
      <c r="D126" s="94">
        <v>13</v>
      </c>
      <c r="E126" s="94">
        <v>11</v>
      </c>
      <c r="F126" s="94">
        <v>9</v>
      </c>
      <c r="H126" s="86" t="s">
        <v>39</v>
      </c>
      <c r="I126" s="118">
        <v>30</v>
      </c>
      <c r="J126" s="2" t="s">
        <v>6</v>
      </c>
      <c r="K126" s="136">
        <v>1</v>
      </c>
      <c r="L126" s="136">
        <v>18</v>
      </c>
      <c r="M126" s="136">
        <v>14</v>
      </c>
      <c r="N126" s="136">
        <v>5</v>
      </c>
      <c r="O126" s="48"/>
      <c r="P126" s="48"/>
    </row>
    <row r="127" spans="1:16" ht="15" x14ac:dyDescent="0.2">
      <c r="A127" s="2" t="s">
        <v>6</v>
      </c>
      <c r="B127" s="88" t="s">
        <v>6</v>
      </c>
      <c r="C127" s="97">
        <v>5</v>
      </c>
      <c r="D127" s="97">
        <v>8</v>
      </c>
      <c r="E127" s="97">
        <v>9</v>
      </c>
      <c r="F127" s="97">
        <v>4</v>
      </c>
      <c r="H127" s="116" t="s">
        <v>6</v>
      </c>
      <c r="I127" s="119">
        <v>23.5</v>
      </c>
      <c r="J127" s="2" t="s">
        <v>8</v>
      </c>
      <c r="K127" s="139">
        <v>2</v>
      </c>
      <c r="L127" s="139">
        <v>5</v>
      </c>
      <c r="M127" s="139">
        <v>2</v>
      </c>
      <c r="N127" s="139">
        <v>5</v>
      </c>
      <c r="O127" s="48"/>
      <c r="P127" s="48"/>
    </row>
    <row r="128" spans="1:16" ht="15" x14ac:dyDescent="0.2">
      <c r="A128" s="2" t="s">
        <v>8</v>
      </c>
      <c r="B128" s="88" t="s">
        <v>8</v>
      </c>
      <c r="C128" s="97">
        <v>2</v>
      </c>
      <c r="D128" s="97">
        <v>5</v>
      </c>
      <c r="E128" s="97">
        <v>2</v>
      </c>
      <c r="F128" s="97">
        <v>5</v>
      </c>
      <c r="H128" s="116" t="s">
        <v>8</v>
      </c>
      <c r="I128" s="119">
        <v>6.5</v>
      </c>
      <c r="J128" s="3" t="s">
        <v>40</v>
      </c>
      <c r="K128" s="139">
        <v>8</v>
      </c>
      <c r="L128" s="139"/>
      <c r="M128" s="139"/>
      <c r="N128" s="139">
        <v>8</v>
      </c>
      <c r="O128" s="48"/>
      <c r="P128" s="48"/>
    </row>
    <row r="129" spans="1:16" ht="15" x14ac:dyDescent="0.2">
      <c r="A129" s="3" t="s">
        <v>40</v>
      </c>
      <c r="B129" s="87" t="s">
        <v>40</v>
      </c>
      <c r="C129" s="93">
        <v>9.5</v>
      </c>
      <c r="D129" s="98"/>
      <c r="E129" s="94">
        <v>2</v>
      </c>
      <c r="F129" s="93">
        <v>7.5</v>
      </c>
      <c r="H129" s="86" t="s">
        <v>40</v>
      </c>
      <c r="I129" s="118">
        <v>9</v>
      </c>
      <c r="J129" s="2" t="s">
        <v>6</v>
      </c>
      <c r="K129" s="135">
        <v>5.5</v>
      </c>
      <c r="L129" s="137"/>
      <c r="M129" s="136"/>
      <c r="N129" s="135">
        <v>5.5</v>
      </c>
      <c r="O129" s="48">
        <v>10</v>
      </c>
      <c r="P129" s="48">
        <f>O129*220</f>
        <v>2200</v>
      </c>
    </row>
    <row r="130" spans="1:16" ht="15" x14ac:dyDescent="0.2">
      <c r="A130" s="2" t="s">
        <v>6</v>
      </c>
      <c r="B130" s="88" t="s">
        <v>6</v>
      </c>
      <c r="C130" s="95">
        <v>6.5</v>
      </c>
      <c r="D130" s="96"/>
      <c r="E130" s="97">
        <v>2</v>
      </c>
      <c r="F130" s="95">
        <v>4.5</v>
      </c>
      <c r="H130" s="116" t="s">
        <v>6</v>
      </c>
      <c r="I130" s="119">
        <v>8</v>
      </c>
      <c r="J130" s="2" t="s">
        <v>8</v>
      </c>
      <c r="K130" s="138">
        <v>2.5</v>
      </c>
      <c r="L130" s="140"/>
      <c r="M130" s="139"/>
      <c r="N130" s="138">
        <v>2.5</v>
      </c>
      <c r="O130" s="48"/>
      <c r="P130" s="48"/>
    </row>
    <row r="131" spans="1:16" ht="15" x14ac:dyDescent="0.2">
      <c r="A131" s="2" t="s">
        <v>8</v>
      </c>
      <c r="B131" s="88" t="s">
        <v>8</v>
      </c>
      <c r="C131" s="97">
        <v>3</v>
      </c>
      <c r="D131" s="96"/>
      <c r="E131" s="96"/>
      <c r="F131" s="97">
        <v>3</v>
      </c>
      <c r="H131" s="116" t="s">
        <v>8</v>
      </c>
      <c r="I131" s="119">
        <v>1</v>
      </c>
      <c r="J131" s="3" t="s">
        <v>41</v>
      </c>
      <c r="K131" s="139">
        <v>4</v>
      </c>
      <c r="L131" s="140"/>
      <c r="M131" s="140"/>
      <c r="N131" s="139">
        <v>4</v>
      </c>
      <c r="O131" s="48"/>
      <c r="P131" s="48"/>
    </row>
    <row r="132" spans="1:16" ht="15" x14ac:dyDescent="0.2">
      <c r="A132" s="3" t="s">
        <v>41</v>
      </c>
      <c r="B132" s="87" t="s">
        <v>41</v>
      </c>
      <c r="C132" s="94">
        <v>5</v>
      </c>
      <c r="D132" s="98"/>
      <c r="E132" s="98"/>
      <c r="F132" s="94">
        <v>5</v>
      </c>
      <c r="H132" s="86" t="s">
        <v>41</v>
      </c>
      <c r="I132" s="118">
        <v>8</v>
      </c>
      <c r="J132" s="2" t="s">
        <v>6</v>
      </c>
      <c r="K132" s="136">
        <v>4</v>
      </c>
      <c r="L132" s="137"/>
      <c r="M132" s="137"/>
      <c r="N132" s="136">
        <v>4</v>
      </c>
      <c r="O132" s="48">
        <v>10</v>
      </c>
      <c r="P132" s="48">
        <f>O132*220</f>
        <v>2200</v>
      </c>
    </row>
    <row r="133" spans="1:16" ht="15" x14ac:dyDescent="0.2">
      <c r="A133" s="2" t="s">
        <v>6</v>
      </c>
      <c r="B133" s="88" t="s">
        <v>6</v>
      </c>
      <c r="C133" s="97">
        <v>5</v>
      </c>
      <c r="D133" s="96"/>
      <c r="E133" s="96"/>
      <c r="F133" s="97">
        <v>5</v>
      </c>
      <c r="H133" s="116" t="s">
        <v>6</v>
      </c>
      <c r="I133" s="119">
        <v>8</v>
      </c>
      <c r="J133" s="3" t="s">
        <v>42</v>
      </c>
      <c r="K133" s="139">
        <v>16</v>
      </c>
      <c r="L133" s="140"/>
      <c r="M133" s="140"/>
      <c r="N133" s="139">
        <v>16</v>
      </c>
      <c r="O133" s="48"/>
      <c r="P133" s="48"/>
    </row>
    <row r="134" spans="1:16" ht="15" x14ac:dyDescent="0.2">
      <c r="A134" s="3" t="s">
        <v>42</v>
      </c>
      <c r="B134" s="87" t="s">
        <v>42</v>
      </c>
      <c r="C134" s="93">
        <v>16.5</v>
      </c>
      <c r="D134" s="98"/>
      <c r="E134" s="98"/>
      <c r="F134" s="93">
        <v>16.5</v>
      </c>
      <c r="H134" s="86" t="s">
        <v>42</v>
      </c>
      <c r="I134" s="118">
        <v>3.5</v>
      </c>
      <c r="J134" s="2" t="s">
        <v>6</v>
      </c>
      <c r="K134" s="135">
        <v>16</v>
      </c>
      <c r="L134" s="137"/>
      <c r="M134" s="137"/>
      <c r="N134" s="135">
        <v>16</v>
      </c>
      <c r="O134" s="48"/>
      <c r="P134" s="48"/>
    </row>
    <row r="135" spans="1:16" ht="15" x14ac:dyDescent="0.2">
      <c r="A135" s="2" t="s">
        <v>6</v>
      </c>
      <c r="B135" s="88" t="s">
        <v>6</v>
      </c>
      <c r="C135" s="95">
        <v>16.5</v>
      </c>
      <c r="D135" s="96"/>
      <c r="E135" s="96"/>
      <c r="F135" s="95">
        <v>16.5</v>
      </c>
      <c r="H135" s="116" t="s">
        <v>6</v>
      </c>
      <c r="I135" s="119">
        <v>3.5</v>
      </c>
      <c r="J135" s="3" t="s">
        <v>125</v>
      </c>
      <c r="K135" s="138">
        <v>8</v>
      </c>
      <c r="L135" s="140"/>
      <c r="M135" s="140"/>
      <c r="N135" s="138">
        <v>8</v>
      </c>
      <c r="O135" s="48"/>
      <c r="P135" s="48"/>
    </row>
    <row r="136" spans="1:16" ht="15" x14ac:dyDescent="0.2">
      <c r="A136" s="3" t="s">
        <v>125</v>
      </c>
      <c r="B136" s="87" t="s">
        <v>125</v>
      </c>
      <c r="C136" s="98"/>
      <c r="D136" s="94">
        <v>8</v>
      </c>
      <c r="E136" s="98"/>
      <c r="F136" s="94">
        <v>8</v>
      </c>
      <c r="J136" s="2" t="s">
        <v>6</v>
      </c>
      <c r="K136" s="136">
        <v>8</v>
      </c>
      <c r="L136" s="137"/>
      <c r="M136" s="137"/>
      <c r="N136" s="136">
        <v>8</v>
      </c>
      <c r="O136" s="48"/>
      <c r="P136" s="48"/>
    </row>
    <row r="137" spans="1:16" ht="15" x14ac:dyDescent="0.2">
      <c r="A137" s="2" t="s">
        <v>6</v>
      </c>
      <c r="B137" s="88" t="s">
        <v>6</v>
      </c>
      <c r="C137" s="96"/>
      <c r="D137" s="97">
        <v>8</v>
      </c>
      <c r="E137" s="96"/>
      <c r="F137" s="97">
        <v>8</v>
      </c>
      <c r="J137" s="63" t="s">
        <v>89</v>
      </c>
      <c r="K137" s="139">
        <v>1.5</v>
      </c>
      <c r="L137" s="140">
        <v>1</v>
      </c>
      <c r="M137" s="140">
        <v>1</v>
      </c>
      <c r="N137" s="139">
        <v>1.5</v>
      </c>
      <c r="O137" s="48"/>
      <c r="P137" s="48"/>
    </row>
    <row r="138" spans="1:16" ht="15" x14ac:dyDescent="0.2">
      <c r="A138" s="63" t="s">
        <v>89</v>
      </c>
      <c r="B138" s="87" t="s">
        <v>89</v>
      </c>
      <c r="C138" s="93">
        <v>1.5</v>
      </c>
      <c r="D138" s="94">
        <v>1</v>
      </c>
      <c r="E138" s="94">
        <v>1</v>
      </c>
      <c r="F138" s="93">
        <v>1.5</v>
      </c>
      <c r="H138" s="86" t="s">
        <v>89</v>
      </c>
      <c r="I138" s="118">
        <v>8.5</v>
      </c>
      <c r="J138" s="64" t="s">
        <v>6</v>
      </c>
      <c r="K138" s="135"/>
      <c r="L138" s="136">
        <v>1</v>
      </c>
      <c r="M138" s="136">
        <v>1</v>
      </c>
      <c r="N138" s="135"/>
      <c r="O138" s="48"/>
      <c r="P138" s="48"/>
    </row>
    <row r="139" spans="1:16" ht="15" x14ac:dyDescent="0.2">
      <c r="A139" s="64" t="s">
        <v>6</v>
      </c>
      <c r="B139" s="88" t="s">
        <v>6</v>
      </c>
      <c r="C139" s="96"/>
      <c r="D139" s="97">
        <v>1</v>
      </c>
      <c r="E139" s="97">
        <v>1</v>
      </c>
      <c r="F139" s="96"/>
      <c r="H139" s="116" t="s">
        <v>6</v>
      </c>
      <c r="I139" s="119">
        <v>7</v>
      </c>
      <c r="J139" s="64" t="s">
        <v>8</v>
      </c>
      <c r="K139" s="140">
        <v>1.5</v>
      </c>
      <c r="L139" s="139"/>
      <c r="M139" s="139"/>
      <c r="N139" s="140">
        <v>1.5</v>
      </c>
      <c r="O139" s="48"/>
      <c r="P139" s="48"/>
    </row>
    <row r="140" spans="1:16" ht="15" x14ac:dyDescent="0.2">
      <c r="A140" s="64" t="s">
        <v>8</v>
      </c>
      <c r="B140" s="88" t="s">
        <v>8</v>
      </c>
      <c r="C140" s="95">
        <v>1.5</v>
      </c>
      <c r="D140" s="96"/>
      <c r="E140" s="96"/>
      <c r="F140" s="95">
        <v>1.5</v>
      </c>
      <c r="H140" s="116" t="s">
        <v>8</v>
      </c>
      <c r="I140" s="119">
        <v>1.5</v>
      </c>
      <c r="J140" s="3" t="s">
        <v>43</v>
      </c>
      <c r="K140" s="138">
        <v>10.5</v>
      </c>
      <c r="L140" s="140">
        <v>8</v>
      </c>
      <c r="M140" s="140">
        <v>1.5</v>
      </c>
      <c r="N140" s="138">
        <v>17</v>
      </c>
      <c r="O140" s="48"/>
      <c r="P140" s="48"/>
    </row>
    <row r="141" spans="1:16" ht="15" x14ac:dyDescent="0.2">
      <c r="A141" s="3" t="s">
        <v>43</v>
      </c>
      <c r="B141" s="87" t="s">
        <v>43</v>
      </c>
      <c r="C141" s="93">
        <v>13.5</v>
      </c>
      <c r="D141" s="94">
        <v>8</v>
      </c>
      <c r="E141" s="94">
        <v>1</v>
      </c>
      <c r="F141" s="93">
        <v>20.5</v>
      </c>
      <c r="H141" s="86" t="s">
        <v>43</v>
      </c>
      <c r="I141" s="118">
        <v>39</v>
      </c>
      <c r="J141" s="2" t="s">
        <v>6</v>
      </c>
      <c r="K141" s="135">
        <v>6</v>
      </c>
      <c r="L141" s="136">
        <v>8</v>
      </c>
      <c r="M141" s="135">
        <v>1.5</v>
      </c>
      <c r="N141" s="136">
        <v>12.5</v>
      </c>
      <c r="O141" s="48"/>
      <c r="P141" s="48"/>
    </row>
    <row r="142" spans="1:16" ht="15" x14ac:dyDescent="0.2">
      <c r="A142" s="2" t="s">
        <v>6</v>
      </c>
      <c r="B142" s="88" t="s">
        <v>6</v>
      </c>
      <c r="C142" s="97">
        <v>8</v>
      </c>
      <c r="D142" s="97">
        <v>8</v>
      </c>
      <c r="E142" s="97">
        <v>1</v>
      </c>
      <c r="F142" s="97">
        <v>15</v>
      </c>
      <c r="H142" s="116" t="s">
        <v>6</v>
      </c>
      <c r="I142" s="119">
        <v>32</v>
      </c>
      <c r="J142" s="2" t="s">
        <v>8</v>
      </c>
      <c r="K142" s="139">
        <v>4.5</v>
      </c>
      <c r="L142" s="139"/>
      <c r="M142" s="138"/>
      <c r="N142" s="138">
        <v>4.5</v>
      </c>
      <c r="O142" s="48"/>
      <c r="P142" s="48"/>
    </row>
    <row r="143" spans="1:16" ht="15" x14ac:dyDescent="0.2">
      <c r="A143" s="2" t="s">
        <v>8</v>
      </c>
      <c r="B143" s="88" t="s">
        <v>8</v>
      </c>
      <c r="C143" s="95">
        <v>5.5</v>
      </c>
      <c r="D143" s="96"/>
      <c r="E143" s="96"/>
      <c r="F143" s="95">
        <v>5.5</v>
      </c>
      <c r="H143" s="116" t="s">
        <v>8</v>
      </c>
      <c r="I143" s="119">
        <v>7</v>
      </c>
      <c r="J143" s="63" t="s">
        <v>90</v>
      </c>
      <c r="K143" s="138">
        <v>20.5</v>
      </c>
      <c r="L143" s="140"/>
      <c r="M143" s="140"/>
      <c r="N143" s="138">
        <v>20.5</v>
      </c>
      <c r="O143" s="48"/>
      <c r="P143" s="48"/>
    </row>
    <row r="144" spans="1:16" ht="15" x14ac:dyDescent="0.2">
      <c r="A144" s="63" t="s">
        <v>90</v>
      </c>
      <c r="B144" s="87" t="s">
        <v>90</v>
      </c>
      <c r="C144" s="93">
        <v>20.5</v>
      </c>
      <c r="D144" s="98"/>
      <c r="E144" s="94">
        <v>2</v>
      </c>
      <c r="F144" s="93">
        <v>18.5</v>
      </c>
      <c r="H144" s="86" t="s">
        <v>90</v>
      </c>
      <c r="I144" s="118">
        <v>2.5</v>
      </c>
      <c r="J144" s="64" t="s">
        <v>6</v>
      </c>
      <c r="K144" s="135">
        <v>17</v>
      </c>
      <c r="L144" s="137"/>
      <c r="M144" s="137"/>
      <c r="N144" s="135">
        <v>17</v>
      </c>
      <c r="O144" s="48"/>
      <c r="P144" s="48"/>
    </row>
    <row r="145" spans="1:16" ht="15" x14ac:dyDescent="0.2">
      <c r="A145" s="64" t="s">
        <v>6</v>
      </c>
      <c r="B145" s="88" t="s">
        <v>6</v>
      </c>
      <c r="C145" s="97">
        <v>17</v>
      </c>
      <c r="D145" s="96"/>
      <c r="E145" s="96"/>
      <c r="F145" s="97">
        <v>17</v>
      </c>
      <c r="H145" s="116" t="s">
        <v>6</v>
      </c>
      <c r="I145" s="119">
        <v>2.5</v>
      </c>
      <c r="J145" s="64" t="s">
        <v>8</v>
      </c>
      <c r="K145" s="139">
        <v>3.5</v>
      </c>
      <c r="L145" s="140"/>
      <c r="M145" s="140"/>
      <c r="N145" s="139">
        <v>3.5</v>
      </c>
      <c r="O145" s="48"/>
      <c r="P145" s="48"/>
    </row>
    <row r="146" spans="1:16" ht="15" x14ac:dyDescent="0.2">
      <c r="A146" s="64" t="s">
        <v>8</v>
      </c>
      <c r="B146" s="88" t="s">
        <v>8</v>
      </c>
      <c r="C146" s="95">
        <v>3.5</v>
      </c>
      <c r="D146" s="96"/>
      <c r="E146" s="97">
        <v>2</v>
      </c>
      <c r="F146" s="95">
        <v>1.5</v>
      </c>
      <c r="J146" s="63" t="s">
        <v>91</v>
      </c>
      <c r="K146" s="138">
        <v>12.5</v>
      </c>
      <c r="L146" s="140"/>
      <c r="M146" s="140"/>
      <c r="N146" s="138">
        <v>12.5</v>
      </c>
      <c r="O146" s="48"/>
      <c r="P146" s="48"/>
    </row>
    <row r="147" spans="1:16" ht="15" x14ac:dyDescent="0.2">
      <c r="A147" s="63" t="s">
        <v>91</v>
      </c>
      <c r="B147" s="87" t="s">
        <v>91</v>
      </c>
      <c r="C147" s="93">
        <v>14.5</v>
      </c>
      <c r="D147" s="98"/>
      <c r="E147" s="98"/>
      <c r="F147" s="93">
        <v>14.5</v>
      </c>
      <c r="H147" s="86" t="s">
        <v>91</v>
      </c>
      <c r="I147" s="118">
        <v>0.5</v>
      </c>
      <c r="J147" s="64" t="s">
        <v>6</v>
      </c>
      <c r="K147" s="135">
        <v>9.5</v>
      </c>
      <c r="L147" s="137"/>
      <c r="M147" s="137"/>
      <c r="N147" s="135">
        <v>9.5</v>
      </c>
      <c r="O147" s="48"/>
      <c r="P147" s="48"/>
    </row>
    <row r="148" spans="1:16" ht="15" x14ac:dyDescent="0.2">
      <c r="A148" s="64" t="s">
        <v>6</v>
      </c>
      <c r="B148" s="88" t="s">
        <v>6</v>
      </c>
      <c r="C148" s="95">
        <v>10.5</v>
      </c>
      <c r="D148" s="96"/>
      <c r="E148" s="96"/>
      <c r="F148" s="95">
        <v>10.5</v>
      </c>
      <c r="H148" s="116" t="s">
        <v>6</v>
      </c>
      <c r="I148" s="119">
        <v>0.5</v>
      </c>
      <c r="J148" s="64" t="s">
        <v>8</v>
      </c>
      <c r="K148" s="138">
        <v>3</v>
      </c>
      <c r="L148" s="140"/>
      <c r="M148" s="140"/>
      <c r="N148" s="138">
        <v>3</v>
      </c>
      <c r="O148" s="48"/>
      <c r="P148" s="48"/>
    </row>
    <row r="149" spans="1:16" ht="15" x14ac:dyDescent="0.2">
      <c r="A149" s="64" t="s">
        <v>8</v>
      </c>
      <c r="B149" s="88" t="s">
        <v>8</v>
      </c>
      <c r="C149" s="97">
        <v>4</v>
      </c>
      <c r="D149" s="96"/>
      <c r="E149" s="96"/>
      <c r="F149" s="97">
        <v>4</v>
      </c>
      <c r="J149" s="63" t="s">
        <v>92</v>
      </c>
      <c r="K149" s="139">
        <v>10</v>
      </c>
      <c r="L149" s="140"/>
      <c r="M149" s="140">
        <v>3.5</v>
      </c>
      <c r="N149" s="139">
        <v>6.5</v>
      </c>
      <c r="O149" s="48"/>
      <c r="P149" s="48"/>
    </row>
    <row r="150" spans="1:16" ht="15" x14ac:dyDescent="0.2">
      <c r="A150" s="63" t="s">
        <v>92</v>
      </c>
      <c r="B150" s="87" t="s">
        <v>92</v>
      </c>
      <c r="C150" s="94">
        <v>10</v>
      </c>
      <c r="D150" s="98"/>
      <c r="E150" s="94">
        <v>2</v>
      </c>
      <c r="F150" s="94">
        <v>8</v>
      </c>
      <c r="J150" s="64" t="s">
        <v>6</v>
      </c>
      <c r="K150" s="136">
        <v>6</v>
      </c>
      <c r="L150" s="137"/>
      <c r="M150" s="136">
        <v>2</v>
      </c>
      <c r="N150" s="136">
        <v>4</v>
      </c>
      <c r="O150" s="48"/>
      <c r="P150" s="48"/>
    </row>
    <row r="151" spans="1:16" ht="15" x14ac:dyDescent="0.2">
      <c r="A151" s="64" t="s">
        <v>6</v>
      </c>
      <c r="B151" s="88" t="s">
        <v>6</v>
      </c>
      <c r="C151" s="97">
        <v>6</v>
      </c>
      <c r="D151" s="96"/>
      <c r="E151" s="97">
        <v>2</v>
      </c>
      <c r="F151" s="97">
        <v>4</v>
      </c>
      <c r="J151" s="64" t="s">
        <v>8</v>
      </c>
      <c r="K151" s="139">
        <v>4</v>
      </c>
      <c r="L151" s="140"/>
      <c r="M151" s="139">
        <v>1.5</v>
      </c>
      <c r="N151" s="139">
        <v>2.5</v>
      </c>
      <c r="O151" s="48"/>
      <c r="P151" s="48"/>
    </row>
    <row r="152" spans="1:16" ht="15" x14ac:dyDescent="0.2">
      <c r="A152" s="64" t="s">
        <v>8</v>
      </c>
      <c r="B152" s="88" t="s">
        <v>8</v>
      </c>
      <c r="C152" s="97">
        <v>4</v>
      </c>
      <c r="D152" s="96"/>
      <c r="E152" s="96"/>
      <c r="F152" s="97">
        <v>4</v>
      </c>
      <c r="J152" s="63" t="s">
        <v>93</v>
      </c>
      <c r="K152" s="139">
        <v>2</v>
      </c>
      <c r="L152" s="140"/>
      <c r="M152" s="140"/>
      <c r="N152" s="139">
        <v>2</v>
      </c>
      <c r="O152" s="48"/>
      <c r="P152" s="48"/>
    </row>
    <row r="153" spans="1:16" ht="15" x14ac:dyDescent="0.2">
      <c r="A153" s="63" t="s">
        <v>93</v>
      </c>
      <c r="B153" s="87" t="s">
        <v>93</v>
      </c>
      <c r="C153" s="94">
        <v>2</v>
      </c>
      <c r="D153" s="98"/>
      <c r="E153" s="98"/>
      <c r="F153" s="94">
        <v>2</v>
      </c>
      <c r="H153" s="86" t="s">
        <v>93</v>
      </c>
      <c r="I153" s="118">
        <v>6.5</v>
      </c>
      <c r="J153" s="64" t="s">
        <v>6</v>
      </c>
      <c r="K153" s="136"/>
      <c r="L153" s="137"/>
      <c r="M153" s="137"/>
      <c r="N153" s="136"/>
      <c r="O153" s="48"/>
      <c r="P153" s="48"/>
    </row>
    <row r="154" spans="1:16" x14ac:dyDescent="0.2">
      <c r="A154" s="64" t="s">
        <v>6</v>
      </c>
      <c r="H154" s="116" t="s">
        <v>6</v>
      </c>
      <c r="I154" s="119">
        <v>3.5</v>
      </c>
      <c r="J154" s="64" t="s">
        <v>8</v>
      </c>
      <c r="K154" s="139">
        <v>2</v>
      </c>
      <c r="L154" s="140"/>
      <c r="M154" s="140"/>
      <c r="N154" s="139">
        <v>2</v>
      </c>
    </row>
    <row r="155" spans="1:16" ht="15.75" x14ac:dyDescent="0.25">
      <c r="A155" s="99" t="s">
        <v>8</v>
      </c>
      <c r="B155" s="100" t="s">
        <v>8</v>
      </c>
      <c r="C155" s="101">
        <v>2</v>
      </c>
      <c r="D155" s="102"/>
      <c r="E155" s="102"/>
      <c r="F155" s="101">
        <v>2</v>
      </c>
      <c r="H155" s="116" t="s">
        <v>8</v>
      </c>
      <c r="I155" s="119">
        <v>3</v>
      </c>
      <c r="O155" s="84">
        <f>SUM(O3:O153)</f>
        <v>100</v>
      </c>
      <c r="P155" s="84">
        <f>SUM(P3:P153)</f>
        <v>22000</v>
      </c>
    </row>
    <row r="156" spans="1:16" ht="15.75" x14ac:dyDescent="0.25">
      <c r="B156" s="105"/>
      <c r="C156" s="106"/>
      <c r="D156" s="107"/>
      <c r="E156" s="107"/>
      <c r="F156" s="106"/>
      <c r="P156" s="84"/>
    </row>
    <row r="157" spans="1:16" x14ac:dyDescent="0.2">
      <c r="B157" s="108"/>
      <c r="C157" s="109"/>
      <c r="D157" s="110"/>
      <c r="E157" s="110"/>
      <c r="F157" s="109"/>
    </row>
    <row r="158" spans="1:16" x14ac:dyDescent="0.2">
      <c r="B158" s="105"/>
      <c r="C158" s="106"/>
      <c r="D158" s="107"/>
      <c r="E158" s="107"/>
      <c r="F158" s="106"/>
    </row>
    <row r="159" spans="1:16" x14ac:dyDescent="0.2">
      <c r="B159" s="108"/>
      <c r="C159" s="109"/>
      <c r="D159" s="110"/>
      <c r="E159" s="110"/>
      <c r="F159" s="109"/>
    </row>
    <row r="160" spans="1:16" x14ac:dyDescent="0.2">
      <c r="B160" s="105"/>
      <c r="C160" s="106"/>
      <c r="D160" s="107"/>
      <c r="E160" s="107"/>
      <c r="F160" s="106"/>
    </row>
    <row r="161" spans="2:6" x14ac:dyDescent="0.2">
      <c r="B161" s="108"/>
      <c r="C161" s="109"/>
      <c r="D161" s="110"/>
      <c r="E161" s="110"/>
      <c r="F161" s="109"/>
    </row>
    <row r="162" spans="2:6" ht="12.75" x14ac:dyDescent="0.2">
      <c r="B162" s="103"/>
      <c r="C162" s="104"/>
      <c r="D162" s="104"/>
      <c r="E162" s="104"/>
      <c r="F162" s="104"/>
    </row>
    <row r="163" spans="2:6" x14ac:dyDescent="0.2">
      <c r="B163" s="105"/>
      <c r="C163" s="106"/>
      <c r="D163" s="107"/>
      <c r="E163" s="107"/>
      <c r="F163" s="106"/>
    </row>
    <row r="164" spans="2:6" x14ac:dyDescent="0.2">
      <c r="B164" s="108"/>
      <c r="C164" s="109"/>
      <c r="D164" s="110"/>
      <c r="E164" s="110"/>
      <c r="F164" s="109"/>
    </row>
    <row r="165" spans="2:6" x14ac:dyDescent="0.2">
      <c r="B165" s="108"/>
      <c r="C165" s="109"/>
      <c r="D165" s="110"/>
      <c r="E165" s="110"/>
      <c r="F165" s="109"/>
    </row>
    <row r="166" spans="2:6" x14ac:dyDescent="0.2">
      <c r="B166" s="105"/>
      <c r="C166" s="106"/>
      <c r="D166" s="106"/>
      <c r="E166" s="107"/>
      <c r="F166" s="106"/>
    </row>
    <row r="167" spans="2:6" x14ac:dyDescent="0.2">
      <c r="B167" s="108"/>
      <c r="C167" s="109"/>
      <c r="D167" s="109"/>
      <c r="E167" s="110"/>
      <c r="F167" s="109"/>
    </row>
    <row r="168" spans="2:6" x14ac:dyDescent="0.2">
      <c r="B168" s="105"/>
      <c r="C168" s="111"/>
      <c r="D168" s="107"/>
      <c r="E168" s="106"/>
      <c r="F168" s="111"/>
    </row>
    <row r="169" spans="2:6" x14ac:dyDescent="0.2">
      <c r="B169" s="108"/>
      <c r="C169" s="112"/>
      <c r="D169" s="110"/>
      <c r="E169" s="109"/>
      <c r="F169" s="112"/>
    </row>
    <row r="170" spans="2:6" x14ac:dyDescent="0.2">
      <c r="B170" s="105"/>
      <c r="C170" s="111"/>
      <c r="D170" s="107"/>
      <c r="E170" s="107"/>
      <c r="F170" s="111"/>
    </row>
    <row r="171" spans="2:6" x14ac:dyDescent="0.2">
      <c r="B171" s="108"/>
      <c r="C171" s="112"/>
      <c r="D171" s="110"/>
      <c r="E171" s="110"/>
      <c r="F171" s="112"/>
    </row>
    <row r="172" spans="2:6" x14ac:dyDescent="0.2">
      <c r="B172" s="105"/>
      <c r="C172" s="111"/>
      <c r="D172" s="107"/>
      <c r="E172" s="107"/>
      <c r="F172" s="111"/>
    </row>
    <row r="173" spans="2:6" x14ac:dyDescent="0.2">
      <c r="B173" s="108"/>
      <c r="C173" s="112"/>
      <c r="D173" s="110"/>
      <c r="E173" s="110"/>
      <c r="F173" s="112"/>
    </row>
    <row r="174" spans="2:6" x14ac:dyDescent="0.2">
      <c r="B174" s="105"/>
      <c r="C174" s="106"/>
      <c r="D174" s="107"/>
      <c r="E174" s="107"/>
      <c r="F174" s="106"/>
    </row>
    <row r="175" spans="2:6" x14ac:dyDescent="0.2">
      <c r="B175" s="108"/>
      <c r="C175" s="109"/>
      <c r="D175" s="110"/>
      <c r="E175" s="110"/>
      <c r="F175" s="109"/>
    </row>
    <row r="176" spans="2:6" x14ac:dyDescent="0.2">
      <c r="B176" s="105"/>
      <c r="C176" s="107"/>
      <c r="D176" s="106"/>
      <c r="E176" s="107"/>
      <c r="F176" s="106"/>
    </row>
    <row r="177" spans="2:6" x14ac:dyDescent="0.2">
      <c r="B177" s="108"/>
      <c r="C177" s="110"/>
      <c r="D177" s="109"/>
      <c r="E177" s="110"/>
      <c r="F177" s="109"/>
    </row>
    <row r="178" spans="2:6" x14ac:dyDescent="0.2">
      <c r="B178" s="105"/>
      <c r="C178" s="111"/>
      <c r="D178" s="106"/>
      <c r="E178" s="107"/>
      <c r="F178" s="111"/>
    </row>
    <row r="179" spans="2:6" x14ac:dyDescent="0.2">
      <c r="B179" s="108"/>
      <c r="C179" s="112"/>
      <c r="D179" s="109"/>
      <c r="E179" s="110"/>
      <c r="F179" s="112"/>
    </row>
    <row r="180" spans="2:6" x14ac:dyDescent="0.2">
      <c r="B180" s="105"/>
      <c r="C180" s="106"/>
      <c r="D180" s="106"/>
      <c r="E180" s="107"/>
      <c r="F180" s="106"/>
    </row>
    <row r="181" spans="2:6" x14ac:dyDescent="0.2">
      <c r="B181" s="108"/>
      <c r="C181" s="109"/>
      <c r="D181" s="109"/>
      <c r="E181" s="110"/>
      <c r="F181" s="109"/>
    </row>
    <row r="182" spans="2:6" x14ac:dyDescent="0.2">
      <c r="B182" s="105"/>
      <c r="C182" s="111"/>
      <c r="D182" s="106"/>
      <c r="E182" s="106"/>
      <c r="F182" s="111"/>
    </row>
    <row r="183" spans="2:6" x14ac:dyDescent="0.2">
      <c r="B183" s="108"/>
      <c r="C183" s="112"/>
      <c r="D183" s="109"/>
      <c r="E183" s="109"/>
      <c r="F183" s="112"/>
    </row>
    <row r="184" spans="2:6" x14ac:dyDescent="0.2">
      <c r="B184" s="105"/>
      <c r="C184" s="106"/>
      <c r="D184" s="106"/>
      <c r="E184" s="111"/>
      <c r="F184" s="111"/>
    </row>
    <row r="185" spans="2:6" x14ac:dyDescent="0.2">
      <c r="B185" s="108"/>
      <c r="C185" s="109"/>
      <c r="D185" s="109"/>
      <c r="E185" s="112"/>
      <c r="F185" s="112"/>
    </row>
    <row r="186" spans="2:6" x14ac:dyDescent="0.2">
      <c r="B186" s="105"/>
      <c r="C186" s="106"/>
      <c r="D186" s="106"/>
      <c r="E186" s="107"/>
      <c r="F186" s="106"/>
    </row>
    <row r="187" spans="2:6" x14ac:dyDescent="0.2">
      <c r="B187" s="108"/>
      <c r="C187" s="109"/>
      <c r="D187" s="109"/>
      <c r="E187" s="110"/>
      <c r="F187" s="109"/>
    </row>
    <row r="188" spans="2:6" x14ac:dyDescent="0.2">
      <c r="B188" s="105"/>
      <c r="C188" s="107"/>
      <c r="D188" s="106"/>
      <c r="E188" s="107"/>
      <c r="F188" s="106"/>
    </row>
    <row r="189" spans="2:6" x14ac:dyDescent="0.2">
      <c r="B189" s="108"/>
      <c r="C189" s="110"/>
      <c r="D189" s="109"/>
      <c r="E189" s="110"/>
      <c r="F189" s="109"/>
    </row>
    <row r="190" spans="2:6" x14ac:dyDescent="0.2">
      <c r="B190" s="105"/>
      <c r="C190" s="106"/>
      <c r="D190" s="106"/>
      <c r="E190" s="107"/>
      <c r="F190" s="106"/>
    </row>
    <row r="191" spans="2:6" x14ac:dyDescent="0.2">
      <c r="B191" s="108"/>
      <c r="C191" s="109"/>
      <c r="D191" s="109"/>
      <c r="E191" s="110"/>
      <c r="F191" s="109"/>
    </row>
    <row r="192" spans="2:6" x14ac:dyDescent="0.2">
      <c r="B192" s="108"/>
      <c r="C192" s="109"/>
      <c r="D192" s="110"/>
      <c r="E192" s="110"/>
      <c r="F192" s="109"/>
    </row>
    <row r="193" spans="2:6" x14ac:dyDescent="0.2">
      <c r="B193" s="105"/>
      <c r="C193" s="106"/>
      <c r="D193" s="106"/>
      <c r="E193" s="107"/>
      <c r="F193" s="106"/>
    </row>
    <row r="194" spans="2:6" x14ac:dyDescent="0.2">
      <c r="B194" s="108"/>
      <c r="C194" s="109"/>
      <c r="D194" s="109"/>
      <c r="E194" s="110"/>
      <c r="F194" s="109"/>
    </row>
    <row r="195" spans="2:6" x14ac:dyDescent="0.2">
      <c r="B195" s="105"/>
      <c r="C195" s="106"/>
      <c r="D195" s="106"/>
      <c r="E195" s="106"/>
      <c r="F195" s="106"/>
    </row>
    <row r="196" spans="2:6" x14ac:dyDescent="0.2">
      <c r="B196" s="108"/>
      <c r="C196" s="109"/>
      <c r="D196" s="109"/>
      <c r="E196" s="109"/>
      <c r="F196" s="109"/>
    </row>
    <row r="197" spans="2:6" x14ac:dyDescent="0.2">
      <c r="B197" s="108"/>
      <c r="C197" s="109"/>
      <c r="D197" s="110"/>
      <c r="E197" s="110"/>
      <c r="F197" s="109"/>
    </row>
    <row r="198" spans="2:6" x14ac:dyDescent="0.2">
      <c r="B198" s="105"/>
      <c r="C198" s="111"/>
      <c r="D198" s="106"/>
      <c r="E198" s="107"/>
      <c r="F198" s="111"/>
    </row>
    <row r="199" spans="2:6" x14ac:dyDescent="0.2">
      <c r="B199" s="108"/>
      <c r="C199" s="112"/>
      <c r="D199" s="109"/>
      <c r="E199" s="110"/>
      <c r="F199" s="112"/>
    </row>
    <row r="200" spans="2:6" x14ac:dyDescent="0.2">
      <c r="B200" s="108"/>
      <c r="C200" s="109"/>
      <c r="D200" s="110"/>
      <c r="E200" s="110"/>
      <c r="F200" s="109"/>
    </row>
    <row r="201" spans="2:6" x14ac:dyDescent="0.2">
      <c r="B201" s="105"/>
      <c r="C201" s="106"/>
      <c r="D201" s="107"/>
      <c r="E201" s="107"/>
      <c r="F201" s="106"/>
    </row>
    <row r="202" spans="2:6" x14ac:dyDescent="0.2">
      <c r="B202" s="108"/>
      <c r="C202" s="109"/>
      <c r="D202" s="110"/>
      <c r="E202" s="110"/>
      <c r="F202" s="109"/>
    </row>
    <row r="203" spans="2:6" x14ac:dyDescent="0.2">
      <c r="B203" s="108"/>
      <c r="C203" s="109"/>
      <c r="D203" s="110"/>
      <c r="E203" s="110"/>
      <c r="F203" s="109"/>
    </row>
    <row r="204" spans="2:6" x14ac:dyDescent="0.2">
      <c r="B204" s="105"/>
      <c r="C204" s="107"/>
      <c r="D204" s="106"/>
      <c r="E204" s="107"/>
      <c r="F204" s="106"/>
    </row>
    <row r="205" spans="2:6" x14ac:dyDescent="0.2">
      <c r="B205" s="108"/>
      <c r="C205" s="110"/>
      <c r="D205" s="109"/>
      <c r="E205" s="110"/>
      <c r="F205" s="109"/>
    </row>
    <row r="206" spans="2:6" x14ac:dyDescent="0.2">
      <c r="B206" s="105"/>
      <c r="C206" s="107"/>
      <c r="D206" s="106"/>
      <c r="E206" s="107"/>
      <c r="F206" s="106"/>
    </row>
    <row r="207" spans="2:6" x14ac:dyDescent="0.2">
      <c r="B207" s="108"/>
      <c r="C207" s="110"/>
      <c r="D207" s="109"/>
      <c r="E207" s="110"/>
      <c r="F207" s="109"/>
    </row>
    <row r="208" spans="2:6" x14ac:dyDescent="0.2">
      <c r="B208" s="105"/>
      <c r="C208" s="106"/>
      <c r="D208" s="106"/>
      <c r="E208" s="107"/>
      <c r="F208" s="106"/>
    </row>
    <row r="209" spans="2:6" x14ac:dyDescent="0.2">
      <c r="B209" s="108"/>
      <c r="C209" s="109"/>
      <c r="D209" s="109"/>
      <c r="E209" s="110"/>
      <c r="F209" s="109"/>
    </row>
    <row r="210" spans="2:6" x14ac:dyDescent="0.2">
      <c r="B210" s="105"/>
      <c r="C210" s="111"/>
      <c r="D210" s="106"/>
      <c r="E210" s="107"/>
      <c r="F210" s="111"/>
    </row>
    <row r="211" spans="2:6" x14ac:dyDescent="0.2">
      <c r="B211" s="108"/>
      <c r="C211" s="110"/>
      <c r="D211" s="109"/>
      <c r="E211" s="110"/>
      <c r="F211" s="109"/>
    </row>
    <row r="212" spans="2:6" x14ac:dyDescent="0.2">
      <c r="B212" s="108"/>
      <c r="C212" s="112"/>
      <c r="D212" s="110"/>
      <c r="E212" s="110"/>
      <c r="F212" s="112"/>
    </row>
    <row r="213" spans="2:6" x14ac:dyDescent="0.2">
      <c r="B213" s="105"/>
      <c r="C213" s="106"/>
      <c r="D213" s="106"/>
      <c r="E213" s="107"/>
      <c r="F213" s="106"/>
    </row>
    <row r="214" spans="2:6" x14ac:dyDescent="0.2">
      <c r="B214" s="108"/>
      <c r="C214" s="109"/>
      <c r="D214" s="109"/>
      <c r="E214" s="110"/>
      <c r="F214" s="109"/>
    </row>
    <row r="215" spans="2:6" x14ac:dyDescent="0.2">
      <c r="B215" s="108"/>
      <c r="C215" s="109"/>
      <c r="D215" s="110"/>
      <c r="E215" s="110"/>
      <c r="F215" s="109"/>
    </row>
    <row r="216" spans="2:6" x14ac:dyDescent="0.2">
      <c r="B216" s="105"/>
      <c r="C216" s="106"/>
      <c r="D216" s="106"/>
      <c r="E216" s="111"/>
      <c r="F216" s="111"/>
    </row>
    <row r="217" spans="2:6" x14ac:dyDescent="0.2">
      <c r="B217" s="108"/>
      <c r="C217" s="109"/>
      <c r="D217" s="109"/>
      <c r="E217" s="112"/>
      <c r="F217" s="112"/>
    </row>
    <row r="218" spans="2:6" x14ac:dyDescent="0.2">
      <c r="B218" s="108"/>
      <c r="C218" s="109"/>
      <c r="D218" s="110"/>
      <c r="E218" s="110"/>
      <c r="F218" s="109"/>
    </row>
    <row r="219" spans="2:6" x14ac:dyDescent="0.2">
      <c r="B219" s="105"/>
      <c r="C219" s="106"/>
      <c r="D219" s="106"/>
      <c r="E219" s="107"/>
      <c r="F219" s="106"/>
    </row>
    <row r="220" spans="2:6" x14ac:dyDescent="0.2">
      <c r="B220" s="108"/>
      <c r="C220" s="110"/>
      <c r="D220" s="109"/>
      <c r="E220" s="110"/>
      <c r="F220" s="109"/>
    </row>
    <row r="221" spans="2:6" x14ac:dyDescent="0.2">
      <c r="B221" s="108"/>
      <c r="C221" s="109"/>
      <c r="D221" s="110"/>
      <c r="E221" s="110"/>
      <c r="F221" s="109"/>
    </row>
    <row r="222" spans="2:6" x14ac:dyDescent="0.2">
      <c r="B222" s="105"/>
      <c r="C222" s="111"/>
      <c r="D222" s="106"/>
      <c r="E222" s="107"/>
      <c r="F222" s="111"/>
    </row>
    <row r="223" spans="2:6" x14ac:dyDescent="0.2">
      <c r="B223" s="108"/>
      <c r="C223" s="112"/>
      <c r="D223" s="109"/>
      <c r="E223" s="110"/>
      <c r="F223" s="112"/>
    </row>
    <row r="224" spans="2:6" x14ac:dyDescent="0.2">
      <c r="B224" s="108"/>
      <c r="C224" s="109"/>
      <c r="D224" s="110"/>
      <c r="E224" s="110"/>
      <c r="F224" s="109"/>
    </row>
    <row r="225" spans="2:6" x14ac:dyDescent="0.2">
      <c r="B225" s="105"/>
      <c r="C225" s="106"/>
      <c r="D225" s="107"/>
      <c r="E225" s="107"/>
      <c r="F225" s="106"/>
    </row>
    <row r="226" spans="2:6" x14ac:dyDescent="0.2">
      <c r="B226" s="108"/>
      <c r="C226" s="109"/>
      <c r="D226" s="110"/>
      <c r="E226" s="110"/>
      <c r="F226" s="109"/>
    </row>
    <row r="227" spans="2:6" x14ac:dyDescent="0.2">
      <c r="B227" s="105"/>
      <c r="C227" s="106"/>
      <c r="D227" s="107"/>
      <c r="E227" s="107"/>
      <c r="F227" s="106"/>
    </row>
    <row r="228" spans="2:6" x14ac:dyDescent="0.2">
      <c r="B228" s="108"/>
      <c r="C228" s="109"/>
      <c r="D228" s="110"/>
      <c r="E228" s="110"/>
      <c r="F228" s="109"/>
    </row>
    <row r="229" spans="2:6" x14ac:dyDescent="0.2">
      <c r="B229" s="105"/>
      <c r="C229" s="106"/>
      <c r="D229" s="107"/>
      <c r="E229" s="107"/>
      <c r="F229" s="106"/>
    </row>
    <row r="230" spans="2:6" x14ac:dyDescent="0.2">
      <c r="B230" s="108"/>
      <c r="C230" s="109"/>
      <c r="D230" s="110"/>
      <c r="E230" s="110"/>
      <c r="F230" s="109"/>
    </row>
    <row r="231" spans="2:6" x14ac:dyDescent="0.2">
      <c r="B231" s="105"/>
      <c r="C231" s="106"/>
      <c r="D231" s="106"/>
      <c r="E231" s="107"/>
      <c r="F231" s="106"/>
    </row>
    <row r="232" spans="2:6" x14ac:dyDescent="0.2">
      <c r="B232" s="108"/>
      <c r="C232" s="109"/>
      <c r="D232" s="109"/>
      <c r="E232" s="110"/>
      <c r="F232" s="109"/>
    </row>
    <row r="233" spans="2:6" x14ac:dyDescent="0.2">
      <c r="B233" s="105"/>
      <c r="C233" s="106"/>
      <c r="D233" s="106"/>
      <c r="E233" s="107"/>
      <c r="F233" s="106"/>
    </row>
    <row r="234" spans="2:6" x14ac:dyDescent="0.2">
      <c r="B234" s="108"/>
      <c r="C234" s="109"/>
      <c r="D234" s="109"/>
      <c r="E234" s="110"/>
      <c r="F234" s="109"/>
    </row>
    <row r="235" spans="2:6" x14ac:dyDescent="0.2">
      <c r="B235" s="105"/>
      <c r="C235" s="106"/>
      <c r="D235" s="106"/>
      <c r="E235" s="107"/>
      <c r="F235" s="106"/>
    </row>
    <row r="236" spans="2:6" x14ac:dyDescent="0.2">
      <c r="B236" s="108"/>
      <c r="C236" s="109"/>
      <c r="D236" s="109"/>
      <c r="E236" s="110"/>
      <c r="F236" s="109"/>
    </row>
    <row r="237" spans="2:6" x14ac:dyDescent="0.2">
      <c r="B237" s="105"/>
      <c r="C237" s="106"/>
      <c r="D237" s="107"/>
      <c r="E237" s="111"/>
      <c r="F237" s="111"/>
    </row>
    <row r="238" spans="2:6" x14ac:dyDescent="0.2">
      <c r="B238" s="108"/>
      <c r="C238" s="109"/>
      <c r="D238" s="110"/>
      <c r="E238" s="112"/>
      <c r="F238" s="112"/>
    </row>
    <row r="239" spans="2:6" x14ac:dyDescent="0.2">
      <c r="B239" s="105"/>
      <c r="C239" s="106"/>
      <c r="D239" s="106"/>
      <c r="E239" s="107"/>
      <c r="F239" s="106"/>
    </row>
    <row r="240" spans="2:6" x14ac:dyDescent="0.2">
      <c r="B240" s="108"/>
      <c r="C240" s="109"/>
      <c r="D240" s="109"/>
      <c r="E240" s="110"/>
      <c r="F240" s="109"/>
    </row>
    <row r="241" spans="2:6" x14ac:dyDescent="0.2">
      <c r="B241" s="105"/>
      <c r="C241" s="106"/>
      <c r="D241" s="107"/>
      <c r="E241" s="111"/>
      <c r="F241" s="111"/>
    </row>
    <row r="242" spans="2:6" x14ac:dyDescent="0.2">
      <c r="B242" s="108"/>
      <c r="C242" s="109"/>
      <c r="D242" s="110"/>
      <c r="E242" s="112"/>
      <c r="F242" s="112"/>
    </row>
    <row r="243" spans="2:6" x14ac:dyDescent="0.2">
      <c r="B243" s="108"/>
      <c r="C243" s="109"/>
      <c r="D243" s="110"/>
      <c r="E243" s="110"/>
      <c r="F243" s="109"/>
    </row>
    <row r="244" spans="2:6" x14ac:dyDescent="0.2">
      <c r="B244" s="105"/>
      <c r="C244" s="107"/>
      <c r="D244" s="106"/>
      <c r="E244" s="107"/>
      <c r="F244" s="106"/>
    </row>
    <row r="245" spans="2:6" x14ac:dyDescent="0.2">
      <c r="B245" s="108"/>
      <c r="C245" s="110"/>
      <c r="D245" s="109"/>
      <c r="E245" s="110"/>
      <c r="F245" s="109"/>
    </row>
    <row r="246" spans="2:6" x14ac:dyDescent="0.2">
      <c r="B246" s="105"/>
      <c r="C246" s="106"/>
      <c r="D246" s="106"/>
      <c r="E246" s="107"/>
      <c r="F246" s="106"/>
    </row>
    <row r="247" spans="2:6" x14ac:dyDescent="0.2">
      <c r="B247" s="108"/>
      <c r="C247" s="109"/>
      <c r="D247" s="109"/>
      <c r="E247" s="110"/>
      <c r="F247" s="109"/>
    </row>
    <row r="248" spans="2:6" ht="12.75" x14ac:dyDescent="0.2">
      <c r="B248" s="113"/>
      <c r="C248" s="114"/>
      <c r="D248" s="104"/>
      <c r="E248" s="104"/>
      <c r="F248" s="115"/>
    </row>
  </sheetData>
  <mergeCells count="5">
    <mergeCell ref="P1:P2"/>
    <mergeCell ref="Q1:Q2"/>
    <mergeCell ref="C2:F2"/>
    <mergeCell ref="K1:N1"/>
    <mergeCell ref="O1:O2"/>
  </mergeCells>
  <conditionalFormatting sqref="P4:P153">
    <cfRule type="cellIs" dxfId="419" priority="3" operator="equal">
      <formula>0</formula>
    </cfRule>
  </conditionalFormatting>
  <conditionalFormatting sqref="O3:P153 Q56">
    <cfRule type="cellIs" dxfId="418" priority="2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J25" workbookViewId="0">
      <selection activeCell="Q35" sqref="Q35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26.33203125" bestFit="1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150</v>
      </c>
      <c r="L1" s="460"/>
      <c r="M1" s="460"/>
      <c r="N1" s="461"/>
      <c r="O1" s="455" t="s">
        <v>163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35">
        <v>5.5</v>
      </c>
      <c r="L3" s="136">
        <v>10</v>
      </c>
      <c r="M3" s="137">
        <v>1</v>
      </c>
      <c r="N3" s="135">
        <v>14.5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38">
        <v>1.5</v>
      </c>
      <c r="L4" s="139">
        <v>10</v>
      </c>
      <c r="M4" s="140">
        <v>1</v>
      </c>
      <c r="N4" s="138">
        <v>10.5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39">
        <v>4</v>
      </c>
      <c r="L5" s="140"/>
      <c r="M5" s="140"/>
      <c r="N5" s="139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36">
        <v>7</v>
      </c>
      <c r="L6" s="136">
        <v>8</v>
      </c>
      <c r="M6" s="135"/>
      <c r="N6" s="135">
        <v>15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38">
        <v>3.5</v>
      </c>
      <c r="L7" s="139">
        <v>8</v>
      </c>
      <c r="M7" s="138"/>
      <c r="N7" s="139">
        <v>11.5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38">
        <v>3.5</v>
      </c>
      <c r="L8" s="140"/>
      <c r="M8" s="140"/>
      <c r="N8" s="138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35">
        <v>14.5</v>
      </c>
      <c r="L9" s="137"/>
      <c r="M9" s="137"/>
      <c r="N9" s="135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39">
        <v>11</v>
      </c>
      <c r="L10" s="140"/>
      <c r="M10" s="140"/>
      <c r="N10" s="13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38">
        <v>3.5</v>
      </c>
      <c r="L11" s="140"/>
      <c r="M11" s="140"/>
      <c r="N11" s="138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35">
        <v>5</v>
      </c>
      <c r="L12" s="137"/>
      <c r="M12" s="136">
        <v>0.5</v>
      </c>
      <c r="N12" s="135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38">
        <v>5</v>
      </c>
      <c r="L13" s="140"/>
      <c r="M13" s="139">
        <v>0.5</v>
      </c>
      <c r="N13" s="138">
        <v>4.5</v>
      </c>
      <c r="O13" s="48"/>
      <c r="P13" s="48"/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36"/>
      <c r="L14" s="137">
        <v>1</v>
      </c>
      <c r="M14" s="137">
        <v>1</v>
      </c>
      <c r="N14" s="136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39"/>
      <c r="L15" s="140">
        <v>1</v>
      </c>
      <c r="M15" s="140">
        <v>1</v>
      </c>
      <c r="N15" s="139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36">
        <v>1</v>
      </c>
      <c r="L16" s="137"/>
      <c r="M16" s="137"/>
      <c r="N16" s="136">
        <v>1</v>
      </c>
      <c r="O16" s="48"/>
      <c r="P16" s="48"/>
    </row>
    <row r="17" spans="1:16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39">
        <v>1</v>
      </c>
      <c r="L17" s="140"/>
      <c r="M17" s="140"/>
      <c r="N17" s="139">
        <v>1</v>
      </c>
      <c r="O17" s="48"/>
      <c r="P17" s="48"/>
    </row>
    <row r="18" spans="1:16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36">
        <v>5</v>
      </c>
      <c r="L18" s="137"/>
      <c r="M18" s="137"/>
      <c r="N18" s="136">
        <v>5</v>
      </c>
      <c r="O18" s="48"/>
      <c r="P18" s="48"/>
    </row>
    <row r="19" spans="1:16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38">
        <v>3.5</v>
      </c>
      <c r="L19" s="140"/>
      <c r="M19" s="140"/>
      <c r="N19" s="138">
        <v>3.5</v>
      </c>
      <c r="O19" s="48"/>
      <c r="P19" s="48"/>
    </row>
    <row r="20" spans="1:16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38">
        <v>1.5</v>
      </c>
      <c r="L20" s="140"/>
      <c r="M20" s="140"/>
      <c r="N20" s="138">
        <v>1.5</v>
      </c>
      <c r="O20" s="48"/>
      <c r="P20" s="48"/>
    </row>
    <row r="21" spans="1:16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36">
        <v>10</v>
      </c>
      <c r="L21" s="137"/>
      <c r="M21" s="137">
        <v>2</v>
      </c>
      <c r="N21" s="136">
        <v>8</v>
      </c>
      <c r="O21" s="48"/>
      <c r="P21" s="48"/>
    </row>
    <row r="22" spans="1:16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38">
        <v>10</v>
      </c>
      <c r="L22" s="140"/>
      <c r="M22" s="140">
        <v>2</v>
      </c>
      <c r="N22" s="138">
        <v>8</v>
      </c>
      <c r="O22" s="48"/>
      <c r="P22" s="48"/>
    </row>
    <row r="23" spans="1:16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35">
        <v>4.5</v>
      </c>
      <c r="L23" s="137"/>
      <c r="M23" s="136">
        <v>3.5</v>
      </c>
      <c r="N23" s="135">
        <v>1</v>
      </c>
      <c r="O23" s="48"/>
      <c r="P23" s="48"/>
    </row>
    <row r="24" spans="1:16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38">
        <v>4.5</v>
      </c>
      <c r="L24" s="140"/>
      <c r="M24" s="139">
        <v>3.5</v>
      </c>
      <c r="N24" s="138">
        <v>1</v>
      </c>
      <c r="O24" s="48">
        <v>10</v>
      </c>
      <c r="P24" s="48">
        <f>O24*220</f>
        <v>2200</v>
      </c>
    </row>
    <row r="25" spans="1:16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35">
        <v>23.5</v>
      </c>
      <c r="L25" s="137"/>
      <c r="M25" s="135">
        <v>0.5</v>
      </c>
      <c r="N25" s="136">
        <v>23</v>
      </c>
      <c r="O25" s="48"/>
      <c r="P25" s="48"/>
    </row>
    <row r="26" spans="1:16" ht="1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39">
        <v>16.5</v>
      </c>
      <c r="L26" s="140"/>
      <c r="M26" s="140"/>
      <c r="N26" s="139">
        <v>16.5</v>
      </c>
      <c r="O26" s="48"/>
      <c r="P26" s="48"/>
    </row>
    <row r="27" spans="1:16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38">
        <v>7</v>
      </c>
      <c r="L27" s="140"/>
      <c r="M27" s="138">
        <v>0.5</v>
      </c>
      <c r="N27" s="139">
        <v>6.5</v>
      </c>
      <c r="O27" s="48"/>
      <c r="P27" s="48"/>
    </row>
    <row r="28" spans="1:16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35">
        <v>14</v>
      </c>
      <c r="L28" s="135">
        <v>18</v>
      </c>
      <c r="M28" s="135">
        <v>5.5</v>
      </c>
      <c r="N28" s="135">
        <v>26.5</v>
      </c>
      <c r="O28" s="48"/>
      <c r="P28" s="48"/>
    </row>
    <row r="29" spans="1:16" ht="1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39">
        <v>7</v>
      </c>
      <c r="L29" s="139">
        <v>18</v>
      </c>
      <c r="M29" s="140">
        <v>5.5</v>
      </c>
      <c r="N29" s="139">
        <v>19.5</v>
      </c>
      <c r="O29" s="48"/>
      <c r="P29" s="48"/>
    </row>
    <row r="30" spans="1:16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39">
        <v>7</v>
      </c>
      <c r="L30" s="140"/>
      <c r="M30" s="140"/>
      <c r="N30" s="139">
        <v>7</v>
      </c>
      <c r="O30" s="48"/>
      <c r="P30" s="48"/>
    </row>
    <row r="31" spans="1:16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36">
        <v>17</v>
      </c>
      <c r="L31" s="137"/>
      <c r="M31" s="135">
        <v>4.5</v>
      </c>
      <c r="N31" s="135">
        <v>12.5</v>
      </c>
      <c r="O31" s="48"/>
      <c r="P31" s="48"/>
    </row>
    <row r="32" spans="1:16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39">
        <v>11</v>
      </c>
      <c r="L32" s="140"/>
      <c r="M32" s="138">
        <v>3.5</v>
      </c>
      <c r="N32" s="138">
        <v>7.5</v>
      </c>
      <c r="O32" s="48"/>
      <c r="P32" s="48"/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39">
        <v>6</v>
      </c>
      <c r="L33" s="140"/>
      <c r="M33" s="140">
        <v>1</v>
      </c>
      <c r="N33" s="139">
        <v>5</v>
      </c>
      <c r="O33" s="48"/>
      <c r="P33" s="48"/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36">
        <v>13</v>
      </c>
      <c r="L34" s="136">
        <v>8</v>
      </c>
      <c r="M34" s="135">
        <v>6</v>
      </c>
      <c r="N34" s="135">
        <v>15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39">
        <v>5</v>
      </c>
      <c r="L35" s="139">
        <v>8</v>
      </c>
      <c r="M35" s="138">
        <v>5</v>
      </c>
      <c r="N35" s="138">
        <v>8</v>
      </c>
      <c r="O35" s="73">
        <v>13</v>
      </c>
      <c r="P35" s="73">
        <f>O35*220</f>
        <v>2860</v>
      </c>
      <c r="Q35" s="72" t="s">
        <v>83</v>
      </c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39">
        <v>8</v>
      </c>
      <c r="L36" s="140"/>
      <c r="M36" s="140">
        <v>1</v>
      </c>
      <c r="N36" s="139">
        <v>7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36">
        <v>5.5</v>
      </c>
      <c r="L37" s="136">
        <v>8</v>
      </c>
      <c r="M37" s="137">
        <v>1.5</v>
      </c>
      <c r="N37" s="136">
        <v>12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40"/>
      <c r="L38" s="139">
        <v>8</v>
      </c>
      <c r="M38" s="140">
        <v>1.5</v>
      </c>
      <c r="N38" s="139">
        <v>6.5</v>
      </c>
      <c r="O38" s="48">
        <v>10</v>
      </c>
      <c r="P38" s="48">
        <f>O38*220</f>
        <v>2200</v>
      </c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39">
        <v>5.5</v>
      </c>
      <c r="L39" s="140"/>
      <c r="M39" s="140"/>
      <c r="N39" s="13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35">
        <v>12.5</v>
      </c>
      <c r="L40" s="135">
        <v>18</v>
      </c>
      <c r="M40" s="135">
        <v>3.5</v>
      </c>
      <c r="N40" s="135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38">
        <v>3.5</v>
      </c>
      <c r="L41" s="139">
        <v>18</v>
      </c>
      <c r="M41" s="138">
        <v>3.5</v>
      </c>
      <c r="N41" s="139">
        <v>18</v>
      </c>
      <c r="O41" s="48">
        <v>10</v>
      </c>
      <c r="P41" s="48">
        <f>O41*220</f>
        <v>2200</v>
      </c>
    </row>
    <row r="42" spans="1:21" ht="15" x14ac:dyDescent="0.2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39">
        <v>9</v>
      </c>
      <c r="L42" s="140"/>
      <c r="M42" s="140"/>
      <c r="N42" s="139">
        <v>9</v>
      </c>
      <c r="O42" s="48"/>
      <c r="P42" s="48"/>
    </row>
    <row r="43" spans="1:21" ht="15" x14ac:dyDescent="0.2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35">
        <v>8.5</v>
      </c>
      <c r="L43" s="136">
        <v>9</v>
      </c>
      <c r="M43" s="136">
        <v>5.5</v>
      </c>
      <c r="N43" s="135">
        <v>12</v>
      </c>
      <c r="O43" s="48"/>
      <c r="P43" s="48"/>
      <c r="T43" s="141"/>
      <c r="U43" s="141"/>
    </row>
    <row r="44" spans="1:21" ht="15" x14ac:dyDescent="0.2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39">
        <v>4</v>
      </c>
      <c r="L44" s="139">
        <v>6</v>
      </c>
      <c r="M44" s="139">
        <v>5.5</v>
      </c>
      <c r="N44" s="139">
        <v>4.5</v>
      </c>
      <c r="O44" s="48"/>
      <c r="P44" s="48">
        <f>O44*220</f>
        <v>0</v>
      </c>
      <c r="T44" s="141">
        <f>0.3*0.1*0.007</f>
        <v>2.1000000000000001E-4</v>
      </c>
      <c r="U44" s="141"/>
    </row>
    <row r="45" spans="1:21" ht="15" x14ac:dyDescent="0.2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38">
        <v>4.5</v>
      </c>
      <c r="L45" s="139">
        <v>3</v>
      </c>
      <c r="M45" s="140"/>
      <c r="N45" s="138">
        <v>7.5</v>
      </c>
      <c r="O45" s="48"/>
      <c r="P45" s="48"/>
      <c r="T45" s="141">
        <f>T44*2400</f>
        <v>0.504</v>
      </c>
      <c r="U45" s="141">
        <f>T45*12</f>
        <v>6.048</v>
      </c>
    </row>
    <row r="46" spans="1:21" ht="15" x14ac:dyDescent="0.2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35">
        <v>9</v>
      </c>
      <c r="L46" s="135">
        <v>39</v>
      </c>
      <c r="M46" s="135">
        <v>5.5</v>
      </c>
      <c r="N46" s="135">
        <v>42.5</v>
      </c>
      <c r="O46" s="48"/>
      <c r="P46" s="48"/>
      <c r="T46" s="141"/>
      <c r="U46" s="141">
        <f>U45*400</f>
        <v>2419.1999999999998</v>
      </c>
    </row>
    <row r="47" spans="1:21" ht="15" x14ac:dyDescent="0.2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38">
        <v>5.5</v>
      </c>
      <c r="L47" s="139">
        <v>29</v>
      </c>
      <c r="M47" s="138">
        <v>2</v>
      </c>
      <c r="N47" s="139">
        <v>32.5</v>
      </c>
      <c r="O47" s="48"/>
      <c r="P47" s="48">
        <f>O47*220</f>
        <v>0</v>
      </c>
    </row>
    <row r="48" spans="1:21" ht="15" x14ac:dyDescent="0.2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38">
        <v>3.5</v>
      </c>
      <c r="L48" s="140">
        <v>10</v>
      </c>
      <c r="M48" s="139">
        <v>3.5</v>
      </c>
      <c r="N48" s="138">
        <v>10</v>
      </c>
      <c r="O48" s="48"/>
      <c r="P48" s="48"/>
    </row>
    <row r="49" spans="1:17" ht="15" x14ac:dyDescent="0.2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35">
        <v>15</v>
      </c>
      <c r="L49" s="135">
        <v>13</v>
      </c>
      <c r="M49" s="135">
        <v>2.5</v>
      </c>
      <c r="N49" s="135">
        <v>25.5</v>
      </c>
      <c r="O49" s="48"/>
      <c r="P49" s="48"/>
    </row>
    <row r="50" spans="1:17" ht="15" x14ac:dyDescent="0.2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39">
        <v>10.5</v>
      </c>
      <c r="L50" s="139">
        <v>8</v>
      </c>
      <c r="M50" s="138"/>
      <c r="N50" s="138">
        <v>18.5</v>
      </c>
      <c r="O50" s="48"/>
      <c r="P50" s="48">
        <f>O50*220</f>
        <v>0</v>
      </c>
    </row>
    <row r="51" spans="1:17" ht="15" x14ac:dyDescent="0.2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38">
        <v>4.5</v>
      </c>
      <c r="L51" s="140">
        <v>5</v>
      </c>
      <c r="M51" s="140">
        <v>2.5</v>
      </c>
      <c r="N51" s="138">
        <v>7</v>
      </c>
      <c r="O51" s="48"/>
      <c r="P51" s="48"/>
    </row>
    <row r="52" spans="1:17" ht="15" x14ac:dyDescent="0.2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36">
        <v>11.5</v>
      </c>
      <c r="L52" s="136">
        <v>13</v>
      </c>
      <c r="M52" s="135">
        <v>3</v>
      </c>
      <c r="N52" s="135">
        <v>21.5</v>
      </c>
      <c r="O52" s="48"/>
      <c r="P52" s="48"/>
    </row>
    <row r="53" spans="1:17" ht="15" x14ac:dyDescent="0.2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38">
        <v>9</v>
      </c>
      <c r="L53" s="139">
        <v>8</v>
      </c>
      <c r="M53" s="138">
        <v>3</v>
      </c>
      <c r="N53" s="139">
        <v>14</v>
      </c>
      <c r="O53" s="48"/>
      <c r="P53" s="48"/>
    </row>
    <row r="54" spans="1:17" ht="15" x14ac:dyDescent="0.2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38">
        <v>2.5</v>
      </c>
      <c r="L54" s="139">
        <v>5</v>
      </c>
      <c r="M54" s="140"/>
      <c r="N54" s="138">
        <v>7.5</v>
      </c>
      <c r="O54" s="48"/>
      <c r="P54" s="48"/>
    </row>
    <row r="55" spans="1:17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35">
        <v>4</v>
      </c>
      <c r="L55" s="135">
        <v>52</v>
      </c>
      <c r="M55" s="135">
        <v>4.5</v>
      </c>
      <c r="N55" s="135">
        <v>51.5</v>
      </c>
      <c r="O55" s="48"/>
      <c r="P55" s="48"/>
      <c r="Q55" s="72"/>
    </row>
    <row r="56" spans="1:17" ht="15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38">
        <v>2.5</v>
      </c>
      <c r="L56" s="139">
        <v>47</v>
      </c>
      <c r="M56" s="139">
        <v>4.5</v>
      </c>
      <c r="N56" s="138">
        <v>45</v>
      </c>
      <c r="O56" s="48"/>
      <c r="P56" s="48">
        <f>O56*220</f>
        <v>0</v>
      </c>
    </row>
    <row r="57" spans="1:17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39">
        <v>1.5</v>
      </c>
      <c r="L57" s="139">
        <v>5</v>
      </c>
      <c r="M57" s="138"/>
      <c r="N57" s="138">
        <v>6.5</v>
      </c>
      <c r="O57" s="48"/>
      <c r="P57" s="48"/>
    </row>
    <row r="58" spans="1:17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35">
        <v>7</v>
      </c>
      <c r="L58" s="135">
        <v>23</v>
      </c>
      <c r="M58" s="135">
        <v>7</v>
      </c>
      <c r="N58" s="135">
        <v>23</v>
      </c>
      <c r="O58" s="48"/>
      <c r="P58" s="48"/>
    </row>
    <row r="59" spans="1:17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39">
        <v>3</v>
      </c>
      <c r="L59" s="139">
        <v>18</v>
      </c>
      <c r="M59" s="138">
        <v>4</v>
      </c>
      <c r="N59" s="138">
        <v>17</v>
      </c>
      <c r="O59" s="48"/>
      <c r="P59" s="48"/>
    </row>
    <row r="60" spans="1:17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39">
        <v>4</v>
      </c>
      <c r="L60" s="140">
        <v>5</v>
      </c>
      <c r="M60" s="140">
        <v>3</v>
      </c>
      <c r="N60" s="138">
        <v>6</v>
      </c>
      <c r="O60" s="48"/>
      <c r="P60" s="48"/>
    </row>
    <row r="61" spans="1:17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36">
        <v>14</v>
      </c>
      <c r="L61" s="137"/>
      <c r="M61" s="136">
        <v>4</v>
      </c>
      <c r="N61" s="136">
        <v>10</v>
      </c>
      <c r="O61" s="48"/>
      <c r="P61" s="48"/>
    </row>
    <row r="62" spans="1:17" ht="15" x14ac:dyDescent="0.2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39">
        <v>9</v>
      </c>
      <c r="L62" s="140"/>
      <c r="M62" s="140">
        <v>2</v>
      </c>
      <c r="N62" s="139">
        <v>7</v>
      </c>
      <c r="O62" s="48"/>
      <c r="P62" s="48"/>
    </row>
    <row r="63" spans="1:17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39">
        <v>5</v>
      </c>
      <c r="L63" s="140"/>
      <c r="M63" s="139">
        <v>2</v>
      </c>
      <c r="N63" s="139">
        <v>3</v>
      </c>
      <c r="O63" s="48"/>
      <c r="P63" s="48"/>
    </row>
    <row r="64" spans="1:17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39"/>
      <c r="L64" s="140">
        <v>1</v>
      </c>
      <c r="M64" s="139"/>
      <c r="N64" s="139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39"/>
      <c r="L65" s="140">
        <v>1</v>
      </c>
      <c r="M65" s="139"/>
      <c r="N65" s="139">
        <v>1</v>
      </c>
      <c r="O65" s="48"/>
      <c r="P65" s="48"/>
    </row>
    <row r="66" spans="1:16" ht="15" x14ac:dyDescent="0.2">
      <c r="A66" s="2" t="s">
        <v>6</v>
      </c>
      <c r="B66" s="88" t="s">
        <v>6</v>
      </c>
      <c r="C66" s="97">
        <v>9</v>
      </c>
      <c r="D66" s="96"/>
      <c r="E66" s="96"/>
      <c r="F66" s="97">
        <v>9</v>
      </c>
      <c r="H66" s="116" t="s">
        <v>6</v>
      </c>
      <c r="I66" s="119">
        <v>8</v>
      </c>
      <c r="J66" s="3" t="s">
        <v>95</v>
      </c>
      <c r="K66" s="135">
        <v>2</v>
      </c>
      <c r="L66" s="135">
        <v>28</v>
      </c>
      <c r="M66" s="135">
        <v>5.5</v>
      </c>
      <c r="N66" s="135">
        <v>24.5</v>
      </c>
      <c r="O66" s="48"/>
      <c r="P66" s="48"/>
    </row>
    <row r="67" spans="1:16" ht="15" x14ac:dyDescent="0.2">
      <c r="A67" s="2" t="s">
        <v>8</v>
      </c>
      <c r="B67" s="88" t="s">
        <v>8</v>
      </c>
      <c r="C67" s="97">
        <v>5</v>
      </c>
      <c r="D67" s="96"/>
      <c r="E67" s="96"/>
      <c r="F67" s="97">
        <v>5</v>
      </c>
      <c r="J67" s="2" t="s">
        <v>6</v>
      </c>
      <c r="K67" s="139">
        <v>2</v>
      </c>
      <c r="L67" s="139">
        <v>23</v>
      </c>
      <c r="M67" s="139">
        <v>4</v>
      </c>
      <c r="N67" s="138">
        <v>21</v>
      </c>
      <c r="O67" s="48"/>
      <c r="P67" s="48"/>
    </row>
    <row r="68" spans="1:16" ht="15" x14ac:dyDescent="0.2">
      <c r="A68" s="2"/>
      <c r="B68" s="88"/>
      <c r="C68" s="97"/>
      <c r="D68" s="96"/>
      <c r="E68" s="96"/>
      <c r="F68" s="97"/>
      <c r="J68" s="2" t="s">
        <v>8</v>
      </c>
      <c r="K68" s="136"/>
      <c r="L68" s="139">
        <v>5</v>
      </c>
      <c r="M68" s="137">
        <v>1.5</v>
      </c>
      <c r="N68" s="138">
        <v>3.5</v>
      </c>
      <c r="O68" s="48"/>
      <c r="P68" s="48"/>
    </row>
    <row r="69" spans="1:16" ht="15" x14ac:dyDescent="0.2">
      <c r="A69" s="3" t="s">
        <v>95</v>
      </c>
      <c r="B69" s="87" t="s">
        <v>95</v>
      </c>
      <c r="C69" s="94">
        <v>1</v>
      </c>
      <c r="D69" s="94">
        <v>8</v>
      </c>
      <c r="E69" s="94">
        <v>9</v>
      </c>
      <c r="F69" s="98"/>
      <c r="J69" s="3" t="s">
        <v>96</v>
      </c>
      <c r="K69" s="136">
        <v>1</v>
      </c>
      <c r="L69" s="136">
        <v>8</v>
      </c>
      <c r="M69" s="137">
        <v>1</v>
      </c>
      <c r="N69" s="136">
        <v>8</v>
      </c>
      <c r="O69" s="48"/>
      <c r="P69" s="48"/>
    </row>
    <row r="70" spans="1:16" ht="15" x14ac:dyDescent="0.2">
      <c r="A70" s="2" t="s">
        <v>6</v>
      </c>
      <c r="B70" s="88" t="s">
        <v>6</v>
      </c>
      <c r="C70" s="97">
        <v>1</v>
      </c>
      <c r="D70" s="97">
        <v>8</v>
      </c>
      <c r="E70" s="97">
        <v>9</v>
      </c>
      <c r="F70" s="96"/>
      <c r="J70" s="2" t="s">
        <v>6</v>
      </c>
      <c r="K70" s="139">
        <v>1</v>
      </c>
      <c r="L70" s="139">
        <v>8</v>
      </c>
      <c r="M70" s="140">
        <v>1</v>
      </c>
      <c r="N70" s="139">
        <v>8</v>
      </c>
      <c r="O70" s="48"/>
      <c r="P70" s="48"/>
    </row>
    <row r="71" spans="1:16" ht="15" x14ac:dyDescent="0.2">
      <c r="A71" s="2"/>
      <c r="B71" s="88"/>
      <c r="C71" s="97"/>
      <c r="D71" s="97"/>
      <c r="E71" s="97"/>
      <c r="F71" s="96"/>
      <c r="J71" s="3" t="s">
        <v>97</v>
      </c>
      <c r="K71" s="136">
        <v>1</v>
      </c>
      <c r="L71" s="136">
        <v>5</v>
      </c>
      <c r="M71" s="137"/>
      <c r="N71" s="136">
        <v>6</v>
      </c>
      <c r="O71" s="48"/>
      <c r="P71" s="48"/>
    </row>
    <row r="72" spans="1:16" ht="15" x14ac:dyDescent="0.2">
      <c r="A72" s="3" t="s">
        <v>96</v>
      </c>
      <c r="B72" s="87" t="s">
        <v>96</v>
      </c>
      <c r="C72" s="94">
        <v>1</v>
      </c>
      <c r="D72" s="94">
        <v>8</v>
      </c>
      <c r="E72" s="98"/>
      <c r="F72" s="94">
        <v>9</v>
      </c>
      <c r="J72" s="2" t="s">
        <v>6</v>
      </c>
      <c r="K72" s="139">
        <v>1</v>
      </c>
      <c r="L72" s="139">
        <v>5</v>
      </c>
      <c r="M72" s="140"/>
      <c r="N72" s="139">
        <v>6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8</v>
      </c>
      <c r="E73" s="96"/>
      <c r="F73" s="97">
        <v>9</v>
      </c>
      <c r="J73" s="3" t="s">
        <v>25</v>
      </c>
      <c r="K73" s="136">
        <v>13</v>
      </c>
      <c r="L73" s="136">
        <v>13</v>
      </c>
      <c r="M73" s="136">
        <v>10</v>
      </c>
      <c r="N73" s="136">
        <v>16</v>
      </c>
      <c r="O73" s="48"/>
      <c r="P73" s="48"/>
    </row>
    <row r="74" spans="1:16" ht="15" x14ac:dyDescent="0.2">
      <c r="A74" s="3" t="s">
        <v>97</v>
      </c>
      <c r="B74" s="87" t="s">
        <v>97</v>
      </c>
      <c r="C74" s="94">
        <v>1</v>
      </c>
      <c r="D74" s="94">
        <v>5</v>
      </c>
      <c r="E74" s="98"/>
      <c r="F74" s="94">
        <v>6</v>
      </c>
      <c r="J74" s="2" t="s">
        <v>6</v>
      </c>
      <c r="K74" s="139">
        <v>8</v>
      </c>
      <c r="L74" s="139">
        <v>13</v>
      </c>
      <c r="M74" s="139">
        <v>10</v>
      </c>
      <c r="N74" s="139">
        <v>11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1</v>
      </c>
      <c r="D75" s="97">
        <v>5</v>
      </c>
      <c r="E75" s="96"/>
      <c r="F75" s="97">
        <v>6</v>
      </c>
      <c r="J75" s="2" t="s">
        <v>8</v>
      </c>
      <c r="K75" s="139">
        <v>5</v>
      </c>
      <c r="L75" s="140"/>
      <c r="M75" s="140"/>
      <c r="N75" s="139">
        <v>5</v>
      </c>
      <c r="O75" s="48"/>
      <c r="P75" s="48"/>
    </row>
    <row r="76" spans="1:16" ht="15" x14ac:dyDescent="0.2">
      <c r="A76" s="3" t="s">
        <v>25</v>
      </c>
      <c r="B76" s="87" t="s">
        <v>25</v>
      </c>
      <c r="C76" s="94">
        <v>13</v>
      </c>
      <c r="D76" s="94">
        <v>13</v>
      </c>
      <c r="E76" s="94">
        <v>8</v>
      </c>
      <c r="F76" s="94">
        <v>18</v>
      </c>
      <c r="H76" s="86" t="s">
        <v>25</v>
      </c>
      <c r="I76" s="118">
        <v>23</v>
      </c>
      <c r="J76" s="63" t="s">
        <v>87</v>
      </c>
      <c r="K76" s="135">
        <v>0.5</v>
      </c>
      <c r="L76" s="136">
        <v>2</v>
      </c>
      <c r="M76" s="136">
        <v>1</v>
      </c>
      <c r="N76" s="135">
        <v>1.5</v>
      </c>
      <c r="O76" s="48"/>
      <c r="P76" s="48"/>
    </row>
    <row r="77" spans="1:16" ht="15" x14ac:dyDescent="0.2">
      <c r="A77" s="2" t="s">
        <v>6</v>
      </c>
      <c r="B77" s="88" t="s">
        <v>6</v>
      </c>
      <c r="C77" s="97">
        <v>8</v>
      </c>
      <c r="D77" s="97">
        <v>13</v>
      </c>
      <c r="E77" s="97">
        <v>8</v>
      </c>
      <c r="F77" s="97">
        <v>13</v>
      </c>
      <c r="H77" s="116" t="s">
        <v>6</v>
      </c>
      <c r="I77" s="119">
        <v>21</v>
      </c>
      <c r="J77" s="64" t="s">
        <v>6</v>
      </c>
      <c r="K77" s="140"/>
      <c r="L77" s="139">
        <v>1</v>
      </c>
      <c r="M77" s="139">
        <v>1</v>
      </c>
      <c r="N77" s="140"/>
      <c r="O77" s="48"/>
      <c r="P77" s="48"/>
    </row>
    <row r="78" spans="1:16" ht="15" x14ac:dyDescent="0.2">
      <c r="A78" s="2" t="s">
        <v>8</v>
      </c>
      <c r="B78" s="88" t="s">
        <v>8</v>
      </c>
      <c r="C78" s="97">
        <v>5</v>
      </c>
      <c r="D78" s="96"/>
      <c r="E78" s="96"/>
      <c r="F78" s="97">
        <v>5</v>
      </c>
      <c r="H78" s="116" t="s">
        <v>8</v>
      </c>
      <c r="I78" s="119">
        <v>2</v>
      </c>
      <c r="J78" s="64" t="s">
        <v>8</v>
      </c>
      <c r="K78" s="138">
        <v>0.5</v>
      </c>
      <c r="L78" s="139">
        <v>1</v>
      </c>
      <c r="M78" s="140"/>
      <c r="N78" s="138">
        <v>1.5</v>
      </c>
      <c r="O78" s="48"/>
      <c r="P78" s="48"/>
    </row>
    <row r="79" spans="1:16" ht="15" x14ac:dyDescent="0.2">
      <c r="A79" s="65" t="s">
        <v>87</v>
      </c>
      <c r="B79" s="87" t="s">
        <v>87</v>
      </c>
      <c r="C79" s="93">
        <v>0.5</v>
      </c>
      <c r="D79" s="94">
        <v>2</v>
      </c>
      <c r="E79" s="94">
        <v>1</v>
      </c>
      <c r="F79" s="93">
        <v>1.5</v>
      </c>
      <c r="H79" s="86" t="s">
        <v>87</v>
      </c>
      <c r="I79" s="118">
        <v>19.5</v>
      </c>
      <c r="J79" s="3" t="s">
        <v>26</v>
      </c>
      <c r="K79" s="135"/>
      <c r="L79" s="135">
        <v>24</v>
      </c>
      <c r="M79" s="135">
        <v>9</v>
      </c>
      <c r="N79" s="135">
        <v>15</v>
      </c>
      <c r="O79" s="48"/>
      <c r="P79" s="48"/>
    </row>
    <row r="80" spans="1:16" ht="15" x14ac:dyDescent="0.2">
      <c r="A80" s="68" t="s">
        <v>6</v>
      </c>
      <c r="B80" s="88" t="s">
        <v>6</v>
      </c>
      <c r="C80" s="96"/>
      <c r="D80" s="97">
        <v>1</v>
      </c>
      <c r="E80" s="97">
        <v>1</v>
      </c>
      <c r="F80" s="96"/>
      <c r="H80" s="116" t="s">
        <v>6</v>
      </c>
      <c r="I80" s="119">
        <v>11.5</v>
      </c>
      <c r="J80" s="2" t="s">
        <v>6</v>
      </c>
      <c r="K80" s="139"/>
      <c r="L80" s="139">
        <v>19</v>
      </c>
      <c r="M80" s="138">
        <v>6.5</v>
      </c>
      <c r="N80" s="138">
        <v>12.5</v>
      </c>
      <c r="O80" s="48"/>
      <c r="P80" s="48"/>
    </row>
    <row r="81" spans="1:16" ht="15" x14ac:dyDescent="0.2">
      <c r="A81" s="68" t="s">
        <v>8</v>
      </c>
      <c r="B81" s="88" t="s">
        <v>8</v>
      </c>
      <c r="C81" s="95">
        <v>0.5</v>
      </c>
      <c r="D81" s="97">
        <v>1</v>
      </c>
      <c r="E81" s="96"/>
      <c r="F81" s="95">
        <v>1.5</v>
      </c>
      <c r="H81" s="116" t="s">
        <v>8</v>
      </c>
      <c r="I81" s="119">
        <v>8</v>
      </c>
      <c r="J81" s="2" t="s">
        <v>8</v>
      </c>
      <c r="K81" s="140"/>
      <c r="L81" s="139">
        <v>5</v>
      </c>
      <c r="M81" s="140">
        <v>2.5</v>
      </c>
      <c r="N81" s="138">
        <v>2.5</v>
      </c>
      <c r="O81" s="48"/>
      <c r="P81" s="48"/>
    </row>
    <row r="82" spans="1:16" ht="15" x14ac:dyDescent="0.2">
      <c r="A82" s="3" t="s">
        <v>26</v>
      </c>
      <c r="B82" s="87" t="s">
        <v>26</v>
      </c>
      <c r="C82" s="98"/>
      <c r="D82" s="94">
        <v>22</v>
      </c>
      <c r="E82" s="94">
        <v>10</v>
      </c>
      <c r="F82" s="94">
        <v>12</v>
      </c>
      <c r="H82" s="86" t="s">
        <v>26</v>
      </c>
      <c r="I82" s="118">
        <v>41</v>
      </c>
      <c r="J82" s="3" t="s">
        <v>27</v>
      </c>
      <c r="K82" s="136">
        <v>23</v>
      </c>
      <c r="L82" s="136">
        <v>5</v>
      </c>
      <c r="M82" s="137"/>
      <c r="N82" s="136">
        <v>28</v>
      </c>
      <c r="O82" s="48"/>
      <c r="P82" s="48"/>
    </row>
    <row r="83" spans="1:16" ht="15" x14ac:dyDescent="0.2">
      <c r="A83" s="2" t="s">
        <v>6</v>
      </c>
      <c r="B83" s="88" t="s">
        <v>6</v>
      </c>
      <c r="C83" s="96"/>
      <c r="D83" s="97">
        <v>17</v>
      </c>
      <c r="E83" s="97">
        <v>10</v>
      </c>
      <c r="F83" s="97">
        <v>7</v>
      </c>
      <c r="H83" s="116" t="s">
        <v>6</v>
      </c>
      <c r="I83" s="119">
        <v>34.5</v>
      </c>
      <c r="J83" s="2" t="s">
        <v>6</v>
      </c>
      <c r="K83" s="139">
        <v>17.5</v>
      </c>
      <c r="L83" s="139">
        <v>5</v>
      </c>
      <c r="M83" s="140"/>
      <c r="N83" s="139">
        <v>22.5</v>
      </c>
      <c r="O83" s="48"/>
      <c r="P83" s="48"/>
    </row>
    <row r="84" spans="1:16" ht="15" x14ac:dyDescent="0.2">
      <c r="A84" s="2" t="s">
        <v>8</v>
      </c>
      <c r="B84" s="88" t="s">
        <v>8</v>
      </c>
      <c r="C84" s="96"/>
      <c r="D84" s="97">
        <v>5</v>
      </c>
      <c r="E84" s="96"/>
      <c r="F84" s="97">
        <v>5</v>
      </c>
      <c r="H84" s="116" t="s">
        <v>8</v>
      </c>
      <c r="I84" s="119">
        <v>6.5</v>
      </c>
      <c r="J84" s="2" t="s">
        <v>8</v>
      </c>
      <c r="K84" s="139">
        <v>5.5</v>
      </c>
      <c r="L84" s="140"/>
      <c r="M84" s="140"/>
      <c r="N84" s="139">
        <v>5.5</v>
      </c>
      <c r="O84" s="48"/>
      <c r="P84" s="48"/>
    </row>
    <row r="85" spans="1:16" ht="15" x14ac:dyDescent="0.2">
      <c r="A85" s="3" t="s">
        <v>27</v>
      </c>
      <c r="B85" s="87" t="s">
        <v>27</v>
      </c>
      <c r="C85" s="94">
        <v>19</v>
      </c>
      <c r="D85" s="94">
        <v>13</v>
      </c>
      <c r="E85" s="98"/>
      <c r="F85" s="94">
        <v>32</v>
      </c>
      <c r="H85" s="86" t="s">
        <v>27</v>
      </c>
      <c r="I85" s="118">
        <v>48.5</v>
      </c>
      <c r="J85" s="3" t="s">
        <v>28</v>
      </c>
      <c r="K85" s="135">
        <v>13</v>
      </c>
      <c r="L85" s="136">
        <v>26</v>
      </c>
      <c r="M85" s="136">
        <v>15.5</v>
      </c>
      <c r="N85" s="135">
        <v>23.5</v>
      </c>
      <c r="O85" s="48"/>
      <c r="P85" s="48"/>
    </row>
    <row r="86" spans="1:16" ht="15" x14ac:dyDescent="0.2">
      <c r="A86" s="2" t="s">
        <v>6</v>
      </c>
      <c r="B86" s="88" t="s">
        <v>6</v>
      </c>
      <c r="C86" s="97">
        <v>11</v>
      </c>
      <c r="D86" s="97">
        <v>13</v>
      </c>
      <c r="E86" s="96"/>
      <c r="F86" s="97">
        <v>24</v>
      </c>
      <c r="H86" s="116" t="s">
        <v>6</v>
      </c>
      <c r="I86" s="119">
        <v>42.5</v>
      </c>
      <c r="J86" s="2" t="s">
        <v>6</v>
      </c>
      <c r="K86" s="138">
        <v>6.5</v>
      </c>
      <c r="L86" s="139">
        <v>26</v>
      </c>
      <c r="M86" s="138">
        <v>14.5</v>
      </c>
      <c r="N86" s="139">
        <v>18</v>
      </c>
      <c r="O86" s="73">
        <v>10</v>
      </c>
      <c r="P86" s="73">
        <f>O86*220</f>
        <v>2200</v>
      </c>
    </row>
    <row r="87" spans="1:16" ht="15" x14ac:dyDescent="0.2">
      <c r="A87" s="2" t="s">
        <v>8</v>
      </c>
      <c r="B87" s="88" t="s">
        <v>8</v>
      </c>
      <c r="C87" s="97">
        <v>8</v>
      </c>
      <c r="D87" s="96"/>
      <c r="E87" s="96"/>
      <c r="F87" s="97">
        <v>8</v>
      </c>
      <c r="H87" s="116" t="s">
        <v>8</v>
      </c>
      <c r="I87" s="119">
        <v>6</v>
      </c>
      <c r="J87" s="2" t="s">
        <v>8</v>
      </c>
      <c r="K87" s="139">
        <v>6.5</v>
      </c>
      <c r="L87" s="140"/>
      <c r="M87" s="138">
        <v>1</v>
      </c>
      <c r="N87" s="138">
        <v>5.5</v>
      </c>
      <c r="O87" s="48"/>
      <c r="P87" s="48"/>
    </row>
    <row r="88" spans="1:16" ht="15" x14ac:dyDescent="0.2">
      <c r="A88" s="3" t="s">
        <v>28</v>
      </c>
      <c r="B88" s="87" t="s">
        <v>28</v>
      </c>
      <c r="C88" s="93">
        <v>23.5</v>
      </c>
      <c r="D88" s="94">
        <v>16</v>
      </c>
      <c r="E88" s="93">
        <v>5.5</v>
      </c>
      <c r="F88" s="94">
        <v>34</v>
      </c>
      <c r="H88" s="86" t="s">
        <v>28</v>
      </c>
      <c r="I88" s="118">
        <v>112</v>
      </c>
      <c r="J88" s="3" t="s">
        <v>29</v>
      </c>
      <c r="K88" s="137">
        <v>8.5</v>
      </c>
      <c r="L88" s="136">
        <v>8</v>
      </c>
      <c r="M88" s="137">
        <v>1</v>
      </c>
      <c r="N88" s="136">
        <v>15.5</v>
      </c>
      <c r="O88" s="48"/>
      <c r="P88" s="48"/>
    </row>
    <row r="89" spans="1:16" ht="15" x14ac:dyDescent="0.2">
      <c r="A89" s="2" t="s">
        <v>6</v>
      </c>
      <c r="B89" s="88" t="s">
        <v>6</v>
      </c>
      <c r="C89" s="97">
        <v>15</v>
      </c>
      <c r="D89" s="97">
        <v>16</v>
      </c>
      <c r="E89" s="97">
        <v>5</v>
      </c>
      <c r="F89" s="97">
        <v>26</v>
      </c>
      <c r="H89" s="116" t="s">
        <v>6</v>
      </c>
      <c r="I89" s="119">
        <v>100.5</v>
      </c>
      <c r="J89" s="2" t="s">
        <v>6</v>
      </c>
      <c r="K89" s="140">
        <v>4</v>
      </c>
      <c r="L89" s="139">
        <v>8</v>
      </c>
      <c r="M89" s="140">
        <v>1</v>
      </c>
      <c r="N89" s="139">
        <v>11</v>
      </c>
      <c r="O89" s="48"/>
      <c r="P89" s="48"/>
    </row>
    <row r="90" spans="1:16" ht="15" x14ac:dyDescent="0.2">
      <c r="A90" s="2" t="s">
        <v>8</v>
      </c>
      <c r="B90" s="88" t="s">
        <v>8</v>
      </c>
      <c r="C90" s="95">
        <v>8.5</v>
      </c>
      <c r="D90" s="96"/>
      <c r="E90" s="95">
        <v>0.5</v>
      </c>
      <c r="F90" s="97">
        <v>8</v>
      </c>
      <c r="H90" s="116" t="s">
        <v>8</v>
      </c>
      <c r="I90" s="119">
        <v>11.5</v>
      </c>
      <c r="J90" s="2" t="s">
        <v>8</v>
      </c>
      <c r="K90" s="137">
        <v>4.5</v>
      </c>
      <c r="L90" s="136"/>
      <c r="M90" s="137"/>
      <c r="N90" s="136">
        <v>4.5</v>
      </c>
      <c r="O90" s="48"/>
      <c r="P90" s="48"/>
    </row>
    <row r="91" spans="1:16" ht="15" x14ac:dyDescent="0.2">
      <c r="A91" s="82" t="s">
        <v>139</v>
      </c>
      <c r="J91" s="82" t="s">
        <v>139</v>
      </c>
      <c r="K91" s="135"/>
      <c r="L91" s="136">
        <v>1</v>
      </c>
      <c r="M91" s="136"/>
      <c r="N91" s="135">
        <v>1</v>
      </c>
      <c r="O91" s="48"/>
      <c r="P91" s="48"/>
    </row>
    <row r="92" spans="1:16" ht="15" x14ac:dyDescent="0.2">
      <c r="A92" s="83" t="s">
        <v>6</v>
      </c>
      <c r="J92" s="83" t="s">
        <v>6</v>
      </c>
      <c r="K92" s="139"/>
      <c r="L92" s="139">
        <v>1</v>
      </c>
      <c r="M92" s="139"/>
      <c r="N92" s="139">
        <v>1</v>
      </c>
      <c r="O92" s="48"/>
      <c r="P92" s="48"/>
    </row>
    <row r="93" spans="1:16" ht="15" x14ac:dyDescent="0.2">
      <c r="A93" s="83" t="s">
        <v>8</v>
      </c>
      <c r="J93" s="83" t="s">
        <v>8</v>
      </c>
      <c r="K93" s="138"/>
      <c r="L93" s="140"/>
      <c r="M93" s="140"/>
      <c r="N93" s="138"/>
      <c r="O93" s="48"/>
      <c r="P93" s="48"/>
    </row>
    <row r="94" spans="1:16" ht="15" x14ac:dyDescent="0.2">
      <c r="A94" s="3" t="s">
        <v>29</v>
      </c>
      <c r="B94" s="87" t="s">
        <v>29</v>
      </c>
      <c r="C94" s="93">
        <v>8.5</v>
      </c>
      <c r="D94" s="94">
        <v>8</v>
      </c>
      <c r="E94" s="94">
        <v>1</v>
      </c>
      <c r="F94" s="93">
        <v>15.5</v>
      </c>
      <c r="H94" s="86" t="s">
        <v>29</v>
      </c>
      <c r="I94" s="118">
        <v>24</v>
      </c>
      <c r="J94" s="3" t="s">
        <v>155</v>
      </c>
      <c r="K94" s="137"/>
      <c r="L94" s="136">
        <v>1</v>
      </c>
      <c r="M94" s="137"/>
      <c r="N94" s="136">
        <v>1</v>
      </c>
      <c r="O94" s="48"/>
      <c r="P94" s="48"/>
    </row>
    <row r="95" spans="1:16" ht="15" x14ac:dyDescent="0.2">
      <c r="A95" s="2" t="s">
        <v>6</v>
      </c>
      <c r="B95" s="88" t="s">
        <v>6</v>
      </c>
      <c r="C95" s="97">
        <v>4</v>
      </c>
      <c r="D95" s="97">
        <v>8</v>
      </c>
      <c r="E95" s="97">
        <v>1</v>
      </c>
      <c r="F95" s="97">
        <v>11</v>
      </c>
      <c r="H95" s="116" t="s">
        <v>6</v>
      </c>
      <c r="I95" s="119">
        <v>22.5</v>
      </c>
      <c r="J95" s="2" t="s">
        <v>6</v>
      </c>
      <c r="K95" s="137"/>
      <c r="L95" s="136">
        <v>1</v>
      </c>
      <c r="M95" s="137"/>
      <c r="N95" s="136">
        <v>1</v>
      </c>
      <c r="O95" s="48"/>
      <c r="P95" s="48"/>
    </row>
    <row r="96" spans="1:16" ht="15" x14ac:dyDescent="0.2">
      <c r="A96" s="2" t="s">
        <v>8</v>
      </c>
      <c r="B96" s="88" t="s">
        <v>8</v>
      </c>
      <c r="C96" s="95">
        <v>4.5</v>
      </c>
      <c r="D96" s="96"/>
      <c r="E96" s="96"/>
      <c r="F96" s="95">
        <v>4.5</v>
      </c>
      <c r="H96" s="116" t="s">
        <v>8</v>
      </c>
      <c r="I96" s="119">
        <v>1.5</v>
      </c>
      <c r="J96" s="3" t="s">
        <v>30</v>
      </c>
      <c r="K96" s="140">
        <v>14.5</v>
      </c>
      <c r="L96" s="139">
        <v>8</v>
      </c>
      <c r="M96" s="140">
        <v>5.5</v>
      </c>
      <c r="N96" s="139">
        <v>17</v>
      </c>
      <c r="O96" s="48"/>
      <c r="P96" s="48"/>
    </row>
    <row r="97" spans="1:17" ht="15" x14ac:dyDescent="0.2">
      <c r="A97" s="3" t="s">
        <v>30</v>
      </c>
      <c r="B97" s="87" t="s">
        <v>30</v>
      </c>
      <c r="C97" s="94">
        <v>10</v>
      </c>
      <c r="D97" s="94">
        <v>16</v>
      </c>
      <c r="E97" s="93">
        <v>9.5</v>
      </c>
      <c r="F97" s="93">
        <v>16.5</v>
      </c>
      <c r="H97" s="86" t="s">
        <v>30</v>
      </c>
      <c r="I97" s="118">
        <v>49</v>
      </c>
      <c r="J97" s="2" t="s">
        <v>6</v>
      </c>
      <c r="K97" s="136">
        <v>10</v>
      </c>
      <c r="L97" s="136">
        <v>8</v>
      </c>
      <c r="M97" s="135">
        <v>5.5</v>
      </c>
      <c r="N97" s="135">
        <v>12.5</v>
      </c>
      <c r="O97" s="48"/>
      <c r="P97" s="48"/>
    </row>
    <row r="98" spans="1:17" ht="15" x14ac:dyDescent="0.2">
      <c r="A98" s="2" t="s">
        <v>6</v>
      </c>
      <c r="B98" s="88" t="s">
        <v>6</v>
      </c>
      <c r="C98" s="95">
        <v>4.5</v>
      </c>
      <c r="D98" s="97">
        <v>16</v>
      </c>
      <c r="E98" s="95">
        <v>9.5</v>
      </c>
      <c r="F98" s="97">
        <v>11</v>
      </c>
      <c r="H98" s="116" t="s">
        <v>6</v>
      </c>
      <c r="I98" s="119">
        <v>41</v>
      </c>
      <c r="J98" s="2" t="s">
        <v>8</v>
      </c>
      <c r="K98" s="138">
        <v>4.5</v>
      </c>
      <c r="L98" s="139"/>
      <c r="M98" s="138"/>
      <c r="N98" s="139">
        <v>4.5</v>
      </c>
      <c r="O98" s="48"/>
      <c r="P98" s="48"/>
    </row>
    <row r="99" spans="1:17" ht="15" x14ac:dyDescent="0.2">
      <c r="A99" s="2" t="s">
        <v>8</v>
      </c>
      <c r="B99" s="88" t="s">
        <v>8</v>
      </c>
      <c r="C99" s="95">
        <v>5.5</v>
      </c>
      <c r="D99" s="96"/>
      <c r="E99" s="96"/>
      <c r="F99" s="95">
        <v>5.5</v>
      </c>
      <c r="H99" s="116" t="s">
        <v>8</v>
      </c>
      <c r="I99" s="119">
        <v>8</v>
      </c>
      <c r="J99" s="3" t="s">
        <v>31</v>
      </c>
      <c r="K99" s="138">
        <v>8.5</v>
      </c>
      <c r="L99" s="140"/>
      <c r="M99" s="140">
        <v>2</v>
      </c>
      <c r="N99" s="138">
        <v>6.5</v>
      </c>
      <c r="O99" s="48"/>
      <c r="P99" s="48"/>
    </row>
    <row r="100" spans="1:17" ht="15" x14ac:dyDescent="0.2">
      <c r="A100" s="3" t="s">
        <v>31</v>
      </c>
      <c r="B100" s="87" t="s">
        <v>31</v>
      </c>
      <c r="C100" s="93">
        <v>17.5</v>
      </c>
      <c r="D100" s="98"/>
      <c r="E100" s="93">
        <v>2.5</v>
      </c>
      <c r="F100" s="94">
        <v>15</v>
      </c>
      <c r="H100" s="86" t="s">
        <v>31</v>
      </c>
      <c r="I100" s="118">
        <v>20</v>
      </c>
      <c r="J100" s="2" t="s">
        <v>6</v>
      </c>
      <c r="K100" s="136">
        <v>4</v>
      </c>
      <c r="L100" s="137"/>
      <c r="M100" s="135">
        <v>2</v>
      </c>
      <c r="N100" s="135">
        <v>2</v>
      </c>
      <c r="O100" s="48">
        <v>10</v>
      </c>
      <c r="P100" s="48">
        <f>O100*220</f>
        <v>2200</v>
      </c>
    </row>
    <row r="101" spans="1:17" ht="15" x14ac:dyDescent="0.2">
      <c r="A101" s="2" t="s">
        <v>6</v>
      </c>
      <c r="B101" s="88" t="s">
        <v>6</v>
      </c>
      <c r="C101" s="97">
        <v>11</v>
      </c>
      <c r="D101" s="96"/>
      <c r="E101" s="95">
        <v>2.5</v>
      </c>
      <c r="F101" s="95">
        <v>8.5</v>
      </c>
      <c r="H101" s="116" t="s">
        <v>6</v>
      </c>
      <c r="I101" s="119">
        <v>17.5</v>
      </c>
      <c r="J101" s="2" t="s">
        <v>8</v>
      </c>
      <c r="K101" s="138">
        <v>4.5</v>
      </c>
      <c r="L101" s="140"/>
      <c r="M101" s="138"/>
      <c r="N101" s="139">
        <v>4.5</v>
      </c>
      <c r="O101" s="48"/>
      <c r="P101" s="48"/>
    </row>
    <row r="102" spans="1:17" ht="15" x14ac:dyDescent="0.2">
      <c r="A102" s="2" t="s">
        <v>8</v>
      </c>
      <c r="B102" s="88" t="s">
        <v>8</v>
      </c>
      <c r="C102" s="95">
        <v>6.5</v>
      </c>
      <c r="D102" s="96"/>
      <c r="E102" s="96"/>
      <c r="F102" s="95">
        <v>6.5</v>
      </c>
      <c r="H102" s="116" t="s">
        <v>8</v>
      </c>
      <c r="I102" s="119">
        <v>2.5</v>
      </c>
      <c r="J102" s="3" t="s">
        <v>32</v>
      </c>
      <c r="K102" s="138"/>
      <c r="L102" s="140">
        <v>14</v>
      </c>
      <c r="M102" s="140"/>
      <c r="N102" s="138">
        <v>14</v>
      </c>
      <c r="O102" s="48"/>
      <c r="P102" s="48"/>
    </row>
    <row r="103" spans="1:17" ht="15" x14ac:dyDescent="0.2">
      <c r="A103" s="3" t="s">
        <v>32</v>
      </c>
      <c r="B103" s="87" t="s">
        <v>32</v>
      </c>
      <c r="C103" s="98"/>
      <c r="D103" s="94">
        <v>14</v>
      </c>
      <c r="E103" s="98"/>
      <c r="F103" s="94">
        <v>14</v>
      </c>
      <c r="H103" s="86" t="s">
        <v>32</v>
      </c>
      <c r="I103" s="118">
        <v>35.5</v>
      </c>
      <c r="J103" s="2" t="s">
        <v>6</v>
      </c>
      <c r="K103" s="137"/>
      <c r="L103" s="136">
        <v>14</v>
      </c>
      <c r="M103" s="136"/>
      <c r="N103" s="136">
        <v>14</v>
      </c>
      <c r="O103" s="48">
        <v>10</v>
      </c>
      <c r="P103" s="48">
        <f>O103*220</f>
        <v>2200</v>
      </c>
    </row>
    <row r="104" spans="1:17" ht="15" x14ac:dyDescent="0.2">
      <c r="A104" s="2" t="s">
        <v>6</v>
      </c>
      <c r="B104" s="88" t="s">
        <v>6</v>
      </c>
      <c r="C104" s="96"/>
      <c r="D104" s="97">
        <v>14</v>
      </c>
      <c r="E104" s="96"/>
      <c r="F104" s="97">
        <v>14</v>
      </c>
      <c r="H104" s="116" t="s">
        <v>6</v>
      </c>
      <c r="I104" s="119">
        <v>35.5</v>
      </c>
      <c r="J104" s="3" t="s">
        <v>33</v>
      </c>
      <c r="K104" s="140">
        <v>15.5</v>
      </c>
      <c r="L104" s="139"/>
      <c r="M104" s="139"/>
      <c r="N104" s="139">
        <v>15.5</v>
      </c>
      <c r="O104" s="48"/>
      <c r="P104" s="48"/>
    </row>
    <row r="105" spans="1:17" ht="15" x14ac:dyDescent="0.2">
      <c r="A105" s="3" t="s">
        <v>33</v>
      </c>
      <c r="B105" s="87" t="s">
        <v>33</v>
      </c>
      <c r="C105" s="93">
        <v>17.5</v>
      </c>
      <c r="D105" s="98"/>
      <c r="E105" s="98"/>
      <c r="F105" s="93">
        <v>17.5</v>
      </c>
      <c r="H105" s="86" t="s">
        <v>33</v>
      </c>
      <c r="I105" s="118">
        <v>13.5</v>
      </c>
      <c r="J105" s="2" t="s">
        <v>6</v>
      </c>
      <c r="K105" s="135">
        <v>11.5</v>
      </c>
      <c r="L105" s="137"/>
      <c r="M105" s="137"/>
      <c r="N105" s="135">
        <v>11.5</v>
      </c>
      <c r="O105" s="48"/>
      <c r="P105" s="48"/>
    </row>
    <row r="106" spans="1:17" ht="15" x14ac:dyDescent="0.2">
      <c r="A106" s="2" t="s">
        <v>6</v>
      </c>
      <c r="B106" s="88" t="s">
        <v>6</v>
      </c>
      <c r="C106" s="97">
        <v>13</v>
      </c>
      <c r="D106" s="96"/>
      <c r="E106" s="96"/>
      <c r="F106" s="97">
        <v>13</v>
      </c>
      <c r="H106" s="116" t="s">
        <v>6</v>
      </c>
      <c r="I106" s="119">
        <v>10.5</v>
      </c>
      <c r="J106" s="2" t="s">
        <v>8</v>
      </c>
      <c r="K106" s="139">
        <v>4</v>
      </c>
      <c r="L106" s="140"/>
      <c r="M106" s="140"/>
      <c r="N106" s="139">
        <v>4</v>
      </c>
      <c r="O106" s="48"/>
      <c r="P106" s="48"/>
    </row>
    <row r="107" spans="1:17" ht="15.75" x14ac:dyDescent="0.2">
      <c r="A107" s="2" t="s">
        <v>8</v>
      </c>
      <c r="B107" s="88" t="s">
        <v>8</v>
      </c>
      <c r="C107" s="95">
        <v>4.5</v>
      </c>
      <c r="D107" s="96"/>
      <c r="E107" s="96"/>
      <c r="F107" s="95">
        <v>4.5</v>
      </c>
      <c r="H107" s="116" t="s">
        <v>8</v>
      </c>
      <c r="I107" s="119">
        <v>3</v>
      </c>
      <c r="J107" s="3" t="s">
        <v>34</v>
      </c>
      <c r="K107" s="138">
        <v>12.5</v>
      </c>
      <c r="L107" s="140">
        <v>5</v>
      </c>
      <c r="M107" s="140">
        <v>1</v>
      </c>
      <c r="N107" s="138">
        <v>16.5</v>
      </c>
      <c r="O107" s="48"/>
      <c r="P107" s="48"/>
      <c r="Q107" s="72"/>
    </row>
    <row r="108" spans="1:17" ht="15.75" x14ac:dyDescent="0.2">
      <c r="A108" s="3" t="s">
        <v>34</v>
      </c>
      <c r="B108" s="87" t="s">
        <v>34</v>
      </c>
      <c r="C108" s="93">
        <v>14.5</v>
      </c>
      <c r="D108" s="98"/>
      <c r="E108" s="94">
        <v>3</v>
      </c>
      <c r="F108" s="93">
        <v>11.5</v>
      </c>
      <c r="H108" s="86" t="s">
        <v>34</v>
      </c>
      <c r="I108" s="118">
        <v>40.5</v>
      </c>
      <c r="J108" s="2" t="s">
        <v>6</v>
      </c>
      <c r="K108" s="135">
        <v>10.5</v>
      </c>
      <c r="L108" s="136"/>
      <c r="M108" s="136">
        <v>1</v>
      </c>
      <c r="N108" s="135">
        <v>9.5</v>
      </c>
      <c r="O108" s="48">
        <v>10</v>
      </c>
      <c r="P108" s="48">
        <f>O108*220</f>
        <v>2200</v>
      </c>
      <c r="Q108" s="72" t="s">
        <v>83</v>
      </c>
    </row>
    <row r="109" spans="1:17" ht="15" x14ac:dyDescent="0.2">
      <c r="A109" s="2" t="s">
        <v>6</v>
      </c>
      <c r="B109" s="88" t="s">
        <v>6</v>
      </c>
      <c r="C109" s="95">
        <v>12.5</v>
      </c>
      <c r="D109" s="96"/>
      <c r="E109" s="95">
        <v>1.5</v>
      </c>
      <c r="F109" s="97">
        <v>11</v>
      </c>
      <c r="H109" s="116" t="s">
        <v>6</v>
      </c>
      <c r="I109" s="119">
        <v>32</v>
      </c>
      <c r="J109" s="2" t="s">
        <v>8</v>
      </c>
      <c r="K109" s="138">
        <v>2</v>
      </c>
      <c r="L109" s="140">
        <v>5</v>
      </c>
      <c r="M109" s="138"/>
      <c r="N109" s="139">
        <v>7</v>
      </c>
      <c r="O109" s="48"/>
      <c r="P109" s="48"/>
    </row>
    <row r="110" spans="1:17" ht="15" x14ac:dyDescent="0.2">
      <c r="A110" s="2" t="s">
        <v>8</v>
      </c>
      <c r="B110" s="88" t="s">
        <v>8</v>
      </c>
      <c r="C110" s="97">
        <v>2</v>
      </c>
      <c r="D110" s="96"/>
      <c r="E110" s="95">
        <v>1.5</v>
      </c>
      <c r="F110" s="95">
        <v>0.5</v>
      </c>
      <c r="H110" s="116" t="s">
        <v>8</v>
      </c>
      <c r="I110" s="119">
        <v>8.5</v>
      </c>
      <c r="J110" s="63" t="s">
        <v>88</v>
      </c>
      <c r="K110" s="139">
        <v>7.5</v>
      </c>
      <c r="L110" s="139"/>
      <c r="M110" s="138"/>
      <c r="N110" s="138">
        <v>7.5</v>
      </c>
      <c r="O110" s="48"/>
      <c r="P110" s="48"/>
    </row>
    <row r="111" spans="1:17" ht="15" x14ac:dyDescent="0.2">
      <c r="A111" s="63" t="s">
        <v>88</v>
      </c>
      <c r="B111" s="87" t="s">
        <v>88</v>
      </c>
      <c r="C111" s="93">
        <v>7.5</v>
      </c>
      <c r="D111" s="98"/>
      <c r="E111" s="98"/>
      <c r="F111" s="93">
        <v>7.5</v>
      </c>
      <c r="H111" s="86" t="s">
        <v>88</v>
      </c>
      <c r="I111" s="118">
        <v>5</v>
      </c>
      <c r="J111" s="64" t="s">
        <v>6</v>
      </c>
      <c r="K111" s="135">
        <v>5</v>
      </c>
      <c r="L111" s="137"/>
      <c r="M111" s="137"/>
      <c r="N111" s="135">
        <v>5</v>
      </c>
      <c r="O111" s="48"/>
      <c r="P111" s="48"/>
    </row>
    <row r="112" spans="1:17" ht="15" x14ac:dyDescent="0.2">
      <c r="A112" s="64" t="s">
        <v>6</v>
      </c>
      <c r="B112" s="88" t="s">
        <v>6</v>
      </c>
      <c r="C112" s="97">
        <v>5</v>
      </c>
      <c r="D112" s="96"/>
      <c r="E112" s="96"/>
      <c r="F112" s="97">
        <v>5</v>
      </c>
      <c r="H112" s="116" t="s">
        <v>6</v>
      </c>
      <c r="I112" s="119">
        <v>4</v>
      </c>
      <c r="J112" s="64" t="s">
        <v>8</v>
      </c>
      <c r="K112" s="139">
        <v>2.5</v>
      </c>
      <c r="L112" s="140"/>
      <c r="M112" s="140"/>
      <c r="N112" s="139">
        <v>2.5</v>
      </c>
      <c r="O112" s="48"/>
      <c r="P112" s="48"/>
    </row>
    <row r="113" spans="1:16" ht="15" x14ac:dyDescent="0.2">
      <c r="A113" s="64" t="s">
        <v>8</v>
      </c>
      <c r="B113" s="88" t="s">
        <v>8</v>
      </c>
      <c r="C113" s="95">
        <v>2.5</v>
      </c>
      <c r="D113" s="96"/>
      <c r="E113" s="96"/>
      <c r="F113" s="95">
        <v>2.5</v>
      </c>
      <c r="H113" s="116" t="s">
        <v>8</v>
      </c>
      <c r="I113" s="119">
        <v>1</v>
      </c>
      <c r="J113" s="3" t="s">
        <v>35</v>
      </c>
      <c r="K113" s="138">
        <v>8.5</v>
      </c>
      <c r="L113" s="140">
        <v>8</v>
      </c>
      <c r="M113" s="140">
        <v>2</v>
      </c>
      <c r="N113" s="138">
        <v>14.5</v>
      </c>
      <c r="O113" s="48"/>
      <c r="P113" s="48"/>
    </row>
    <row r="114" spans="1:16" ht="15" x14ac:dyDescent="0.2">
      <c r="A114" s="3" t="s">
        <v>35</v>
      </c>
      <c r="B114" s="87" t="s">
        <v>35</v>
      </c>
      <c r="C114" s="94">
        <v>13</v>
      </c>
      <c r="D114" s="94">
        <v>8</v>
      </c>
      <c r="E114" s="94">
        <v>3</v>
      </c>
      <c r="F114" s="94">
        <v>18</v>
      </c>
      <c r="H114" s="86" t="s">
        <v>35</v>
      </c>
      <c r="I114" s="118">
        <v>18.5</v>
      </c>
      <c r="J114" s="2" t="s">
        <v>6</v>
      </c>
      <c r="K114" s="136">
        <v>0.5</v>
      </c>
      <c r="L114" s="136">
        <v>8</v>
      </c>
      <c r="M114" s="136">
        <v>2</v>
      </c>
      <c r="N114" s="136">
        <v>6.5</v>
      </c>
      <c r="O114" s="48"/>
      <c r="P114" s="48"/>
    </row>
    <row r="115" spans="1:16" ht="15" x14ac:dyDescent="0.2">
      <c r="A115" s="2" t="s">
        <v>6</v>
      </c>
      <c r="B115" s="88" t="s">
        <v>6</v>
      </c>
      <c r="C115" s="97">
        <v>5</v>
      </c>
      <c r="D115" s="97">
        <v>8</v>
      </c>
      <c r="E115" s="97">
        <v>3</v>
      </c>
      <c r="F115" s="97">
        <v>10</v>
      </c>
      <c r="H115" s="116" t="s">
        <v>6</v>
      </c>
      <c r="I115" s="119">
        <v>17.5</v>
      </c>
      <c r="J115" s="2" t="s">
        <v>8</v>
      </c>
      <c r="K115" s="139">
        <v>8</v>
      </c>
      <c r="L115" s="139"/>
      <c r="M115" s="139"/>
      <c r="N115" s="139">
        <v>8</v>
      </c>
      <c r="O115" s="48"/>
      <c r="P115" s="48"/>
    </row>
    <row r="116" spans="1:16" ht="15" x14ac:dyDescent="0.2">
      <c r="A116" s="2" t="s">
        <v>8</v>
      </c>
      <c r="B116" s="88" t="s">
        <v>8</v>
      </c>
      <c r="C116" s="97">
        <v>8</v>
      </c>
      <c r="D116" s="96"/>
      <c r="E116" s="96"/>
      <c r="F116" s="97">
        <v>8</v>
      </c>
      <c r="H116" s="116" t="s">
        <v>8</v>
      </c>
      <c r="I116" s="119">
        <v>1</v>
      </c>
      <c r="J116" s="3" t="s">
        <v>36</v>
      </c>
      <c r="K116" s="139">
        <v>6.5</v>
      </c>
      <c r="L116" s="140">
        <v>8</v>
      </c>
      <c r="M116" s="140"/>
      <c r="N116" s="139">
        <v>14.5</v>
      </c>
      <c r="O116" s="48"/>
      <c r="P116" s="48"/>
    </row>
    <row r="117" spans="1:16" ht="15" x14ac:dyDescent="0.2">
      <c r="A117" s="3" t="s">
        <v>36</v>
      </c>
      <c r="B117" s="87" t="s">
        <v>36</v>
      </c>
      <c r="C117" s="94">
        <v>7</v>
      </c>
      <c r="D117" s="94">
        <v>8</v>
      </c>
      <c r="E117" s="98"/>
      <c r="F117" s="94">
        <v>15</v>
      </c>
      <c r="H117" s="86" t="s">
        <v>36</v>
      </c>
      <c r="I117" s="118">
        <v>17</v>
      </c>
      <c r="J117" s="2" t="s">
        <v>6</v>
      </c>
      <c r="K117" s="135">
        <v>4.5</v>
      </c>
      <c r="L117" s="136">
        <v>8</v>
      </c>
      <c r="M117" s="136"/>
      <c r="N117" s="135">
        <v>12.5</v>
      </c>
      <c r="O117" s="48"/>
      <c r="P117" s="48"/>
    </row>
    <row r="118" spans="1:16" ht="15" x14ac:dyDescent="0.2">
      <c r="A118" s="2" t="s">
        <v>6</v>
      </c>
      <c r="B118" s="88" t="s">
        <v>6</v>
      </c>
      <c r="C118" s="97">
        <v>5</v>
      </c>
      <c r="D118" s="97">
        <v>8</v>
      </c>
      <c r="E118" s="96"/>
      <c r="F118" s="97">
        <v>13</v>
      </c>
      <c r="H118" s="116" t="s">
        <v>6</v>
      </c>
      <c r="I118" s="119">
        <v>15.5</v>
      </c>
      <c r="J118" s="2" t="s">
        <v>8</v>
      </c>
      <c r="K118" s="138">
        <v>2</v>
      </c>
      <c r="L118" s="139"/>
      <c r="M118" s="139"/>
      <c r="N118" s="138">
        <v>2</v>
      </c>
      <c r="O118" s="48"/>
      <c r="P118" s="48"/>
    </row>
    <row r="119" spans="1:16" ht="15" x14ac:dyDescent="0.2">
      <c r="A119" s="2" t="s">
        <v>8</v>
      </c>
      <c r="B119" s="88" t="s">
        <v>8</v>
      </c>
      <c r="C119" s="97">
        <v>2</v>
      </c>
      <c r="D119" s="96"/>
      <c r="E119" s="96"/>
      <c r="F119" s="97">
        <v>2</v>
      </c>
      <c r="H119" s="116" t="s">
        <v>8</v>
      </c>
      <c r="I119" s="119">
        <v>1.5</v>
      </c>
      <c r="J119" s="3" t="s">
        <v>37</v>
      </c>
      <c r="K119" s="139">
        <v>19</v>
      </c>
      <c r="L119" s="140"/>
      <c r="M119" s="140"/>
      <c r="N119" s="139">
        <v>19</v>
      </c>
      <c r="O119" s="48"/>
      <c r="P119" s="48"/>
    </row>
    <row r="120" spans="1:16" ht="15" x14ac:dyDescent="0.2">
      <c r="A120" s="3" t="s">
        <v>37</v>
      </c>
      <c r="B120" s="87" t="s">
        <v>37</v>
      </c>
      <c r="C120" s="93">
        <v>12.5</v>
      </c>
      <c r="D120" s="94">
        <v>8</v>
      </c>
      <c r="E120" s="98"/>
      <c r="F120" s="93">
        <v>20.5</v>
      </c>
      <c r="H120" s="86" t="s">
        <v>37</v>
      </c>
      <c r="I120" s="118">
        <v>17.5</v>
      </c>
      <c r="J120" s="2" t="s">
        <v>6</v>
      </c>
      <c r="K120" s="135">
        <v>12</v>
      </c>
      <c r="L120" s="137"/>
      <c r="M120" s="135"/>
      <c r="N120" s="136">
        <v>12</v>
      </c>
      <c r="O120" s="48"/>
      <c r="P120" s="48"/>
    </row>
    <row r="121" spans="1:16" ht="15" x14ac:dyDescent="0.2">
      <c r="A121" s="2" t="s">
        <v>6</v>
      </c>
      <c r="B121" s="88" t="s">
        <v>6</v>
      </c>
      <c r="C121" s="95">
        <v>5.5</v>
      </c>
      <c r="D121" s="97">
        <v>8</v>
      </c>
      <c r="E121" s="96"/>
      <c r="F121" s="95">
        <v>13.5</v>
      </c>
      <c r="H121" s="116" t="s">
        <v>6</v>
      </c>
      <c r="I121" s="119">
        <v>14.5</v>
      </c>
      <c r="J121" s="2" t="s">
        <v>8</v>
      </c>
      <c r="K121" s="138">
        <v>7</v>
      </c>
      <c r="L121" s="140"/>
      <c r="M121" s="138"/>
      <c r="N121" s="139">
        <v>7</v>
      </c>
      <c r="O121" s="48"/>
      <c r="P121" s="48"/>
    </row>
    <row r="122" spans="1:16" ht="15" x14ac:dyDescent="0.2">
      <c r="A122" s="2" t="s">
        <v>8</v>
      </c>
      <c r="B122" s="88" t="s">
        <v>8</v>
      </c>
      <c r="C122" s="97">
        <v>7</v>
      </c>
      <c r="D122" s="96"/>
      <c r="E122" s="96"/>
      <c r="F122" s="97">
        <v>7</v>
      </c>
      <c r="H122" s="116" t="s">
        <v>8</v>
      </c>
      <c r="I122" s="119">
        <v>3</v>
      </c>
      <c r="J122" s="3" t="s">
        <v>38</v>
      </c>
      <c r="K122" s="139">
        <v>19</v>
      </c>
      <c r="L122" s="140">
        <v>10</v>
      </c>
      <c r="M122" s="140"/>
      <c r="N122" s="139">
        <v>29</v>
      </c>
      <c r="O122" s="48"/>
      <c r="P122" s="48"/>
    </row>
    <row r="123" spans="1:16" ht="15" x14ac:dyDescent="0.2">
      <c r="A123" s="3" t="s">
        <v>38</v>
      </c>
      <c r="B123" s="87" t="s">
        <v>38</v>
      </c>
      <c r="C123" s="93">
        <v>22.5</v>
      </c>
      <c r="D123" s="98"/>
      <c r="E123" s="93">
        <v>5.5</v>
      </c>
      <c r="F123" s="94">
        <v>17</v>
      </c>
      <c r="H123" s="86" t="s">
        <v>38</v>
      </c>
      <c r="I123" s="118">
        <v>53.5</v>
      </c>
      <c r="J123" s="2" t="s">
        <v>6</v>
      </c>
      <c r="K123" s="136">
        <v>10.5</v>
      </c>
      <c r="L123" s="136">
        <v>10</v>
      </c>
      <c r="M123" s="136"/>
      <c r="N123" s="136">
        <v>20.5</v>
      </c>
      <c r="O123" s="48"/>
      <c r="P123" s="48"/>
    </row>
    <row r="124" spans="1:16" ht="15" x14ac:dyDescent="0.2">
      <c r="A124" s="2" t="s">
        <v>6</v>
      </c>
      <c r="B124" s="88" t="s">
        <v>6</v>
      </c>
      <c r="C124" s="95">
        <v>10.5</v>
      </c>
      <c r="D124" s="96"/>
      <c r="E124" s="97">
        <v>2</v>
      </c>
      <c r="F124" s="95">
        <v>8.5</v>
      </c>
      <c r="H124" s="116" t="s">
        <v>6</v>
      </c>
      <c r="I124" s="119">
        <v>45</v>
      </c>
      <c r="J124" s="2" t="s">
        <v>8</v>
      </c>
      <c r="K124" s="138">
        <v>8.5</v>
      </c>
      <c r="L124" s="139"/>
      <c r="M124" s="139"/>
      <c r="N124" s="138">
        <v>8.5</v>
      </c>
      <c r="O124" s="48"/>
      <c r="P124" s="48"/>
    </row>
    <row r="125" spans="1:16" ht="15" x14ac:dyDescent="0.2">
      <c r="A125" s="2" t="s">
        <v>8</v>
      </c>
      <c r="B125" s="88" t="s">
        <v>8</v>
      </c>
      <c r="C125" s="97">
        <v>12</v>
      </c>
      <c r="D125" s="96"/>
      <c r="E125" s="95">
        <v>3.5</v>
      </c>
      <c r="F125" s="95">
        <v>8.5</v>
      </c>
      <c r="H125" s="116" t="s">
        <v>8</v>
      </c>
      <c r="I125" s="119">
        <v>8.5</v>
      </c>
      <c r="J125" s="3" t="s">
        <v>39</v>
      </c>
      <c r="K125" s="138">
        <v>3</v>
      </c>
      <c r="L125" s="140">
        <v>23</v>
      </c>
      <c r="M125" s="139">
        <v>16</v>
      </c>
      <c r="N125" s="138">
        <v>10</v>
      </c>
      <c r="O125" s="48"/>
      <c r="P125" s="48"/>
    </row>
    <row r="126" spans="1:16" ht="15" x14ac:dyDescent="0.2">
      <c r="A126" s="3" t="s">
        <v>39</v>
      </c>
      <c r="B126" s="87" t="s">
        <v>39</v>
      </c>
      <c r="C126" s="94">
        <v>7</v>
      </c>
      <c r="D126" s="94">
        <v>13</v>
      </c>
      <c r="E126" s="94">
        <v>11</v>
      </c>
      <c r="F126" s="94">
        <v>9</v>
      </c>
      <c r="H126" s="86" t="s">
        <v>39</v>
      </c>
      <c r="I126" s="118">
        <v>30</v>
      </c>
      <c r="J126" s="2" t="s">
        <v>6</v>
      </c>
      <c r="K126" s="136">
        <v>1</v>
      </c>
      <c r="L126" s="136">
        <v>18</v>
      </c>
      <c r="M126" s="136">
        <v>14</v>
      </c>
      <c r="N126" s="136">
        <v>5</v>
      </c>
      <c r="O126" s="48"/>
      <c r="P126" s="48"/>
    </row>
    <row r="127" spans="1:16" ht="15" x14ac:dyDescent="0.2">
      <c r="A127" s="2" t="s">
        <v>6</v>
      </c>
      <c r="B127" s="88" t="s">
        <v>6</v>
      </c>
      <c r="C127" s="97">
        <v>5</v>
      </c>
      <c r="D127" s="97">
        <v>8</v>
      </c>
      <c r="E127" s="97">
        <v>9</v>
      </c>
      <c r="F127" s="97">
        <v>4</v>
      </c>
      <c r="H127" s="116" t="s">
        <v>6</v>
      </c>
      <c r="I127" s="119">
        <v>23.5</v>
      </c>
      <c r="J127" s="2" t="s">
        <v>8</v>
      </c>
      <c r="K127" s="139">
        <v>2</v>
      </c>
      <c r="L127" s="139">
        <v>5</v>
      </c>
      <c r="M127" s="139">
        <v>2</v>
      </c>
      <c r="N127" s="139">
        <v>5</v>
      </c>
      <c r="O127" s="48"/>
      <c r="P127" s="48"/>
    </row>
    <row r="128" spans="1:16" ht="15" x14ac:dyDescent="0.2">
      <c r="A128" s="2" t="s">
        <v>8</v>
      </c>
      <c r="B128" s="88" t="s">
        <v>8</v>
      </c>
      <c r="C128" s="97">
        <v>2</v>
      </c>
      <c r="D128" s="97">
        <v>5</v>
      </c>
      <c r="E128" s="97">
        <v>2</v>
      </c>
      <c r="F128" s="97">
        <v>5</v>
      </c>
      <c r="H128" s="116" t="s">
        <v>8</v>
      </c>
      <c r="I128" s="119">
        <v>6.5</v>
      </c>
      <c r="J128" s="3" t="s">
        <v>40</v>
      </c>
      <c r="K128" s="139">
        <v>8</v>
      </c>
      <c r="L128" s="139"/>
      <c r="M128" s="139"/>
      <c r="N128" s="139">
        <v>8</v>
      </c>
      <c r="O128" s="48"/>
      <c r="P128" s="48"/>
    </row>
    <row r="129" spans="1:16" ht="15" x14ac:dyDescent="0.2">
      <c r="A129" s="3" t="s">
        <v>40</v>
      </c>
      <c r="B129" s="87" t="s">
        <v>40</v>
      </c>
      <c r="C129" s="93">
        <v>9.5</v>
      </c>
      <c r="D129" s="98"/>
      <c r="E129" s="94">
        <v>2</v>
      </c>
      <c r="F129" s="93">
        <v>7.5</v>
      </c>
      <c r="H129" s="86" t="s">
        <v>40</v>
      </c>
      <c r="I129" s="118">
        <v>9</v>
      </c>
      <c r="J129" s="2" t="s">
        <v>6</v>
      </c>
      <c r="K129" s="135">
        <v>5.5</v>
      </c>
      <c r="L129" s="137"/>
      <c r="M129" s="136"/>
      <c r="N129" s="135">
        <v>5.5</v>
      </c>
      <c r="O129" s="48"/>
      <c r="P129" s="48">
        <f>O129*220</f>
        <v>0</v>
      </c>
    </row>
    <row r="130" spans="1:16" ht="15" x14ac:dyDescent="0.2">
      <c r="A130" s="2" t="s">
        <v>6</v>
      </c>
      <c r="B130" s="88" t="s">
        <v>6</v>
      </c>
      <c r="C130" s="95">
        <v>6.5</v>
      </c>
      <c r="D130" s="96"/>
      <c r="E130" s="97">
        <v>2</v>
      </c>
      <c r="F130" s="95">
        <v>4.5</v>
      </c>
      <c r="H130" s="116" t="s">
        <v>6</v>
      </c>
      <c r="I130" s="119">
        <v>8</v>
      </c>
      <c r="J130" s="2" t="s">
        <v>8</v>
      </c>
      <c r="K130" s="138">
        <v>2.5</v>
      </c>
      <c r="L130" s="140"/>
      <c r="M130" s="139"/>
      <c r="N130" s="138">
        <v>2.5</v>
      </c>
      <c r="O130" s="48"/>
      <c r="P130" s="48"/>
    </row>
    <row r="131" spans="1:16" ht="15" x14ac:dyDescent="0.2">
      <c r="A131" s="2" t="s">
        <v>8</v>
      </c>
      <c r="B131" s="88" t="s">
        <v>8</v>
      </c>
      <c r="C131" s="97">
        <v>3</v>
      </c>
      <c r="D131" s="96"/>
      <c r="E131" s="96"/>
      <c r="F131" s="97">
        <v>3</v>
      </c>
      <c r="H131" s="116" t="s">
        <v>8</v>
      </c>
      <c r="I131" s="119">
        <v>1</v>
      </c>
      <c r="J131" s="3" t="s">
        <v>41</v>
      </c>
      <c r="K131" s="139">
        <v>4</v>
      </c>
      <c r="L131" s="140"/>
      <c r="M131" s="140"/>
      <c r="N131" s="139">
        <v>4</v>
      </c>
      <c r="O131" s="48"/>
      <c r="P131" s="48"/>
    </row>
    <row r="132" spans="1:16" ht="15" x14ac:dyDescent="0.2">
      <c r="A132" s="3" t="s">
        <v>41</v>
      </c>
      <c r="B132" s="87" t="s">
        <v>41</v>
      </c>
      <c r="C132" s="94">
        <v>5</v>
      </c>
      <c r="D132" s="98"/>
      <c r="E132" s="98"/>
      <c r="F132" s="94">
        <v>5</v>
      </c>
      <c r="H132" s="86" t="s">
        <v>41</v>
      </c>
      <c r="I132" s="118">
        <v>8</v>
      </c>
      <c r="J132" s="2" t="s">
        <v>6</v>
      </c>
      <c r="K132" s="136">
        <v>4</v>
      </c>
      <c r="L132" s="137"/>
      <c r="M132" s="137"/>
      <c r="N132" s="136">
        <v>4</v>
      </c>
      <c r="O132" s="48"/>
      <c r="P132" s="48">
        <f>O132*220</f>
        <v>0</v>
      </c>
    </row>
    <row r="133" spans="1:16" ht="15" x14ac:dyDescent="0.2">
      <c r="A133" s="3"/>
      <c r="B133" s="87"/>
      <c r="C133" s="94"/>
      <c r="D133" s="98"/>
      <c r="E133" s="98"/>
      <c r="F133" s="94"/>
      <c r="H133" s="86"/>
      <c r="I133" s="118"/>
      <c r="J133" s="2" t="s">
        <v>8</v>
      </c>
      <c r="K133" s="136"/>
      <c r="L133" s="137"/>
      <c r="M133" s="137"/>
      <c r="N133" s="136"/>
      <c r="O133" s="73">
        <v>5</v>
      </c>
      <c r="P133" s="73">
        <v>1550</v>
      </c>
    </row>
    <row r="134" spans="1:16" ht="15" x14ac:dyDescent="0.2">
      <c r="A134" s="2" t="s">
        <v>6</v>
      </c>
      <c r="B134" s="88" t="s">
        <v>6</v>
      </c>
      <c r="C134" s="97">
        <v>5</v>
      </c>
      <c r="D134" s="96"/>
      <c r="E134" s="96"/>
      <c r="F134" s="97">
        <v>5</v>
      </c>
      <c r="H134" s="116" t="s">
        <v>6</v>
      </c>
      <c r="I134" s="119">
        <v>8</v>
      </c>
      <c r="J134" s="3" t="s">
        <v>42</v>
      </c>
      <c r="K134" s="139">
        <v>16</v>
      </c>
      <c r="L134" s="140"/>
      <c r="M134" s="140"/>
      <c r="N134" s="139">
        <v>16</v>
      </c>
      <c r="O134" s="48"/>
      <c r="P134" s="48"/>
    </row>
    <row r="135" spans="1:16" ht="15" x14ac:dyDescent="0.2">
      <c r="A135" s="3" t="s">
        <v>42</v>
      </c>
      <c r="B135" s="87" t="s">
        <v>42</v>
      </c>
      <c r="C135" s="93">
        <v>16.5</v>
      </c>
      <c r="D135" s="98"/>
      <c r="E135" s="98"/>
      <c r="F135" s="93">
        <v>16.5</v>
      </c>
      <c r="H135" s="86" t="s">
        <v>42</v>
      </c>
      <c r="I135" s="118">
        <v>3.5</v>
      </c>
      <c r="J135" s="2" t="s">
        <v>6</v>
      </c>
      <c r="K135" s="135">
        <v>16</v>
      </c>
      <c r="L135" s="137"/>
      <c r="M135" s="137"/>
      <c r="N135" s="135">
        <v>16</v>
      </c>
      <c r="O135" s="48"/>
      <c r="P135" s="48"/>
    </row>
    <row r="136" spans="1:16" ht="15" x14ac:dyDescent="0.2">
      <c r="A136" s="2" t="s">
        <v>6</v>
      </c>
      <c r="B136" s="88" t="s">
        <v>6</v>
      </c>
      <c r="C136" s="95">
        <v>16.5</v>
      </c>
      <c r="D136" s="96"/>
      <c r="E136" s="96"/>
      <c r="F136" s="95">
        <v>16.5</v>
      </c>
      <c r="H136" s="116" t="s">
        <v>6</v>
      </c>
      <c r="I136" s="119">
        <v>3.5</v>
      </c>
      <c r="J136" s="3" t="s">
        <v>125</v>
      </c>
      <c r="K136" s="138">
        <v>8</v>
      </c>
      <c r="L136" s="140"/>
      <c r="M136" s="140"/>
      <c r="N136" s="138">
        <v>8</v>
      </c>
      <c r="O136" s="48"/>
      <c r="P136" s="48"/>
    </row>
    <row r="137" spans="1:16" ht="15" x14ac:dyDescent="0.2">
      <c r="A137" s="3" t="s">
        <v>125</v>
      </c>
      <c r="B137" s="87" t="s">
        <v>125</v>
      </c>
      <c r="C137" s="98"/>
      <c r="D137" s="94">
        <v>8</v>
      </c>
      <c r="E137" s="98"/>
      <c r="F137" s="94">
        <v>8</v>
      </c>
      <c r="J137" s="2" t="s">
        <v>6</v>
      </c>
      <c r="K137" s="136">
        <v>8</v>
      </c>
      <c r="L137" s="137"/>
      <c r="M137" s="137"/>
      <c r="N137" s="136">
        <v>8</v>
      </c>
      <c r="O137" s="48"/>
      <c r="P137" s="48"/>
    </row>
    <row r="138" spans="1:16" ht="15" x14ac:dyDescent="0.2">
      <c r="A138" s="2" t="s">
        <v>6</v>
      </c>
      <c r="B138" s="88" t="s">
        <v>6</v>
      </c>
      <c r="C138" s="96"/>
      <c r="D138" s="97">
        <v>8</v>
      </c>
      <c r="E138" s="96"/>
      <c r="F138" s="97">
        <v>8</v>
      </c>
      <c r="J138" s="63" t="s">
        <v>89</v>
      </c>
      <c r="K138" s="139">
        <v>1.5</v>
      </c>
      <c r="L138" s="140">
        <v>1</v>
      </c>
      <c r="M138" s="140">
        <v>1</v>
      </c>
      <c r="N138" s="139">
        <v>1.5</v>
      </c>
      <c r="O138" s="48"/>
      <c r="P138" s="48"/>
    </row>
    <row r="139" spans="1:16" ht="15" x14ac:dyDescent="0.2">
      <c r="A139" s="63" t="s">
        <v>89</v>
      </c>
      <c r="B139" s="87" t="s">
        <v>89</v>
      </c>
      <c r="C139" s="93">
        <v>1.5</v>
      </c>
      <c r="D139" s="94">
        <v>1</v>
      </c>
      <c r="E139" s="94">
        <v>1</v>
      </c>
      <c r="F139" s="93">
        <v>1.5</v>
      </c>
      <c r="H139" s="86" t="s">
        <v>89</v>
      </c>
      <c r="I139" s="118">
        <v>8.5</v>
      </c>
      <c r="J139" s="64" t="s">
        <v>6</v>
      </c>
      <c r="K139" s="135"/>
      <c r="L139" s="136">
        <v>1</v>
      </c>
      <c r="M139" s="136">
        <v>1</v>
      </c>
      <c r="N139" s="135"/>
      <c r="O139" s="48"/>
      <c r="P139" s="48"/>
    </row>
    <row r="140" spans="1:16" ht="15" x14ac:dyDescent="0.2">
      <c r="A140" s="64" t="s">
        <v>6</v>
      </c>
      <c r="B140" s="88" t="s">
        <v>6</v>
      </c>
      <c r="C140" s="96"/>
      <c r="D140" s="97">
        <v>1</v>
      </c>
      <c r="E140" s="97">
        <v>1</v>
      </c>
      <c r="F140" s="96"/>
      <c r="H140" s="116" t="s">
        <v>6</v>
      </c>
      <c r="I140" s="119">
        <v>7</v>
      </c>
      <c r="J140" s="64" t="s">
        <v>8</v>
      </c>
      <c r="K140" s="140">
        <v>1.5</v>
      </c>
      <c r="L140" s="139"/>
      <c r="M140" s="139"/>
      <c r="N140" s="140">
        <v>1.5</v>
      </c>
      <c r="O140" s="48"/>
      <c r="P140" s="48"/>
    </row>
    <row r="141" spans="1:16" ht="15" x14ac:dyDescent="0.2">
      <c r="A141" s="64" t="s">
        <v>8</v>
      </c>
      <c r="B141" s="88" t="s">
        <v>8</v>
      </c>
      <c r="C141" s="95">
        <v>1.5</v>
      </c>
      <c r="D141" s="96"/>
      <c r="E141" s="96"/>
      <c r="F141" s="95">
        <v>1.5</v>
      </c>
      <c r="H141" s="116" t="s">
        <v>8</v>
      </c>
      <c r="I141" s="119">
        <v>1.5</v>
      </c>
      <c r="J141" s="3" t="s">
        <v>43</v>
      </c>
      <c r="K141" s="138">
        <v>10.5</v>
      </c>
      <c r="L141" s="140">
        <v>8</v>
      </c>
      <c r="M141" s="140">
        <v>1.5</v>
      </c>
      <c r="N141" s="138">
        <v>17</v>
      </c>
      <c r="O141" s="48"/>
      <c r="P141" s="48"/>
    </row>
    <row r="142" spans="1:16" ht="15" x14ac:dyDescent="0.2">
      <c r="A142" s="3" t="s">
        <v>43</v>
      </c>
      <c r="B142" s="87" t="s">
        <v>43</v>
      </c>
      <c r="C142" s="93">
        <v>13.5</v>
      </c>
      <c r="D142" s="94">
        <v>8</v>
      </c>
      <c r="E142" s="94">
        <v>1</v>
      </c>
      <c r="F142" s="93">
        <v>20.5</v>
      </c>
      <c r="H142" s="86" t="s">
        <v>43</v>
      </c>
      <c r="I142" s="118">
        <v>39</v>
      </c>
      <c r="J142" s="2" t="s">
        <v>6</v>
      </c>
      <c r="K142" s="135">
        <v>6</v>
      </c>
      <c r="L142" s="136">
        <v>8</v>
      </c>
      <c r="M142" s="135">
        <v>1.5</v>
      </c>
      <c r="N142" s="136">
        <v>12.5</v>
      </c>
      <c r="O142" s="48">
        <v>10</v>
      </c>
      <c r="P142" s="48">
        <f>O142*220</f>
        <v>2200</v>
      </c>
    </row>
    <row r="143" spans="1:16" ht="15" x14ac:dyDescent="0.2">
      <c r="A143" s="2" t="s">
        <v>6</v>
      </c>
      <c r="B143" s="88" t="s">
        <v>6</v>
      </c>
      <c r="C143" s="97">
        <v>8</v>
      </c>
      <c r="D143" s="97">
        <v>8</v>
      </c>
      <c r="E143" s="97">
        <v>1</v>
      </c>
      <c r="F143" s="97">
        <v>15</v>
      </c>
      <c r="H143" s="116" t="s">
        <v>6</v>
      </c>
      <c r="I143" s="119">
        <v>32</v>
      </c>
      <c r="J143" s="2" t="s">
        <v>8</v>
      </c>
      <c r="K143" s="139">
        <v>4.5</v>
      </c>
      <c r="L143" s="139"/>
      <c r="M143" s="138"/>
      <c r="N143" s="138">
        <v>4.5</v>
      </c>
      <c r="O143" s="48"/>
      <c r="P143" s="48"/>
    </row>
    <row r="144" spans="1:16" ht="15" x14ac:dyDescent="0.2">
      <c r="A144" s="2" t="s">
        <v>8</v>
      </c>
      <c r="B144" s="88" t="s">
        <v>8</v>
      </c>
      <c r="C144" s="95">
        <v>5.5</v>
      </c>
      <c r="D144" s="96"/>
      <c r="E144" s="96"/>
      <c r="F144" s="95">
        <v>5.5</v>
      </c>
      <c r="H144" s="116" t="s">
        <v>8</v>
      </c>
      <c r="I144" s="119">
        <v>7</v>
      </c>
      <c r="J144" s="63" t="s">
        <v>90</v>
      </c>
      <c r="K144" s="138">
        <v>20.5</v>
      </c>
      <c r="L144" s="140"/>
      <c r="M144" s="140"/>
      <c r="N144" s="138">
        <v>20.5</v>
      </c>
      <c r="O144" s="48"/>
      <c r="P144" s="48"/>
    </row>
    <row r="145" spans="1:16" ht="15" x14ac:dyDescent="0.2">
      <c r="A145" s="63" t="s">
        <v>90</v>
      </c>
      <c r="B145" s="87" t="s">
        <v>90</v>
      </c>
      <c r="C145" s="93">
        <v>20.5</v>
      </c>
      <c r="D145" s="98"/>
      <c r="E145" s="94">
        <v>2</v>
      </c>
      <c r="F145" s="93">
        <v>18.5</v>
      </c>
      <c r="H145" s="86" t="s">
        <v>90</v>
      </c>
      <c r="I145" s="118">
        <v>2.5</v>
      </c>
      <c r="J145" s="64" t="s">
        <v>6</v>
      </c>
      <c r="K145" s="135">
        <v>17</v>
      </c>
      <c r="L145" s="137"/>
      <c r="M145" s="137"/>
      <c r="N145" s="135">
        <v>17</v>
      </c>
      <c r="O145" s="48"/>
      <c r="P145" s="48"/>
    </row>
    <row r="146" spans="1:16" ht="15" x14ac:dyDescent="0.2">
      <c r="A146" s="64" t="s">
        <v>6</v>
      </c>
      <c r="B146" s="88" t="s">
        <v>6</v>
      </c>
      <c r="C146" s="97">
        <v>17</v>
      </c>
      <c r="D146" s="96"/>
      <c r="E146" s="96"/>
      <c r="F146" s="97">
        <v>17</v>
      </c>
      <c r="H146" s="116" t="s">
        <v>6</v>
      </c>
      <c r="I146" s="119">
        <v>2.5</v>
      </c>
      <c r="J146" s="64" t="s">
        <v>8</v>
      </c>
      <c r="K146" s="139">
        <v>3.5</v>
      </c>
      <c r="L146" s="140"/>
      <c r="M146" s="140"/>
      <c r="N146" s="139">
        <v>3.5</v>
      </c>
      <c r="O146" s="48"/>
      <c r="P146" s="48"/>
    </row>
    <row r="147" spans="1:16" ht="15" x14ac:dyDescent="0.2">
      <c r="A147" s="64" t="s">
        <v>8</v>
      </c>
      <c r="B147" s="88" t="s">
        <v>8</v>
      </c>
      <c r="C147" s="95">
        <v>3.5</v>
      </c>
      <c r="D147" s="96"/>
      <c r="E147" s="97">
        <v>2</v>
      </c>
      <c r="F147" s="95">
        <v>1.5</v>
      </c>
      <c r="J147" s="63" t="s">
        <v>91</v>
      </c>
      <c r="K147" s="138">
        <v>12.5</v>
      </c>
      <c r="L147" s="140"/>
      <c r="M147" s="140"/>
      <c r="N147" s="138">
        <v>12.5</v>
      </c>
      <c r="O147" s="48"/>
      <c r="P147" s="48"/>
    </row>
    <row r="148" spans="1:16" ht="15" x14ac:dyDescent="0.2">
      <c r="A148" s="63" t="s">
        <v>91</v>
      </c>
      <c r="B148" s="87" t="s">
        <v>91</v>
      </c>
      <c r="C148" s="93">
        <v>14.5</v>
      </c>
      <c r="D148" s="98"/>
      <c r="E148" s="98"/>
      <c r="F148" s="93">
        <v>14.5</v>
      </c>
      <c r="H148" s="86" t="s">
        <v>91</v>
      </c>
      <c r="I148" s="118">
        <v>0.5</v>
      </c>
      <c r="J148" s="64" t="s">
        <v>6</v>
      </c>
      <c r="K148" s="135">
        <v>9.5</v>
      </c>
      <c r="L148" s="137"/>
      <c r="M148" s="137"/>
      <c r="N148" s="135">
        <v>9.5</v>
      </c>
      <c r="O148" s="48"/>
      <c r="P148" s="48"/>
    </row>
    <row r="149" spans="1:16" ht="15" x14ac:dyDescent="0.2">
      <c r="A149" s="64" t="s">
        <v>6</v>
      </c>
      <c r="B149" s="88" t="s">
        <v>6</v>
      </c>
      <c r="C149" s="95">
        <v>10.5</v>
      </c>
      <c r="D149" s="96"/>
      <c r="E149" s="96"/>
      <c r="F149" s="95">
        <v>10.5</v>
      </c>
      <c r="H149" s="116" t="s">
        <v>6</v>
      </c>
      <c r="I149" s="119">
        <v>0.5</v>
      </c>
      <c r="J149" s="64" t="s">
        <v>8</v>
      </c>
      <c r="K149" s="138">
        <v>3</v>
      </c>
      <c r="L149" s="140"/>
      <c r="M149" s="140"/>
      <c r="N149" s="138">
        <v>3</v>
      </c>
      <c r="O149" s="48"/>
      <c r="P149" s="48"/>
    </row>
    <row r="150" spans="1:16" ht="15" x14ac:dyDescent="0.2">
      <c r="A150" s="64" t="s">
        <v>8</v>
      </c>
      <c r="B150" s="88" t="s">
        <v>8</v>
      </c>
      <c r="C150" s="97">
        <v>4</v>
      </c>
      <c r="D150" s="96"/>
      <c r="E150" s="96"/>
      <c r="F150" s="97">
        <v>4</v>
      </c>
      <c r="J150" s="63" t="s">
        <v>92</v>
      </c>
      <c r="K150" s="139">
        <v>10</v>
      </c>
      <c r="L150" s="140"/>
      <c r="M150" s="140">
        <v>3.5</v>
      </c>
      <c r="N150" s="139">
        <v>6.5</v>
      </c>
      <c r="O150" s="48"/>
      <c r="P150" s="48"/>
    </row>
    <row r="151" spans="1:16" ht="15" x14ac:dyDescent="0.2">
      <c r="A151" s="63" t="s">
        <v>92</v>
      </c>
      <c r="B151" s="87" t="s">
        <v>92</v>
      </c>
      <c r="C151" s="94">
        <v>10</v>
      </c>
      <c r="D151" s="98"/>
      <c r="E151" s="94">
        <v>2</v>
      </c>
      <c r="F151" s="94">
        <v>8</v>
      </c>
      <c r="J151" s="64" t="s">
        <v>6</v>
      </c>
      <c r="K151" s="136">
        <v>6</v>
      </c>
      <c r="L151" s="137"/>
      <c r="M151" s="136">
        <v>2</v>
      </c>
      <c r="N151" s="136">
        <v>4</v>
      </c>
      <c r="O151" s="48"/>
      <c r="P151" s="48"/>
    </row>
    <row r="152" spans="1:16" ht="15" x14ac:dyDescent="0.2">
      <c r="A152" s="64" t="s">
        <v>6</v>
      </c>
      <c r="B152" s="88" t="s">
        <v>6</v>
      </c>
      <c r="C152" s="97">
        <v>6</v>
      </c>
      <c r="D152" s="96"/>
      <c r="E152" s="97">
        <v>2</v>
      </c>
      <c r="F152" s="97">
        <v>4</v>
      </c>
      <c r="J152" s="64" t="s">
        <v>8</v>
      </c>
      <c r="K152" s="139">
        <v>4</v>
      </c>
      <c r="L152" s="140"/>
      <c r="M152" s="139">
        <v>1.5</v>
      </c>
      <c r="N152" s="139">
        <v>2.5</v>
      </c>
      <c r="O152" s="48"/>
      <c r="P152" s="48"/>
    </row>
    <row r="153" spans="1:16" ht="15" x14ac:dyDescent="0.2">
      <c r="A153" s="64" t="s">
        <v>8</v>
      </c>
      <c r="B153" s="88" t="s">
        <v>8</v>
      </c>
      <c r="C153" s="97">
        <v>4</v>
      </c>
      <c r="D153" s="96"/>
      <c r="E153" s="96"/>
      <c r="F153" s="97">
        <v>4</v>
      </c>
      <c r="J153" s="63" t="s">
        <v>93</v>
      </c>
      <c r="K153" s="139">
        <v>2</v>
      </c>
      <c r="L153" s="140"/>
      <c r="M153" s="140"/>
      <c r="N153" s="139">
        <v>2</v>
      </c>
      <c r="O153" s="48"/>
      <c r="P153" s="48"/>
    </row>
    <row r="154" spans="1:16" ht="15" x14ac:dyDescent="0.2">
      <c r="A154" s="63" t="s">
        <v>93</v>
      </c>
      <c r="B154" s="87" t="s">
        <v>93</v>
      </c>
      <c r="C154" s="94">
        <v>2</v>
      </c>
      <c r="D154" s="98"/>
      <c r="E154" s="98"/>
      <c r="F154" s="94">
        <v>2</v>
      </c>
      <c r="H154" s="86" t="s">
        <v>93</v>
      </c>
      <c r="I154" s="118">
        <v>6.5</v>
      </c>
      <c r="J154" s="64" t="s">
        <v>6</v>
      </c>
      <c r="K154" s="136"/>
      <c r="L154" s="137"/>
      <c r="M154" s="137"/>
      <c r="N154" s="136"/>
      <c r="O154" s="48"/>
      <c r="P154" s="48"/>
    </row>
    <row r="155" spans="1:16" x14ac:dyDescent="0.2">
      <c r="A155" s="64" t="s">
        <v>6</v>
      </c>
      <c r="H155" s="116" t="s">
        <v>6</v>
      </c>
      <c r="I155" s="119">
        <v>3.5</v>
      </c>
      <c r="J155" s="64" t="s">
        <v>8</v>
      </c>
      <c r="K155" s="139">
        <v>2</v>
      </c>
      <c r="L155" s="140"/>
      <c r="M155" s="140"/>
      <c r="N155" s="139">
        <v>2</v>
      </c>
    </row>
    <row r="156" spans="1:16" ht="15.75" x14ac:dyDescent="0.25">
      <c r="A156" s="99" t="s">
        <v>8</v>
      </c>
      <c r="B156" s="100" t="s">
        <v>8</v>
      </c>
      <c r="C156" s="101">
        <v>2</v>
      </c>
      <c r="D156" s="102"/>
      <c r="E156" s="102"/>
      <c r="F156" s="101">
        <v>2</v>
      </c>
      <c r="H156" s="116" t="s">
        <v>8</v>
      </c>
      <c r="I156" s="119">
        <v>3</v>
      </c>
      <c r="O156" s="84">
        <f>SUM(O3:O154)</f>
        <v>98</v>
      </c>
      <c r="P156" s="84">
        <f>SUM(P3:P154)</f>
        <v>22010</v>
      </c>
    </row>
    <row r="157" spans="1:16" ht="15.75" x14ac:dyDescent="0.25">
      <c r="B157" s="105"/>
      <c r="C157" s="106"/>
      <c r="D157" s="107"/>
      <c r="E157" s="107"/>
      <c r="F157" s="106"/>
      <c r="P157" s="84"/>
    </row>
    <row r="158" spans="1:16" x14ac:dyDescent="0.2">
      <c r="B158" s="108"/>
      <c r="C158" s="112"/>
      <c r="D158" s="110"/>
      <c r="E158" s="110"/>
      <c r="F158" s="112"/>
    </row>
    <row r="159" spans="1:16" x14ac:dyDescent="0.2">
      <c r="B159" s="105"/>
      <c r="C159" s="111"/>
      <c r="D159" s="107"/>
      <c r="E159" s="107"/>
      <c r="F159" s="111"/>
    </row>
    <row r="160" spans="1:16" x14ac:dyDescent="0.2">
      <c r="B160" s="108"/>
      <c r="C160" s="112"/>
      <c r="D160" s="110"/>
      <c r="E160" s="110"/>
      <c r="F160" s="112"/>
    </row>
    <row r="161" spans="2:6" x14ac:dyDescent="0.2">
      <c r="B161" s="105"/>
      <c r="C161" s="106"/>
      <c r="D161" s="107"/>
      <c r="E161" s="107"/>
      <c r="F161" s="106"/>
    </row>
    <row r="162" spans="2:6" x14ac:dyDescent="0.2">
      <c r="B162" s="108"/>
      <c r="C162" s="109"/>
      <c r="D162" s="110"/>
      <c r="E162" s="110"/>
      <c r="F162" s="109"/>
    </row>
    <row r="163" spans="2:6" x14ac:dyDescent="0.2">
      <c r="B163" s="105"/>
      <c r="C163" s="107"/>
      <c r="D163" s="106"/>
      <c r="E163" s="107"/>
      <c r="F163" s="106"/>
    </row>
    <row r="164" spans="2:6" x14ac:dyDescent="0.2">
      <c r="B164" s="108"/>
      <c r="C164" s="110"/>
      <c r="D164" s="109"/>
      <c r="E164" s="110"/>
      <c r="F164" s="109"/>
    </row>
    <row r="165" spans="2:6" x14ac:dyDescent="0.2">
      <c r="B165" s="105"/>
      <c r="C165" s="111"/>
      <c r="D165" s="106"/>
      <c r="E165" s="107"/>
      <c r="F165" s="111"/>
    </row>
    <row r="166" spans="2:6" x14ac:dyDescent="0.2">
      <c r="B166" s="108"/>
      <c r="C166" s="112"/>
      <c r="D166" s="109"/>
      <c r="E166" s="110"/>
      <c r="F166" s="112"/>
    </row>
    <row r="167" spans="2:6" x14ac:dyDescent="0.2">
      <c r="B167" s="105"/>
      <c r="C167" s="106"/>
      <c r="D167" s="106"/>
      <c r="E167" s="107"/>
      <c r="F167" s="106"/>
    </row>
    <row r="168" spans="2:6" x14ac:dyDescent="0.2">
      <c r="B168" s="108"/>
      <c r="C168" s="109"/>
      <c r="D168" s="109"/>
      <c r="E168" s="110"/>
      <c r="F168" s="109"/>
    </row>
    <row r="169" spans="2:6" x14ac:dyDescent="0.2">
      <c r="B169" s="105"/>
      <c r="C169" s="111"/>
      <c r="D169" s="106"/>
      <c r="E169" s="106"/>
      <c r="F169" s="111"/>
    </row>
    <row r="170" spans="2:6" x14ac:dyDescent="0.2">
      <c r="B170" s="108"/>
      <c r="C170" s="112"/>
      <c r="D170" s="109"/>
      <c r="E170" s="109"/>
      <c r="F170" s="112"/>
    </row>
    <row r="171" spans="2:6" x14ac:dyDescent="0.2">
      <c r="B171" s="105"/>
      <c r="C171" s="106"/>
      <c r="D171" s="106"/>
      <c r="E171" s="111"/>
      <c r="F171" s="111"/>
    </row>
    <row r="172" spans="2:6" x14ac:dyDescent="0.2">
      <c r="B172" s="108"/>
      <c r="C172" s="109"/>
      <c r="D172" s="109"/>
      <c r="E172" s="112"/>
      <c r="F172" s="112"/>
    </row>
    <row r="173" spans="2:6" x14ac:dyDescent="0.2">
      <c r="B173" s="105"/>
      <c r="C173" s="106"/>
      <c r="D173" s="106"/>
      <c r="E173" s="107"/>
      <c r="F173" s="106"/>
    </row>
    <row r="174" spans="2:6" x14ac:dyDescent="0.2">
      <c r="B174" s="108"/>
      <c r="C174" s="109"/>
      <c r="D174" s="109"/>
      <c r="E174" s="110"/>
      <c r="F174" s="109"/>
    </row>
    <row r="175" spans="2:6" x14ac:dyDescent="0.2">
      <c r="B175" s="105"/>
      <c r="C175" s="107"/>
      <c r="D175" s="106"/>
      <c r="E175" s="107"/>
      <c r="F175" s="106"/>
    </row>
    <row r="176" spans="2:6" x14ac:dyDescent="0.2">
      <c r="B176" s="108"/>
      <c r="C176" s="110"/>
      <c r="D176" s="109"/>
      <c r="E176" s="110"/>
      <c r="F176" s="109"/>
    </row>
    <row r="177" spans="2:6" x14ac:dyDescent="0.2">
      <c r="B177" s="105"/>
      <c r="C177" s="106"/>
      <c r="D177" s="106"/>
      <c r="E177" s="107"/>
      <c r="F177" s="106"/>
    </row>
    <row r="178" spans="2:6" x14ac:dyDescent="0.2">
      <c r="B178" s="108"/>
      <c r="C178" s="109"/>
      <c r="D178" s="109"/>
      <c r="E178" s="110"/>
      <c r="F178" s="109"/>
    </row>
    <row r="179" spans="2:6" x14ac:dyDescent="0.2">
      <c r="B179" s="108"/>
      <c r="C179" s="109"/>
      <c r="D179" s="110"/>
      <c r="E179" s="110"/>
      <c r="F179" s="109"/>
    </row>
    <row r="180" spans="2:6" x14ac:dyDescent="0.2">
      <c r="B180" s="105"/>
      <c r="C180" s="106"/>
      <c r="D180" s="106"/>
      <c r="E180" s="107"/>
      <c r="F180" s="106"/>
    </row>
    <row r="181" spans="2:6" x14ac:dyDescent="0.2">
      <c r="B181" s="108"/>
      <c r="C181" s="109"/>
      <c r="D181" s="109"/>
      <c r="E181" s="110"/>
      <c r="F181" s="109"/>
    </row>
    <row r="182" spans="2:6" x14ac:dyDescent="0.2">
      <c r="B182" s="105"/>
      <c r="C182" s="106"/>
      <c r="D182" s="106"/>
      <c r="E182" s="106"/>
      <c r="F182" s="106"/>
    </row>
    <row r="183" spans="2:6" x14ac:dyDescent="0.2">
      <c r="B183" s="108"/>
      <c r="C183" s="109"/>
      <c r="D183" s="109"/>
      <c r="E183" s="109"/>
      <c r="F183" s="109"/>
    </row>
    <row r="184" spans="2:6" x14ac:dyDescent="0.2">
      <c r="B184" s="108"/>
      <c r="C184" s="109"/>
      <c r="D184" s="110"/>
      <c r="E184" s="110"/>
      <c r="F184" s="109"/>
    </row>
    <row r="185" spans="2:6" x14ac:dyDescent="0.2">
      <c r="B185" s="105"/>
      <c r="C185" s="111"/>
      <c r="D185" s="106"/>
      <c r="E185" s="107"/>
      <c r="F185" s="111"/>
    </row>
    <row r="186" spans="2:6" x14ac:dyDescent="0.2">
      <c r="B186" s="108"/>
      <c r="C186" s="112"/>
      <c r="D186" s="109"/>
      <c r="E186" s="110"/>
      <c r="F186" s="112"/>
    </row>
    <row r="187" spans="2:6" x14ac:dyDescent="0.2">
      <c r="B187" s="108"/>
      <c r="C187" s="109"/>
      <c r="D187" s="110"/>
      <c r="E187" s="110"/>
      <c r="F187" s="109"/>
    </row>
    <row r="188" spans="2:6" x14ac:dyDescent="0.2">
      <c r="B188" s="105"/>
      <c r="C188" s="106"/>
      <c r="D188" s="107"/>
      <c r="E188" s="107"/>
      <c r="F188" s="106"/>
    </row>
    <row r="189" spans="2:6" x14ac:dyDescent="0.2">
      <c r="B189" s="108"/>
      <c r="C189" s="109"/>
      <c r="D189" s="110"/>
      <c r="E189" s="110"/>
      <c r="F189" s="109"/>
    </row>
    <row r="190" spans="2:6" x14ac:dyDescent="0.2">
      <c r="B190" s="108"/>
      <c r="C190" s="109"/>
      <c r="D190" s="110"/>
      <c r="E190" s="110"/>
      <c r="F190" s="109"/>
    </row>
    <row r="191" spans="2:6" x14ac:dyDescent="0.2">
      <c r="B191" s="105"/>
      <c r="C191" s="107"/>
      <c r="D191" s="106"/>
      <c r="E191" s="107"/>
      <c r="F191" s="106"/>
    </row>
    <row r="192" spans="2:6" x14ac:dyDescent="0.2">
      <c r="B192" s="108"/>
      <c r="C192" s="110"/>
      <c r="D192" s="109"/>
      <c r="E192" s="110"/>
      <c r="F192" s="109"/>
    </row>
    <row r="193" spans="2:6" x14ac:dyDescent="0.2">
      <c r="B193" s="105"/>
      <c r="C193" s="107"/>
      <c r="D193" s="106"/>
      <c r="E193" s="107"/>
      <c r="F193" s="106"/>
    </row>
    <row r="194" spans="2:6" x14ac:dyDescent="0.2">
      <c r="B194" s="108"/>
      <c r="C194" s="110"/>
      <c r="D194" s="109"/>
      <c r="E194" s="110"/>
      <c r="F194" s="109"/>
    </row>
    <row r="195" spans="2:6" x14ac:dyDescent="0.2">
      <c r="B195" s="105"/>
      <c r="C195" s="106"/>
      <c r="D195" s="106"/>
      <c r="E195" s="107"/>
      <c r="F195" s="106"/>
    </row>
    <row r="196" spans="2:6" x14ac:dyDescent="0.2">
      <c r="B196" s="108"/>
      <c r="C196" s="109"/>
      <c r="D196" s="109"/>
      <c r="E196" s="110"/>
      <c r="F196" s="109"/>
    </row>
    <row r="197" spans="2:6" x14ac:dyDescent="0.2">
      <c r="B197" s="105"/>
      <c r="C197" s="111"/>
      <c r="D197" s="106"/>
      <c r="E197" s="107"/>
      <c r="F197" s="111"/>
    </row>
    <row r="198" spans="2:6" x14ac:dyDescent="0.2">
      <c r="B198" s="108"/>
      <c r="C198" s="110"/>
      <c r="D198" s="109"/>
      <c r="E198" s="110"/>
      <c r="F198" s="109"/>
    </row>
    <row r="199" spans="2:6" x14ac:dyDescent="0.2">
      <c r="B199" s="108"/>
      <c r="C199" s="112"/>
      <c r="D199" s="110"/>
      <c r="E199" s="110"/>
      <c r="F199" s="112"/>
    </row>
    <row r="200" spans="2:6" x14ac:dyDescent="0.2">
      <c r="B200" s="105"/>
      <c r="C200" s="106"/>
      <c r="D200" s="106"/>
      <c r="E200" s="107"/>
      <c r="F200" s="106"/>
    </row>
    <row r="201" spans="2:6" x14ac:dyDescent="0.2">
      <c r="B201" s="108"/>
      <c r="C201" s="109"/>
      <c r="D201" s="109"/>
      <c r="E201" s="110"/>
      <c r="F201" s="109"/>
    </row>
    <row r="202" spans="2:6" x14ac:dyDescent="0.2">
      <c r="B202" s="108"/>
      <c r="C202" s="109"/>
      <c r="D202" s="110"/>
      <c r="E202" s="110"/>
      <c r="F202" s="109"/>
    </row>
    <row r="203" spans="2:6" x14ac:dyDescent="0.2">
      <c r="B203" s="105"/>
      <c r="C203" s="106"/>
      <c r="D203" s="106"/>
      <c r="E203" s="111"/>
      <c r="F203" s="111"/>
    </row>
    <row r="204" spans="2:6" x14ac:dyDescent="0.2">
      <c r="B204" s="108"/>
      <c r="C204" s="109"/>
      <c r="D204" s="109"/>
      <c r="E204" s="112"/>
      <c r="F204" s="112"/>
    </row>
    <row r="205" spans="2:6" x14ac:dyDescent="0.2">
      <c r="B205" s="108"/>
      <c r="C205" s="109"/>
      <c r="D205" s="110"/>
      <c r="E205" s="110"/>
      <c r="F205" s="109"/>
    </row>
    <row r="206" spans="2:6" x14ac:dyDescent="0.2">
      <c r="B206" s="105"/>
      <c r="C206" s="106"/>
      <c r="D206" s="106"/>
      <c r="E206" s="107"/>
      <c r="F206" s="106"/>
    </row>
    <row r="207" spans="2:6" x14ac:dyDescent="0.2">
      <c r="B207" s="108"/>
      <c r="C207" s="110"/>
      <c r="D207" s="109"/>
      <c r="E207" s="110"/>
      <c r="F207" s="109"/>
    </row>
    <row r="208" spans="2:6" x14ac:dyDescent="0.2">
      <c r="B208" s="108"/>
      <c r="C208" s="109"/>
      <c r="D208" s="110"/>
      <c r="E208" s="110"/>
      <c r="F208" s="109"/>
    </row>
    <row r="209" spans="2:6" x14ac:dyDescent="0.2">
      <c r="B209" s="105"/>
      <c r="C209" s="111"/>
      <c r="D209" s="106"/>
      <c r="E209" s="107"/>
      <c r="F209" s="111"/>
    </row>
    <row r="210" spans="2:6" x14ac:dyDescent="0.2">
      <c r="B210" s="108"/>
      <c r="C210" s="112"/>
      <c r="D210" s="109"/>
      <c r="E210" s="110"/>
      <c r="F210" s="112"/>
    </row>
    <row r="211" spans="2:6" x14ac:dyDescent="0.2">
      <c r="B211" s="108"/>
      <c r="C211" s="109"/>
      <c r="D211" s="110"/>
      <c r="E211" s="110"/>
      <c r="F211" s="109"/>
    </row>
    <row r="212" spans="2:6" x14ac:dyDescent="0.2">
      <c r="B212" s="105"/>
      <c r="C212" s="106"/>
      <c r="D212" s="107"/>
      <c r="E212" s="107"/>
      <c r="F212" s="106"/>
    </row>
    <row r="213" spans="2:6" x14ac:dyDescent="0.2">
      <c r="B213" s="108"/>
      <c r="C213" s="109"/>
      <c r="D213" s="110"/>
      <c r="E213" s="110"/>
      <c r="F213" s="109"/>
    </row>
    <row r="214" spans="2:6" x14ac:dyDescent="0.2">
      <c r="B214" s="105"/>
      <c r="C214" s="106"/>
      <c r="D214" s="107"/>
      <c r="E214" s="107"/>
      <c r="F214" s="106"/>
    </row>
    <row r="215" spans="2:6" x14ac:dyDescent="0.2">
      <c r="B215" s="108"/>
      <c r="C215" s="109"/>
      <c r="D215" s="110"/>
      <c r="E215" s="110"/>
      <c r="F215" s="109"/>
    </row>
    <row r="216" spans="2:6" x14ac:dyDescent="0.2">
      <c r="B216" s="105"/>
      <c r="C216" s="106"/>
      <c r="D216" s="107"/>
      <c r="E216" s="107"/>
      <c r="F216" s="106"/>
    </row>
    <row r="217" spans="2:6" x14ac:dyDescent="0.2">
      <c r="B217" s="108"/>
      <c r="C217" s="109"/>
      <c r="D217" s="110"/>
      <c r="E217" s="110"/>
      <c r="F217" s="109"/>
    </row>
    <row r="218" spans="2:6" x14ac:dyDescent="0.2">
      <c r="B218" s="105"/>
      <c r="C218" s="106"/>
      <c r="D218" s="106"/>
      <c r="E218" s="107"/>
      <c r="F218" s="106"/>
    </row>
    <row r="219" spans="2:6" x14ac:dyDescent="0.2">
      <c r="B219" s="108"/>
      <c r="C219" s="109"/>
      <c r="D219" s="109"/>
      <c r="E219" s="110"/>
      <c r="F219" s="109"/>
    </row>
    <row r="220" spans="2:6" x14ac:dyDescent="0.2">
      <c r="B220" s="105"/>
      <c r="C220" s="106"/>
      <c r="D220" s="106"/>
      <c r="E220" s="107"/>
      <c r="F220" s="106"/>
    </row>
    <row r="221" spans="2:6" x14ac:dyDescent="0.2">
      <c r="B221" s="108"/>
      <c r="C221" s="109"/>
      <c r="D221" s="109"/>
      <c r="E221" s="110"/>
      <c r="F221" s="109"/>
    </row>
    <row r="222" spans="2:6" x14ac:dyDescent="0.2">
      <c r="B222" s="105"/>
      <c r="C222" s="106"/>
      <c r="D222" s="106"/>
      <c r="E222" s="107"/>
      <c r="F222" s="106"/>
    </row>
    <row r="223" spans="2:6" x14ac:dyDescent="0.2">
      <c r="B223" s="108"/>
      <c r="C223" s="109"/>
      <c r="D223" s="109"/>
      <c r="E223" s="110"/>
      <c r="F223" s="109"/>
    </row>
    <row r="224" spans="2:6" x14ac:dyDescent="0.2">
      <c r="B224" s="105"/>
      <c r="C224" s="106"/>
      <c r="D224" s="107"/>
      <c r="E224" s="111"/>
      <c r="F224" s="111"/>
    </row>
    <row r="225" spans="2:6" x14ac:dyDescent="0.2">
      <c r="B225" s="108"/>
      <c r="C225" s="109"/>
      <c r="D225" s="110"/>
      <c r="E225" s="112"/>
      <c r="F225" s="112"/>
    </row>
    <row r="226" spans="2:6" x14ac:dyDescent="0.2">
      <c r="B226" s="105"/>
      <c r="C226" s="106"/>
      <c r="D226" s="106"/>
      <c r="E226" s="107"/>
      <c r="F226" s="106"/>
    </row>
    <row r="227" spans="2:6" x14ac:dyDescent="0.2">
      <c r="B227" s="108"/>
      <c r="C227" s="109"/>
      <c r="D227" s="109"/>
      <c r="E227" s="110"/>
      <c r="F227" s="109"/>
    </row>
    <row r="228" spans="2:6" x14ac:dyDescent="0.2">
      <c r="B228" s="105"/>
      <c r="C228" s="106"/>
      <c r="D228" s="107"/>
      <c r="E228" s="111"/>
      <c r="F228" s="111"/>
    </row>
    <row r="229" spans="2:6" x14ac:dyDescent="0.2">
      <c r="B229" s="108"/>
      <c r="C229" s="109"/>
      <c r="D229" s="110"/>
      <c r="E229" s="112"/>
      <c r="F229" s="112"/>
    </row>
    <row r="230" spans="2:6" x14ac:dyDescent="0.2">
      <c r="B230" s="108"/>
      <c r="C230" s="109"/>
      <c r="D230" s="110"/>
      <c r="E230" s="110"/>
      <c r="F230" s="109"/>
    </row>
    <row r="231" spans="2:6" x14ac:dyDescent="0.2">
      <c r="B231" s="105"/>
      <c r="C231" s="107"/>
      <c r="D231" s="106"/>
      <c r="E231" s="107"/>
      <c r="F231" s="106"/>
    </row>
    <row r="232" spans="2:6" x14ac:dyDescent="0.2">
      <c r="B232" s="108"/>
      <c r="C232" s="110"/>
      <c r="D232" s="109"/>
      <c r="E232" s="110"/>
      <c r="F232" s="109"/>
    </row>
    <row r="233" spans="2:6" x14ac:dyDescent="0.2">
      <c r="B233" s="105"/>
      <c r="C233" s="106"/>
      <c r="D233" s="106"/>
      <c r="E233" s="107"/>
      <c r="F233" s="106"/>
    </row>
    <row r="234" spans="2:6" x14ac:dyDescent="0.2">
      <c r="B234" s="108"/>
      <c r="C234" s="109"/>
      <c r="D234" s="109"/>
      <c r="E234" s="110"/>
      <c r="F234" s="109"/>
    </row>
    <row r="235" spans="2:6" ht="12.75" x14ac:dyDescent="0.2">
      <c r="B235" s="113"/>
      <c r="C235" s="114"/>
      <c r="D235" s="104"/>
      <c r="E235" s="104"/>
      <c r="F235" s="115"/>
    </row>
  </sheetData>
  <mergeCells count="5">
    <mergeCell ref="K1:N1"/>
    <mergeCell ref="O1:O2"/>
    <mergeCell ref="P1:P2"/>
    <mergeCell ref="Q1:Q2"/>
    <mergeCell ref="C2:F2"/>
  </mergeCells>
  <conditionalFormatting sqref="P4:P154">
    <cfRule type="cellIs" dxfId="417" priority="2" operator="equal">
      <formula>0</formula>
    </cfRule>
  </conditionalFormatting>
  <conditionalFormatting sqref="O3:P154">
    <cfRule type="cellIs" dxfId="416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J1" workbookViewId="0">
      <pane ySplit="2" topLeftCell="A63" activePane="bottomLeft" state="frozenSplit"/>
      <selection activeCell="J1" sqref="J1"/>
      <selection pane="bottomLeft" activeCell="O86" sqref="O86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26.33203125" bestFit="1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165</v>
      </c>
      <c r="L1" s="460"/>
      <c r="M1" s="460"/>
      <c r="N1" s="461"/>
      <c r="O1" s="455" t="s">
        <v>166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35">
        <v>5.5</v>
      </c>
      <c r="L3" s="136">
        <v>10</v>
      </c>
      <c r="M3" s="137">
        <v>1</v>
      </c>
      <c r="N3" s="135">
        <v>14.5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38">
        <v>1.5</v>
      </c>
      <c r="L4" s="139">
        <v>10</v>
      </c>
      <c r="M4" s="140">
        <v>1</v>
      </c>
      <c r="N4" s="138">
        <v>10.5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39">
        <v>4</v>
      </c>
      <c r="L5" s="140"/>
      <c r="M5" s="140"/>
      <c r="N5" s="139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36">
        <v>7</v>
      </c>
      <c r="L6" s="136">
        <v>8</v>
      </c>
      <c r="M6" s="135"/>
      <c r="N6" s="135">
        <v>15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38">
        <v>3.5</v>
      </c>
      <c r="L7" s="139">
        <v>8</v>
      </c>
      <c r="M7" s="138"/>
      <c r="N7" s="139">
        <v>11.5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38">
        <v>3.5</v>
      </c>
      <c r="L8" s="140"/>
      <c r="M8" s="140"/>
      <c r="N8" s="138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35">
        <v>14.5</v>
      </c>
      <c r="L9" s="137"/>
      <c r="M9" s="137"/>
      <c r="N9" s="135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39">
        <v>11</v>
      </c>
      <c r="L10" s="140"/>
      <c r="M10" s="140"/>
      <c r="N10" s="13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38">
        <v>3.5</v>
      </c>
      <c r="L11" s="140"/>
      <c r="M11" s="140"/>
      <c r="N11" s="138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35">
        <v>5</v>
      </c>
      <c r="L12" s="137"/>
      <c r="M12" s="136">
        <v>0.5</v>
      </c>
      <c r="N12" s="135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38">
        <v>5</v>
      </c>
      <c r="L13" s="140"/>
      <c r="M13" s="139">
        <v>0.5</v>
      </c>
      <c r="N13" s="138">
        <v>4.5</v>
      </c>
      <c r="O13" s="48"/>
      <c r="P13" s="48"/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36"/>
      <c r="L14" s="137">
        <v>1</v>
      </c>
      <c r="M14" s="137">
        <v>1</v>
      </c>
      <c r="N14" s="136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39"/>
      <c r="L15" s="140">
        <v>1</v>
      </c>
      <c r="M15" s="140">
        <v>1</v>
      </c>
      <c r="N15" s="139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36">
        <v>1</v>
      </c>
      <c r="L16" s="137"/>
      <c r="M16" s="137"/>
      <c r="N16" s="136">
        <v>1</v>
      </c>
      <c r="O16" s="48"/>
      <c r="P16" s="48"/>
    </row>
    <row r="17" spans="1:17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39">
        <v>1</v>
      </c>
      <c r="L17" s="140"/>
      <c r="M17" s="140"/>
      <c r="N17" s="139">
        <v>1</v>
      </c>
      <c r="O17" s="48"/>
      <c r="P17" s="48"/>
    </row>
    <row r="18" spans="1:17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36">
        <v>5</v>
      </c>
      <c r="L18" s="137"/>
      <c r="M18" s="137"/>
      <c r="N18" s="136">
        <v>5</v>
      </c>
      <c r="O18" s="48"/>
      <c r="P18" s="48"/>
    </row>
    <row r="19" spans="1:17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38">
        <v>3.5</v>
      </c>
      <c r="L19" s="140"/>
      <c r="M19" s="140"/>
      <c r="N19" s="138">
        <v>3.5</v>
      </c>
      <c r="O19" s="48"/>
      <c r="P19" s="48"/>
    </row>
    <row r="20" spans="1:17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38">
        <v>1.5</v>
      </c>
      <c r="L20" s="140"/>
      <c r="M20" s="140"/>
      <c r="N20" s="138">
        <v>1.5</v>
      </c>
      <c r="O20" s="48"/>
      <c r="P20" s="48"/>
    </row>
    <row r="21" spans="1:17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36">
        <v>10</v>
      </c>
      <c r="L21" s="137"/>
      <c r="M21" s="137">
        <v>2</v>
      </c>
      <c r="N21" s="136">
        <v>8</v>
      </c>
      <c r="O21" s="48"/>
      <c r="P21" s="48"/>
    </row>
    <row r="22" spans="1:17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38">
        <v>10</v>
      </c>
      <c r="L22" s="140"/>
      <c r="M22" s="140">
        <v>2</v>
      </c>
      <c r="N22" s="138">
        <v>8</v>
      </c>
      <c r="O22" s="48"/>
      <c r="P22" s="48"/>
    </row>
    <row r="23" spans="1:17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35">
        <v>4.5</v>
      </c>
      <c r="L23" s="137"/>
      <c r="M23" s="136">
        <v>3.5</v>
      </c>
      <c r="N23" s="135">
        <v>1</v>
      </c>
      <c r="O23" s="48"/>
      <c r="P23" s="48"/>
    </row>
    <row r="24" spans="1:17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38">
        <v>4.5</v>
      </c>
      <c r="L24" s="140"/>
      <c r="M24" s="139">
        <v>3.5</v>
      </c>
      <c r="N24" s="138">
        <v>1</v>
      </c>
      <c r="O24" s="48"/>
      <c r="P24" s="48">
        <f>O24*220</f>
        <v>0</v>
      </c>
    </row>
    <row r="25" spans="1:17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35">
        <v>23.5</v>
      </c>
      <c r="L25" s="137"/>
      <c r="M25" s="135">
        <v>0.5</v>
      </c>
      <c r="N25" s="136">
        <v>23</v>
      </c>
      <c r="O25" s="48"/>
      <c r="P25" s="48"/>
    </row>
    <row r="26" spans="1:17" ht="15.7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39">
        <v>16.5</v>
      </c>
      <c r="L26" s="140"/>
      <c r="M26" s="140"/>
      <c r="N26" s="139">
        <v>16.5</v>
      </c>
      <c r="O26" s="48"/>
      <c r="P26" s="48">
        <f>O26*220</f>
        <v>0</v>
      </c>
      <c r="Q26" s="72"/>
    </row>
    <row r="27" spans="1:17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38">
        <v>7</v>
      </c>
      <c r="L27" s="140"/>
      <c r="M27" s="138">
        <v>0.5</v>
      </c>
      <c r="N27" s="139">
        <v>6.5</v>
      </c>
      <c r="O27" s="48"/>
      <c r="P27" s="48"/>
    </row>
    <row r="28" spans="1:17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35">
        <v>14</v>
      </c>
      <c r="L28" s="135">
        <v>18</v>
      </c>
      <c r="M28" s="135">
        <v>5.5</v>
      </c>
      <c r="N28" s="135">
        <v>26.5</v>
      </c>
      <c r="O28" s="48"/>
      <c r="P28" s="48"/>
    </row>
    <row r="29" spans="1:17" ht="1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39">
        <v>7</v>
      </c>
      <c r="L29" s="139">
        <v>18</v>
      </c>
      <c r="M29" s="140">
        <v>5.5</v>
      </c>
      <c r="N29" s="139">
        <v>19.5</v>
      </c>
      <c r="O29" s="48"/>
      <c r="P29" s="48">
        <f>O29*220</f>
        <v>0</v>
      </c>
    </row>
    <row r="30" spans="1:17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39">
        <v>7</v>
      </c>
      <c r="L30" s="140"/>
      <c r="M30" s="140"/>
      <c r="N30" s="139">
        <v>7</v>
      </c>
      <c r="O30" s="48"/>
      <c r="P30" s="48"/>
    </row>
    <row r="31" spans="1:17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36">
        <v>17</v>
      </c>
      <c r="L31" s="137"/>
      <c r="M31" s="135">
        <v>4.5</v>
      </c>
      <c r="N31" s="135">
        <v>12.5</v>
      </c>
      <c r="O31" s="48"/>
      <c r="P31" s="48"/>
    </row>
    <row r="32" spans="1:17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39">
        <v>11</v>
      </c>
      <c r="L32" s="140"/>
      <c r="M32" s="138">
        <v>3.5</v>
      </c>
      <c r="N32" s="138">
        <v>7.5</v>
      </c>
      <c r="O32" s="48"/>
      <c r="P32" s="48"/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39">
        <v>6</v>
      </c>
      <c r="L33" s="140"/>
      <c r="M33" s="140">
        <v>1</v>
      </c>
      <c r="N33" s="139">
        <v>5</v>
      </c>
      <c r="O33" s="48"/>
      <c r="P33" s="48"/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36">
        <v>13</v>
      </c>
      <c r="L34" s="136">
        <v>8</v>
      </c>
      <c r="M34" s="135">
        <v>6</v>
      </c>
      <c r="N34" s="135">
        <v>15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39">
        <v>5</v>
      </c>
      <c r="L35" s="139">
        <v>8</v>
      </c>
      <c r="M35" s="138">
        <v>5</v>
      </c>
      <c r="N35" s="138">
        <v>8</v>
      </c>
      <c r="O35" s="48"/>
      <c r="P35" s="48"/>
      <c r="Q35" s="72"/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39">
        <v>8</v>
      </c>
      <c r="L36" s="140"/>
      <c r="M36" s="140">
        <v>1</v>
      </c>
      <c r="N36" s="139">
        <v>7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36">
        <v>5.5</v>
      </c>
      <c r="L37" s="136">
        <v>8</v>
      </c>
      <c r="M37" s="137">
        <v>1.5</v>
      </c>
      <c r="N37" s="136">
        <v>12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40"/>
      <c r="L38" s="139">
        <v>8</v>
      </c>
      <c r="M38" s="140">
        <v>1.5</v>
      </c>
      <c r="N38" s="139">
        <v>6.5</v>
      </c>
      <c r="O38" s="48"/>
      <c r="P38" s="48"/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39">
        <v>5.5</v>
      </c>
      <c r="L39" s="140"/>
      <c r="M39" s="140"/>
      <c r="N39" s="13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35">
        <v>12.5</v>
      </c>
      <c r="L40" s="135">
        <v>18</v>
      </c>
      <c r="M40" s="135">
        <v>3.5</v>
      </c>
      <c r="N40" s="135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38">
        <v>3.5</v>
      </c>
      <c r="L41" s="139">
        <v>18</v>
      </c>
      <c r="M41" s="138">
        <v>3.5</v>
      </c>
      <c r="N41" s="139">
        <v>18</v>
      </c>
      <c r="O41" s="48"/>
      <c r="P41" s="48">
        <f>O41*220</f>
        <v>0</v>
      </c>
    </row>
    <row r="42" spans="1:21" ht="15" x14ac:dyDescent="0.2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39">
        <v>9</v>
      </c>
      <c r="L42" s="140"/>
      <c r="M42" s="140"/>
      <c r="N42" s="139">
        <v>9</v>
      </c>
      <c r="O42" s="48"/>
      <c r="P42" s="48"/>
    </row>
    <row r="43" spans="1:21" ht="15" x14ac:dyDescent="0.2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35">
        <v>8.5</v>
      </c>
      <c r="L43" s="136">
        <v>9</v>
      </c>
      <c r="M43" s="136">
        <v>5.5</v>
      </c>
      <c r="N43" s="135">
        <v>12</v>
      </c>
      <c r="O43" s="48"/>
      <c r="P43" s="48"/>
      <c r="T43" s="141"/>
      <c r="U43" s="141"/>
    </row>
    <row r="44" spans="1:21" ht="15" x14ac:dyDescent="0.2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39">
        <v>4</v>
      </c>
      <c r="L44" s="139">
        <v>6</v>
      </c>
      <c r="M44" s="139">
        <v>5.5</v>
      </c>
      <c r="N44" s="139">
        <v>4.5</v>
      </c>
      <c r="O44" s="48"/>
      <c r="P44" s="48">
        <f>O44*220</f>
        <v>0</v>
      </c>
      <c r="T44" s="141">
        <f>0.3*0.1*0.007</f>
        <v>2.1000000000000001E-4</v>
      </c>
      <c r="U44" s="141"/>
    </row>
    <row r="45" spans="1:21" ht="15" x14ac:dyDescent="0.2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38">
        <v>4.5</v>
      </c>
      <c r="L45" s="139">
        <v>3</v>
      </c>
      <c r="M45" s="140"/>
      <c r="N45" s="138">
        <v>7.5</v>
      </c>
      <c r="O45" s="48"/>
      <c r="P45" s="48"/>
      <c r="T45" s="141">
        <f>T44*2400</f>
        <v>0.504</v>
      </c>
      <c r="U45" s="141">
        <f>T45*12</f>
        <v>6.048</v>
      </c>
    </row>
    <row r="46" spans="1:21" ht="15" x14ac:dyDescent="0.2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35">
        <v>9</v>
      </c>
      <c r="L46" s="135">
        <v>39</v>
      </c>
      <c r="M46" s="135">
        <v>5.5</v>
      </c>
      <c r="N46" s="135">
        <v>42.5</v>
      </c>
      <c r="O46" s="48"/>
      <c r="P46" s="48"/>
      <c r="T46" s="141"/>
      <c r="U46" s="141">
        <f>U45*400</f>
        <v>2419.1999999999998</v>
      </c>
    </row>
    <row r="47" spans="1:21" ht="15.75" x14ac:dyDescent="0.2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38">
        <v>5.5</v>
      </c>
      <c r="L47" s="139">
        <v>29</v>
      </c>
      <c r="M47" s="138">
        <v>2</v>
      </c>
      <c r="N47" s="139">
        <v>32.5</v>
      </c>
      <c r="O47" s="48">
        <v>30</v>
      </c>
      <c r="P47" s="48">
        <f>O47*220</f>
        <v>6600</v>
      </c>
      <c r="Q47" s="72" t="s">
        <v>181</v>
      </c>
    </row>
    <row r="48" spans="1:21" ht="15" x14ac:dyDescent="0.2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38">
        <v>3.5</v>
      </c>
      <c r="L48" s="140">
        <v>10</v>
      </c>
      <c r="M48" s="139">
        <v>3.5</v>
      </c>
      <c r="N48" s="138">
        <v>10</v>
      </c>
      <c r="O48" s="48"/>
      <c r="P48" s="48"/>
    </row>
    <row r="49" spans="1:17" ht="15" x14ac:dyDescent="0.2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35">
        <v>15</v>
      </c>
      <c r="L49" s="135">
        <v>13</v>
      </c>
      <c r="M49" s="135">
        <v>2.5</v>
      </c>
      <c r="N49" s="135">
        <v>25.5</v>
      </c>
      <c r="O49" s="48"/>
      <c r="P49" s="48"/>
    </row>
    <row r="50" spans="1:17" ht="15" x14ac:dyDescent="0.2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39">
        <v>10.5</v>
      </c>
      <c r="L50" s="139">
        <v>8</v>
      </c>
      <c r="M50" s="138"/>
      <c r="N50" s="138">
        <v>18.5</v>
      </c>
      <c r="O50" s="48"/>
      <c r="P50" s="48">
        <f>O50*220</f>
        <v>0</v>
      </c>
    </row>
    <row r="51" spans="1:17" ht="15" x14ac:dyDescent="0.2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38">
        <v>4.5</v>
      </c>
      <c r="L51" s="140">
        <v>5</v>
      </c>
      <c r="M51" s="140">
        <v>2.5</v>
      </c>
      <c r="N51" s="138">
        <v>7</v>
      </c>
      <c r="O51" s="48"/>
      <c r="P51" s="48"/>
    </row>
    <row r="52" spans="1:17" ht="15" x14ac:dyDescent="0.2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36">
        <v>11.5</v>
      </c>
      <c r="L52" s="136">
        <v>13</v>
      </c>
      <c r="M52" s="135">
        <v>3</v>
      </c>
      <c r="N52" s="135">
        <v>21.5</v>
      </c>
      <c r="O52" s="48"/>
      <c r="P52" s="48"/>
    </row>
    <row r="53" spans="1:17" ht="15" x14ac:dyDescent="0.2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38">
        <v>9</v>
      </c>
      <c r="L53" s="139">
        <v>8</v>
      </c>
      <c r="M53" s="138">
        <v>3</v>
      </c>
      <c r="N53" s="139">
        <v>14</v>
      </c>
      <c r="O53" s="48"/>
      <c r="P53" s="48"/>
    </row>
    <row r="54" spans="1:17" ht="15" x14ac:dyDescent="0.2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38">
        <v>2.5</v>
      </c>
      <c r="L54" s="139">
        <v>5</v>
      </c>
      <c r="M54" s="140"/>
      <c r="N54" s="138">
        <v>7.5</v>
      </c>
      <c r="O54" s="48"/>
      <c r="P54" s="48"/>
    </row>
    <row r="55" spans="1:17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35">
        <v>4</v>
      </c>
      <c r="L55" s="135">
        <v>52</v>
      </c>
      <c r="M55" s="135">
        <v>4.5</v>
      </c>
      <c r="N55" s="135">
        <v>51.5</v>
      </c>
      <c r="O55" s="48"/>
      <c r="P55" s="48"/>
      <c r="Q55" s="72"/>
    </row>
    <row r="56" spans="1:17" ht="15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38">
        <v>2.5</v>
      </c>
      <c r="L56" s="139">
        <v>47</v>
      </c>
      <c r="M56" s="139">
        <v>4.5</v>
      </c>
      <c r="N56" s="138">
        <v>45</v>
      </c>
      <c r="O56" s="48"/>
      <c r="P56" s="48">
        <f>O56*220</f>
        <v>0</v>
      </c>
    </row>
    <row r="57" spans="1:17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39">
        <v>1.5</v>
      </c>
      <c r="L57" s="139">
        <v>5</v>
      </c>
      <c r="M57" s="138"/>
      <c r="N57" s="138">
        <v>6.5</v>
      </c>
      <c r="O57" s="48"/>
      <c r="P57" s="48"/>
    </row>
    <row r="58" spans="1:17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35">
        <v>7</v>
      </c>
      <c r="L58" s="135">
        <v>23</v>
      </c>
      <c r="M58" s="135">
        <v>7</v>
      </c>
      <c r="N58" s="135">
        <v>23</v>
      </c>
      <c r="O58" s="48"/>
      <c r="P58" s="48"/>
    </row>
    <row r="59" spans="1:17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39">
        <v>3</v>
      </c>
      <c r="L59" s="139">
        <v>18</v>
      </c>
      <c r="M59" s="138">
        <v>4</v>
      </c>
      <c r="N59" s="138">
        <v>17</v>
      </c>
      <c r="O59" s="48"/>
      <c r="P59" s="48">
        <f>O59*220</f>
        <v>0</v>
      </c>
    </row>
    <row r="60" spans="1:17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39">
        <v>4</v>
      </c>
      <c r="L60" s="140">
        <v>5</v>
      </c>
      <c r="M60" s="140">
        <v>3</v>
      </c>
      <c r="N60" s="138">
        <v>6</v>
      </c>
      <c r="O60" s="48"/>
      <c r="P60" s="48"/>
    </row>
    <row r="61" spans="1:17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36">
        <v>14</v>
      </c>
      <c r="L61" s="137"/>
      <c r="M61" s="136">
        <v>4</v>
      </c>
      <c r="N61" s="136">
        <v>10</v>
      </c>
      <c r="O61" s="48"/>
      <c r="P61" s="48"/>
    </row>
    <row r="62" spans="1:17" ht="15" x14ac:dyDescent="0.2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39">
        <v>9</v>
      </c>
      <c r="L62" s="140"/>
      <c r="M62" s="140">
        <v>2</v>
      </c>
      <c r="N62" s="139">
        <v>7</v>
      </c>
      <c r="O62" s="48"/>
      <c r="P62" s="48"/>
    </row>
    <row r="63" spans="1:17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39">
        <v>5</v>
      </c>
      <c r="L63" s="140"/>
      <c r="M63" s="139">
        <v>2</v>
      </c>
      <c r="N63" s="139">
        <v>3</v>
      </c>
      <c r="O63" s="48"/>
      <c r="P63" s="48"/>
    </row>
    <row r="64" spans="1:17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39"/>
      <c r="L64" s="140">
        <v>1</v>
      </c>
      <c r="M64" s="139"/>
      <c r="N64" s="139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39"/>
      <c r="L65" s="140">
        <v>1</v>
      </c>
      <c r="M65" s="139"/>
      <c r="N65" s="139">
        <v>1</v>
      </c>
      <c r="O65" s="48"/>
      <c r="P65" s="48"/>
    </row>
    <row r="66" spans="1:16" ht="15" x14ac:dyDescent="0.2">
      <c r="A66" s="2" t="s">
        <v>6</v>
      </c>
      <c r="B66" s="88" t="s">
        <v>6</v>
      </c>
      <c r="C66" s="97">
        <v>9</v>
      </c>
      <c r="D66" s="96"/>
      <c r="E66" s="96"/>
      <c r="F66" s="97">
        <v>9</v>
      </c>
      <c r="H66" s="116" t="s">
        <v>6</v>
      </c>
      <c r="I66" s="119">
        <v>8</v>
      </c>
      <c r="J66" s="3" t="s">
        <v>95</v>
      </c>
      <c r="K66" s="135">
        <v>2</v>
      </c>
      <c r="L66" s="135">
        <v>28</v>
      </c>
      <c r="M66" s="135">
        <v>5.5</v>
      </c>
      <c r="N66" s="135">
        <v>24.5</v>
      </c>
      <c r="O66" s="48"/>
      <c r="P66" s="48"/>
    </row>
    <row r="67" spans="1:16" ht="15" x14ac:dyDescent="0.2">
      <c r="A67" s="2" t="s">
        <v>8</v>
      </c>
      <c r="B67" s="88" t="s">
        <v>8</v>
      </c>
      <c r="C67" s="97">
        <v>5</v>
      </c>
      <c r="D67" s="96"/>
      <c r="E67" s="96"/>
      <c r="F67" s="97">
        <v>5</v>
      </c>
      <c r="J67" s="2" t="s">
        <v>6</v>
      </c>
      <c r="K67" s="139">
        <v>2</v>
      </c>
      <c r="L67" s="139">
        <v>23</v>
      </c>
      <c r="M67" s="139">
        <v>4</v>
      </c>
      <c r="N67" s="138">
        <v>21</v>
      </c>
      <c r="O67" s="48">
        <v>25</v>
      </c>
      <c r="P67" s="48">
        <f>O67*220</f>
        <v>5500</v>
      </c>
    </row>
    <row r="68" spans="1:16" ht="15" x14ac:dyDescent="0.2">
      <c r="A68" s="2"/>
      <c r="B68" s="88"/>
      <c r="C68" s="97"/>
      <c r="D68" s="96"/>
      <c r="E68" s="96"/>
      <c r="F68" s="97"/>
      <c r="J68" s="2" t="s">
        <v>8</v>
      </c>
      <c r="K68" s="136"/>
      <c r="L68" s="139">
        <v>5</v>
      </c>
      <c r="M68" s="137">
        <v>1.5</v>
      </c>
      <c r="N68" s="138">
        <v>3.5</v>
      </c>
      <c r="O68" s="48"/>
      <c r="P68" s="48"/>
    </row>
    <row r="69" spans="1:16" ht="15" x14ac:dyDescent="0.2">
      <c r="A69" s="3" t="s">
        <v>95</v>
      </c>
      <c r="B69" s="87" t="s">
        <v>95</v>
      </c>
      <c r="C69" s="94">
        <v>1</v>
      </c>
      <c r="D69" s="94">
        <v>8</v>
      </c>
      <c r="E69" s="94">
        <v>9</v>
      </c>
      <c r="F69" s="98"/>
      <c r="J69" s="3" t="s">
        <v>96</v>
      </c>
      <c r="K69" s="136">
        <v>1</v>
      </c>
      <c r="L69" s="136">
        <v>8</v>
      </c>
      <c r="M69" s="137">
        <v>1</v>
      </c>
      <c r="N69" s="136">
        <v>8</v>
      </c>
      <c r="O69" s="48"/>
      <c r="P69" s="48"/>
    </row>
    <row r="70" spans="1:16" ht="15" x14ac:dyDescent="0.2">
      <c r="A70" s="2" t="s">
        <v>6</v>
      </c>
      <c r="B70" s="88" t="s">
        <v>6</v>
      </c>
      <c r="C70" s="97">
        <v>1</v>
      </c>
      <c r="D70" s="97">
        <v>8</v>
      </c>
      <c r="E70" s="97">
        <v>9</v>
      </c>
      <c r="F70" s="96"/>
      <c r="J70" s="2" t="s">
        <v>6</v>
      </c>
      <c r="K70" s="139">
        <v>1</v>
      </c>
      <c r="L70" s="139">
        <v>8</v>
      </c>
      <c r="M70" s="140">
        <v>1</v>
      </c>
      <c r="N70" s="139">
        <v>8</v>
      </c>
      <c r="O70" s="48"/>
      <c r="P70" s="48"/>
    </row>
    <row r="71" spans="1:16" ht="15" x14ac:dyDescent="0.2">
      <c r="A71" s="2"/>
      <c r="B71" s="88"/>
      <c r="C71" s="97"/>
      <c r="D71" s="97"/>
      <c r="E71" s="97"/>
      <c r="F71" s="96"/>
      <c r="J71" s="3" t="s">
        <v>97</v>
      </c>
      <c r="K71" s="136">
        <v>1</v>
      </c>
      <c r="L71" s="136">
        <v>5</v>
      </c>
      <c r="M71" s="137"/>
      <c r="N71" s="136">
        <v>6</v>
      </c>
      <c r="O71" s="48"/>
      <c r="P71" s="48"/>
    </row>
    <row r="72" spans="1:16" ht="15" x14ac:dyDescent="0.2">
      <c r="A72" s="3" t="s">
        <v>96</v>
      </c>
      <c r="B72" s="87" t="s">
        <v>96</v>
      </c>
      <c r="C72" s="94">
        <v>1</v>
      </c>
      <c r="D72" s="94">
        <v>8</v>
      </c>
      <c r="E72" s="98"/>
      <c r="F72" s="94">
        <v>9</v>
      </c>
      <c r="J72" s="2" t="s">
        <v>6</v>
      </c>
      <c r="K72" s="139">
        <v>1</v>
      </c>
      <c r="L72" s="139">
        <v>5</v>
      </c>
      <c r="M72" s="140"/>
      <c r="N72" s="139">
        <v>6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8</v>
      </c>
      <c r="E73" s="96"/>
      <c r="F73" s="97">
        <v>9</v>
      </c>
      <c r="J73" s="3" t="s">
        <v>25</v>
      </c>
      <c r="K73" s="136">
        <v>13</v>
      </c>
      <c r="L73" s="136">
        <v>13</v>
      </c>
      <c r="M73" s="136">
        <v>10</v>
      </c>
      <c r="N73" s="136">
        <v>16</v>
      </c>
      <c r="O73" s="48"/>
      <c r="P73" s="48"/>
    </row>
    <row r="74" spans="1:16" ht="15" x14ac:dyDescent="0.2">
      <c r="A74" s="3" t="s">
        <v>97</v>
      </c>
      <c r="B74" s="87" t="s">
        <v>97</v>
      </c>
      <c r="C74" s="94">
        <v>1</v>
      </c>
      <c r="D74" s="94">
        <v>5</v>
      </c>
      <c r="E74" s="98"/>
      <c r="F74" s="94">
        <v>6</v>
      </c>
      <c r="J74" s="2" t="s">
        <v>6</v>
      </c>
      <c r="K74" s="139">
        <v>8</v>
      </c>
      <c r="L74" s="139">
        <v>13</v>
      </c>
      <c r="M74" s="139">
        <v>10</v>
      </c>
      <c r="N74" s="139">
        <v>11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1</v>
      </c>
      <c r="D75" s="97">
        <v>5</v>
      </c>
      <c r="E75" s="96"/>
      <c r="F75" s="97">
        <v>6</v>
      </c>
      <c r="J75" s="2" t="s">
        <v>8</v>
      </c>
      <c r="K75" s="139">
        <v>5</v>
      </c>
      <c r="L75" s="140"/>
      <c r="M75" s="140"/>
      <c r="N75" s="139">
        <v>5</v>
      </c>
      <c r="O75" s="48"/>
      <c r="P75" s="48"/>
    </row>
    <row r="76" spans="1:16" ht="15" x14ac:dyDescent="0.2">
      <c r="A76" s="3" t="s">
        <v>25</v>
      </c>
      <c r="B76" s="87" t="s">
        <v>25</v>
      </c>
      <c r="C76" s="94">
        <v>13</v>
      </c>
      <c r="D76" s="94">
        <v>13</v>
      </c>
      <c r="E76" s="94">
        <v>8</v>
      </c>
      <c r="F76" s="94">
        <v>18</v>
      </c>
      <c r="H76" s="86" t="s">
        <v>25</v>
      </c>
      <c r="I76" s="118">
        <v>23</v>
      </c>
      <c r="J76" s="63" t="s">
        <v>87</v>
      </c>
      <c r="K76" s="135">
        <v>0.5</v>
      </c>
      <c r="L76" s="136">
        <v>2</v>
      </c>
      <c r="M76" s="136">
        <v>1</v>
      </c>
      <c r="N76" s="135">
        <v>1.5</v>
      </c>
      <c r="O76" s="48"/>
      <c r="P76" s="48"/>
    </row>
    <row r="77" spans="1:16" ht="15" x14ac:dyDescent="0.2">
      <c r="A77" s="2" t="s">
        <v>6</v>
      </c>
      <c r="B77" s="88" t="s">
        <v>6</v>
      </c>
      <c r="C77" s="97">
        <v>8</v>
      </c>
      <c r="D77" s="97">
        <v>13</v>
      </c>
      <c r="E77" s="97">
        <v>8</v>
      </c>
      <c r="F77" s="97">
        <v>13</v>
      </c>
      <c r="H77" s="116" t="s">
        <v>6</v>
      </c>
      <c r="I77" s="119">
        <v>21</v>
      </c>
      <c r="J77" s="64" t="s">
        <v>6</v>
      </c>
      <c r="K77" s="140"/>
      <c r="L77" s="139">
        <v>1</v>
      </c>
      <c r="M77" s="139">
        <v>1</v>
      </c>
      <c r="N77" s="140"/>
      <c r="O77" s="48"/>
      <c r="P77" s="48"/>
    </row>
    <row r="78" spans="1:16" ht="15" x14ac:dyDescent="0.2">
      <c r="A78" s="2" t="s">
        <v>8</v>
      </c>
      <c r="B78" s="88" t="s">
        <v>8</v>
      </c>
      <c r="C78" s="97">
        <v>5</v>
      </c>
      <c r="D78" s="96"/>
      <c r="E78" s="96"/>
      <c r="F78" s="97">
        <v>5</v>
      </c>
      <c r="H78" s="116" t="s">
        <v>8</v>
      </c>
      <c r="I78" s="119">
        <v>2</v>
      </c>
      <c r="J78" s="64" t="s">
        <v>8</v>
      </c>
      <c r="K78" s="138">
        <v>0.5</v>
      </c>
      <c r="L78" s="139">
        <v>1</v>
      </c>
      <c r="M78" s="140"/>
      <c r="N78" s="138">
        <v>1.5</v>
      </c>
      <c r="O78" s="48"/>
      <c r="P78" s="48"/>
    </row>
    <row r="79" spans="1:16" ht="15" x14ac:dyDescent="0.2">
      <c r="A79" s="65" t="s">
        <v>87</v>
      </c>
      <c r="B79" s="87" t="s">
        <v>87</v>
      </c>
      <c r="C79" s="93">
        <v>0.5</v>
      </c>
      <c r="D79" s="94">
        <v>2</v>
      </c>
      <c r="E79" s="94">
        <v>1</v>
      </c>
      <c r="F79" s="93">
        <v>1.5</v>
      </c>
      <c r="H79" s="86" t="s">
        <v>87</v>
      </c>
      <c r="I79" s="118">
        <v>19.5</v>
      </c>
      <c r="J79" s="3" t="s">
        <v>26</v>
      </c>
      <c r="K79" s="135"/>
      <c r="L79" s="135">
        <v>24</v>
      </c>
      <c r="M79" s="135">
        <v>9</v>
      </c>
      <c r="N79" s="135">
        <v>15</v>
      </c>
      <c r="O79" s="48"/>
      <c r="P79" s="48"/>
    </row>
    <row r="80" spans="1:16" ht="15" x14ac:dyDescent="0.2">
      <c r="A80" s="68" t="s">
        <v>6</v>
      </c>
      <c r="B80" s="88" t="s">
        <v>6</v>
      </c>
      <c r="C80" s="96"/>
      <c r="D80" s="97">
        <v>1</v>
      </c>
      <c r="E80" s="97">
        <v>1</v>
      </c>
      <c r="F80" s="96"/>
      <c r="H80" s="116" t="s">
        <v>6</v>
      </c>
      <c r="I80" s="119">
        <v>11.5</v>
      </c>
      <c r="J80" s="2" t="s">
        <v>6</v>
      </c>
      <c r="K80" s="139"/>
      <c r="L80" s="139">
        <v>19</v>
      </c>
      <c r="M80" s="138">
        <v>6.5</v>
      </c>
      <c r="N80" s="138">
        <v>12.5</v>
      </c>
      <c r="O80" s="48">
        <v>15</v>
      </c>
      <c r="P80" s="48">
        <f>O80*220</f>
        <v>3300</v>
      </c>
    </row>
    <row r="81" spans="1:16" ht="15" x14ac:dyDescent="0.2">
      <c r="A81" s="68" t="s">
        <v>8</v>
      </c>
      <c r="B81" s="88" t="s">
        <v>8</v>
      </c>
      <c r="C81" s="95">
        <v>0.5</v>
      </c>
      <c r="D81" s="97">
        <v>1</v>
      </c>
      <c r="E81" s="96"/>
      <c r="F81" s="95">
        <v>1.5</v>
      </c>
      <c r="H81" s="116" t="s">
        <v>8</v>
      </c>
      <c r="I81" s="119">
        <v>8</v>
      </c>
      <c r="J81" s="2" t="s">
        <v>8</v>
      </c>
      <c r="K81" s="140"/>
      <c r="L81" s="139">
        <v>5</v>
      </c>
      <c r="M81" s="140">
        <v>2.5</v>
      </c>
      <c r="N81" s="138">
        <v>2.5</v>
      </c>
      <c r="O81" s="48"/>
      <c r="P81" s="48"/>
    </row>
    <row r="82" spans="1:16" ht="15" x14ac:dyDescent="0.2">
      <c r="A82" s="3" t="s">
        <v>26</v>
      </c>
      <c r="B82" s="87" t="s">
        <v>26</v>
      </c>
      <c r="C82" s="98"/>
      <c r="D82" s="94">
        <v>22</v>
      </c>
      <c r="E82" s="94">
        <v>10</v>
      </c>
      <c r="F82" s="94">
        <v>12</v>
      </c>
      <c r="H82" s="86" t="s">
        <v>26</v>
      </c>
      <c r="I82" s="118">
        <v>41</v>
      </c>
      <c r="J82" s="3" t="s">
        <v>27</v>
      </c>
      <c r="K82" s="136">
        <v>23</v>
      </c>
      <c r="L82" s="136">
        <v>5</v>
      </c>
      <c r="M82" s="137"/>
      <c r="N82" s="136">
        <v>28</v>
      </c>
      <c r="O82" s="48"/>
      <c r="P82" s="48"/>
    </row>
    <row r="83" spans="1:16" ht="15" x14ac:dyDescent="0.2">
      <c r="A83" s="2" t="s">
        <v>6</v>
      </c>
      <c r="B83" s="88" t="s">
        <v>6</v>
      </c>
      <c r="C83" s="96"/>
      <c r="D83" s="97">
        <v>17</v>
      </c>
      <c r="E83" s="97">
        <v>10</v>
      </c>
      <c r="F83" s="97">
        <v>7</v>
      </c>
      <c r="H83" s="116" t="s">
        <v>6</v>
      </c>
      <c r="I83" s="119">
        <v>34.5</v>
      </c>
      <c r="J83" s="2" t="s">
        <v>6</v>
      </c>
      <c r="K83" s="139">
        <v>17.5</v>
      </c>
      <c r="L83" s="139">
        <v>5</v>
      </c>
      <c r="M83" s="140"/>
      <c r="N83" s="139">
        <v>22.5</v>
      </c>
      <c r="O83" s="48"/>
      <c r="P83" s="48">
        <f>O83*220</f>
        <v>0</v>
      </c>
    </row>
    <row r="84" spans="1:16" ht="15" x14ac:dyDescent="0.2">
      <c r="A84" s="2" t="s">
        <v>8</v>
      </c>
      <c r="B84" s="88" t="s">
        <v>8</v>
      </c>
      <c r="C84" s="96"/>
      <c r="D84" s="97">
        <v>5</v>
      </c>
      <c r="E84" s="96"/>
      <c r="F84" s="97">
        <v>5</v>
      </c>
      <c r="H84" s="116" t="s">
        <v>8</v>
      </c>
      <c r="I84" s="119">
        <v>6.5</v>
      </c>
      <c r="J84" s="2" t="s">
        <v>8</v>
      </c>
      <c r="K84" s="139">
        <v>5.5</v>
      </c>
      <c r="L84" s="140"/>
      <c r="M84" s="140"/>
      <c r="N84" s="139">
        <v>5.5</v>
      </c>
      <c r="O84" s="48"/>
      <c r="P84" s="48"/>
    </row>
    <row r="85" spans="1:16" ht="15" x14ac:dyDescent="0.2">
      <c r="A85" s="3" t="s">
        <v>27</v>
      </c>
      <c r="B85" s="87" t="s">
        <v>27</v>
      </c>
      <c r="C85" s="94">
        <v>19</v>
      </c>
      <c r="D85" s="94">
        <v>13</v>
      </c>
      <c r="E85" s="98"/>
      <c r="F85" s="94">
        <v>32</v>
      </c>
      <c r="H85" s="86" t="s">
        <v>27</v>
      </c>
      <c r="I85" s="118">
        <v>48.5</v>
      </c>
      <c r="J85" s="3" t="s">
        <v>28</v>
      </c>
      <c r="K85" s="135">
        <v>13</v>
      </c>
      <c r="L85" s="136">
        <v>26</v>
      </c>
      <c r="M85" s="136">
        <v>15.5</v>
      </c>
      <c r="N85" s="135">
        <v>23.5</v>
      </c>
      <c r="O85" s="48"/>
      <c r="P85" s="48"/>
    </row>
    <row r="86" spans="1:16" ht="15" x14ac:dyDescent="0.2">
      <c r="A86" s="2" t="s">
        <v>6</v>
      </c>
      <c r="B86" s="88" t="s">
        <v>6</v>
      </c>
      <c r="C86" s="97">
        <v>11</v>
      </c>
      <c r="D86" s="97">
        <v>13</v>
      </c>
      <c r="E86" s="96"/>
      <c r="F86" s="97">
        <v>24</v>
      </c>
      <c r="H86" s="116" t="s">
        <v>6</v>
      </c>
      <c r="I86" s="119">
        <v>42.5</v>
      </c>
      <c r="J86" s="2" t="s">
        <v>6</v>
      </c>
      <c r="K86" s="138">
        <v>6.5</v>
      </c>
      <c r="L86" s="139">
        <v>26</v>
      </c>
      <c r="M86" s="138">
        <v>14.5</v>
      </c>
      <c r="N86" s="139">
        <v>18</v>
      </c>
      <c r="O86" s="48">
        <v>29</v>
      </c>
      <c r="P86" s="48">
        <f>O86*220</f>
        <v>6380</v>
      </c>
    </row>
    <row r="87" spans="1:16" ht="15" x14ac:dyDescent="0.2">
      <c r="A87" s="2" t="s">
        <v>8</v>
      </c>
      <c r="B87" s="88" t="s">
        <v>8</v>
      </c>
      <c r="C87" s="97">
        <v>8</v>
      </c>
      <c r="D87" s="96"/>
      <c r="E87" s="96"/>
      <c r="F87" s="97">
        <v>8</v>
      </c>
      <c r="H87" s="116" t="s">
        <v>8</v>
      </c>
      <c r="I87" s="119">
        <v>6</v>
      </c>
      <c r="J87" s="2" t="s">
        <v>8</v>
      </c>
      <c r="K87" s="139">
        <v>6.5</v>
      </c>
      <c r="L87" s="140"/>
      <c r="M87" s="138">
        <v>1</v>
      </c>
      <c r="N87" s="138">
        <v>5.5</v>
      </c>
      <c r="O87" s="48"/>
      <c r="P87" s="48"/>
    </row>
    <row r="88" spans="1:16" ht="15" x14ac:dyDescent="0.2">
      <c r="A88" s="3" t="s">
        <v>28</v>
      </c>
      <c r="B88" s="87" t="s">
        <v>28</v>
      </c>
      <c r="C88" s="93">
        <v>23.5</v>
      </c>
      <c r="D88" s="94">
        <v>16</v>
      </c>
      <c r="E88" s="93">
        <v>5.5</v>
      </c>
      <c r="F88" s="94">
        <v>34</v>
      </c>
      <c r="H88" s="86" t="s">
        <v>28</v>
      </c>
      <c r="I88" s="118">
        <v>112</v>
      </c>
      <c r="J88" s="3" t="s">
        <v>29</v>
      </c>
      <c r="K88" s="137">
        <v>8.5</v>
      </c>
      <c r="L88" s="136">
        <v>8</v>
      </c>
      <c r="M88" s="137">
        <v>1</v>
      </c>
      <c r="N88" s="136">
        <v>15.5</v>
      </c>
      <c r="O88" s="48"/>
      <c r="P88" s="48"/>
    </row>
    <row r="89" spans="1:16" ht="15" x14ac:dyDescent="0.2">
      <c r="A89" s="2" t="s">
        <v>6</v>
      </c>
      <c r="B89" s="88" t="s">
        <v>6</v>
      </c>
      <c r="C89" s="97">
        <v>15</v>
      </c>
      <c r="D89" s="97">
        <v>16</v>
      </c>
      <c r="E89" s="97">
        <v>5</v>
      </c>
      <c r="F89" s="97">
        <v>26</v>
      </c>
      <c r="H89" s="116" t="s">
        <v>6</v>
      </c>
      <c r="I89" s="119">
        <v>100.5</v>
      </c>
      <c r="J89" s="2" t="s">
        <v>6</v>
      </c>
      <c r="K89" s="140">
        <v>4</v>
      </c>
      <c r="L89" s="139">
        <v>8</v>
      </c>
      <c r="M89" s="140">
        <v>1</v>
      </c>
      <c r="N89" s="139">
        <v>11</v>
      </c>
      <c r="O89" s="48"/>
      <c r="P89" s="48"/>
    </row>
    <row r="90" spans="1:16" ht="15" x14ac:dyDescent="0.2">
      <c r="A90" s="2" t="s">
        <v>8</v>
      </c>
      <c r="B90" s="88" t="s">
        <v>8</v>
      </c>
      <c r="C90" s="95">
        <v>8.5</v>
      </c>
      <c r="D90" s="96"/>
      <c r="E90" s="95">
        <v>0.5</v>
      </c>
      <c r="F90" s="97">
        <v>8</v>
      </c>
      <c r="H90" s="116" t="s">
        <v>8</v>
      </c>
      <c r="I90" s="119">
        <v>11.5</v>
      </c>
      <c r="J90" s="2" t="s">
        <v>8</v>
      </c>
      <c r="K90" s="137">
        <v>4.5</v>
      </c>
      <c r="L90" s="136"/>
      <c r="M90" s="137"/>
      <c r="N90" s="136">
        <v>4.5</v>
      </c>
      <c r="O90" s="48"/>
      <c r="P90" s="48"/>
    </row>
    <row r="91" spans="1:16" ht="15" x14ac:dyDescent="0.2">
      <c r="A91" s="82" t="s">
        <v>139</v>
      </c>
      <c r="J91" s="82" t="s">
        <v>139</v>
      </c>
      <c r="K91" s="135"/>
      <c r="L91" s="136">
        <v>1</v>
      </c>
      <c r="M91" s="136"/>
      <c r="N91" s="135">
        <v>1</v>
      </c>
      <c r="O91" s="48"/>
      <c r="P91" s="48"/>
    </row>
    <row r="92" spans="1:16" ht="15" x14ac:dyDescent="0.2">
      <c r="A92" s="83" t="s">
        <v>6</v>
      </c>
      <c r="J92" s="83" t="s">
        <v>6</v>
      </c>
      <c r="K92" s="139"/>
      <c r="L92" s="139">
        <v>1</v>
      </c>
      <c r="M92" s="139"/>
      <c r="N92" s="139">
        <v>1</v>
      </c>
      <c r="O92" s="48"/>
      <c r="P92" s="48"/>
    </row>
    <row r="93" spans="1:16" ht="15" x14ac:dyDescent="0.2">
      <c r="A93" s="83" t="s">
        <v>8</v>
      </c>
      <c r="J93" s="83" t="s">
        <v>8</v>
      </c>
      <c r="K93" s="138"/>
      <c r="L93" s="140"/>
      <c r="M93" s="140"/>
      <c r="N93" s="138"/>
      <c r="O93" s="48"/>
      <c r="P93" s="48"/>
    </row>
    <row r="94" spans="1:16" ht="15" x14ac:dyDescent="0.2">
      <c r="A94" s="3" t="s">
        <v>29</v>
      </c>
      <c r="B94" s="87" t="s">
        <v>29</v>
      </c>
      <c r="C94" s="93">
        <v>8.5</v>
      </c>
      <c r="D94" s="94">
        <v>8</v>
      </c>
      <c r="E94" s="94">
        <v>1</v>
      </c>
      <c r="F94" s="93">
        <v>15.5</v>
      </c>
      <c r="H94" s="86" t="s">
        <v>29</v>
      </c>
      <c r="I94" s="118">
        <v>24</v>
      </c>
      <c r="J94" s="3" t="s">
        <v>155</v>
      </c>
      <c r="K94" s="137"/>
      <c r="L94" s="136">
        <v>1</v>
      </c>
      <c r="M94" s="137"/>
      <c r="N94" s="136">
        <v>1</v>
      </c>
      <c r="O94" s="48"/>
      <c r="P94" s="48"/>
    </row>
    <row r="95" spans="1:16" ht="15" x14ac:dyDescent="0.2">
      <c r="A95" s="2" t="s">
        <v>6</v>
      </c>
      <c r="B95" s="88" t="s">
        <v>6</v>
      </c>
      <c r="C95" s="97">
        <v>4</v>
      </c>
      <c r="D95" s="97">
        <v>8</v>
      </c>
      <c r="E95" s="97">
        <v>1</v>
      </c>
      <c r="F95" s="97">
        <v>11</v>
      </c>
      <c r="H95" s="116" t="s">
        <v>6</v>
      </c>
      <c r="I95" s="119">
        <v>22.5</v>
      </c>
      <c r="J95" s="2" t="s">
        <v>6</v>
      </c>
      <c r="K95" s="137"/>
      <c r="L95" s="136">
        <v>1</v>
      </c>
      <c r="M95" s="137"/>
      <c r="N95" s="136">
        <v>1</v>
      </c>
      <c r="O95" s="48"/>
      <c r="P95" s="48"/>
    </row>
    <row r="96" spans="1:16" ht="15" x14ac:dyDescent="0.2">
      <c r="A96" s="2" t="s">
        <v>8</v>
      </c>
      <c r="B96" s="88" t="s">
        <v>8</v>
      </c>
      <c r="C96" s="95">
        <v>4.5</v>
      </c>
      <c r="D96" s="96"/>
      <c r="E96" s="96"/>
      <c r="F96" s="95">
        <v>4.5</v>
      </c>
      <c r="H96" s="116" t="s">
        <v>8</v>
      </c>
      <c r="I96" s="119">
        <v>1.5</v>
      </c>
      <c r="J96" s="3" t="s">
        <v>30</v>
      </c>
      <c r="K96" s="140">
        <v>14.5</v>
      </c>
      <c r="L96" s="139">
        <v>8</v>
      </c>
      <c r="M96" s="140">
        <v>5.5</v>
      </c>
      <c r="N96" s="139">
        <v>17</v>
      </c>
      <c r="O96" s="48"/>
      <c r="P96" s="48"/>
    </row>
    <row r="97" spans="1:17" ht="15" x14ac:dyDescent="0.2">
      <c r="A97" s="3" t="s">
        <v>30</v>
      </c>
      <c r="B97" s="87" t="s">
        <v>30</v>
      </c>
      <c r="C97" s="94">
        <v>10</v>
      </c>
      <c r="D97" s="94">
        <v>16</v>
      </c>
      <c r="E97" s="93">
        <v>9.5</v>
      </c>
      <c r="F97" s="93">
        <v>16.5</v>
      </c>
      <c r="H97" s="86" t="s">
        <v>30</v>
      </c>
      <c r="I97" s="118">
        <v>49</v>
      </c>
      <c r="J97" s="2" t="s">
        <v>6</v>
      </c>
      <c r="K97" s="136">
        <v>10</v>
      </c>
      <c r="L97" s="136">
        <v>8</v>
      </c>
      <c r="M97" s="135">
        <v>5.5</v>
      </c>
      <c r="N97" s="135">
        <v>12.5</v>
      </c>
      <c r="O97" s="48"/>
      <c r="P97" s="48">
        <f>O97*220</f>
        <v>0</v>
      </c>
    </row>
    <row r="98" spans="1:17" ht="15" x14ac:dyDescent="0.2">
      <c r="A98" s="2" t="s">
        <v>6</v>
      </c>
      <c r="B98" s="88" t="s">
        <v>6</v>
      </c>
      <c r="C98" s="95">
        <v>4.5</v>
      </c>
      <c r="D98" s="97">
        <v>16</v>
      </c>
      <c r="E98" s="95">
        <v>9.5</v>
      </c>
      <c r="F98" s="97">
        <v>11</v>
      </c>
      <c r="H98" s="116" t="s">
        <v>6</v>
      </c>
      <c r="I98" s="119">
        <v>41</v>
      </c>
      <c r="J98" s="2" t="s">
        <v>8</v>
      </c>
      <c r="K98" s="138">
        <v>4.5</v>
      </c>
      <c r="L98" s="139"/>
      <c r="M98" s="138"/>
      <c r="N98" s="139">
        <v>4.5</v>
      </c>
      <c r="O98" s="48"/>
      <c r="P98" s="48"/>
    </row>
    <row r="99" spans="1:17" ht="15" x14ac:dyDescent="0.2">
      <c r="A99" s="2" t="s">
        <v>8</v>
      </c>
      <c r="B99" s="88" t="s">
        <v>8</v>
      </c>
      <c r="C99" s="95">
        <v>5.5</v>
      </c>
      <c r="D99" s="96"/>
      <c r="E99" s="96"/>
      <c r="F99" s="95">
        <v>5.5</v>
      </c>
      <c r="H99" s="116" t="s">
        <v>8</v>
      </c>
      <c r="I99" s="119">
        <v>8</v>
      </c>
      <c r="J99" s="3" t="s">
        <v>31</v>
      </c>
      <c r="K99" s="138">
        <v>8.5</v>
      </c>
      <c r="L99" s="140"/>
      <c r="M99" s="140">
        <v>2</v>
      </c>
      <c r="N99" s="138">
        <v>6.5</v>
      </c>
      <c r="O99" s="48"/>
      <c r="P99" s="48"/>
    </row>
    <row r="100" spans="1:17" ht="15" x14ac:dyDescent="0.2">
      <c r="A100" s="3" t="s">
        <v>31</v>
      </c>
      <c r="B100" s="87" t="s">
        <v>31</v>
      </c>
      <c r="C100" s="93">
        <v>17.5</v>
      </c>
      <c r="D100" s="98"/>
      <c r="E100" s="93">
        <v>2.5</v>
      </c>
      <c r="F100" s="94">
        <v>15</v>
      </c>
      <c r="H100" s="86" t="s">
        <v>31</v>
      </c>
      <c r="I100" s="118">
        <v>20</v>
      </c>
      <c r="J100" s="2" t="s">
        <v>6</v>
      </c>
      <c r="K100" s="136">
        <v>4</v>
      </c>
      <c r="L100" s="137"/>
      <c r="M100" s="135">
        <v>2</v>
      </c>
      <c r="N100" s="135">
        <v>2</v>
      </c>
      <c r="O100" s="48"/>
      <c r="P100" s="48">
        <f>O100*220</f>
        <v>0</v>
      </c>
    </row>
    <row r="101" spans="1:17" ht="15" x14ac:dyDescent="0.2">
      <c r="A101" s="2" t="s">
        <v>6</v>
      </c>
      <c r="B101" s="88" t="s">
        <v>6</v>
      </c>
      <c r="C101" s="97">
        <v>11</v>
      </c>
      <c r="D101" s="96"/>
      <c r="E101" s="95">
        <v>2.5</v>
      </c>
      <c r="F101" s="95">
        <v>8.5</v>
      </c>
      <c r="H101" s="116" t="s">
        <v>6</v>
      </c>
      <c r="I101" s="119">
        <v>17.5</v>
      </c>
      <c r="J101" s="2" t="s">
        <v>8</v>
      </c>
      <c r="K101" s="138">
        <v>4.5</v>
      </c>
      <c r="L101" s="140"/>
      <c r="M101" s="138"/>
      <c r="N101" s="139">
        <v>4.5</v>
      </c>
      <c r="O101" s="48"/>
      <c r="P101" s="48"/>
    </row>
    <row r="102" spans="1:17" ht="15" x14ac:dyDescent="0.2">
      <c r="A102" s="2" t="s">
        <v>8</v>
      </c>
      <c r="B102" s="88" t="s">
        <v>8</v>
      </c>
      <c r="C102" s="95">
        <v>6.5</v>
      </c>
      <c r="D102" s="96"/>
      <c r="E102" s="96"/>
      <c r="F102" s="95">
        <v>6.5</v>
      </c>
      <c r="H102" s="116" t="s">
        <v>8</v>
      </c>
      <c r="I102" s="119">
        <v>2.5</v>
      </c>
      <c r="J102" s="3" t="s">
        <v>32</v>
      </c>
      <c r="K102" s="138"/>
      <c r="L102" s="140">
        <v>14</v>
      </c>
      <c r="M102" s="140"/>
      <c r="N102" s="138">
        <v>14</v>
      </c>
      <c r="O102" s="48"/>
      <c r="P102" s="48"/>
    </row>
    <row r="103" spans="1:17" ht="15" x14ac:dyDescent="0.2">
      <c r="A103" s="3" t="s">
        <v>32</v>
      </c>
      <c r="B103" s="87" t="s">
        <v>32</v>
      </c>
      <c r="C103" s="98"/>
      <c r="D103" s="94">
        <v>14</v>
      </c>
      <c r="E103" s="98"/>
      <c r="F103" s="94">
        <v>14</v>
      </c>
      <c r="H103" s="86" t="s">
        <v>32</v>
      </c>
      <c r="I103" s="118">
        <v>35.5</v>
      </c>
      <c r="J103" s="2" t="s">
        <v>6</v>
      </c>
      <c r="K103" s="137"/>
      <c r="L103" s="136">
        <v>14</v>
      </c>
      <c r="M103" s="136"/>
      <c r="N103" s="136">
        <v>14</v>
      </c>
      <c r="O103" s="48"/>
      <c r="P103" s="48">
        <f>O103*220</f>
        <v>0</v>
      </c>
    </row>
    <row r="104" spans="1:17" ht="15" x14ac:dyDescent="0.2">
      <c r="A104" s="2" t="s">
        <v>6</v>
      </c>
      <c r="B104" s="88" t="s">
        <v>6</v>
      </c>
      <c r="C104" s="96"/>
      <c r="D104" s="97">
        <v>14</v>
      </c>
      <c r="E104" s="96"/>
      <c r="F104" s="97">
        <v>14</v>
      </c>
      <c r="H104" s="116" t="s">
        <v>6</v>
      </c>
      <c r="I104" s="119">
        <v>35.5</v>
      </c>
      <c r="J104" s="3" t="s">
        <v>33</v>
      </c>
      <c r="K104" s="140">
        <v>15.5</v>
      </c>
      <c r="L104" s="139"/>
      <c r="M104" s="139"/>
      <c r="N104" s="139">
        <v>15.5</v>
      </c>
      <c r="O104" s="48"/>
      <c r="P104" s="48"/>
    </row>
    <row r="105" spans="1:17" ht="15" x14ac:dyDescent="0.2">
      <c r="A105" s="3" t="s">
        <v>33</v>
      </c>
      <c r="B105" s="87" t="s">
        <v>33</v>
      </c>
      <c r="C105" s="93">
        <v>17.5</v>
      </c>
      <c r="D105" s="98"/>
      <c r="E105" s="98"/>
      <c r="F105" s="93">
        <v>17.5</v>
      </c>
      <c r="H105" s="86" t="s">
        <v>33</v>
      </c>
      <c r="I105" s="118">
        <v>13.5</v>
      </c>
      <c r="J105" s="2" t="s">
        <v>6</v>
      </c>
      <c r="K105" s="135">
        <v>11.5</v>
      </c>
      <c r="L105" s="137"/>
      <c r="M105" s="137"/>
      <c r="N105" s="135">
        <v>11.5</v>
      </c>
      <c r="O105" s="48"/>
      <c r="P105" s="48"/>
    </row>
    <row r="106" spans="1:17" ht="15" x14ac:dyDescent="0.2">
      <c r="A106" s="2" t="s">
        <v>6</v>
      </c>
      <c r="B106" s="88" t="s">
        <v>6</v>
      </c>
      <c r="C106" s="97">
        <v>13</v>
      </c>
      <c r="D106" s="96"/>
      <c r="E106" s="96"/>
      <c r="F106" s="97">
        <v>13</v>
      </c>
      <c r="H106" s="116" t="s">
        <v>6</v>
      </c>
      <c r="I106" s="119">
        <v>10.5</v>
      </c>
      <c r="J106" s="2" t="s">
        <v>8</v>
      </c>
      <c r="K106" s="139">
        <v>4</v>
      </c>
      <c r="L106" s="140"/>
      <c r="M106" s="140"/>
      <c r="N106" s="139">
        <v>4</v>
      </c>
      <c r="O106" s="48"/>
      <c r="P106" s="48"/>
    </row>
    <row r="107" spans="1:17" ht="15.75" x14ac:dyDescent="0.2">
      <c r="A107" s="2" t="s">
        <v>8</v>
      </c>
      <c r="B107" s="88" t="s">
        <v>8</v>
      </c>
      <c r="C107" s="95">
        <v>4.5</v>
      </c>
      <c r="D107" s="96"/>
      <c r="E107" s="96"/>
      <c r="F107" s="95">
        <v>4.5</v>
      </c>
      <c r="H107" s="116" t="s">
        <v>8</v>
      </c>
      <c r="I107" s="119">
        <v>3</v>
      </c>
      <c r="J107" s="3" t="s">
        <v>34</v>
      </c>
      <c r="K107" s="138">
        <v>12.5</v>
      </c>
      <c r="L107" s="140">
        <v>5</v>
      </c>
      <c r="M107" s="140">
        <v>1</v>
      </c>
      <c r="N107" s="138">
        <v>16.5</v>
      </c>
      <c r="O107" s="48"/>
      <c r="P107" s="48"/>
      <c r="Q107" s="72"/>
    </row>
    <row r="108" spans="1:17" ht="15.75" x14ac:dyDescent="0.2">
      <c r="A108" s="3" t="s">
        <v>34</v>
      </c>
      <c r="B108" s="87" t="s">
        <v>34</v>
      </c>
      <c r="C108" s="93">
        <v>14.5</v>
      </c>
      <c r="D108" s="98"/>
      <c r="E108" s="94">
        <v>3</v>
      </c>
      <c r="F108" s="93">
        <v>11.5</v>
      </c>
      <c r="H108" s="86" t="s">
        <v>34</v>
      </c>
      <c r="I108" s="118">
        <v>40.5</v>
      </c>
      <c r="J108" s="2" t="s">
        <v>6</v>
      </c>
      <c r="K108" s="135">
        <v>10.5</v>
      </c>
      <c r="L108" s="136"/>
      <c r="M108" s="136">
        <v>1</v>
      </c>
      <c r="N108" s="135">
        <v>9.5</v>
      </c>
      <c r="O108" s="48"/>
      <c r="P108" s="48">
        <f>O108*220</f>
        <v>0</v>
      </c>
      <c r="Q108" s="72"/>
    </row>
    <row r="109" spans="1:17" ht="15" x14ac:dyDescent="0.2">
      <c r="A109" s="2" t="s">
        <v>6</v>
      </c>
      <c r="B109" s="88" t="s">
        <v>6</v>
      </c>
      <c r="C109" s="95">
        <v>12.5</v>
      </c>
      <c r="D109" s="96"/>
      <c r="E109" s="95">
        <v>1.5</v>
      </c>
      <c r="F109" s="97">
        <v>11</v>
      </c>
      <c r="H109" s="116" t="s">
        <v>6</v>
      </c>
      <c r="I109" s="119">
        <v>32</v>
      </c>
      <c r="J109" s="2" t="s">
        <v>8</v>
      </c>
      <c r="K109" s="138">
        <v>2</v>
      </c>
      <c r="L109" s="140">
        <v>5</v>
      </c>
      <c r="M109" s="138"/>
      <c r="N109" s="139">
        <v>7</v>
      </c>
      <c r="O109" s="48"/>
      <c r="P109" s="48"/>
    </row>
    <row r="110" spans="1:17" ht="15" x14ac:dyDescent="0.2">
      <c r="A110" s="2" t="s">
        <v>8</v>
      </c>
      <c r="B110" s="88" t="s">
        <v>8</v>
      </c>
      <c r="C110" s="97">
        <v>2</v>
      </c>
      <c r="D110" s="96"/>
      <c r="E110" s="95">
        <v>1.5</v>
      </c>
      <c r="F110" s="95">
        <v>0.5</v>
      </c>
      <c r="H110" s="116" t="s">
        <v>8</v>
      </c>
      <c r="I110" s="119">
        <v>8.5</v>
      </c>
      <c r="J110" s="63" t="s">
        <v>88</v>
      </c>
      <c r="K110" s="139">
        <v>7.5</v>
      </c>
      <c r="L110" s="139"/>
      <c r="M110" s="138"/>
      <c r="N110" s="138">
        <v>7.5</v>
      </c>
      <c r="O110" s="48"/>
      <c r="P110" s="48"/>
    </row>
    <row r="111" spans="1:17" ht="15" x14ac:dyDescent="0.2">
      <c r="A111" s="63" t="s">
        <v>88</v>
      </c>
      <c r="B111" s="87" t="s">
        <v>88</v>
      </c>
      <c r="C111" s="93">
        <v>7.5</v>
      </c>
      <c r="D111" s="98"/>
      <c r="E111" s="98"/>
      <c r="F111" s="93">
        <v>7.5</v>
      </c>
      <c r="H111" s="86" t="s">
        <v>88</v>
      </c>
      <c r="I111" s="118">
        <v>5</v>
      </c>
      <c r="J111" s="64" t="s">
        <v>6</v>
      </c>
      <c r="K111" s="135">
        <v>5</v>
      </c>
      <c r="L111" s="137"/>
      <c r="M111" s="137"/>
      <c r="N111" s="135">
        <v>5</v>
      </c>
      <c r="O111" s="48"/>
      <c r="P111" s="48"/>
    </row>
    <row r="112" spans="1:17" ht="15" x14ac:dyDescent="0.2">
      <c r="A112" s="64" t="s">
        <v>6</v>
      </c>
      <c r="B112" s="88" t="s">
        <v>6</v>
      </c>
      <c r="C112" s="97">
        <v>5</v>
      </c>
      <c r="D112" s="96"/>
      <c r="E112" s="96"/>
      <c r="F112" s="97">
        <v>5</v>
      </c>
      <c r="H112" s="116" t="s">
        <v>6</v>
      </c>
      <c r="I112" s="119">
        <v>4</v>
      </c>
      <c r="J112" s="64" t="s">
        <v>8</v>
      </c>
      <c r="K112" s="139">
        <v>2.5</v>
      </c>
      <c r="L112" s="140"/>
      <c r="M112" s="140"/>
      <c r="N112" s="139">
        <v>2.5</v>
      </c>
      <c r="O112" s="48"/>
      <c r="P112" s="48"/>
    </row>
    <row r="113" spans="1:16" ht="15" x14ac:dyDescent="0.2">
      <c r="A113" s="64" t="s">
        <v>8</v>
      </c>
      <c r="B113" s="88" t="s">
        <v>8</v>
      </c>
      <c r="C113" s="95">
        <v>2.5</v>
      </c>
      <c r="D113" s="96"/>
      <c r="E113" s="96"/>
      <c r="F113" s="95">
        <v>2.5</v>
      </c>
      <c r="H113" s="116" t="s">
        <v>8</v>
      </c>
      <c r="I113" s="119">
        <v>1</v>
      </c>
      <c r="J113" s="3" t="s">
        <v>35</v>
      </c>
      <c r="K113" s="138">
        <v>8.5</v>
      </c>
      <c r="L113" s="140">
        <v>8</v>
      </c>
      <c r="M113" s="140">
        <v>2</v>
      </c>
      <c r="N113" s="138">
        <v>14.5</v>
      </c>
      <c r="O113" s="48"/>
      <c r="P113" s="48"/>
    </row>
    <row r="114" spans="1:16" ht="15" x14ac:dyDescent="0.2">
      <c r="A114" s="3" t="s">
        <v>35</v>
      </c>
      <c r="B114" s="87" t="s">
        <v>35</v>
      </c>
      <c r="C114" s="94">
        <v>13</v>
      </c>
      <c r="D114" s="94">
        <v>8</v>
      </c>
      <c r="E114" s="94">
        <v>3</v>
      </c>
      <c r="F114" s="94">
        <v>18</v>
      </c>
      <c r="H114" s="86" t="s">
        <v>35</v>
      </c>
      <c r="I114" s="118">
        <v>18.5</v>
      </c>
      <c r="J114" s="2" t="s">
        <v>6</v>
      </c>
      <c r="K114" s="136">
        <v>0.5</v>
      </c>
      <c r="L114" s="136">
        <v>8</v>
      </c>
      <c r="M114" s="136">
        <v>2</v>
      </c>
      <c r="N114" s="136">
        <v>6.5</v>
      </c>
      <c r="O114" s="48"/>
      <c r="P114" s="48"/>
    </row>
    <row r="115" spans="1:16" ht="15" x14ac:dyDescent="0.2">
      <c r="A115" s="2" t="s">
        <v>6</v>
      </c>
      <c r="B115" s="88" t="s">
        <v>6</v>
      </c>
      <c r="C115" s="97">
        <v>5</v>
      </c>
      <c r="D115" s="97">
        <v>8</v>
      </c>
      <c r="E115" s="97">
        <v>3</v>
      </c>
      <c r="F115" s="97">
        <v>10</v>
      </c>
      <c r="H115" s="116" t="s">
        <v>6</v>
      </c>
      <c r="I115" s="119">
        <v>17.5</v>
      </c>
      <c r="J115" s="2" t="s">
        <v>8</v>
      </c>
      <c r="K115" s="139">
        <v>8</v>
      </c>
      <c r="L115" s="139"/>
      <c r="M115" s="139"/>
      <c r="N115" s="139">
        <v>8</v>
      </c>
      <c r="O115" s="48"/>
      <c r="P115" s="48"/>
    </row>
    <row r="116" spans="1:16" ht="15" x14ac:dyDescent="0.2">
      <c r="A116" s="2" t="s">
        <v>8</v>
      </c>
      <c r="B116" s="88" t="s">
        <v>8</v>
      </c>
      <c r="C116" s="97">
        <v>8</v>
      </c>
      <c r="D116" s="96"/>
      <c r="E116" s="96"/>
      <c r="F116" s="97">
        <v>8</v>
      </c>
      <c r="H116" s="116" t="s">
        <v>8</v>
      </c>
      <c r="I116" s="119">
        <v>1</v>
      </c>
      <c r="J116" s="3" t="s">
        <v>36</v>
      </c>
      <c r="K116" s="139">
        <v>6.5</v>
      </c>
      <c r="L116" s="140">
        <v>8</v>
      </c>
      <c r="M116" s="140"/>
      <c r="N116" s="139">
        <v>14.5</v>
      </c>
      <c r="O116" s="48"/>
      <c r="P116" s="48"/>
    </row>
    <row r="117" spans="1:16" ht="15" x14ac:dyDescent="0.2">
      <c r="A117" s="3" t="s">
        <v>36</v>
      </c>
      <c r="B117" s="87" t="s">
        <v>36</v>
      </c>
      <c r="C117" s="94">
        <v>7</v>
      </c>
      <c r="D117" s="94">
        <v>8</v>
      </c>
      <c r="E117" s="98"/>
      <c r="F117" s="94">
        <v>15</v>
      </c>
      <c r="H117" s="86" t="s">
        <v>36</v>
      </c>
      <c r="I117" s="118">
        <v>17</v>
      </c>
      <c r="J117" s="2" t="s">
        <v>6</v>
      </c>
      <c r="K117" s="135">
        <v>4.5</v>
      </c>
      <c r="L117" s="136">
        <v>8</v>
      </c>
      <c r="M117" s="136"/>
      <c r="N117" s="135">
        <v>12.5</v>
      </c>
      <c r="O117" s="48"/>
      <c r="P117" s="48"/>
    </row>
    <row r="118" spans="1:16" ht="15" x14ac:dyDescent="0.2">
      <c r="A118" s="2" t="s">
        <v>6</v>
      </c>
      <c r="B118" s="88" t="s">
        <v>6</v>
      </c>
      <c r="C118" s="97">
        <v>5</v>
      </c>
      <c r="D118" s="97">
        <v>8</v>
      </c>
      <c r="E118" s="96"/>
      <c r="F118" s="97">
        <v>13</v>
      </c>
      <c r="H118" s="116" t="s">
        <v>6</v>
      </c>
      <c r="I118" s="119">
        <v>15.5</v>
      </c>
      <c r="J118" s="2" t="s">
        <v>8</v>
      </c>
      <c r="K118" s="138">
        <v>2</v>
      </c>
      <c r="L118" s="139"/>
      <c r="M118" s="139"/>
      <c r="N118" s="138">
        <v>2</v>
      </c>
      <c r="O118" s="48"/>
      <c r="P118" s="48"/>
    </row>
    <row r="119" spans="1:16" ht="15" x14ac:dyDescent="0.2">
      <c r="A119" s="2" t="s">
        <v>8</v>
      </c>
      <c r="B119" s="88" t="s">
        <v>8</v>
      </c>
      <c r="C119" s="97">
        <v>2</v>
      </c>
      <c r="D119" s="96"/>
      <c r="E119" s="96"/>
      <c r="F119" s="97">
        <v>2</v>
      </c>
      <c r="H119" s="116" t="s">
        <v>8</v>
      </c>
      <c r="I119" s="119">
        <v>1.5</v>
      </c>
      <c r="J119" s="3" t="s">
        <v>37</v>
      </c>
      <c r="K119" s="139">
        <v>19</v>
      </c>
      <c r="L119" s="140"/>
      <c r="M119" s="140"/>
      <c r="N119" s="139">
        <v>19</v>
      </c>
      <c r="O119" s="48"/>
      <c r="P119" s="48"/>
    </row>
    <row r="120" spans="1:16" ht="15" x14ac:dyDescent="0.2">
      <c r="A120" s="3" t="s">
        <v>37</v>
      </c>
      <c r="B120" s="87" t="s">
        <v>37</v>
      </c>
      <c r="C120" s="93">
        <v>12.5</v>
      </c>
      <c r="D120" s="94">
        <v>8</v>
      </c>
      <c r="E120" s="98"/>
      <c r="F120" s="93">
        <v>20.5</v>
      </c>
      <c r="H120" s="86" t="s">
        <v>37</v>
      </c>
      <c r="I120" s="118">
        <v>17.5</v>
      </c>
      <c r="J120" s="2" t="s">
        <v>6</v>
      </c>
      <c r="K120" s="135">
        <v>12</v>
      </c>
      <c r="L120" s="137"/>
      <c r="M120" s="135"/>
      <c r="N120" s="136">
        <v>12</v>
      </c>
      <c r="O120" s="48"/>
      <c r="P120" s="48"/>
    </row>
    <row r="121" spans="1:16" ht="15" x14ac:dyDescent="0.2">
      <c r="A121" s="2" t="s">
        <v>6</v>
      </c>
      <c r="B121" s="88" t="s">
        <v>6</v>
      </c>
      <c r="C121" s="95">
        <v>5.5</v>
      </c>
      <c r="D121" s="97">
        <v>8</v>
      </c>
      <c r="E121" s="96"/>
      <c r="F121" s="95">
        <v>13.5</v>
      </c>
      <c r="H121" s="116" t="s">
        <v>6</v>
      </c>
      <c r="I121" s="119">
        <v>14.5</v>
      </c>
      <c r="J121" s="2" t="s">
        <v>8</v>
      </c>
      <c r="K121" s="138">
        <v>7</v>
      </c>
      <c r="L121" s="140"/>
      <c r="M121" s="138"/>
      <c r="N121" s="139">
        <v>7</v>
      </c>
      <c r="O121" s="48"/>
      <c r="P121" s="48"/>
    </row>
    <row r="122" spans="1:16" ht="15" x14ac:dyDescent="0.2">
      <c r="A122" s="2" t="s">
        <v>8</v>
      </c>
      <c r="B122" s="88" t="s">
        <v>8</v>
      </c>
      <c r="C122" s="97">
        <v>7</v>
      </c>
      <c r="D122" s="96"/>
      <c r="E122" s="96"/>
      <c r="F122" s="97">
        <v>7</v>
      </c>
      <c r="H122" s="116" t="s">
        <v>8</v>
      </c>
      <c r="I122" s="119">
        <v>3</v>
      </c>
      <c r="J122" s="3" t="s">
        <v>38</v>
      </c>
      <c r="K122" s="139">
        <v>19</v>
      </c>
      <c r="L122" s="140">
        <v>10</v>
      </c>
      <c r="M122" s="140"/>
      <c r="N122" s="139">
        <v>29</v>
      </c>
      <c r="O122" s="48"/>
      <c r="P122" s="48"/>
    </row>
    <row r="123" spans="1:16" ht="15" x14ac:dyDescent="0.2">
      <c r="A123" s="3" t="s">
        <v>38</v>
      </c>
      <c r="B123" s="87" t="s">
        <v>38</v>
      </c>
      <c r="C123" s="93">
        <v>22.5</v>
      </c>
      <c r="D123" s="98"/>
      <c r="E123" s="93">
        <v>5.5</v>
      </c>
      <c r="F123" s="94">
        <v>17</v>
      </c>
      <c r="H123" s="86" t="s">
        <v>38</v>
      </c>
      <c r="I123" s="118">
        <v>53.5</v>
      </c>
      <c r="J123" s="2" t="s">
        <v>6</v>
      </c>
      <c r="K123" s="136">
        <v>10.5</v>
      </c>
      <c r="L123" s="136">
        <v>10</v>
      </c>
      <c r="M123" s="136"/>
      <c r="N123" s="136">
        <v>20.5</v>
      </c>
      <c r="O123" s="48"/>
      <c r="P123" s="48"/>
    </row>
    <row r="124" spans="1:16" ht="15" x14ac:dyDescent="0.2">
      <c r="A124" s="2" t="s">
        <v>6</v>
      </c>
      <c r="B124" s="88" t="s">
        <v>6</v>
      </c>
      <c r="C124" s="95">
        <v>10.5</v>
      </c>
      <c r="D124" s="96"/>
      <c r="E124" s="97">
        <v>2</v>
      </c>
      <c r="F124" s="95">
        <v>8.5</v>
      </c>
      <c r="H124" s="116" t="s">
        <v>6</v>
      </c>
      <c r="I124" s="119">
        <v>45</v>
      </c>
      <c r="J124" s="2" t="s">
        <v>8</v>
      </c>
      <c r="K124" s="138">
        <v>8.5</v>
      </c>
      <c r="L124" s="139"/>
      <c r="M124" s="139"/>
      <c r="N124" s="138">
        <v>8.5</v>
      </c>
      <c r="O124" s="48"/>
      <c r="P124" s="48"/>
    </row>
    <row r="125" spans="1:16" ht="15" x14ac:dyDescent="0.2">
      <c r="A125" s="2" t="s">
        <v>8</v>
      </c>
      <c r="B125" s="88" t="s">
        <v>8</v>
      </c>
      <c r="C125" s="97">
        <v>12</v>
      </c>
      <c r="D125" s="96"/>
      <c r="E125" s="95">
        <v>3.5</v>
      </c>
      <c r="F125" s="95">
        <v>8.5</v>
      </c>
      <c r="H125" s="116" t="s">
        <v>8</v>
      </c>
      <c r="I125" s="119">
        <v>8.5</v>
      </c>
      <c r="J125" s="3" t="s">
        <v>39</v>
      </c>
      <c r="K125" s="138">
        <v>3</v>
      </c>
      <c r="L125" s="140">
        <v>23</v>
      </c>
      <c r="M125" s="139">
        <v>16</v>
      </c>
      <c r="N125" s="138">
        <v>10</v>
      </c>
      <c r="O125" s="48"/>
      <c r="P125" s="48"/>
    </row>
    <row r="126" spans="1:16" ht="15" x14ac:dyDescent="0.2">
      <c r="A126" s="3" t="s">
        <v>39</v>
      </c>
      <c r="B126" s="87" t="s">
        <v>39</v>
      </c>
      <c r="C126" s="94">
        <v>7</v>
      </c>
      <c r="D126" s="94">
        <v>13</v>
      </c>
      <c r="E126" s="94">
        <v>11</v>
      </c>
      <c r="F126" s="94">
        <v>9</v>
      </c>
      <c r="H126" s="86" t="s">
        <v>39</v>
      </c>
      <c r="I126" s="118">
        <v>30</v>
      </c>
      <c r="J126" s="2" t="s">
        <v>6</v>
      </c>
      <c r="K126" s="136">
        <v>1</v>
      </c>
      <c r="L126" s="136">
        <v>18</v>
      </c>
      <c r="M126" s="136">
        <v>14</v>
      </c>
      <c r="N126" s="136">
        <v>5</v>
      </c>
      <c r="O126" s="48"/>
      <c r="P126" s="48"/>
    </row>
    <row r="127" spans="1:16" ht="15" x14ac:dyDescent="0.2">
      <c r="A127" s="2" t="s">
        <v>6</v>
      </c>
      <c r="B127" s="88" t="s">
        <v>6</v>
      </c>
      <c r="C127" s="97">
        <v>5</v>
      </c>
      <c r="D127" s="97">
        <v>8</v>
      </c>
      <c r="E127" s="97">
        <v>9</v>
      </c>
      <c r="F127" s="97">
        <v>4</v>
      </c>
      <c r="H127" s="116" t="s">
        <v>6</v>
      </c>
      <c r="I127" s="119">
        <v>23.5</v>
      </c>
      <c r="J127" s="2" t="s">
        <v>8</v>
      </c>
      <c r="K127" s="139">
        <v>2</v>
      </c>
      <c r="L127" s="139">
        <v>5</v>
      </c>
      <c r="M127" s="139">
        <v>2</v>
      </c>
      <c r="N127" s="139">
        <v>5</v>
      </c>
      <c r="O127" s="48"/>
      <c r="P127" s="48"/>
    </row>
    <row r="128" spans="1:16" ht="15" x14ac:dyDescent="0.2">
      <c r="A128" s="2" t="s">
        <v>8</v>
      </c>
      <c r="B128" s="88" t="s">
        <v>8</v>
      </c>
      <c r="C128" s="97">
        <v>2</v>
      </c>
      <c r="D128" s="97">
        <v>5</v>
      </c>
      <c r="E128" s="97">
        <v>2</v>
      </c>
      <c r="F128" s="97">
        <v>5</v>
      </c>
      <c r="H128" s="116" t="s">
        <v>8</v>
      </c>
      <c r="I128" s="119">
        <v>6.5</v>
      </c>
      <c r="J128" s="3" t="s">
        <v>40</v>
      </c>
      <c r="K128" s="139">
        <v>8</v>
      </c>
      <c r="L128" s="139"/>
      <c r="M128" s="139"/>
      <c r="N128" s="139">
        <v>8</v>
      </c>
      <c r="O128" s="48"/>
      <c r="P128" s="48"/>
    </row>
    <row r="129" spans="1:16" ht="15" x14ac:dyDescent="0.2">
      <c r="A129" s="3" t="s">
        <v>40</v>
      </c>
      <c r="B129" s="87" t="s">
        <v>40</v>
      </c>
      <c r="C129" s="93">
        <v>9.5</v>
      </c>
      <c r="D129" s="98"/>
      <c r="E129" s="94">
        <v>2</v>
      </c>
      <c r="F129" s="93">
        <v>7.5</v>
      </c>
      <c r="H129" s="86" t="s">
        <v>40</v>
      </c>
      <c r="I129" s="118">
        <v>9</v>
      </c>
      <c r="J129" s="2" t="s">
        <v>6</v>
      </c>
      <c r="K129" s="135">
        <v>5.5</v>
      </c>
      <c r="L129" s="137"/>
      <c r="M129" s="136"/>
      <c r="N129" s="135">
        <v>5.5</v>
      </c>
      <c r="O129" s="48"/>
      <c r="P129" s="48">
        <f>O129*220</f>
        <v>0</v>
      </c>
    </row>
    <row r="130" spans="1:16" ht="15" x14ac:dyDescent="0.2">
      <c r="A130" s="2" t="s">
        <v>6</v>
      </c>
      <c r="B130" s="88" t="s">
        <v>6</v>
      </c>
      <c r="C130" s="95">
        <v>6.5</v>
      </c>
      <c r="D130" s="96"/>
      <c r="E130" s="97">
        <v>2</v>
      </c>
      <c r="F130" s="95">
        <v>4.5</v>
      </c>
      <c r="H130" s="116" t="s">
        <v>6</v>
      </c>
      <c r="I130" s="119">
        <v>8</v>
      </c>
      <c r="J130" s="2" t="s">
        <v>8</v>
      </c>
      <c r="K130" s="138">
        <v>2.5</v>
      </c>
      <c r="L130" s="140"/>
      <c r="M130" s="139"/>
      <c r="N130" s="138">
        <v>2.5</v>
      </c>
      <c r="O130" s="48"/>
      <c r="P130" s="48"/>
    </row>
    <row r="131" spans="1:16" ht="15" x14ac:dyDescent="0.2">
      <c r="A131" s="2" t="s">
        <v>8</v>
      </c>
      <c r="B131" s="88" t="s">
        <v>8</v>
      </c>
      <c r="C131" s="97">
        <v>3</v>
      </c>
      <c r="D131" s="96"/>
      <c r="E131" s="96"/>
      <c r="F131" s="97">
        <v>3</v>
      </c>
      <c r="H131" s="116" t="s">
        <v>8</v>
      </c>
      <c r="I131" s="119">
        <v>1</v>
      </c>
      <c r="J131" s="3" t="s">
        <v>41</v>
      </c>
      <c r="K131" s="139">
        <v>4</v>
      </c>
      <c r="L131" s="140"/>
      <c r="M131" s="140"/>
      <c r="N131" s="139">
        <v>4</v>
      </c>
      <c r="O131" s="48"/>
      <c r="P131" s="48"/>
    </row>
    <row r="132" spans="1:16" ht="15" x14ac:dyDescent="0.2">
      <c r="A132" s="3" t="s">
        <v>41</v>
      </c>
      <c r="B132" s="87" t="s">
        <v>41</v>
      </c>
      <c r="C132" s="94">
        <v>5</v>
      </c>
      <c r="D132" s="98"/>
      <c r="E132" s="98"/>
      <c r="F132" s="94">
        <v>5</v>
      </c>
      <c r="H132" s="86" t="s">
        <v>41</v>
      </c>
      <c r="I132" s="118">
        <v>8</v>
      </c>
      <c r="J132" s="2" t="s">
        <v>6</v>
      </c>
      <c r="K132" s="136">
        <v>4</v>
      </c>
      <c r="L132" s="137"/>
      <c r="M132" s="137"/>
      <c r="N132" s="136">
        <v>4</v>
      </c>
      <c r="O132" s="48"/>
      <c r="P132" s="48"/>
    </row>
    <row r="133" spans="1:16" ht="15" x14ac:dyDescent="0.2">
      <c r="A133" s="3"/>
      <c r="B133" s="87"/>
      <c r="C133" s="94"/>
      <c r="D133" s="98"/>
      <c r="E133" s="98"/>
      <c r="F133" s="94"/>
      <c r="H133" s="86"/>
      <c r="I133" s="118"/>
      <c r="J133" s="2" t="s">
        <v>8</v>
      </c>
      <c r="K133" s="136"/>
      <c r="L133" s="137"/>
      <c r="M133" s="137"/>
      <c r="N133" s="136"/>
      <c r="O133" s="48">
        <v>1</v>
      </c>
      <c r="P133" s="48">
        <f>O133*310</f>
        <v>310</v>
      </c>
    </row>
    <row r="134" spans="1:16" ht="15" x14ac:dyDescent="0.2">
      <c r="A134" s="2" t="s">
        <v>6</v>
      </c>
      <c r="B134" s="88" t="s">
        <v>6</v>
      </c>
      <c r="C134" s="97">
        <v>5</v>
      </c>
      <c r="D134" s="96"/>
      <c r="E134" s="96"/>
      <c r="F134" s="97">
        <v>5</v>
      </c>
      <c r="H134" s="116" t="s">
        <v>6</v>
      </c>
      <c r="I134" s="119">
        <v>8</v>
      </c>
      <c r="J134" s="3" t="s">
        <v>42</v>
      </c>
      <c r="K134" s="139">
        <v>16</v>
      </c>
      <c r="L134" s="140"/>
      <c r="M134" s="140"/>
      <c r="N134" s="139">
        <v>16</v>
      </c>
      <c r="O134" s="48"/>
      <c r="P134" s="48"/>
    </row>
    <row r="135" spans="1:16" ht="15" x14ac:dyDescent="0.2">
      <c r="A135" s="3" t="s">
        <v>42</v>
      </c>
      <c r="B135" s="87" t="s">
        <v>42</v>
      </c>
      <c r="C135" s="93">
        <v>16.5</v>
      </c>
      <c r="D135" s="98"/>
      <c r="E135" s="98"/>
      <c r="F135" s="93">
        <v>16.5</v>
      </c>
      <c r="H135" s="86" t="s">
        <v>42</v>
      </c>
      <c r="I135" s="118">
        <v>3.5</v>
      </c>
      <c r="J135" s="2" t="s">
        <v>6</v>
      </c>
      <c r="K135" s="135">
        <v>16</v>
      </c>
      <c r="L135" s="137"/>
      <c r="M135" s="137"/>
      <c r="N135" s="135">
        <v>16</v>
      </c>
      <c r="O135" s="48"/>
      <c r="P135" s="48"/>
    </row>
    <row r="136" spans="1:16" ht="15" x14ac:dyDescent="0.2">
      <c r="A136" s="2" t="s">
        <v>6</v>
      </c>
      <c r="B136" s="88" t="s">
        <v>6</v>
      </c>
      <c r="C136" s="95">
        <v>16.5</v>
      </c>
      <c r="D136" s="96"/>
      <c r="E136" s="96"/>
      <c r="F136" s="95">
        <v>16.5</v>
      </c>
      <c r="H136" s="116" t="s">
        <v>6</v>
      </c>
      <c r="I136" s="119">
        <v>3.5</v>
      </c>
      <c r="J136" s="3" t="s">
        <v>125</v>
      </c>
      <c r="K136" s="138">
        <v>8</v>
      </c>
      <c r="L136" s="140"/>
      <c r="M136" s="140"/>
      <c r="N136" s="138">
        <v>8</v>
      </c>
      <c r="O136" s="48"/>
      <c r="P136" s="48"/>
    </row>
    <row r="137" spans="1:16" ht="15" x14ac:dyDescent="0.2">
      <c r="A137" s="3" t="s">
        <v>125</v>
      </c>
      <c r="B137" s="87" t="s">
        <v>125</v>
      </c>
      <c r="C137" s="98"/>
      <c r="D137" s="94">
        <v>8</v>
      </c>
      <c r="E137" s="98"/>
      <c r="F137" s="94">
        <v>8</v>
      </c>
      <c r="J137" s="2" t="s">
        <v>6</v>
      </c>
      <c r="K137" s="136">
        <v>8</v>
      </c>
      <c r="L137" s="137"/>
      <c r="M137" s="137"/>
      <c r="N137" s="136">
        <v>8</v>
      </c>
      <c r="O137" s="48"/>
      <c r="P137" s="48"/>
    </row>
    <row r="138" spans="1:16" ht="15" x14ac:dyDescent="0.2">
      <c r="A138" s="2" t="s">
        <v>6</v>
      </c>
      <c r="B138" s="88" t="s">
        <v>6</v>
      </c>
      <c r="C138" s="96"/>
      <c r="D138" s="97">
        <v>8</v>
      </c>
      <c r="E138" s="96"/>
      <c r="F138" s="97">
        <v>8</v>
      </c>
      <c r="J138" s="63" t="s">
        <v>89</v>
      </c>
      <c r="K138" s="139">
        <v>1.5</v>
      </c>
      <c r="L138" s="140">
        <v>1</v>
      </c>
      <c r="M138" s="140">
        <v>1</v>
      </c>
      <c r="N138" s="139">
        <v>1.5</v>
      </c>
      <c r="O138" s="48"/>
      <c r="P138" s="48"/>
    </row>
    <row r="139" spans="1:16" ht="15" x14ac:dyDescent="0.2">
      <c r="A139" s="63" t="s">
        <v>89</v>
      </c>
      <c r="B139" s="87" t="s">
        <v>89</v>
      </c>
      <c r="C139" s="93">
        <v>1.5</v>
      </c>
      <c r="D139" s="94">
        <v>1</v>
      </c>
      <c r="E139" s="94">
        <v>1</v>
      </c>
      <c r="F139" s="93">
        <v>1.5</v>
      </c>
      <c r="H139" s="86" t="s">
        <v>89</v>
      </c>
      <c r="I139" s="118">
        <v>8.5</v>
      </c>
      <c r="J139" s="64" t="s">
        <v>6</v>
      </c>
      <c r="K139" s="135"/>
      <c r="L139" s="136">
        <v>1</v>
      </c>
      <c r="M139" s="136">
        <v>1</v>
      </c>
      <c r="N139" s="135"/>
      <c r="O139" s="48"/>
      <c r="P139" s="48"/>
    </row>
    <row r="140" spans="1:16" ht="15" x14ac:dyDescent="0.2">
      <c r="A140" s="64" t="s">
        <v>6</v>
      </c>
      <c r="B140" s="88" t="s">
        <v>6</v>
      </c>
      <c r="C140" s="96"/>
      <c r="D140" s="97">
        <v>1</v>
      </c>
      <c r="E140" s="97">
        <v>1</v>
      </c>
      <c r="F140" s="96"/>
      <c r="H140" s="116" t="s">
        <v>6</v>
      </c>
      <c r="I140" s="119">
        <v>7</v>
      </c>
      <c r="J140" s="64" t="s">
        <v>8</v>
      </c>
      <c r="K140" s="140">
        <v>1.5</v>
      </c>
      <c r="L140" s="139"/>
      <c r="M140" s="139"/>
      <c r="N140" s="140">
        <v>1.5</v>
      </c>
      <c r="O140" s="48"/>
      <c r="P140" s="48"/>
    </row>
    <row r="141" spans="1:16" ht="15" x14ac:dyDescent="0.2">
      <c r="A141" s="64" t="s">
        <v>8</v>
      </c>
      <c r="B141" s="88" t="s">
        <v>8</v>
      </c>
      <c r="C141" s="95">
        <v>1.5</v>
      </c>
      <c r="D141" s="96"/>
      <c r="E141" s="96"/>
      <c r="F141" s="95">
        <v>1.5</v>
      </c>
      <c r="H141" s="116" t="s">
        <v>8</v>
      </c>
      <c r="I141" s="119">
        <v>1.5</v>
      </c>
      <c r="J141" s="3" t="s">
        <v>43</v>
      </c>
      <c r="K141" s="138">
        <v>10.5</v>
      </c>
      <c r="L141" s="140">
        <v>8</v>
      </c>
      <c r="M141" s="140">
        <v>1.5</v>
      </c>
      <c r="N141" s="138">
        <v>17</v>
      </c>
      <c r="O141" s="48"/>
      <c r="P141" s="48"/>
    </row>
    <row r="142" spans="1:16" ht="15" x14ac:dyDescent="0.2">
      <c r="A142" s="3" t="s">
        <v>43</v>
      </c>
      <c r="B142" s="87" t="s">
        <v>43</v>
      </c>
      <c r="C142" s="93">
        <v>13.5</v>
      </c>
      <c r="D142" s="94">
        <v>8</v>
      </c>
      <c r="E142" s="94">
        <v>1</v>
      </c>
      <c r="F142" s="93">
        <v>20.5</v>
      </c>
      <c r="H142" s="86" t="s">
        <v>43</v>
      </c>
      <c r="I142" s="118">
        <v>39</v>
      </c>
      <c r="J142" s="2" t="s">
        <v>6</v>
      </c>
      <c r="K142" s="135">
        <v>6</v>
      </c>
      <c r="L142" s="136">
        <v>8</v>
      </c>
      <c r="M142" s="135">
        <v>1.5</v>
      </c>
      <c r="N142" s="136">
        <v>12.5</v>
      </c>
      <c r="O142" s="48"/>
      <c r="P142" s="48">
        <f>O142*220</f>
        <v>0</v>
      </c>
    </row>
    <row r="143" spans="1:16" ht="15" x14ac:dyDescent="0.2">
      <c r="A143" s="2" t="s">
        <v>6</v>
      </c>
      <c r="B143" s="88" t="s">
        <v>6</v>
      </c>
      <c r="C143" s="97">
        <v>8</v>
      </c>
      <c r="D143" s="97">
        <v>8</v>
      </c>
      <c r="E143" s="97">
        <v>1</v>
      </c>
      <c r="F143" s="97">
        <v>15</v>
      </c>
      <c r="H143" s="116" t="s">
        <v>6</v>
      </c>
      <c r="I143" s="119">
        <v>32</v>
      </c>
      <c r="J143" s="2" t="s">
        <v>8</v>
      </c>
      <c r="K143" s="139">
        <v>4.5</v>
      </c>
      <c r="L143" s="139"/>
      <c r="M143" s="138"/>
      <c r="N143" s="138">
        <v>4.5</v>
      </c>
      <c r="O143" s="48"/>
      <c r="P143" s="48"/>
    </row>
    <row r="144" spans="1:16" ht="15" x14ac:dyDescent="0.2">
      <c r="A144" s="2" t="s">
        <v>8</v>
      </c>
      <c r="B144" s="88" t="s">
        <v>8</v>
      </c>
      <c r="C144" s="95">
        <v>5.5</v>
      </c>
      <c r="D144" s="96"/>
      <c r="E144" s="96"/>
      <c r="F144" s="95">
        <v>5.5</v>
      </c>
      <c r="H144" s="116" t="s">
        <v>8</v>
      </c>
      <c r="I144" s="119">
        <v>7</v>
      </c>
      <c r="J144" s="63" t="s">
        <v>90</v>
      </c>
      <c r="K144" s="138">
        <v>20.5</v>
      </c>
      <c r="L144" s="140"/>
      <c r="M144" s="140"/>
      <c r="N144" s="138">
        <v>20.5</v>
      </c>
      <c r="O144" s="48"/>
      <c r="P144" s="48"/>
    </row>
    <row r="145" spans="1:16" ht="15" x14ac:dyDescent="0.2">
      <c r="A145" s="63" t="s">
        <v>90</v>
      </c>
      <c r="B145" s="87" t="s">
        <v>90</v>
      </c>
      <c r="C145" s="93">
        <v>20.5</v>
      </c>
      <c r="D145" s="98"/>
      <c r="E145" s="94">
        <v>2</v>
      </c>
      <c r="F145" s="93">
        <v>18.5</v>
      </c>
      <c r="H145" s="86" t="s">
        <v>90</v>
      </c>
      <c r="I145" s="118">
        <v>2.5</v>
      </c>
      <c r="J145" s="64" t="s">
        <v>6</v>
      </c>
      <c r="K145" s="135">
        <v>17</v>
      </c>
      <c r="L145" s="137"/>
      <c r="M145" s="137"/>
      <c r="N145" s="135">
        <v>17</v>
      </c>
      <c r="O145" s="48"/>
      <c r="P145" s="48"/>
    </row>
    <row r="146" spans="1:16" ht="15" x14ac:dyDescent="0.2">
      <c r="A146" s="64" t="s">
        <v>6</v>
      </c>
      <c r="B146" s="88" t="s">
        <v>6</v>
      </c>
      <c r="C146" s="97">
        <v>17</v>
      </c>
      <c r="D146" s="96"/>
      <c r="E146" s="96"/>
      <c r="F146" s="97">
        <v>17</v>
      </c>
      <c r="H146" s="116" t="s">
        <v>6</v>
      </c>
      <c r="I146" s="119">
        <v>2.5</v>
      </c>
      <c r="J146" s="64" t="s">
        <v>8</v>
      </c>
      <c r="K146" s="139">
        <v>3.5</v>
      </c>
      <c r="L146" s="140"/>
      <c r="M146" s="140"/>
      <c r="N146" s="139">
        <v>3.5</v>
      </c>
      <c r="O146" s="48"/>
      <c r="P146" s="48"/>
    </row>
    <row r="147" spans="1:16" ht="15" x14ac:dyDescent="0.2">
      <c r="A147" s="64" t="s">
        <v>8</v>
      </c>
      <c r="B147" s="88" t="s">
        <v>8</v>
      </c>
      <c r="C147" s="95">
        <v>3.5</v>
      </c>
      <c r="D147" s="96"/>
      <c r="E147" s="97">
        <v>2</v>
      </c>
      <c r="F147" s="95">
        <v>1.5</v>
      </c>
      <c r="J147" s="63" t="s">
        <v>91</v>
      </c>
      <c r="K147" s="138">
        <v>12.5</v>
      </c>
      <c r="L147" s="140"/>
      <c r="M147" s="140"/>
      <c r="N147" s="138">
        <v>12.5</v>
      </c>
      <c r="O147" s="48"/>
      <c r="P147" s="48"/>
    </row>
    <row r="148" spans="1:16" ht="15" x14ac:dyDescent="0.2">
      <c r="A148" s="63" t="s">
        <v>91</v>
      </c>
      <c r="B148" s="87" t="s">
        <v>91</v>
      </c>
      <c r="C148" s="93">
        <v>14.5</v>
      </c>
      <c r="D148" s="98"/>
      <c r="E148" s="98"/>
      <c r="F148" s="93">
        <v>14.5</v>
      </c>
      <c r="H148" s="86" t="s">
        <v>91</v>
      </c>
      <c r="I148" s="118">
        <v>0.5</v>
      </c>
      <c r="J148" s="64" t="s">
        <v>6</v>
      </c>
      <c r="K148" s="135">
        <v>9.5</v>
      </c>
      <c r="L148" s="137"/>
      <c r="M148" s="137"/>
      <c r="N148" s="135">
        <v>9.5</v>
      </c>
      <c r="O148" s="48"/>
      <c r="P148" s="48"/>
    </row>
    <row r="149" spans="1:16" ht="15" x14ac:dyDescent="0.2">
      <c r="A149" s="64" t="s">
        <v>6</v>
      </c>
      <c r="B149" s="88" t="s">
        <v>6</v>
      </c>
      <c r="C149" s="95">
        <v>10.5</v>
      </c>
      <c r="D149" s="96"/>
      <c r="E149" s="96"/>
      <c r="F149" s="95">
        <v>10.5</v>
      </c>
      <c r="H149" s="116" t="s">
        <v>6</v>
      </c>
      <c r="I149" s="119">
        <v>0.5</v>
      </c>
      <c r="J149" s="64" t="s">
        <v>8</v>
      </c>
      <c r="K149" s="138">
        <v>3</v>
      </c>
      <c r="L149" s="140"/>
      <c r="M149" s="140"/>
      <c r="N149" s="138">
        <v>3</v>
      </c>
      <c r="O149" s="48"/>
      <c r="P149" s="48"/>
    </row>
    <row r="150" spans="1:16" ht="15" x14ac:dyDescent="0.2">
      <c r="A150" s="64" t="s">
        <v>8</v>
      </c>
      <c r="B150" s="88" t="s">
        <v>8</v>
      </c>
      <c r="C150" s="97">
        <v>4</v>
      </c>
      <c r="D150" s="96"/>
      <c r="E150" s="96"/>
      <c r="F150" s="97">
        <v>4</v>
      </c>
      <c r="J150" s="63" t="s">
        <v>92</v>
      </c>
      <c r="K150" s="139">
        <v>10</v>
      </c>
      <c r="L150" s="140"/>
      <c r="M150" s="140">
        <v>3.5</v>
      </c>
      <c r="N150" s="139">
        <v>6.5</v>
      </c>
      <c r="O150" s="48"/>
      <c r="P150" s="48"/>
    </row>
    <row r="151" spans="1:16" ht="15" x14ac:dyDescent="0.2">
      <c r="A151" s="63" t="s">
        <v>92</v>
      </c>
      <c r="B151" s="87" t="s">
        <v>92</v>
      </c>
      <c r="C151" s="94">
        <v>10</v>
      </c>
      <c r="D151" s="98"/>
      <c r="E151" s="94">
        <v>2</v>
      </c>
      <c r="F151" s="94">
        <v>8</v>
      </c>
      <c r="J151" s="64" t="s">
        <v>6</v>
      </c>
      <c r="K151" s="136">
        <v>6</v>
      </c>
      <c r="L151" s="137"/>
      <c r="M151" s="136">
        <v>2</v>
      </c>
      <c r="N151" s="136">
        <v>4</v>
      </c>
      <c r="O151" s="48"/>
      <c r="P151" s="48"/>
    </row>
    <row r="152" spans="1:16" ht="15" x14ac:dyDescent="0.2">
      <c r="A152" s="64" t="s">
        <v>6</v>
      </c>
      <c r="B152" s="88" t="s">
        <v>6</v>
      </c>
      <c r="C152" s="97">
        <v>6</v>
      </c>
      <c r="D152" s="96"/>
      <c r="E152" s="97">
        <v>2</v>
      </c>
      <c r="F152" s="97">
        <v>4</v>
      </c>
      <c r="J152" s="64" t="s">
        <v>8</v>
      </c>
      <c r="K152" s="139">
        <v>4</v>
      </c>
      <c r="L152" s="140"/>
      <c r="M152" s="139">
        <v>1.5</v>
      </c>
      <c r="N152" s="139">
        <v>2.5</v>
      </c>
      <c r="O152" s="48"/>
      <c r="P152" s="48"/>
    </row>
    <row r="153" spans="1:16" ht="15" x14ac:dyDescent="0.2">
      <c r="A153" s="64" t="s">
        <v>8</v>
      </c>
      <c r="B153" s="88" t="s">
        <v>8</v>
      </c>
      <c r="C153" s="97">
        <v>4</v>
      </c>
      <c r="D153" s="96"/>
      <c r="E153" s="96"/>
      <c r="F153" s="97">
        <v>4</v>
      </c>
      <c r="J153" s="63" t="s">
        <v>93</v>
      </c>
      <c r="K153" s="139">
        <v>2</v>
      </c>
      <c r="L153" s="140"/>
      <c r="M153" s="140"/>
      <c r="N153" s="139">
        <v>2</v>
      </c>
      <c r="O153" s="48"/>
      <c r="P153" s="48"/>
    </row>
    <row r="154" spans="1:16" ht="15" x14ac:dyDescent="0.2">
      <c r="A154" s="63" t="s">
        <v>93</v>
      </c>
      <c r="B154" s="87" t="s">
        <v>93</v>
      </c>
      <c r="C154" s="94">
        <v>2</v>
      </c>
      <c r="D154" s="98"/>
      <c r="E154" s="98"/>
      <c r="F154" s="94">
        <v>2</v>
      </c>
      <c r="H154" s="86" t="s">
        <v>93</v>
      </c>
      <c r="I154" s="118">
        <v>6.5</v>
      </c>
      <c r="J154" s="64" t="s">
        <v>6</v>
      </c>
      <c r="K154" s="136"/>
      <c r="L154" s="137"/>
      <c r="M154" s="137"/>
      <c r="N154" s="136"/>
      <c r="O154" s="48"/>
      <c r="P154" s="48"/>
    </row>
    <row r="155" spans="1:16" x14ac:dyDescent="0.2">
      <c r="A155" s="64" t="s">
        <v>6</v>
      </c>
      <c r="H155" s="116" t="s">
        <v>6</v>
      </c>
      <c r="I155" s="119">
        <v>3.5</v>
      </c>
      <c r="J155" s="64" t="s">
        <v>8</v>
      </c>
      <c r="K155" s="139">
        <v>2</v>
      </c>
      <c r="L155" s="140"/>
      <c r="M155" s="140"/>
      <c r="N155" s="139">
        <v>2</v>
      </c>
    </row>
    <row r="156" spans="1:16" ht="15.75" x14ac:dyDescent="0.25">
      <c r="A156" s="99" t="s">
        <v>8</v>
      </c>
      <c r="B156" s="100" t="s">
        <v>8</v>
      </c>
      <c r="C156" s="101">
        <v>2</v>
      </c>
      <c r="D156" s="102"/>
      <c r="E156" s="102"/>
      <c r="F156" s="101">
        <v>2</v>
      </c>
      <c r="H156" s="116" t="s">
        <v>8</v>
      </c>
      <c r="I156" s="119">
        <v>3</v>
      </c>
      <c r="O156" s="84">
        <f>SUM(O3:O154)</f>
        <v>100</v>
      </c>
      <c r="P156" s="84">
        <f>SUM(P3:P154)</f>
        <v>22090</v>
      </c>
    </row>
    <row r="157" spans="1:16" ht="15.75" x14ac:dyDescent="0.25">
      <c r="B157" s="105"/>
      <c r="C157" s="106"/>
      <c r="D157" s="107"/>
      <c r="E157" s="107"/>
      <c r="F157" s="106"/>
      <c r="P157" s="84"/>
    </row>
    <row r="158" spans="1:16" x14ac:dyDescent="0.2">
      <c r="B158" s="108"/>
      <c r="C158" s="112"/>
      <c r="D158" s="110"/>
      <c r="E158" s="110"/>
      <c r="F158" s="112"/>
    </row>
    <row r="159" spans="1:16" x14ac:dyDescent="0.2">
      <c r="B159" s="105"/>
      <c r="C159" s="111"/>
      <c r="D159" s="107"/>
      <c r="E159" s="107"/>
      <c r="F159" s="111"/>
    </row>
    <row r="160" spans="1:16" x14ac:dyDescent="0.2">
      <c r="B160" s="108"/>
      <c r="C160" s="112"/>
      <c r="D160" s="110"/>
      <c r="E160" s="110"/>
      <c r="F160" s="112"/>
    </row>
    <row r="161" spans="2:6" x14ac:dyDescent="0.2">
      <c r="B161" s="105"/>
      <c r="C161" s="106"/>
      <c r="D161" s="107"/>
      <c r="E161" s="107"/>
      <c r="F161" s="106"/>
    </row>
    <row r="162" spans="2:6" x14ac:dyDescent="0.2">
      <c r="B162" s="108"/>
      <c r="C162" s="109"/>
      <c r="D162" s="110"/>
      <c r="E162" s="110"/>
      <c r="F162" s="109"/>
    </row>
    <row r="163" spans="2:6" x14ac:dyDescent="0.2">
      <c r="B163" s="105"/>
      <c r="C163" s="107"/>
      <c r="D163" s="106"/>
      <c r="E163" s="107"/>
      <c r="F163" s="106"/>
    </row>
    <row r="164" spans="2:6" x14ac:dyDescent="0.2">
      <c r="B164" s="108"/>
      <c r="C164" s="110"/>
      <c r="D164" s="109"/>
      <c r="E164" s="110"/>
      <c r="F164" s="109"/>
    </row>
    <row r="165" spans="2:6" x14ac:dyDescent="0.2">
      <c r="B165" s="105"/>
      <c r="C165" s="111"/>
      <c r="D165" s="106"/>
      <c r="E165" s="107"/>
      <c r="F165" s="111"/>
    </row>
    <row r="166" spans="2:6" x14ac:dyDescent="0.2">
      <c r="B166" s="108"/>
      <c r="C166" s="112"/>
      <c r="D166" s="109"/>
      <c r="E166" s="110"/>
      <c r="F166" s="112"/>
    </row>
    <row r="167" spans="2:6" x14ac:dyDescent="0.2">
      <c r="B167" s="105"/>
      <c r="C167" s="106"/>
      <c r="D167" s="106"/>
      <c r="E167" s="107"/>
      <c r="F167" s="106"/>
    </row>
    <row r="168" spans="2:6" x14ac:dyDescent="0.2">
      <c r="B168" s="108"/>
      <c r="C168" s="109"/>
      <c r="D168" s="109"/>
      <c r="E168" s="110"/>
      <c r="F168" s="109"/>
    </row>
    <row r="169" spans="2:6" x14ac:dyDescent="0.2">
      <c r="B169" s="105"/>
      <c r="C169" s="111"/>
      <c r="D169" s="106"/>
      <c r="E169" s="106"/>
      <c r="F169" s="111"/>
    </row>
    <row r="170" spans="2:6" x14ac:dyDescent="0.2">
      <c r="B170" s="108"/>
      <c r="C170" s="112"/>
      <c r="D170" s="109"/>
      <c r="E170" s="109"/>
      <c r="F170" s="112"/>
    </row>
    <row r="171" spans="2:6" x14ac:dyDescent="0.2">
      <c r="B171" s="105"/>
      <c r="C171" s="106"/>
      <c r="D171" s="106"/>
      <c r="E171" s="111"/>
      <c r="F171" s="111"/>
    </row>
    <row r="172" spans="2:6" x14ac:dyDescent="0.2">
      <c r="B172" s="108"/>
      <c r="C172" s="109"/>
      <c r="D172" s="109"/>
      <c r="E172" s="112"/>
      <c r="F172" s="112"/>
    </row>
    <row r="173" spans="2:6" x14ac:dyDescent="0.2">
      <c r="B173" s="105"/>
      <c r="C173" s="106"/>
      <c r="D173" s="106"/>
      <c r="E173" s="107"/>
      <c r="F173" s="106"/>
    </row>
    <row r="174" spans="2:6" x14ac:dyDescent="0.2">
      <c r="B174" s="108"/>
      <c r="C174" s="109"/>
      <c r="D174" s="109"/>
      <c r="E174" s="110"/>
      <c r="F174" s="109"/>
    </row>
    <row r="175" spans="2:6" x14ac:dyDescent="0.2">
      <c r="B175" s="105"/>
      <c r="C175" s="107"/>
      <c r="D175" s="106"/>
      <c r="E175" s="107"/>
      <c r="F175" s="106"/>
    </row>
    <row r="176" spans="2:6" x14ac:dyDescent="0.2">
      <c r="B176" s="108"/>
      <c r="C176" s="110"/>
      <c r="D176" s="109"/>
      <c r="E176" s="110"/>
      <c r="F176" s="109"/>
    </row>
    <row r="177" spans="2:6" x14ac:dyDescent="0.2">
      <c r="B177" s="105"/>
      <c r="C177" s="106"/>
      <c r="D177" s="106"/>
      <c r="E177" s="107"/>
      <c r="F177" s="106"/>
    </row>
    <row r="178" spans="2:6" x14ac:dyDescent="0.2">
      <c r="B178" s="108"/>
      <c r="C178" s="109"/>
      <c r="D178" s="109"/>
      <c r="E178" s="110"/>
      <c r="F178" s="109"/>
    </row>
    <row r="179" spans="2:6" x14ac:dyDescent="0.2">
      <c r="B179" s="108"/>
      <c r="C179" s="109"/>
      <c r="D179" s="110"/>
      <c r="E179" s="110"/>
      <c r="F179" s="109"/>
    </row>
    <row r="180" spans="2:6" x14ac:dyDescent="0.2">
      <c r="B180" s="105"/>
      <c r="C180" s="106"/>
      <c r="D180" s="106"/>
      <c r="E180" s="107"/>
      <c r="F180" s="106"/>
    </row>
    <row r="181" spans="2:6" x14ac:dyDescent="0.2">
      <c r="B181" s="108"/>
      <c r="C181" s="109"/>
      <c r="D181" s="109"/>
      <c r="E181" s="110"/>
      <c r="F181" s="109"/>
    </row>
    <row r="182" spans="2:6" x14ac:dyDescent="0.2">
      <c r="B182" s="105"/>
      <c r="C182" s="106"/>
      <c r="D182" s="106"/>
      <c r="E182" s="106"/>
      <c r="F182" s="106"/>
    </row>
    <row r="183" spans="2:6" x14ac:dyDescent="0.2">
      <c r="B183" s="108"/>
      <c r="C183" s="109"/>
      <c r="D183" s="109"/>
      <c r="E183" s="109"/>
      <c r="F183" s="109"/>
    </row>
    <row r="184" spans="2:6" x14ac:dyDescent="0.2">
      <c r="B184" s="108"/>
      <c r="C184" s="109"/>
      <c r="D184" s="110"/>
      <c r="E184" s="110"/>
      <c r="F184" s="109"/>
    </row>
    <row r="185" spans="2:6" x14ac:dyDescent="0.2">
      <c r="B185" s="105"/>
      <c r="C185" s="111"/>
      <c r="D185" s="106"/>
      <c r="E185" s="107"/>
      <c r="F185" s="111"/>
    </row>
    <row r="186" spans="2:6" x14ac:dyDescent="0.2">
      <c r="B186" s="108"/>
      <c r="C186" s="112"/>
      <c r="D186" s="109"/>
      <c r="E186" s="110"/>
      <c r="F186" s="112"/>
    </row>
    <row r="187" spans="2:6" x14ac:dyDescent="0.2">
      <c r="B187" s="108"/>
      <c r="C187" s="109"/>
      <c r="D187" s="110"/>
      <c r="E187" s="110"/>
      <c r="F187" s="109"/>
    </row>
    <row r="188" spans="2:6" x14ac:dyDescent="0.2">
      <c r="B188" s="105"/>
      <c r="C188" s="106"/>
      <c r="D188" s="107"/>
      <c r="E188" s="107"/>
      <c r="F188" s="106"/>
    </row>
    <row r="189" spans="2:6" x14ac:dyDescent="0.2">
      <c r="B189" s="108"/>
      <c r="C189" s="109"/>
      <c r="D189" s="110"/>
      <c r="E189" s="110"/>
      <c r="F189" s="109"/>
    </row>
    <row r="190" spans="2:6" x14ac:dyDescent="0.2">
      <c r="B190" s="108"/>
      <c r="C190" s="109"/>
      <c r="D190" s="110"/>
      <c r="E190" s="110"/>
      <c r="F190" s="109"/>
    </row>
    <row r="191" spans="2:6" x14ac:dyDescent="0.2">
      <c r="B191" s="105"/>
      <c r="C191" s="107"/>
      <c r="D191" s="106"/>
      <c r="E191" s="107"/>
      <c r="F191" s="106"/>
    </row>
    <row r="192" spans="2:6" x14ac:dyDescent="0.2">
      <c r="B192" s="108"/>
      <c r="C192" s="110"/>
      <c r="D192" s="109"/>
      <c r="E192" s="110"/>
      <c r="F192" s="109"/>
    </row>
    <row r="193" spans="2:6" x14ac:dyDescent="0.2">
      <c r="B193" s="105"/>
      <c r="C193" s="107"/>
      <c r="D193" s="106"/>
      <c r="E193" s="107"/>
      <c r="F193" s="106"/>
    </row>
    <row r="194" spans="2:6" x14ac:dyDescent="0.2">
      <c r="B194" s="108"/>
      <c r="C194" s="110"/>
      <c r="D194" s="109"/>
      <c r="E194" s="110"/>
      <c r="F194" s="109"/>
    </row>
    <row r="195" spans="2:6" x14ac:dyDescent="0.2">
      <c r="B195" s="105"/>
      <c r="C195" s="106"/>
      <c r="D195" s="106"/>
      <c r="E195" s="107"/>
      <c r="F195" s="106"/>
    </row>
    <row r="196" spans="2:6" x14ac:dyDescent="0.2">
      <c r="B196" s="108"/>
      <c r="C196" s="109"/>
      <c r="D196" s="109"/>
      <c r="E196" s="110"/>
      <c r="F196" s="109"/>
    </row>
    <row r="197" spans="2:6" x14ac:dyDescent="0.2">
      <c r="B197" s="105"/>
      <c r="C197" s="111"/>
      <c r="D197" s="106"/>
      <c r="E197" s="107"/>
      <c r="F197" s="111"/>
    </row>
    <row r="198" spans="2:6" x14ac:dyDescent="0.2">
      <c r="B198" s="108"/>
      <c r="C198" s="110"/>
      <c r="D198" s="109"/>
      <c r="E198" s="110"/>
      <c r="F198" s="109"/>
    </row>
    <row r="199" spans="2:6" x14ac:dyDescent="0.2">
      <c r="B199" s="108"/>
      <c r="C199" s="112"/>
      <c r="D199" s="110"/>
      <c r="E199" s="110"/>
      <c r="F199" s="112"/>
    </row>
    <row r="200" spans="2:6" x14ac:dyDescent="0.2">
      <c r="B200" s="105"/>
      <c r="C200" s="106"/>
      <c r="D200" s="106"/>
      <c r="E200" s="107"/>
      <c r="F200" s="106"/>
    </row>
    <row r="201" spans="2:6" x14ac:dyDescent="0.2">
      <c r="B201" s="108"/>
      <c r="C201" s="109"/>
      <c r="D201" s="109"/>
      <c r="E201" s="110"/>
      <c r="F201" s="109"/>
    </row>
    <row r="202" spans="2:6" x14ac:dyDescent="0.2">
      <c r="B202" s="108"/>
      <c r="C202" s="109"/>
      <c r="D202" s="110"/>
      <c r="E202" s="110"/>
      <c r="F202" s="109"/>
    </row>
    <row r="203" spans="2:6" x14ac:dyDescent="0.2">
      <c r="B203" s="105"/>
      <c r="C203" s="106"/>
      <c r="D203" s="106"/>
      <c r="E203" s="111"/>
      <c r="F203" s="111"/>
    </row>
    <row r="204" spans="2:6" x14ac:dyDescent="0.2">
      <c r="B204" s="108"/>
      <c r="C204" s="109"/>
      <c r="D204" s="109"/>
      <c r="E204" s="112"/>
      <c r="F204" s="112"/>
    </row>
    <row r="205" spans="2:6" x14ac:dyDescent="0.2">
      <c r="B205" s="108"/>
      <c r="C205" s="109"/>
      <c r="D205" s="110"/>
      <c r="E205" s="110"/>
      <c r="F205" s="109"/>
    </row>
    <row r="206" spans="2:6" x14ac:dyDescent="0.2">
      <c r="B206" s="105"/>
      <c r="C206" s="106"/>
      <c r="D206" s="106"/>
      <c r="E206" s="107"/>
      <c r="F206" s="106"/>
    </row>
    <row r="207" spans="2:6" x14ac:dyDescent="0.2">
      <c r="B207" s="108"/>
      <c r="C207" s="110"/>
      <c r="D207" s="109"/>
      <c r="E207" s="110"/>
      <c r="F207" s="109"/>
    </row>
    <row r="208" spans="2:6" x14ac:dyDescent="0.2">
      <c r="B208" s="108"/>
      <c r="C208" s="109"/>
      <c r="D208" s="110"/>
      <c r="E208" s="110"/>
      <c r="F208" s="109"/>
    </row>
    <row r="209" spans="2:6" x14ac:dyDescent="0.2">
      <c r="B209" s="105"/>
      <c r="C209" s="111"/>
      <c r="D209" s="106"/>
      <c r="E209" s="107"/>
      <c r="F209" s="111"/>
    </row>
    <row r="210" spans="2:6" x14ac:dyDescent="0.2">
      <c r="B210" s="108"/>
      <c r="C210" s="112"/>
      <c r="D210" s="109"/>
      <c r="E210" s="110"/>
      <c r="F210" s="112"/>
    </row>
    <row r="211" spans="2:6" x14ac:dyDescent="0.2">
      <c r="B211" s="108"/>
      <c r="C211" s="109"/>
      <c r="D211" s="110"/>
      <c r="E211" s="110"/>
      <c r="F211" s="109"/>
    </row>
    <row r="212" spans="2:6" x14ac:dyDescent="0.2">
      <c r="B212" s="105"/>
      <c r="C212" s="106"/>
      <c r="D212" s="107"/>
      <c r="E212" s="107"/>
      <c r="F212" s="106"/>
    </row>
    <row r="213" spans="2:6" x14ac:dyDescent="0.2">
      <c r="B213" s="108"/>
      <c r="C213" s="109"/>
      <c r="D213" s="110"/>
      <c r="E213" s="110"/>
      <c r="F213" s="109"/>
    </row>
    <row r="214" spans="2:6" x14ac:dyDescent="0.2">
      <c r="B214" s="105"/>
      <c r="C214" s="106"/>
      <c r="D214" s="107"/>
      <c r="E214" s="107"/>
      <c r="F214" s="106"/>
    </row>
    <row r="215" spans="2:6" x14ac:dyDescent="0.2">
      <c r="B215" s="108"/>
      <c r="C215" s="109"/>
      <c r="D215" s="110"/>
      <c r="E215" s="110"/>
      <c r="F215" s="109"/>
    </row>
    <row r="216" spans="2:6" x14ac:dyDescent="0.2">
      <c r="B216" s="105"/>
      <c r="C216" s="106"/>
      <c r="D216" s="107"/>
      <c r="E216" s="107"/>
      <c r="F216" s="106"/>
    </row>
    <row r="217" spans="2:6" x14ac:dyDescent="0.2">
      <c r="B217" s="108"/>
      <c r="C217" s="109"/>
      <c r="D217" s="110"/>
      <c r="E217" s="110"/>
      <c r="F217" s="109"/>
    </row>
    <row r="218" spans="2:6" x14ac:dyDescent="0.2">
      <c r="B218" s="105"/>
      <c r="C218" s="106"/>
      <c r="D218" s="106"/>
      <c r="E218" s="107"/>
      <c r="F218" s="106"/>
    </row>
    <row r="219" spans="2:6" x14ac:dyDescent="0.2">
      <c r="B219" s="108"/>
      <c r="C219" s="109"/>
      <c r="D219" s="109"/>
      <c r="E219" s="110"/>
      <c r="F219" s="109"/>
    </row>
    <row r="220" spans="2:6" x14ac:dyDescent="0.2">
      <c r="B220" s="105"/>
      <c r="C220" s="106"/>
      <c r="D220" s="106"/>
      <c r="E220" s="107"/>
      <c r="F220" s="106"/>
    </row>
    <row r="221" spans="2:6" x14ac:dyDescent="0.2">
      <c r="B221" s="108"/>
      <c r="C221" s="109"/>
      <c r="D221" s="109"/>
      <c r="E221" s="110"/>
      <c r="F221" s="109"/>
    </row>
    <row r="222" spans="2:6" x14ac:dyDescent="0.2">
      <c r="B222" s="105"/>
      <c r="C222" s="106"/>
      <c r="D222" s="106"/>
      <c r="E222" s="107"/>
      <c r="F222" s="106"/>
    </row>
    <row r="223" spans="2:6" x14ac:dyDescent="0.2">
      <c r="B223" s="108"/>
      <c r="C223" s="109"/>
      <c r="D223" s="109"/>
      <c r="E223" s="110"/>
      <c r="F223" s="109"/>
    </row>
    <row r="224" spans="2:6" x14ac:dyDescent="0.2">
      <c r="B224" s="105"/>
      <c r="C224" s="106"/>
      <c r="D224" s="107"/>
      <c r="E224" s="111"/>
      <c r="F224" s="111"/>
    </row>
    <row r="225" spans="2:6" x14ac:dyDescent="0.2">
      <c r="B225" s="108"/>
      <c r="C225" s="109"/>
      <c r="D225" s="110"/>
      <c r="E225" s="112"/>
      <c r="F225" s="112"/>
    </row>
    <row r="226" spans="2:6" x14ac:dyDescent="0.2">
      <c r="B226" s="105"/>
      <c r="C226" s="106"/>
      <c r="D226" s="106"/>
      <c r="E226" s="107"/>
      <c r="F226" s="106"/>
    </row>
    <row r="227" spans="2:6" x14ac:dyDescent="0.2">
      <c r="B227" s="108"/>
      <c r="C227" s="109"/>
      <c r="D227" s="109"/>
      <c r="E227" s="110"/>
      <c r="F227" s="109"/>
    </row>
    <row r="228" spans="2:6" x14ac:dyDescent="0.2">
      <c r="B228" s="105"/>
      <c r="C228" s="106"/>
      <c r="D228" s="107"/>
      <c r="E228" s="111"/>
      <c r="F228" s="111"/>
    </row>
    <row r="229" spans="2:6" x14ac:dyDescent="0.2">
      <c r="B229" s="108"/>
      <c r="C229" s="109"/>
      <c r="D229" s="110"/>
      <c r="E229" s="112"/>
      <c r="F229" s="112"/>
    </row>
    <row r="230" spans="2:6" x14ac:dyDescent="0.2">
      <c r="B230" s="108"/>
      <c r="C230" s="109"/>
      <c r="D230" s="110"/>
      <c r="E230" s="110"/>
      <c r="F230" s="109"/>
    </row>
    <row r="231" spans="2:6" x14ac:dyDescent="0.2">
      <c r="B231" s="105"/>
      <c r="C231" s="107"/>
      <c r="D231" s="106"/>
      <c r="E231" s="107"/>
      <c r="F231" s="106"/>
    </row>
    <row r="232" spans="2:6" x14ac:dyDescent="0.2">
      <c r="B232" s="108"/>
      <c r="C232" s="110"/>
      <c r="D232" s="109"/>
      <c r="E232" s="110"/>
      <c r="F232" s="109"/>
    </row>
    <row r="233" spans="2:6" x14ac:dyDescent="0.2">
      <c r="B233" s="105"/>
      <c r="C233" s="106"/>
      <c r="D233" s="106"/>
      <c r="E233" s="107"/>
      <c r="F233" s="106"/>
    </row>
    <row r="234" spans="2:6" x14ac:dyDescent="0.2">
      <c r="B234" s="108"/>
      <c r="C234" s="109"/>
      <c r="D234" s="109"/>
      <c r="E234" s="110"/>
      <c r="F234" s="109"/>
    </row>
    <row r="235" spans="2:6" ht="12.75" x14ac:dyDescent="0.2">
      <c r="B235" s="113"/>
      <c r="C235" s="114"/>
      <c r="D235" s="104"/>
      <c r="E235" s="104"/>
      <c r="F235" s="115"/>
    </row>
  </sheetData>
  <mergeCells count="5">
    <mergeCell ref="K1:N1"/>
    <mergeCell ref="O1:O2"/>
    <mergeCell ref="P1:P2"/>
    <mergeCell ref="Q1:Q2"/>
    <mergeCell ref="C2:F2"/>
  </mergeCells>
  <conditionalFormatting sqref="P4:P154">
    <cfRule type="cellIs" dxfId="415" priority="2" operator="equal">
      <formula>0</formula>
    </cfRule>
  </conditionalFormatting>
  <conditionalFormatting sqref="O3:P154">
    <cfRule type="cellIs" dxfId="414" priority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J1" workbookViewId="0">
      <pane ySplit="2" topLeftCell="A66" activePane="bottomLeft" state="frozenSplit"/>
      <selection activeCell="J1" sqref="J1"/>
      <selection pane="bottomLeft" activeCell="O86" sqref="O86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26.33203125" bestFit="1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165</v>
      </c>
      <c r="L1" s="460"/>
      <c r="M1" s="460"/>
      <c r="N1" s="461"/>
      <c r="O1" s="455" t="s">
        <v>183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35">
        <v>5.5</v>
      </c>
      <c r="L3" s="136">
        <v>10</v>
      </c>
      <c r="M3" s="137">
        <v>1</v>
      </c>
      <c r="N3" s="135">
        <v>14.5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38">
        <v>1.5</v>
      </c>
      <c r="L4" s="139">
        <v>10</v>
      </c>
      <c r="M4" s="140">
        <v>1</v>
      </c>
      <c r="N4" s="138">
        <v>10.5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39">
        <v>4</v>
      </c>
      <c r="L5" s="140"/>
      <c r="M5" s="140"/>
      <c r="N5" s="139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36">
        <v>7</v>
      </c>
      <c r="L6" s="136">
        <v>8</v>
      </c>
      <c r="M6" s="135"/>
      <c r="N6" s="135">
        <v>15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38">
        <v>3.5</v>
      </c>
      <c r="L7" s="139">
        <v>8</v>
      </c>
      <c r="M7" s="138"/>
      <c r="N7" s="139">
        <v>11.5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38">
        <v>3.5</v>
      </c>
      <c r="L8" s="140"/>
      <c r="M8" s="140"/>
      <c r="N8" s="138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35">
        <v>14.5</v>
      </c>
      <c r="L9" s="137"/>
      <c r="M9" s="137"/>
      <c r="N9" s="135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39">
        <v>11</v>
      </c>
      <c r="L10" s="140"/>
      <c r="M10" s="140"/>
      <c r="N10" s="13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38">
        <v>3.5</v>
      </c>
      <c r="L11" s="140"/>
      <c r="M11" s="140"/>
      <c r="N11" s="138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35">
        <v>5</v>
      </c>
      <c r="L12" s="137"/>
      <c r="M12" s="136">
        <v>0.5</v>
      </c>
      <c r="N12" s="135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38">
        <v>5</v>
      </c>
      <c r="L13" s="140"/>
      <c r="M13" s="139">
        <v>0.5</v>
      </c>
      <c r="N13" s="138">
        <v>4.5</v>
      </c>
      <c r="O13" s="48"/>
      <c r="P13" s="48"/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36"/>
      <c r="L14" s="137">
        <v>1</v>
      </c>
      <c r="M14" s="137">
        <v>1</v>
      </c>
      <c r="N14" s="136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39"/>
      <c r="L15" s="140">
        <v>1</v>
      </c>
      <c r="M15" s="140">
        <v>1</v>
      </c>
      <c r="N15" s="139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36">
        <v>1</v>
      </c>
      <c r="L16" s="137"/>
      <c r="M16" s="137"/>
      <c r="N16" s="136">
        <v>1</v>
      </c>
      <c r="O16" s="48"/>
      <c r="P16" s="48"/>
    </row>
    <row r="17" spans="1:17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39">
        <v>1</v>
      </c>
      <c r="L17" s="140"/>
      <c r="M17" s="140"/>
      <c r="N17" s="139">
        <v>1</v>
      </c>
      <c r="O17" s="48"/>
      <c r="P17" s="48"/>
    </row>
    <row r="18" spans="1:17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36">
        <v>5</v>
      </c>
      <c r="L18" s="137"/>
      <c r="M18" s="137"/>
      <c r="N18" s="136">
        <v>5</v>
      </c>
      <c r="O18" s="48"/>
      <c r="P18" s="48"/>
    </row>
    <row r="19" spans="1:17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38">
        <v>3.5</v>
      </c>
      <c r="L19" s="140"/>
      <c r="M19" s="140"/>
      <c r="N19" s="138">
        <v>3.5</v>
      </c>
      <c r="O19" s="48"/>
      <c r="P19" s="48"/>
    </row>
    <row r="20" spans="1:17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38">
        <v>1.5</v>
      </c>
      <c r="L20" s="140"/>
      <c r="M20" s="140"/>
      <c r="N20" s="138">
        <v>1.5</v>
      </c>
      <c r="O20" s="48"/>
      <c r="P20" s="48"/>
    </row>
    <row r="21" spans="1:17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36">
        <v>10</v>
      </c>
      <c r="L21" s="137"/>
      <c r="M21" s="137">
        <v>2</v>
      </c>
      <c r="N21" s="136">
        <v>8</v>
      </c>
      <c r="O21" s="48"/>
      <c r="P21" s="48"/>
    </row>
    <row r="22" spans="1:17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38">
        <v>10</v>
      </c>
      <c r="L22" s="140"/>
      <c r="M22" s="140">
        <v>2</v>
      </c>
      <c r="N22" s="138">
        <v>8</v>
      </c>
      <c r="O22" s="48"/>
      <c r="P22" s="48"/>
    </row>
    <row r="23" spans="1:17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35">
        <v>4.5</v>
      </c>
      <c r="L23" s="137"/>
      <c r="M23" s="136">
        <v>3.5</v>
      </c>
      <c r="N23" s="135">
        <v>1</v>
      </c>
      <c r="O23" s="48"/>
      <c r="P23" s="48"/>
    </row>
    <row r="24" spans="1:17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38">
        <v>4.5</v>
      </c>
      <c r="L24" s="140"/>
      <c r="M24" s="139">
        <v>3.5</v>
      </c>
      <c r="N24" s="138">
        <v>1</v>
      </c>
      <c r="O24" s="48"/>
      <c r="P24" s="48">
        <f>O24*220</f>
        <v>0</v>
      </c>
    </row>
    <row r="25" spans="1:17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35">
        <v>23.5</v>
      </c>
      <c r="L25" s="137"/>
      <c r="M25" s="135">
        <v>0.5</v>
      </c>
      <c r="N25" s="136">
        <v>23</v>
      </c>
      <c r="O25" s="48"/>
      <c r="P25" s="48"/>
    </row>
    <row r="26" spans="1:17" ht="15.7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39">
        <v>16.5</v>
      </c>
      <c r="L26" s="140"/>
      <c r="M26" s="140"/>
      <c r="N26" s="139">
        <v>16.5</v>
      </c>
      <c r="O26" s="48">
        <v>10</v>
      </c>
      <c r="P26" s="48">
        <f>O26*220</f>
        <v>2200</v>
      </c>
      <c r="Q26" s="72" t="s">
        <v>83</v>
      </c>
    </row>
    <row r="27" spans="1:17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38">
        <v>7</v>
      </c>
      <c r="L27" s="140"/>
      <c r="M27" s="138">
        <v>0.5</v>
      </c>
      <c r="N27" s="139">
        <v>6.5</v>
      </c>
      <c r="O27" s="48"/>
      <c r="P27" s="48"/>
    </row>
    <row r="28" spans="1:17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35">
        <v>14</v>
      </c>
      <c r="L28" s="135">
        <v>18</v>
      </c>
      <c r="M28" s="135">
        <v>5.5</v>
      </c>
      <c r="N28" s="135">
        <v>26.5</v>
      </c>
      <c r="O28" s="48"/>
      <c r="P28" s="48"/>
    </row>
    <row r="29" spans="1:17" ht="1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39">
        <v>7</v>
      </c>
      <c r="L29" s="139">
        <v>18</v>
      </c>
      <c r="M29" s="140">
        <v>5.5</v>
      </c>
      <c r="N29" s="139">
        <v>19.5</v>
      </c>
      <c r="O29" s="48"/>
      <c r="P29" s="48">
        <f>O29*220</f>
        <v>0</v>
      </c>
    </row>
    <row r="30" spans="1:17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39">
        <v>7</v>
      </c>
      <c r="L30" s="140"/>
      <c r="M30" s="140"/>
      <c r="N30" s="139">
        <v>7</v>
      </c>
      <c r="O30" s="48"/>
      <c r="P30" s="48"/>
    </row>
    <row r="31" spans="1:17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36">
        <v>17</v>
      </c>
      <c r="L31" s="137"/>
      <c r="M31" s="135">
        <v>4.5</v>
      </c>
      <c r="N31" s="135">
        <v>12.5</v>
      </c>
      <c r="O31" s="48"/>
      <c r="P31" s="48"/>
    </row>
    <row r="32" spans="1:17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39">
        <v>11</v>
      </c>
      <c r="L32" s="140"/>
      <c r="M32" s="138">
        <v>3.5</v>
      </c>
      <c r="N32" s="138">
        <v>7.5</v>
      </c>
      <c r="O32" s="48"/>
      <c r="P32" s="48"/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39">
        <v>6</v>
      </c>
      <c r="L33" s="140"/>
      <c r="M33" s="140">
        <v>1</v>
      </c>
      <c r="N33" s="139">
        <v>5</v>
      </c>
      <c r="O33" s="48"/>
      <c r="P33" s="48"/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36">
        <v>13</v>
      </c>
      <c r="L34" s="136">
        <v>8</v>
      </c>
      <c r="M34" s="135">
        <v>6</v>
      </c>
      <c r="N34" s="135">
        <v>15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39">
        <v>5</v>
      </c>
      <c r="L35" s="139">
        <v>8</v>
      </c>
      <c r="M35" s="138">
        <v>5</v>
      </c>
      <c r="N35" s="138">
        <v>8</v>
      </c>
      <c r="O35" s="48"/>
      <c r="P35" s="48"/>
      <c r="Q35" s="72"/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39">
        <v>8</v>
      </c>
      <c r="L36" s="140"/>
      <c r="M36" s="140">
        <v>1</v>
      </c>
      <c r="N36" s="139">
        <v>7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36">
        <v>5.5</v>
      </c>
      <c r="L37" s="136">
        <v>8</v>
      </c>
      <c r="M37" s="137">
        <v>1.5</v>
      </c>
      <c r="N37" s="136">
        <v>12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40"/>
      <c r="L38" s="139">
        <v>8</v>
      </c>
      <c r="M38" s="140">
        <v>1.5</v>
      </c>
      <c r="N38" s="139">
        <v>6.5</v>
      </c>
      <c r="O38" s="48"/>
      <c r="P38" s="48"/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39">
        <v>5.5</v>
      </c>
      <c r="L39" s="140"/>
      <c r="M39" s="140"/>
      <c r="N39" s="13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35">
        <v>12.5</v>
      </c>
      <c r="L40" s="135">
        <v>18</v>
      </c>
      <c r="M40" s="135">
        <v>3.5</v>
      </c>
      <c r="N40" s="135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38">
        <v>3.5</v>
      </c>
      <c r="L41" s="139">
        <v>18</v>
      </c>
      <c r="M41" s="138">
        <v>3.5</v>
      </c>
      <c r="N41" s="139">
        <v>18</v>
      </c>
      <c r="O41" s="48"/>
      <c r="P41" s="48">
        <f>O41*220</f>
        <v>0</v>
      </c>
    </row>
    <row r="42" spans="1:21" ht="15" x14ac:dyDescent="0.2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39">
        <v>9</v>
      </c>
      <c r="L42" s="140"/>
      <c r="M42" s="140"/>
      <c r="N42" s="139">
        <v>9</v>
      </c>
      <c r="O42" s="48"/>
      <c r="P42" s="48"/>
    </row>
    <row r="43" spans="1:21" ht="15" x14ac:dyDescent="0.2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35">
        <v>8.5</v>
      </c>
      <c r="L43" s="136">
        <v>9</v>
      </c>
      <c r="M43" s="136">
        <v>5.5</v>
      </c>
      <c r="N43" s="135">
        <v>12</v>
      </c>
      <c r="O43" s="48"/>
      <c r="P43" s="48"/>
      <c r="T43" s="141"/>
      <c r="U43" s="141"/>
    </row>
    <row r="44" spans="1:21" ht="15" x14ac:dyDescent="0.2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39">
        <v>4</v>
      </c>
      <c r="L44" s="139">
        <v>6</v>
      </c>
      <c r="M44" s="139">
        <v>5.5</v>
      </c>
      <c r="N44" s="139">
        <v>4.5</v>
      </c>
      <c r="O44" s="48"/>
      <c r="P44" s="48">
        <f>O44*220</f>
        <v>0</v>
      </c>
      <c r="T44" s="141">
        <f>0.3*0.1*0.007</f>
        <v>2.1000000000000001E-4</v>
      </c>
      <c r="U44" s="141"/>
    </row>
    <row r="45" spans="1:21" ht="15" x14ac:dyDescent="0.2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38">
        <v>4.5</v>
      </c>
      <c r="L45" s="139">
        <v>3</v>
      </c>
      <c r="M45" s="140"/>
      <c r="N45" s="138">
        <v>7.5</v>
      </c>
      <c r="O45" s="48"/>
      <c r="P45" s="48"/>
      <c r="T45" s="141">
        <f>T44*2400</f>
        <v>0.504</v>
      </c>
      <c r="U45" s="141">
        <f>T45*12</f>
        <v>6.048</v>
      </c>
    </row>
    <row r="46" spans="1:21" ht="15" x14ac:dyDescent="0.2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35">
        <v>9</v>
      </c>
      <c r="L46" s="135">
        <v>39</v>
      </c>
      <c r="M46" s="135">
        <v>5.5</v>
      </c>
      <c r="N46" s="135">
        <v>42.5</v>
      </c>
      <c r="O46" s="48"/>
      <c r="P46" s="48"/>
      <c r="T46" s="141"/>
      <c r="U46" s="141">
        <f>U45*400</f>
        <v>2419.1999999999998</v>
      </c>
    </row>
    <row r="47" spans="1:21" ht="15" x14ac:dyDescent="0.2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38">
        <v>5.5</v>
      </c>
      <c r="L47" s="139">
        <v>29</v>
      </c>
      <c r="M47" s="138">
        <v>2</v>
      </c>
      <c r="N47" s="139">
        <v>32.5</v>
      </c>
      <c r="O47" s="48"/>
      <c r="P47" s="48">
        <f>O47*220</f>
        <v>0</v>
      </c>
    </row>
    <row r="48" spans="1:21" ht="15" x14ac:dyDescent="0.2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38">
        <v>3.5</v>
      </c>
      <c r="L48" s="140">
        <v>10</v>
      </c>
      <c r="M48" s="139">
        <v>3.5</v>
      </c>
      <c r="N48" s="138">
        <v>10</v>
      </c>
      <c r="O48" s="48"/>
      <c r="P48" s="48"/>
    </row>
    <row r="49" spans="1:17" ht="15" x14ac:dyDescent="0.2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35">
        <v>15</v>
      </c>
      <c r="L49" s="135">
        <v>13</v>
      </c>
      <c r="M49" s="135">
        <v>2.5</v>
      </c>
      <c r="N49" s="135">
        <v>25.5</v>
      </c>
      <c r="O49" s="48"/>
      <c r="P49" s="48"/>
    </row>
    <row r="50" spans="1:17" ht="15" x14ac:dyDescent="0.2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39">
        <v>10.5</v>
      </c>
      <c r="L50" s="139">
        <v>8</v>
      </c>
      <c r="M50" s="138"/>
      <c r="N50" s="138">
        <v>18.5</v>
      </c>
      <c r="O50" s="48">
        <v>10</v>
      </c>
      <c r="P50" s="48">
        <f>O50*220</f>
        <v>2200</v>
      </c>
    </row>
    <row r="51" spans="1:17" ht="15" x14ac:dyDescent="0.2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38">
        <v>4.5</v>
      </c>
      <c r="L51" s="140">
        <v>5</v>
      </c>
      <c r="M51" s="140">
        <v>2.5</v>
      </c>
      <c r="N51" s="138">
        <v>7</v>
      </c>
      <c r="O51" s="48"/>
      <c r="P51" s="48"/>
    </row>
    <row r="52" spans="1:17" ht="15" x14ac:dyDescent="0.2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36">
        <v>11.5</v>
      </c>
      <c r="L52" s="136">
        <v>13</v>
      </c>
      <c r="M52" s="135">
        <v>3</v>
      </c>
      <c r="N52" s="135">
        <v>21.5</v>
      </c>
      <c r="O52" s="48"/>
      <c r="P52" s="48"/>
    </row>
    <row r="53" spans="1:17" ht="15" x14ac:dyDescent="0.2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38">
        <v>9</v>
      </c>
      <c r="L53" s="139">
        <v>8</v>
      </c>
      <c r="M53" s="138">
        <v>3</v>
      </c>
      <c r="N53" s="139">
        <v>14</v>
      </c>
      <c r="O53" s="48">
        <v>10</v>
      </c>
      <c r="P53" s="48">
        <f>O53*220</f>
        <v>2200</v>
      </c>
    </row>
    <row r="54" spans="1:17" ht="15" x14ac:dyDescent="0.2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38">
        <v>2.5</v>
      </c>
      <c r="L54" s="139">
        <v>5</v>
      </c>
      <c r="M54" s="140"/>
      <c r="N54" s="138">
        <v>7.5</v>
      </c>
      <c r="O54" s="48"/>
      <c r="P54" s="48"/>
    </row>
    <row r="55" spans="1:17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35">
        <v>4</v>
      </c>
      <c r="L55" s="135">
        <v>52</v>
      </c>
      <c r="M55" s="135">
        <v>4.5</v>
      </c>
      <c r="N55" s="135">
        <v>51.5</v>
      </c>
      <c r="O55" s="48"/>
      <c r="P55" s="48"/>
      <c r="Q55" s="72"/>
    </row>
    <row r="56" spans="1:17" ht="15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38">
        <v>2.5</v>
      </c>
      <c r="L56" s="139">
        <v>47</v>
      </c>
      <c r="M56" s="139">
        <v>4.5</v>
      </c>
      <c r="N56" s="138">
        <v>45</v>
      </c>
      <c r="O56" s="48">
        <v>10</v>
      </c>
      <c r="P56" s="48">
        <f>O56*220</f>
        <v>2200</v>
      </c>
    </row>
    <row r="57" spans="1:17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39">
        <v>1.5</v>
      </c>
      <c r="L57" s="139">
        <v>5</v>
      </c>
      <c r="M57" s="138"/>
      <c r="N57" s="138">
        <v>6.5</v>
      </c>
      <c r="O57" s="48"/>
      <c r="P57" s="48"/>
    </row>
    <row r="58" spans="1:17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35">
        <v>7</v>
      </c>
      <c r="L58" s="135">
        <v>23</v>
      </c>
      <c r="M58" s="135">
        <v>7</v>
      </c>
      <c r="N58" s="135">
        <v>23</v>
      </c>
      <c r="O58" s="48"/>
      <c r="P58" s="48"/>
    </row>
    <row r="59" spans="1:17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39">
        <v>3</v>
      </c>
      <c r="L59" s="139">
        <v>18</v>
      </c>
      <c r="M59" s="138">
        <v>4</v>
      </c>
      <c r="N59" s="138">
        <v>17</v>
      </c>
      <c r="O59" s="48"/>
      <c r="P59" s="48">
        <f>O59*220</f>
        <v>0</v>
      </c>
    </row>
    <row r="60" spans="1:17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39">
        <v>4</v>
      </c>
      <c r="L60" s="140">
        <v>5</v>
      </c>
      <c r="M60" s="140">
        <v>3</v>
      </c>
      <c r="N60" s="138">
        <v>6</v>
      </c>
      <c r="O60" s="48"/>
      <c r="P60" s="48"/>
    </row>
    <row r="61" spans="1:17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36">
        <v>14</v>
      </c>
      <c r="L61" s="137"/>
      <c r="M61" s="136">
        <v>4</v>
      </c>
      <c r="N61" s="136">
        <v>10</v>
      </c>
      <c r="O61" s="48"/>
      <c r="P61" s="48"/>
    </row>
    <row r="62" spans="1:17" ht="15" x14ac:dyDescent="0.2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39">
        <v>9</v>
      </c>
      <c r="L62" s="140"/>
      <c r="M62" s="140">
        <v>2</v>
      </c>
      <c r="N62" s="139">
        <v>7</v>
      </c>
      <c r="O62" s="48"/>
      <c r="P62" s="48"/>
    </row>
    <row r="63" spans="1:17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39">
        <v>5</v>
      </c>
      <c r="L63" s="140"/>
      <c r="M63" s="139">
        <v>2</v>
      </c>
      <c r="N63" s="139">
        <v>3</v>
      </c>
      <c r="O63" s="48"/>
      <c r="P63" s="48"/>
    </row>
    <row r="64" spans="1:17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39"/>
      <c r="L64" s="140">
        <v>1</v>
      </c>
      <c r="M64" s="139"/>
      <c r="N64" s="139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39"/>
      <c r="L65" s="140">
        <v>1</v>
      </c>
      <c r="M65" s="139"/>
      <c r="N65" s="139">
        <v>1</v>
      </c>
      <c r="O65" s="48"/>
      <c r="P65" s="48"/>
    </row>
    <row r="66" spans="1:16" ht="15" x14ac:dyDescent="0.2">
      <c r="A66" s="2" t="s">
        <v>6</v>
      </c>
      <c r="B66" s="88" t="s">
        <v>6</v>
      </c>
      <c r="C66" s="97">
        <v>9</v>
      </c>
      <c r="D66" s="96"/>
      <c r="E66" s="96"/>
      <c r="F66" s="97">
        <v>9</v>
      </c>
      <c r="H66" s="116" t="s">
        <v>6</v>
      </c>
      <c r="I66" s="119">
        <v>8</v>
      </c>
      <c r="J66" s="3" t="s">
        <v>95</v>
      </c>
      <c r="K66" s="135">
        <v>2</v>
      </c>
      <c r="L66" s="135">
        <v>28</v>
      </c>
      <c r="M66" s="135">
        <v>5.5</v>
      </c>
      <c r="N66" s="135">
        <v>24.5</v>
      </c>
      <c r="O66" s="48"/>
      <c r="P66" s="48"/>
    </row>
    <row r="67" spans="1:16" ht="15" x14ac:dyDescent="0.2">
      <c r="A67" s="2" t="s">
        <v>8</v>
      </c>
      <c r="B67" s="88" t="s">
        <v>8</v>
      </c>
      <c r="C67" s="97">
        <v>5</v>
      </c>
      <c r="D67" s="96"/>
      <c r="E67" s="96"/>
      <c r="F67" s="97">
        <v>5</v>
      </c>
      <c r="J67" s="2" t="s">
        <v>6</v>
      </c>
      <c r="K67" s="139">
        <v>2</v>
      </c>
      <c r="L67" s="139">
        <v>23</v>
      </c>
      <c r="M67" s="139">
        <v>4</v>
      </c>
      <c r="N67" s="138">
        <v>21</v>
      </c>
      <c r="O67" s="48"/>
      <c r="P67" s="48">
        <f>O67*220</f>
        <v>0</v>
      </c>
    </row>
    <row r="68" spans="1:16" ht="15" x14ac:dyDescent="0.2">
      <c r="A68" s="2"/>
      <c r="B68" s="88"/>
      <c r="C68" s="97"/>
      <c r="D68" s="96"/>
      <c r="E68" s="96"/>
      <c r="F68" s="97"/>
      <c r="J68" s="2" t="s">
        <v>8</v>
      </c>
      <c r="K68" s="136"/>
      <c r="L68" s="139">
        <v>5</v>
      </c>
      <c r="M68" s="137">
        <v>1.5</v>
      </c>
      <c r="N68" s="138">
        <v>3.5</v>
      </c>
      <c r="O68" s="48"/>
      <c r="P68" s="48"/>
    </row>
    <row r="69" spans="1:16" ht="15" x14ac:dyDescent="0.2">
      <c r="A69" s="3" t="s">
        <v>95</v>
      </c>
      <c r="B69" s="87" t="s">
        <v>95</v>
      </c>
      <c r="C69" s="94">
        <v>1</v>
      </c>
      <c r="D69" s="94">
        <v>8</v>
      </c>
      <c r="E69" s="94">
        <v>9</v>
      </c>
      <c r="F69" s="98"/>
      <c r="J69" s="3" t="s">
        <v>96</v>
      </c>
      <c r="K69" s="136">
        <v>1</v>
      </c>
      <c r="L69" s="136">
        <v>8</v>
      </c>
      <c r="M69" s="137">
        <v>1</v>
      </c>
      <c r="N69" s="136">
        <v>8</v>
      </c>
      <c r="O69" s="48"/>
      <c r="P69" s="48"/>
    </row>
    <row r="70" spans="1:16" ht="15" x14ac:dyDescent="0.2">
      <c r="A70" s="2" t="s">
        <v>6</v>
      </c>
      <c r="B70" s="88" t="s">
        <v>6</v>
      </c>
      <c r="C70" s="97">
        <v>1</v>
      </c>
      <c r="D70" s="97">
        <v>8</v>
      </c>
      <c r="E70" s="97">
        <v>9</v>
      </c>
      <c r="F70" s="96"/>
      <c r="J70" s="2" t="s">
        <v>6</v>
      </c>
      <c r="K70" s="139">
        <v>1</v>
      </c>
      <c r="L70" s="139">
        <v>8</v>
      </c>
      <c r="M70" s="140">
        <v>1</v>
      </c>
      <c r="N70" s="139">
        <v>8</v>
      </c>
      <c r="O70" s="48"/>
      <c r="P70" s="48"/>
    </row>
    <row r="71" spans="1:16" ht="15" x14ac:dyDescent="0.2">
      <c r="A71" s="2"/>
      <c r="B71" s="88"/>
      <c r="C71" s="97"/>
      <c r="D71" s="97"/>
      <c r="E71" s="97"/>
      <c r="F71" s="96"/>
      <c r="J71" s="3" t="s">
        <v>97</v>
      </c>
      <c r="K71" s="136">
        <v>1</v>
      </c>
      <c r="L71" s="136">
        <v>5</v>
      </c>
      <c r="M71" s="137"/>
      <c r="N71" s="136">
        <v>6</v>
      </c>
      <c r="O71" s="48"/>
      <c r="P71" s="48"/>
    </row>
    <row r="72" spans="1:16" ht="15" x14ac:dyDescent="0.2">
      <c r="A72" s="3" t="s">
        <v>96</v>
      </c>
      <c r="B72" s="87" t="s">
        <v>96</v>
      </c>
      <c r="C72" s="94">
        <v>1</v>
      </c>
      <c r="D72" s="94">
        <v>8</v>
      </c>
      <c r="E72" s="98"/>
      <c r="F72" s="94">
        <v>9</v>
      </c>
      <c r="J72" s="2" t="s">
        <v>6</v>
      </c>
      <c r="K72" s="139">
        <v>1</v>
      </c>
      <c r="L72" s="139">
        <v>5</v>
      </c>
      <c r="M72" s="140"/>
      <c r="N72" s="139">
        <v>6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8</v>
      </c>
      <c r="E73" s="96"/>
      <c r="F73" s="97">
        <v>9</v>
      </c>
      <c r="J73" s="3" t="s">
        <v>25</v>
      </c>
      <c r="K73" s="136">
        <v>13</v>
      </c>
      <c r="L73" s="136">
        <v>13</v>
      </c>
      <c r="M73" s="136">
        <v>10</v>
      </c>
      <c r="N73" s="136">
        <v>16</v>
      </c>
      <c r="O73" s="48"/>
      <c r="P73" s="48"/>
    </row>
    <row r="74" spans="1:16" ht="15" x14ac:dyDescent="0.2">
      <c r="A74" s="3" t="s">
        <v>97</v>
      </c>
      <c r="B74" s="87" t="s">
        <v>97</v>
      </c>
      <c r="C74" s="94">
        <v>1</v>
      </c>
      <c r="D74" s="94">
        <v>5</v>
      </c>
      <c r="E74" s="98"/>
      <c r="F74" s="94">
        <v>6</v>
      </c>
      <c r="J74" s="2" t="s">
        <v>6</v>
      </c>
      <c r="K74" s="139">
        <v>8</v>
      </c>
      <c r="L74" s="139">
        <v>13</v>
      </c>
      <c r="M74" s="139">
        <v>10</v>
      </c>
      <c r="N74" s="139">
        <v>11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1</v>
      </c>
      <c r="D75" s="97">
        <v>5</v>
      </c>
      <c r="E75" s="96"/>
      <c r="F75" s="97">
        <v>6</v>
      </c>
      <c r="J75" s="2" t="s">
        <v>8</v>
      </c>
      <c r="K75" s="139">
        <v>5</v>
      </c>
      <c r="L75" s="140"/>
      <c r="M75" s="140"/>
      <c r="N75" s="139">
        <v>5</v>
      </c>
      <c r="O75" s="48"/>
      <c r="P75" s="48"/>
    </row>
    <row r="76" spans="1:16" ht="15" x14ac:dyDescent="0.2">
      <c r="A76" s="3" t="s">
        <v>25</v>
      </c>
      <c r="B76" s="87" t="s">
        <v>25</v>
      </c>
      <c r="C76" s="94">
        <v>13</v>
      </c>
      <c r="D76" s="94">
        <v>13</v>
      </c>
      <c r="E76" s="94">
        <v>8</v>
      </c>
      <c r="F76" s="94">
        <v>18</v>
      </c>
      <c r="H76" s="86" t="s">
        <v>25</v>
      </c>
      <c r="I76" s="118">
        <v>23</v>
      </c>
      <c r="J76" s="63" t="s">
        <v>87</v>
      </c>
      <c r="K76" s="135">
        <v>0.5</v>
      </c>
      <c r="L76" s="136">
        <v>2</v>
      </c>
      <c r="M76" s="136">
        <v>1</v>
      </c>
      <c r="N76" s="135">
        <v>1.5</v>
      </c>
      <c r="O76" s="48"/>
      <c r="P76" s="48"/>
    </row>
    <row r="77" spans="1:16" ht="15" x14ac:dyDescent="0.2">
      <c r="A77" s="2" t="s">
        <v>6</v>
      </c>
      <c r="B77" s="88" t="s">
        <v>6</v>
      </c>
      <c r="C77" s="97">
        <v>8</v>
      </c>
      <c r="D77" s="97">
        <v>13</v>
      </c>
      <c r="E77" s="97">
        <v>8</v>
      </c>
      <c r="F77" s="97">
        <v>13</v>
      </c>
      <c r="H77" s="116" t="s">
        <v>6</v>
      </c>
      <c r="I77" s="119">
        <v>21</v>
      </c>
      <c r="J77" s="64" t="s">
        <v>6</v>
      </c>
      <c r="K77" s="140"/>
      <c r="L77" s="139">
        <v>1</v>
      </c>
      <c r="M77" s="139">
        <v>1</v>
      </c>
      <c r="N77" s="140"/>
      <c r="O77" s="48"/>
      <c r="P77" s="48"/>
    </row>
    <row r="78" spans="1:16" ht="15" x14ac:dyDescent="0.2">
      <c r="A78" s="2" t="s">
        <v>8</v>
      </c>
      <c r="B78" s="88" t="s">
        <v>8</v>
      </c>
      <c r="C78" s="97">
        <v>5</v>
      </c>
      <c r="D78" s="96"/>
      <c r="E78" s="96"/>
      <c r="F78" s="97">
        <v>5</v>
      </c>
      <c r="H78" s="116" t="s">
        <v>8</v>
      </c>
      <c r="I78" s="119">
        <v>2</v>
      </c>
      <c r="J78" s="64" t="s">
        <v>8</v>
      </c>
      <c r="K78" s="138">
        <v>0.5</v>
      </c>
      <c r="L78" s="139">
        <v>1</v>
      </c>
      <c r="M78" s="140"/>
      <c r="N78" s="138">
        <v>1.5</v>
      </c>
      <c r="O78" s="48"/>
      <c r="P78" s="48"/>
    </row>
    <row r="79" spans="1:16" ht="15" x14ac:dyDescent="0.2">
      <c r="A79" s="65" t="s">
        <v>87</v>
      </c>
      <c r="B79" s="87" t="s">
        <v>87</v>
      </c>
      <c r="C79" s="93">
        <v>0.5</v>
      </c>
      <c r="D79" s="94">
        <v>2</v>
      </c>
      <c r="E79" s="94">
        <v>1</v>
      </c>
      <c r="F79" s="93">
        <v>1.5</v>
      </c>
      <c r="H79" s="86" t="s">
        <v>87</v>
      </c>
      <c r="I79" s="118">
        <v>19.5</v>
      </c>
      <c r="J79" s="3" t="s">
        <v>26</v>
      </c>
      <c r="K79" s="135"/>
      <c r="L79" s="135">
        <v>24</v>
      </c>
      <c r="M79" s="135">
        <v>9</v>
      </c>
      <c r="N79" s="135">
        <v>15</v>
      </c>
      <c r="O79" s="48"/>
      <c r="P79" s="48"/>
    </row>
    <row r="80" spans="1:16" ht="15" x14ac:dyDescent="0.2">
      <c r="A80" s="68" t="s">
        <v>6</v>
      </c>
      <c r="B80" s="88" t="s">
        <v>6</v>
      </c>
      <c r="C80" s="96"/>
      <c r="D80" s="97">
        <v>1</v>
      </c>
      <c r="E80" s="97">
        <v>1</v>
      </c>
      <c r="F80" s="96"/>
      <c r="H80" s="116" t="s">
        <v>6</v>
      </c>
      <c r="I80" s="119">
        <v>11.5</v>
      </c>
      <c r="J80" s="2" t="s">
        <v>6</v>
      </c>
      <c r="K80" s="139"/>
      <c r="L80" s="139">
        <v>19</v>
      </c>
      <c r="M80" s="138">
        <v>6.5</v>
      </c>
      <c r="N80" s="138">
        <v>12.5</v>
      </c>
      <c r="O80" s="48"/>
      <c r="P80" s="48">
        <f>O80*220</f>
        <v>0</v>
      </c>
    </row>
    <row r="81" spans="1:17" ht="15" x14ac:dyDescent="0.2">
      <c r="A81" s="68" t="s">
        <v>8</v>
      </c>
      <c r="B81" s="88" t="s">
        <v>8</v>
      </c>
      <c r="C81" s="95">
        <v>0.5</v>
      </c>
      <c r="D81" s="97">
        <v>1</v>
      </c>
      <c r="E81" s="96"/>
      <c r="F81" s="95">
        <v>1.5</v>
      </c>
      <c r="H81" s="116" t="s">
        <v>8</v>
      </c>
      <c r="I81" s="119">
        <v>8</v>
      </c>
      <c r="J81" s="2" t="s">
        <v>8</v>
      </c>
      <c r="K81" s="140"/>
      <c r="L81" s="139">
        <v>5</v>
      </c>
      <c r="M81" s="140">
        <v>2.5</v>
      </c>
      <c r="N81" s="138">
        <v>2.5</v>
      </c>
      <c r="O81" s="48"/>
      <c r="P81" s="48"/>
    </row>
    <row r="82" spans="1:17" ht="15" x14ac:dyDescent="0.2">
      <c r="A82" s="3" t="s">
        <v>26</v>
      </c>
      <c r="B82" s="87" t="s">
        <v>26</v>
      </c>
      <c r="C82" s="98"/>
      <c r="D82" s="94">
        <v>22</v>
      </c>
      <c r="E82" s="94">
        <v>10</v>
      </c>
      <c r="F82" s="94">
        <v>12</v>
      </c>
      <c r="H82" s="86" t="s">
        <v>26</v>
      </c>
      <c r="I82" s="118">
        <v>41</v>
      </c>
      <c r="J82" s="3" t="s">
        <v>27</v>
      </c>
      <c r="K82" s="136">
        <v>23</v>
      </c>
      <c r="L82" s="136">
        <v>5</v>
      </c>
      <c r="M82" s="137"/>
      <c r="N82" s="136">
        <v>28</v>
      </c>
      <c r="O82" s="48"/>
      <c r="P82" s="48"/>
    </row>
    <row r="83" spans="1:17" ht="15.75" x14ac:dyDescent="0.2">
      <c r="A83" s="2" t="s">
        <v>6</v>
      </c>
      <c r="B83" s="88" t="s">
        <v>6</v>
      </c>
      <c r="C83" s="96"/>
      <c r="D83" s="97">
        <v>17</v>
      </c>
      <c r="E83" s="97">
        <v>10</v>
      </c>
      <c r="F83" s="97">
        <v>7</v>
      </c>
      <c r="H83" s="116" t="s">
        <v>6</v>
      </c>
      <c r="I83" s="119">
        <v>34.5</v>
      </c>
      <c r="J83" s="2" t="s">
        <v>6</v>
      </c>
      <c r="K83" s="139">
        <v>17.5</v>
      </c>
      <c r="L83" s="139">
        <v>5</v>
      </c>
      <c r="M83" s="140"/>
      <c r="N83" s="139">
        <v>22.5</v>
      </c>
      <c r="O83" s="48">
        <v>20</v>
      </c>
      <c r="P83" s="48">
        <f>O83*220</f>
        <v>4400</v>
      </c>
      <c r="Q83" s="72" t="s">
        <v>83</v>
      </c>
    </row>
    <row r="84" spans="1:17" ht="15" x14ac:dyDescent="0.2">
      <c r="A84" s="2" t="s">
        <v>8</v>
      </c>
      <c r="B84" s="88" t="s">
        <v>8</v>
      </c>
      <c r="C84" s="96"/>
      <c r="D84" s="97">
        <v>5</v>
      </c>
      <c r="E84" s="96"/>
      <c r="F84" s="97">
        <v>5</v>
      </c>
      <c r="H84" s="116" t="s">
        <v>8</v>
      </c>
      <c r="I84" s="119">
        <v>6.5</v>
      </c>
      <c r="J84" s="2" t="s">
        <v>8</v>
      </c>
      <c r="K84" s="139">
        <v>5.5</v>
      </c>
      <c r="L84" s="140"/>
      <c r="M84" s="140"/>
      <c r="N84" s="139">
        <v>5.5</v>
      </c>
      <c r="O84" s="48"/>
      <c r="P84" s="48"/>
    </row>
    <row r="85" spans="1:17" ht="15" x14ac:dyDescent="0.2">
      <c r="A85" s="3" t="s">
        <v>27</v>
      </c>
      <c r="B85" s="87" t="s">
        <v>27</v>
      </c>
      <c r="C85" s="94">
        <v>19</v>
      </c>
      <c r="D85" s="94">
        <v>13</v>
      </c>
      <c r="E85" s="98"/>
      <c r="F85" s="94">
        <v>32</v>
      </c>
      <c r="H85" s="86" t="s">
        <v>27</v>
      </c>
      <c r="I85" s="118">
        <v>48.5</v>
      </c>
      <c r="J85" s="3" t="s">
        <v>28</v>
      </c>
      <c r="K85" s="135">
        <v>13</v>
      </c>
      <c r="L85" s="136">
        <v>26</v>
      </c>
      <c r="M85" s="136">
        <v>15.5</v>
      </c>
      <c r="N85" s="135">
        <v>23.5</v>
      </c>
      <c r="O85" s="48"/>
      <c r="P85" s="48"/>
    </row>
    <row r="86" spans="1:17" ht="15" x14ac:dyDescent="0.2">
      <c r="A86" s="2" t="s">
        <v>6</v>
      </c>
      <c r="B86" s="88" t="s">
        <v>6</v>
      </c>
      <c r="C86" s="97">
        <v>11</v>
      </c>
      <c r="D86" s="97">
        <v>13</v>
      </c>
      <c r="E86" s="96"/>
      <c r="F86" s="97">
        <v>24</v>
      </c>
      <c r="H86" s="116" t="s">
        <v>6</v>
      </c>
      <c r="I86" s="119">
        <v>42.5</v>
      </c>
      <c r="J86" s="2" t="s">
        <v>6</v>
      </c>
      <c r="K86" s="138">
        <v>6.5</v>
      </c>
      <c r="L86" s="139">
        <v>26</v>
      </c>
      <c r="M86" s="138">
        <v>14.5</v>
      </c>
      <c r="N86" s="139">
        <v>18</v>
      </c>
      <c r="O86" s="48"/>
      <c r="P86" s="48">
        <f>O86*220</f>
        <v>0</v>
      </c>
    </row>
    <row r="87" spans="1:17" ht="15" x14ac:dyDescent="0.2">
      <c r="A87" s="2" t="s">
        <v>8</v>
      </c>
      <c r="B87" s="88" t="s">
        <v>8</v>
      </c>
      <c r="C87" s="97">
        <v>8</v>
      </c>
      <c r="D87" s="96"/>
      <c r="E87" s="96"/>
      <c r="F87" s="97">
        <v>8</v>
      </c>
      <c r="H87" s="116" t="s">
        <v>8</v>
      </c>
      <c r="I87" s="119">
        <v>6</v>
      </c>
      <c r="J87" s="2" t="s">
        <v>8</v>
      </c>
      <c r="K87" s="139">
        <v>6.5</v>
      </c>
      <c r="L87" s="140"/>
      <c r="M87" s="138">
        <v>1</v>
      </c>
      <c r="N87" s="138">
        <v>5.5</v>
      </c>
      <c r="O87" s="48"/>
      <c r="P87" s="48"/>
    </row>
    <row r="88" spans="1:17" ht="15" x14ac:dyDescent="0.2">
      <c r="A88" s="3" t="s">
        <v>28</v>
      </c>
      <c r="B88" s="87" t="s">
        <v>28</v>
      </c>
      <c r="C88" s="93">
        <v>23.5</v>
      </c>
      <c r="D88" s="94">
        <v>16</v>
      </c>
      <c r="E88" s="93">
        <v>5.5</v>
      </c>
      <c r="F88" s="94">
        <v>34</v>
      </c>
      <c r="H88" s="86" t="s">
        <v>28</v>
      </c>
      <c r="I88" s="118">
        <v>112</v>
      </c>
      <c r="J88" s="3" t="s">
        <v>29</v>
      </c>
      <c r="K88" s="137">
        <v>8.5</v>
      </c>
      <c r="L88" s="136">
        <v>8</v>
      </c>
      <c r="M88" s="137">
        <v>1</v>
      </c>
      <c r="N88" s="136">
        <v>15.5</v>
      </c>
      <c r="O88" s="48"/>
      <c r="P88" s="48"/>
    </row>
    <row r="89" spans="1:17" ht="15" x14ac:dyDescent="0.2">
      <c r="A89" s="2" t="s">
        <v>6</v>
      </c>
      <c r="B89" s="88" t="s">
        <v>6</v>
      </c>
      <c r="C89" s="97">
        <v>15</v>
      </c>
      <c r="D89" s="97">
        <v>16</v>
      </c>
      <c r="E89" s="97">
        <v>5</v>
      </c>
      <c r="F89" s="97">
        <v>26</v>
      </c>
      <c r="H89" s="116" t="s">
        <v>6</v>
      </c>
      <c r="I89" s="119">
        <v>100.5</v>
      </c>
      <c r="J89" s="2" t="s">
        <v>6</v>
      </c>
      <c r="K89" s="140">
        <v>4</v>
      </c>
      <c r="L89" s="139">
        <v>8</v>
      </c>
      <c r="M89" s="140">
        <v>1</v>
      </c>
      <c r="N89" s="139">
        <v>11</v>
      </c>
      <c r="O89" s="48"/>
      <c r="P89" s="48"/>
    </row>
    <row r="90" spans="1:17" ht="15" x14ac:dyDescent="0.2">
      <c r="A90" s="2" t="s">
        <v>8</v>
      </c>
      <c r="B90" s="88" t="s">
        <v>8</v>
      </c>
      <c r="C90" s="95">
        <v>8.5</v>
      </c>
      <c r="D90" s="96"/>
      <c r="E90" s="95">
        <v>0.5</v>
      </c>
      <c r="F90" s="97">
        <v>8</v>
      </c>
      <c r="H90" s="116" t="s">
        <v>8</v>
      </c>
      <c r="I90" s="119">
        <v>11.5</v>
      </c>
      <c r="J90" s="2" t="s">
        <v>8</v>
      </c>
      <c r="K90" s="137">
        <v>4.5</v>
      </c>
      <c r="L90" s="136"/>
      <c r="M90" s="137"/>
      <c r="N90" s="136">
        <v>4.5</v>
      </c>
      <c r="O90" s="48"/>
      <c r="P90" s="48"/>
    </row>
    <row r="91" spans="1:17" ht="15" x14ac:dyDescent="0.2">
      <c r="A91" s="82" t="s">
        <v>139</v>
      </c>
      <c r="J91" s="82" t="s">
        <v>139</v>
      </c>
      <c r="K91" s="135"/>
      <c r="L91" s="136">
        <v>1</v>
      </c>
      <c r="M91" s="136"/>
      <c r="N91" s="135">
        <v>1</v>
      </c>
      <c r="O91" s="48"/>
      <c r="P91" s="48"/>
    </row>
    <row r="92" spans="1:17" ht="15" x14ac:dyDescent="0.2">
      <c r="A92" s="83" t="s">
        <v>6</v>
      </c>
      <c r="J92" s="83" t="s">
        <v>6</v>
      </c>
      <c r="K92" s="139"/>
      <c r="L92" s="139">
        <v>1</v>
      </c>
      <c r="M92" s="139"/>
      <c r="N92" s="139">
        <v>1</v>
      </c>
      <c r="O92" s="48"/>
      <c r="P92" s="48"/>
    </row>
    <row r="93" spans="1:17" ht="15" x14ac:dyDescent="0.2">
      <c r="A93" s="83" t="s">
        <v>8</v>
      </c>
      <c r="J93" s="83" t="s">
        <v>8</v>
      </c>
      <c r="K93" s="138"/>
      <c r="L93" s="140"/>
      <c r="M93" s="140"/>
      <c r="N93" s="138"/>
      <c r="O93" s="48"/>
      <c r="P93" s="48"/>
    </row>
    <row r="94" spans="1:17" ht="15" x14ac:dyDescent="0.2">
      <c r="A94" s="3" t="s">
        <v>29</v>
      </c>
      <c r="B94" s="87" t="s">
        <v>29</v>
      </c>
      <c r="C94" s="93">
        <v>8.5</v>
      </c>
      <c r="D94" s="94">
        <v>8</v>
      </c>
      <c r="E94" s="94">
        <v>1</v>
      </c>
      <c r="F94" s="93">
        <v>15.5</v>
      </c>
      <c r="H94" s="86" t="s">
        <v>29</v>
      </c>
      <c r="I94" s="118">
        <v>24</v>
      </c>
      <c r="J94" s="3" t="s">
        <v>155</v>
      </c>
      <c r="K94" s="137"/>
      <c r="L94" s="136">
        <v>1</v>
      </c>
      <c r="M94" s="137"/>
      <c r="N94" s="136">
        <v>1</v>
      </c>
      <c r="O94" s="48"/>
      <c r="P94" s="48"/>
    </row>
    <row r="95" spans="1:17" ht="15" x14ac:dyDescent="0.2">
      <c r="A95" s="2" t="s">
        <v>6</v>
      </c>
      <c r="B95" s="88" t="s">
        <v>6</v>
      </c>
      <c r="C95" s="97">
        <v>4</v>
      </c>
      <c r="D95" s="97">
        <v>8</v>
      </c>
      <c r="E95" s="97">
        <v>1</v>
      </c>
      <c r="F95" s="97">
        <v>11</v>
      </c>
      <c r="H95" s="116" t="s">
        <v>6</v>
      </c>
      <c r="I95" s="119">
        <v>22.5</v>
      </c>
      <c r="J95" s="2" t="s">
        <v>6</v>
      </c>
      <c r="K95" s="137"/>
      <c r="L95" s="136">
        <v>1</v>
      </c>
      <c r="M95" s="137"/>
      <c r="N95" s="136">
        <v>1</v>
      </c>
      <c r="O95" s="48"/>
      <c r="P95" s="48"/>
    </row>
    <row r="96" spans="1:17" ht="15" x14ac:dyDescent="0.2">
      <c r="A96" s="2" t="s">
        <v>8</v>
      </c>
      <c r="B96" s="88" t="s">
        <v>8</v>
      </c>
      <c r="C96" s="95">
        <v>4.5</v>
      </c>
      <c r="D96" s="96"/>
      <c r="E96" s="96"/>
      <c r="F96" s="95">
        <v>4.5</v>
      </c>
      <c r="H96" s="116" t="s">
        <v>8</v>
      </c>
      <c r="I96" s="119">
        <v>1.5</v>
      </c>
      <c r="J96" s="3" t="s">
        <v>30</v>
      </c>
      <c r="K96" s="140">
        <v>14.5</v>
      </c>
      <c r="L96" s="139">
        <v>8</v>
      </c>
      <c r="M96" s="140">
        <v>5.5</v>
      </c>
      <c r="N96" s="139">
        <v>17</v>
      </c>
      <c r="O96" s="48"/>
      <c r="P96" s="48"/>
    </row>
    <row r="97" spans="1:17" ht="15" x14ac:dyDescent="0.2">
      <c r="A97" s="3" t="s">
        <v>30</v>
      </c>
      <c r="B97" s="87" t="s">
        <v>30</v>
      </c>
      <c r="C97" s="94">
        <v>10</v>
      </c>
      <c r="D97" s="94">
        <v>16</v>
      </c>
      <c r="E97" s="93">
        <v>9.5</v>
      </c>
      <c r="F97" s="93">
        <v>16.5</v>
      </c>
      <c r="H97" s="86" t="s">
        <v>30</v>
      </c>
      <c r="I97" s="118">
        <v>49</v>
      </c>
      <c r="J97" s="2" t="s">
        <v>6</v>
      </c>
      <c r="K97" s="136">
        <v>10</v>
      </c>
      <c r="L97" s="136">
        <v>8</v>
      </c>
      <c r="M97" s="135">
        <v>5.5</v>
      </c>
      <c r="N97" s="135">
        <v>12.5</v>
      </c>
      <c r="O97" s="48"/>
      <c r="P97" s="48">
        <f>O97*220</f>
        <v>0</v>
      </c>
    </row>
    <row r="98" spans="1:17" ht="15" x14ac:dyDescent="0.2">
      <c r="A98" s="2" t="s">
        <v>6</v>
      </c>
      <c r="B98" s="88" t="s">
        <v>6</v>
      </c>
      <c r="C98" s="95">
        <v>4.5</v>
      </c>
      <c r="D98" s="97">
        <v>16</v>
      </c>
      <c r="E98" s="95">
        <v>9.5</v>
      </c>
      <c r="F98" s="97">
        <v>11</v>
      </c>
      <c r="H98" s="116" t="s">
        <v>6</v>
      </c>
      <c r="I98" s="119">
        <v>41</v>
      </c>
      <c r="J98" s="2" t="s">
        <v>8</v>
      </c>
      <c r="K98" s="138">
        <v>4.5</v>
      </c>
      <c r="L98" s="139"/>
      <c r="M98" s="138"/>
      <c r="N98" s="139">
        <v>4.5</v>
      </c>
      <c r="O98" s="48"/>
      <c r="P98" s="48"/>
    </row>
    <row r="99" spans="1:17" ht="15" x14ac:dyDescent="0.2">
      <c r="A99" s="2" t="s">
        <v>8</v>
      </c>
      <c r="B99" s="88" t="s">
        <v>8</v>
      </c>
      <c r="C99" s="95">
        <v>5.5</v>
      </c>
      <c r="D99" s="96"/>
      <c r="E99" s="96"/>
      <c r="F99" s="95">
        <v>5.5</v>
      </c>
      <c r="H99" s="116" t="s">
        <v>8</v>
      </c>
      <c r="I99" s="119">
        <v>8</v>
      </c>
      <c r="J99" s="3" t="s">
        <v>31</v>
      </c>
      <c r="K99" s="138">
        <v>8.5</v>
      </c>
      <c r="L99" s="140"/>
      <c r="M99" s="140">
        <v>2</v>
      </c>
      <c r="N99" s="138">
        <v>6.5</v>
      </c>
      <c r="O99" s="48"/>
      <c r="P99" s="48"/>
    </row>
    <row r="100" spans="1:17" ht="15" x14ac:dyDescent="0.2">
      <c r="A100" s="3" t="s">
        <v>31</v>
      </c>
      <c r="B100" s="87" t="s">
        <v>31</v>
      </c>
      <c r="C100" s="93">
        <v>17.5</v>
      </c>
      <c r="D100" s="98"/>
      <c r="E100" s="93">
        <v>2.5</v>
      </c>
      <c r="F100" s="94">
        <v>15</v>
      </c>
      <c r="H100" s="86" t="s">
        <v>31</v>
      </c>
      <c r="I100" s="118">
        <v>20</v>
      </c>
      <c r="J100" s="2" t="s">
        <v>6</v>
      </c>
      <c r="K100" s="136">
        <v>4</v>
      </c>
      <c r="L100" s="137"/>
      <c r="M100" s="135">
        <v>2</v>
      </c>
      <c r="N100" s="135">
        <v>2</v>
      </c>
      <c r="O100" s="48"/>
      <c r="P100" s="48">
        <f>O100*220</f>
        <v>0</v>
      </c>
    </row>
    <row r="101" spans="1:17" ht="15" x14ac:dyDescent="0.2">
      <c r="A101" s="2" t="s">
        <v>6</v>
      </c>
      <c r="B101" s="88" t="s">
        <v>6</v>
      </c>
      <c r="C101" s="97">
        <v>11</v>
      </c>
      <c r="D101" s="96"/>
      <c r="E101" s="95">
        <v>2.5</v>
      </c>
      <c r="F101" s="95">
        <v>8.5</v>
      </c>
      <c r="H101" s="116" t="s">
        <v>6</v>
      </c>
      <c r="I101" s="119">
        <v>17.5</v>
      </c>
      <c r="J101" s="2" t="s">
        <v>8</v>
      </c>
      <c r="K101" s="138">
        <v>4.5</v>
      </c>
      <c r="L101" s="140"/>
      <c r="M101" s="138"/>
      <c r="N101" s="139">
        <v>4.5</v>
      </c>
      <c r="O101" s="48"/>
      <c r="P101" s="48"/>
    </row>
    <row r="102" spans="1:17" ht="15" x14ac:dyDescent="0.2">
      <c r="A102" s="2" t="s">
        <v>8</v>
      </c>
      <c r="B102" s="88" t="s">
        <v>8</v>
      </c>
      <c r="C102" s="95">
        <v>6.5</v>
      </c>
      <c r="D102" s="96"/>
      <c r="E102" s="96"/>
      <c r="F102" s="95">
        <v>6.5</v>
      </c>
      <c r="H102" s="116" t="s">
        <v>8</v>
      </c>
      <c r="I102" s="119">
        <v>2.5</v>
      </c>
      <c r="J102" s="3" t="s">
        <v>32</v>
      </c>
      <c r="K102" s="138"/>
      <c r="L102" s="140">
        <v>14</v>
      </c>
      <c r="M102" s="140"/>
      <c r="N102" s="138">
        <v>14</v>
      </c>
      <c r="O102" s="48"/>
      <c r="P102" s="48"/>
    </row>
    <row r="103" spans="1:17" ht="15" x14ac:dyDescent="0.2">
      <c r="A103" s="3" t="s">
        <v>32</v>
      </c>
      <c r="B103" s="87" t="s">
        <v>32</v>
      </c>
      <c r="C103" s="98"/>
      <c r="D103" s="94">
        <v>14</v>
      </c>
      <c r="E103" s="98"/>
      <c r="F103" s="94">
        <v>14</v>
      </c>
      <c r="H103" s="86" t="s">
        <v>32</v>
      </c>
      <c r="I103" s="118">
        <v>35.5</v>
      </c>
      <c r="J103" s="2" t="s">
        <v>6</v>
      </c>
      <c r="K103" s="137"/>
      <c r="L103" s="136">
        <v>14</v>
      </c>
      <c r="M103" s="136"/>
      <c r="N103" s="136">
        <v>14</v>
      </c>
      <c r="O103" s="48"/>
      <c r="P103" s="48">
        <f>O103*220</f>
        <v>0</v>
      </c>
    </row>
    <row r="104" spans="1:17" ht="15" x14ac:dyDescent="0.2">
      <c r="A104" s="2" t="s">
        <v>6</v>
      </c>
      <c r="B104" s="88" t="s">
        <v>6</v>
      </c>
      <c r="C104" s="96"/>
      <c r="D104" s="97">
        <v>14</v>
      </c>
      <c r="E104" s="96"/>
      <c r="F104" s="97">
        <v>14</v>
      </c>
      <c r="H104" s="116" t="s">
        <v>6</v>
      </c>
      <c r="I104" s="119">
        <v>35.5</v>
      </c>
      <c r="J104" s="3" t="s">
        <v>33</v>
      </c>
      <c r="K104" s="140">
        <v>15.5</v>
      </c>
      <c r="L104" s="139"/>
      <c r="M104" s="139"/>
      <c r="N104" s="139">
        <v>15.5</v>
      </c>
      <c r="O104" s="48"/>
      <c r="P104" s="48"/>
    </row>
    <row r="105" spans="1:17" ht="15" x14ac:dyDescent="0.2">
      <c r="A105" s="3" t="s">
        <v>33</v>
      </c>
      <c r="B105" s="87" t="s">
        <v>33</v>
      </c>
      <c r="C105" s="93">
        <v>17.5</v>
      </c>
      <c r="D105" s="98"/>
      <c r="E105" s="98"/>
      <c r="F105" s="93">
        <v>17.5</v>
      </c>
      <c r="H105" s="86" t="s">
        <v>33</v>
      </c>
      <c r="I105" s="118">
        <v>13.5</v>
      </c>
      <c r="J105" s="2" t="s">
        <v>6</v>
      </c>
      <c r="K105" s="135">
        <v>11.5</v>
      </c>
      <c r="L105" s="137"/>
      <c r="M105" s="137"/>
      <c r="N105" s="135">
        <v>11.5</v>
      </c>
      <c r="O105" s="48"/>
      <c r="P105" s="48"/>
    </row>
    <row r="106" spans="1:17" ht="15" x14ac:dyDescent="0.2">
      <c r="A106" s="2" t="s">
        <v>6</v>
      </c>
      <c r="B106" s="88" t="s">
        <v>6</v>
      </c>
      <c r="C106" s="97">
        <v>13</v>
      </c>
      <c r="D106" s="96"/>
      <c r="E106" s="96"/>
      <c r="F106" s="97">
        <v>13</v>
      </c>
      <c r="H106" s="116" t="s">
        <v>6</v>
      </c>
      <c r="I106" s="119">
        <v>10.5</v>
      </c>
      <c r="J106" s="2" t="s">
        <v>8</v>
      </c>
      <c r="K106" s="139">
        <v>4</v>
      </c>
      <c r="L106" s="140"/>
      <c r="M106" s="140"/>
      <c r="N106" s="139">
        <v>4</v>
      </c>
      <c r="O106" s="48"/>
      <c r="P106" s="48"/>
    </row>
    <row r="107" spans="1:17" ht="15.75" x14ac:dyDescent="0.2">
      <c r="A107" s="2" t="s">
        <v>8</v>
      </c>
      <c r="B107" s="88" t="s">
        <v>8</v>
      </c>
      <c r="C107" s="95">
        <v>4.5</v>
      </c>
      <c r="D107" s="96"/>
      <c r="E107" s="96"/>
      <c r="F107" s="95">
        <v>4.5</v>
      </c>
      <c r="H107" s="116" t="s">
        <v>8</v>
      </c>
      <c r="I107" s="119">
        <v>3</v>
      </c>
      <c r="J107" s="3" t="s">
        <v>34</v>
      </c>
      <c r="K107" s="138">
        <v>12.5</v>
      </c>
      <c r="L107" s="140">
        <v>5</v>
      </c>
      <c r="M107" s="140">
        <v>1</v>
      </c>
      <c r="N107" s="138">
        <v>16.5</v>
      </c>
      <c r="O107" s="48"/>
      <c r="P107" s="48"/>
      <c r="Q107" s="72"/>
    </row>
    <row r="108" spans="1:17" ht="15.75" x14ac:dyDescent="0.2">
      <c r="A108" s="3" t="s">
        <v>34</v>
      </c>
      <c r="B108" s="87" t="s">
        <v>34</v>
      </c>
      <c r="C108" s="93">
        <v>14.5</v>
      </c>
      <c r="D108" s="98"/>
      <c r="E108" s="94">
        <v>3</v>
      </c>
      <c r="F108" s="93">
        <v>11.5</v>
      </c>
      <c r="H108" s="86" t="s">
        <v>34</v>
      </c>
      <c r="I108" s="118">
        <v>40.5</v>
      </c>
      <c r="J108" s="2" t="s">
        <v>6</v>
      </c>
      <c r="K108" s="135">
        <v>10.5</v>
      </c>
      <c r="L108" s="136"/>
      <c r="M108" s="136">
        <v>1</v>
      </c>
      <c r="N108" s="135">
        <v>9.5</v>
      </c>
      <c r="O108" s="48">
        <v>10</v>
      </c>
      <c r="P108" s="48">
        <f>O108*220</f>
        <v>2200</v>
      </c>
      <c r="Q108" s="72"/>
    </row>
    <row r="109" spans="1:17" ht="15" x14ac:dyDescent="0.2">
      <c r="A109" s="2" t="s">
        <v>6</v>
      </c>
      <c r="B109" s="88" t="s">
        <v>6</v>
      </c>
      <c r="C109" s="95">
        <v>12.5</v>
      </c>
      <c r="D109" s="96"/>
      <c r="E109" s="95">
        <v>1.5</v>
      </c>
      <c r="F109" s="97">
        <v>11</v>
      </c>
      <c r="H109" s="116" t="s">
        <v>6</v>
      </c>
      <c r="I109" s="119">
        <v>32</v>
      </c>
      <c r="J109" s="2" t="s">
        <v>8</v>
      </c>
      <c r="K109" s="138">
        <v>2</v>
      </c>
      <c r="L109" s="140">
        <v>5</v>
      </c>
      <c r="M109" s="138"/>
      <c r="N109" s="139">
        <v>7</v>
      </c>
      <c r="O109" s="48"/>
      <c r="P109" s="48"/>
    </row>
    <row r="110" spans="1:17" ht="15" x14ac:dyDescent="0.2">
      <c r="A110" s="2" t="s">
        <v>8</v>
      </c>
      <c r="B110" s="88" t="s">
        <v>8</v>
      </c>
      <c r="C110" s="97">
        <v>2</v>
      </c>
      <c r="D110" s="96"/>
      <c r="E110" s="95">
        <v>1.5</v>
      </c>
      <c r="F110" s="95">
        <v>0.5</v>
      </c>
      <c r="H110" s="116" t="s">
        <v>8</v>
      </c>
      <c r="I110" s="119">
        <v>8.5</v>
      </c>
      <c r="J110" s="63" t="s">
        <v>88</v>
      </c>
      <c r="K110" s="139">
        <v>7.5</v>
      </c>
      <c r="L110" s="139"/>
      <c r="M110" s="138"/>
      <c r="N110" s="138">
        <v>7.5</v>
      </c>
      <c r="O110" s="48"/>
      <c r="P110" s="48"/>
    </row>
    <row r="111" spans="1:17" ht="15" x14ac:dyDescent="0.2">
      <c r="A111" s="63" t="s">
        <v>88</v>
      </c>
      <c r="B111" s="87" t="s">
        <v>88</v>
      </c>
      <c r="C111" s="93">
        <v>7.5</v>
      </c>
      <c r="D111" s="98"/>
      <c r="E111" s="98"/>
      <c r="F111" s="93">
        <v>7.5</v>
      </c>
      <c r="H111" s="86" t="s">
        <v>88</v>
      </c>
      <c r="I111" s="118">
        <v>5</v>
      </c>
      <c r="J111" s="64" t="s">
        <v>6</v>
      </c>
      <c r="K111" s="135">
        <v>5</v>
      </c>
      <c r="L111" s="137"/>
      <c r="M111" s="137"/>
      <c r="N111" s="135">
        <v>5</v>
      </c>
      <c r="O111" s="48"/>
      <c r="P111" s="48"/>
    </row>
    <row r="112" spans="1:17" ht="15" x14ac:dyDescent="0.2">
      <c r="A112" s="64" t="s">
        <v>6</v>
      </c>
      <c r="B112" s="88" t="s">
        <v>6</v>
      </c>
      <c r="C112" s="97">
        <v>5</v>
      </c>
      <c r="D112" s="96"/>
      <c r="E112" s="96"/>
      <c r="F112" s="97">
        <v>5</v>
      </c>
      <c r="H112" s="116" t="s">
        <v>6</v>
      </c>
      <c r="I112" s="119">
        <v>4</v>
      </c>
      <c r="J112" s="64" t="s">
        <v>8</v>
      </c>
      <c r="K112" s="139">
        <v>2.5</v>
      </c>
      <c r="L112" s="140"/>
      <c r="M112" s="140"/>
      <c r="N112" s="139">
        <v>2.5</v>
      </c>
      <c r="O112" s="48"/>
      <c r="P112" s="48"/>
    </row>
    <row r="113" spans="1:16" ht="15" x14ac:dyDescent="0.2">
      <c r="A113" s="64" t="s">
        <v>8</v>
      </c>
      <c r="B113" s="88" t="s">
        <v>8</v>
      </c>
      <c r="C113" s="95">
        <v>2.5</v>
      </c>
      <c r="D113" s="96"/>
      <c r="E113" s="96"/>
      <c r="F113" s="95">
        <v>2.5</v>
      </c>
      <c r="H113" s="116" t="s">
        <v>8</v>
      </c>
      <c r="I113" s="119">
        <v>1</v>
      </c>
      <c r="J113" s="3" t="s">
        <v>35</v>
      </c>
      <c r="K113" s="138">
        <v>8.5</v>
      </c>
      <c r="L113" s="140">
        <v>8</v>
      </c>
      <c r="M113" s="140">
        <v>2</v>
      </c>
      <c r="N113" s="138">
        <v>14.5</v>
      </c>
      <c r="O113" s="48"/>
      <c r="P113" s="48"/>
    </row>
    <row r="114" spans="1:16" ht="15" x14ac:dyDescent="0.2">
      <c r="A114" s="3" t="s">
        <v>35</v>
      </c>
      <c r="B114" s="87" t="s">
        <v>35</v>
      </c>
      <c r="C114" s="94">
        <v>13</v>
      </c>
      <c r="D114" s="94">
        <v>8</v>
      </c>
      <c r="E114" s="94">
        <v>3</v>
      </c>
      <c r="F114" s="94">
        <v>18</v>
      </c>
      <c r="H114" s="86" t="s">
        <v>35</v>
      </c>
      <c r="I114" s="118">
        <v>18.5</v>
      </c>
      <c r="J114" s="2" t="s">
        <v>6</v>
      </c>
      <c r="K114" s="136">
        <v>0.5</v>
      </c>
      <c r="L114" s="136">
        <v>8</v>
      </c>
      <c r="M114" s="136">
        <v>2</v>
      </c>
      <c r="N114" s="136">
        <v>6.5</v>
      </c>
      <c r="O114" s="48">
        <v>10</v>
      </c>
      <c r="P114" s="48">
        <f>O114*220</f>
        <v>2200</v>
      </c>
    </row>
    <row r="115" spans="1:16" ht="15" x14ac:dyDescent="0.2">
      <c r="A115" s="2" t="s">
        <v>6</v>
      </c>
      <c r="B115" s="88" t="s">
        <v>6</v>
      </c>
      <c r="C115" s="97">
        <v>5</v>
      </c>
      <c r="D115" s="97">
        <v>8</v>
      </c>
      <c r="E115" s="97">
        <v>3</v>
      </c>
      <c r="F115" s="97">
        <v>10</v>
      </c>
      <c r="H115" s="116" t="s">
        <v>6</v>
      </c>
      <c r="I115" s="119">
        <v>17.5</v>
      </c>
      <c r="J115" s="2" t="s">
        <v>8</v>
      </c>
      <c r="K115" s="139">
        <v>8</v>
      </c>
      <c r="L115" s="139"/>
      <c r="M115" s="139"/>
      <c r="N115" s="139">
        <v>8</v>
      </c>
      <c r="O115" s="48"/>
      <c r="P115" s="48"/>
    </row>
    <row r="116" spans="1:16" ht="15" x14ac:dyDescent="0.2">
      <c r="A116" s="2" t="s">
        <v>8</v>
      </c>
      <c r="B116" s="88" t="s">
        <v>8</v>
      </c>
      <c r="C116" s="97">
        <v>8</v>
      </c>
      <c r="D116" s="96"/>
      <c r="E116" s="96"/>
      <c r="F116" s="97">
        <v>8</v>
      </c>
      <c r="H116" s="116" t="s">
        <v>8</v>
      </c>
      <c r="I116" s="119">
        <v>1</v>
      </c>
      <c r="J116" s="3" t="s">
        <v>36</v>
      </c>
      <c r="K116" s="139">
        <v>6.5</v>
      </c>
      <c r="L116" s="140">
        <v>8</v>
      </c>
      <c r="M116" s="140"/>
      <c r="N116" s="139">
        <v>14.5</v>
      </c>
      <c r="O116" s="48"/>
      <c r="P116" s="48"/>
    </row>
    <row r="117" spans="1:16" ht="15" x14ac:dyDescent="0.2">
      <c r="A117" s="3" t="s">
        <v>36</v>
      </c>
      <c r="B117" s="87" t="s">
        <v>36</v>
      </c>
      <c r="C117" s="94">
        <v>7</v>
      </c>
      <c r="D117" s="94">
        <v>8</v>
      </c>
      <c r="E117" s="98"/>
      <c r="F117" s="94">
        <v>15</v>
      </c>
      <c r="H117" s="86" t="s">
        <v>36</v>
      </c>
      <c r="I117" s="118">
        <v>17</v>
      </c>
      <c r="J117" s="2" t="s">
        <v>6</v>
      </c>
      <c r="K117" s="135">
        <v>4.5</v>
      </c>
      <c r="L117" s="136">
        <v>8</v>
      </c>
      <c r="M117" s="136"/>
      <c r="N117" s="135">
        <v>12.5</v>
      </c>
      <c r="O117" s="48"/>
      <c r="P117" s="48"/>
    </row>
    <row r="118" spans="1:16" ht="15" x14ac:dyDescent="0.2">
      <c r="A118" s="2" t="s">
        <v>6</v>
      </c>
      <c r="B118" s="88" t="s">
        <v>6</v>
      </c>
      <c r="C118" s="97">
        <v>5</v>
      </c>
      <c r="D118" s="97">
        <v>8</v>
      </c>
      <c r="E118" s="96"/>
      <c r="F118" s="97">
        <v>13</v>
      </c>
      <c r="H118" s="116" t="s">
        <v>6</v>
      </c>
      <c r="I118" s="119">
        <v>15.5</v>
      </c>
      <c r="J118" s="2" t="s">
        <v>8</v>
      </c>
      <c r="K118" s="138">
        <v>2</v>
      </c>
      <c r="L118" s="139"/>
      <c r="M118" s="139"/>
      <c r="N118" s="138">
        <v>2</v>
      </c>
      <c r="O118" s="48"/>
      <c r="P118" s="48"/>
    </row>
    <row r="119" spans="1:16" ht="15" x14ac:dyDescent="0.2">
      <c r="A119" s="2" t="s">
        <v>8</v>
      </c>
      <c r="B119" s="88" t="s">
        <v>8</v>
      </c>
      <c r="C119" s="97">
        <v>2</v>
      </c>
      <c r="D119" s="96"/>
      <c r="E119" s="96"/>
      <c r="F119" s="97">
        <v>2</v>
      </c>
      <c r="H119" s="116" t="s">
        <v>8</v>
      </c>
      <c r="I119" s="119">
        <v>1.5</v>
      </c>
      <c r="J119" s="3" t="s">
        <v>37</v>
      </c>
      <c r="K119" s="139">
        <v>19</v>
      </c>
      <c r="L119" s="140"/>
      <c r="M119" s="140"/>
      <c r="N119" s="139">
        <v>19</v>
      </c>
      <c r="O119" s="48"/>
      <c r="P119" s="48"/>
    </row>
    <row r="120" spans="1:16" ht="15" x14ac:dyDescent="0.2">
      <c r="A120" s="3" t="s">
        <v>37</v>
      </c>
      <c r="B120" s="87" t="s">
        <v>37</v>
      </c>
      <c r="C120" s="93">
        <v>12.5</v>
      </c>
      <c r="D120" s="94">
        <v>8</v>
      </c>
      <c r="E120" s="98"/>
      <c r="F120" s="93">
        <v>20.5</v>
      </c>
      <c r="H120" s="86" t="s">
        <v>37</v>
      </c>
      <c r="I120" s="118">
        <v>17.5</v>
      </c>
      <c r="J120" s="2" t="s">
        <v>6</v>
      </c>
      <c r="K120" s="135">
        <v>12</v>
      </c>
      <c r="L120" s="137"/>
      <c r="M120" s="135"/>
      <c r="N120" s="136">
        <v>12</v>
      </c>
      <c r="O120" s="48"/>
      <c r="P120" s="48"/>
    </row>
    <row r="121" spans="1:16" ht="15" x14ac:dyDescent="0.2">
      <c r="A121" s="2" t="s">
        <v>6</v>
      </c>
      <c r="B121" s="88" t="s">
        <v>6</v>
      </c>
      <c r="C121" s="95">
        <v>5.5</v>
      </c>
      <c r="D121" s="97">
        <v>8</v>
      </c>
      <c r="E121" s="96"/>
      <c r="F121" s="95">
        <v>13.5</v>
      </c>
      <c r="H121" s="116" t="s">
        <v>6</v>
      </c>
      <c r="I121" s="119">
        <v>14.5</v>
      </c>
      <c r="J121" s="2" t="s">
        <v>8</v>
      </c>
      <c r="K121" s="138">
        <v>7</v>
      </c>
      <c r="L121" s="140"/>
      <c r="M121" s="138"/>
      <c r="N121" s="139">
        <v>7</v>
      </c>
      <c r="O121" s="48"/>
      <c r="P121" s="48"/>
    </row>
    <row r="122" spans="1:16" ht="15" x14ac:dyDescent="0.2">
      <c r="A122" s="2" t="s">
        <v>8</v>
      </c>
      <c r="B122" s="88" t="s">
        <v>8</v>
      </c>
      <c r="C122" s="97">
        <v>7</v>
      </c>
      <c r="D122" s="96"/>
      <c r="E122" s="96"/>
      <c r="F122" s="97">
        <v>7</v>
      </c>
      <c r="H122" s="116" t="s">
        <v>8</v>
      </c>
      <c r="I122" s="119">
        <v>3</v>
      </c>
      <c r="J122" s="3" t="s">
        <v>38</v>
      </c>
      <c r="K122" s="139">
        <v>19</v>
      </c>
      <c r="L122" s="140">
        <v>10</v>
      </c>
      <c r="M122" s="140"/>
      <c r="N122" s="139">
        <v>29</v>
      </c>
      <c r="O122" s="48"/>
      <c r="P122" s="48"/>
    </row>
    <row r="123" spans="1:16" ht="15" x14ac:dyDescent="0.2">
      <c r="A123" s="3" t="s">
        <v>38</v>
      </c>
      <c r="B123" s="87" t="s">
        <v>38</v>
      </c>
      <c r="C123" s="93">
        <v>22.5</v>
      </c>
      <c r="D123" s="98"/>
      <c r="E123" s="93">
        <v>5.5</v>
      </c>
      <c r="F123" s="94">
        <v>17</v>
      </c>
      <c r="H123" s="86" t="s">
        <v>38</v>
      </c>
      <c r="I123" s="118">
        <v>53.5</v>
      </c>
      <c r="J123" s="2" t="s">
        <v>6</v>
      </c>
      <c r="K123" s="136">
        <v>10.5</v>
      </c>
      <c r="L123" s="136">
        <v>10</v>
      </c>
      <c r="M123" s="136"/>
      <c r="N123" s="136">
        <v>20.5</v>
      </c>
      <c r="O123" s="48">
        <v>10</v>
      </c>
      <c r="P123" s="48">
        <f>O123*220</f>
        <v>2200</v>
      </c>
    </row>
    <row r="124" spans="1:16" ht="15" x14ac:dyDescent="0.2">
      <c r="A124" s="2" t="s">
        <v>6</v>
      </c>
      <c r="B124" s="88" t="s">
        <v>6</v>
      </c>
      <c r="C124" s="95">
        <v>10.5</v>
      </c>
      <c r="D124" s="96"/>
      <c r="E124" s="97">
        <v>2</v>
      </c>
      <c r="F124" s="95">
        <v>8.5</v>
      </c>
      <c r="H124" s="116" t="s">
        <v>6</v>
      </c>
      <c r="I124" s="119">
        <v>45</v>
      </c>
      <c r="J124" s="2" t="s">
        <v>8</v>
      </c>
      <c r="K124" s="138">
        <v>8.5</v>
      </c>
      <c r="L124" s="139"/>
      <c r="M124" s="139"/>
      <c r="N124" s="138">
        <v>8.5</v>
      </c>
      <c r="O124" s="48"/>
      <c r="P124" s="48"/>
    </row>
    <row r="125" spans="1:16" ht="15" x14ac:dyDescent="0.2">
      <c r="A125" s="2" t="s">
        <v>8</v>
      </c>
      <c r="B125" s="88" t="s">
        <v>8</v>
      </c>
      <c r="C125" s="97">
        <v>12</v>
      </c>
      <c r="D125" s="96"/>
      <c r="E125" s="95">
        <v>3.5</v>
      </c>
      <c r="F125" s="95">
        <v>8.5</v>
      </c>
      <c r="H125" s="116" t="s">
        <v>8</v>
      </c>
      <c r="I125" s="119">
        <v>8.5</v>
      </c>
      <c r="J125" s="3" t="s">
        <v>39</v>
      </c>
      <c r="K125" s="138">
        <v>3</v>
      </c>
      <c r="L125" s="140">
        <v>23</v>
      </c>
      <c r="M125" s="139">
        <v>16</v>
      </c>
      <c r="N125" s="138">
        <v>10</v>
      </c>
      <c r="O125" s="48"/>
      <c r="P125" s="48"/>
    </row>
    <row r="126" spans="1:16" ht="15" x14ac:dyDescent="0.2">
      <c r="A126" s="3" t="s">
        <v>39</v>
      </c>
      <c r="B126" s="87" t="s">
        <v>39</v>
      </c>
      <c r="C126" s="94">
        <v>7</v>
      </c>
      <c r="D126" s="94">
        <v>13</v>
      </c>
      <c r="E126" s="94">
        <v>11</v>
      </c>
      <c r="F126" s="94">
        <v>9</v>
      </c>
      <c r="H126" s="86" t="s">
        <v>39</v>
      </c>
      <c r="I126" s="118">
        <v>30</v>
      </c>
      <c r="J126" s="2" t="s">
        <v>6</v>
      </c>
      <c r="K126" s="136">
        <v>1</v>
      </c>
      <c r="L126" s="136">
        <v>18</v>
      </c>
      <c r="M126" s="136">
        <v>14</v>
      </c>
      <c r="N126" s="136">
        <v>5</v>
      </c>
      <c r="O126" s="48">
        <v>10</v>
      </c>
      <c r="P126" s="48">
        <f>O126*220</f>
        <v>2200</v>
      </c>
    </row>
    <row r="127" spans="1:16" ht="15" x14ac:dyDescent="0.2">
      <c r="A127" s="2" t="s">
        <v>6</v>
      </c>
      <c r="B127" s="88" t="s">
        <v>6</v>
      </c>
      <c r="C127" s="97">
        <v>5</v>
      </c>
      <c r="D127" s="97">
        <v>8</v>
      </c>
      <c r="E127" s="97">
        <v>9</v>
      </c>
      <c r="F127" s="97">
        <v>4</v>
      </c>
      <c r="H127" s="116" t="s">
        <v>6</v>
      </c>
      <c r="I127" s="119">
        <v>23.5</v>
      </c>
      <c r="J127" s="2" t="s">
        <v>8</v>
      </c>
      <c r="K127" s="139">
        <v>2</v>
      </c>
      <c r="L127" s="139">
        <v>5</v>
      </c>
      <c r="M127" s="139">
        <v>2</v>
      </c>
      <c r="N127" s="139">
        <v>5</v>
      </c>
      <c r="O127" s="48"/>
      <c r="P127" s="48"/>
    </row>
    <row r="128" spans="1:16" ht="15" x14ac:dyDescent="0.2">
      <c r="A128" s="2" t="s">
        <v>8</v>
      </c>
      <c r="B128" s="88" t="s">
        <v>8</v>
      </c>
      <c r="C128" s="97">
        <v>2</v>
      </c>
      <c r="D128" s="97">
        <v>5</v>
      </c>
      <c r="E128" s="97">
        <v>2</v>
      </c>
      <c r="F128" s="97">
        <v>5</v>
      </c>
      <c r="H128" s="116" t="s">
        <v>8</v>
      </c>
      <c r="I128" s="119">
        <v>6.5</v>
      </c>
      <c r="J128" s="3" t="s">
        <v>40</v>
      </c>
      <c r="K128" s="139">
        <v>8</v>
      </c>
      <c r="L128" s="139"/>
      <c r="M128" s="139"/>
      <c r="N128" s="139">
        <v>8</v>
      </c>
      <c r="O128" s="48"/>
      <c r="P128" s="48"/>
    </row>
    <row r="129" spans="1:16" ht="15" x14ac:dyDescent="0.2">
      <c r="A129" s="3" t="s">
        <v>40</v>
      </c>
      <c r="B129" s="87" t="s">
        <v>40</v>
      </c>
      <c r="C129" s="93">
        <v>9.5</v>
      </c>
      <c r="D129" s="98"/>
      <c r="E129" s="94">
        <v>2</v>
      </c>
      <c r="F129" s="93">
        <v>7.5</v>
      </c>
      <c r="H129" s="86" t="s">
        <v>40</v>
      </c>
      <c r="I129" s="118">
        <v>9</v>
      </c>
      <c r="J129" s="2" t="s">
        <v>6</v>
      </c>
      <c r="K129" s="135">
        <v>5.5</v>
      </c>
      <c r="L129" s="137"/>
      <c r="M129" s="136"/>
      <c r="N129" s="135">
        <v>5.5</v>
      </c>
      <c r="O129" s="48"/>
      <c r="P129" s="48">
        <f>O129*220</f>
        <v>0</v>
      </c>
    </row>
    <row r="130" spans="1:16" ht="15" x14ac:dyDescent="0.2">
      <c r="A130" s="2" t="s">
        <v>6</v>
      </c>
      <c r="B130" s="88" t="s">
        <v>6</v>
      </c>
      <c r="C130" s="95">
        <v>6.5</v>
      </c>
      <c r="D130" s="96"/>
      <c r="E130" s="97">
        <v>2</v>
      </c>
      <c r="F130" s="95">
        <v>4.5</v>
      </c>
      <c r="H130" s="116" t="s">
        <v>6</v>
      </c>
      <c r="I130" s="119">
        <v>8</v>
      </c>
      <c r="J130" s="2" t="s">
        <v>8</v>
      </c>
      <c r="K130" s="138">
        <v>2.5</v>
      </c>
      <c r="L130" s="140"/>
      <c r="M130" s="139"/>
      <c r="N130" s="138">
        <v>2.5</v>
      </c>
      <c r="O130" s="48"/>
      <c r="P130" s="48"/>
    </row>
    <row r="131" spans="1:16" ht="15" x14ac:dyDescent="0.2">
      <c r="A131" s="2" t="s">
        <v>8</v>
      </c>
      <c r="B131" s="88" t="s">
        <v>8</v>
      </c>
      <c r="C131" s="97">
        <v>3</v>
      </c>
      <c r="D131" s="96"/>
      <c r="E131" s="96"/>
      <c r="F131" s="97">
        <v>3</v>
      </c>
      <c r="H131" s="116" t="s">
        <v>8</v>
      </c>
      <c r="I131" s="119">
        <v>1</v>
      </c>
      <c r="J131" s="3" t="s">
        <v>41</v>
      </c>
      <c r="K131" s="139">
        <v>4</v>
      </c>
      <c r="L131" s="140"/>
      <c r="M131" s="140"/>
      <c r="N131" s="139">
        <v>4</v>
      </c>
      <c r="O131" s="48"/>
      <c r="P131" s="48"/>
    </row>
    <row r="132" spans="1:16" ht="15" x14ac:dyDescent="0.2">
      <c r="A132" s="3" t="s">
        <v>41</v>
      </c>
      <c r="B132" s="87" t="s">
        <v>41</v>
      </c>
      <c r="C132" s="94">
        <v>5</v>
      </c>
      <c r="D132" s="98"/>
      <c r="E132" s="98"/>
      <c r="F132" s="94">
        <v>5</v>
      </c>
      <c r="H132" s="86" t="s">
        <v>41</v>
      </c>
      <c r="I132" s="118">
        <v>8</v>
      </c>
      <c r="J132" s="2" t="s">
        <v>6</v>
      </c>
      <c r="K132" s="136">
        <v>4</v>
      </c>
      <c r="L132" s="137"/>
      <c r="M132" s="137"/>
      <c r="N132" s="136">
        <v>4</v>
      </c>
      <c r="O132" s="48"/>
      <c r="P132" s="48"/>
    </row>
    <row r="133" spans="1:16" ht="15" x14ac:dyDescent="0.2">
      <c r="A133" s="3"/>
      <c r="B133" s="87"/>
      <c r="C133" s="94"/>
      <c r="D133" s="98"/>
      <c r="E133" s="98"/>
      <c r="F133" s="94"/>
      <c r="H133" s="86"/>
      <c r="I133" s="118"/>
      <c r="J133" s="2" t="s">
        <v>8</v>
      </c>
      <c r="K133" s="136"/>
      <c r="L133" s="137"/>
      <c r="M133" s="137"/>
      <c r="N133" s="136"/>
      <c r="O133" s="48"/>
      <c r="P133" s="48">
        <f>O133*310</f>
        <v>0</v>
      </c>
    </row>
    <row r="134" spans="1:16" ht="15" x14ac:dyDescent="0.2">
      <c r="A134" s="2" t="s">
        <v>6</v>
      </c>
      <c r="B134" s="88" t="s">
        <v>6</v>
      </c>
      <c r="C134" s="97">
        <v>5</v>
      </c>
      <c r="D134" s="96"/>
      <c r="E134" s="96"/>
      <c r="F134" s="97">
        <v>5</v>
      </c>
      <c r="H134" s="116" t="s">
        <v>6</v>
      </c>
      <c r="I134" s="119">
        <v>8</v>
      </c>
      <c r="J134" s="3" t="s">
        <v>42</v>
      </c>
      <c r="K134" s="139">
        <v>16</v>
      </c>
      <c r="L134" s="140"/>
      <c r="M134" s="140"/>
      <c r="N134" s="139">
        <v>16</v>
      </c>
      <c r="O134" s="48"/>
      <c r="P134" s="48"/>
    </row>
    <row r="135" spans="1:16" ht="15" x14ac:dyDescent="0.2">
      <c r="A135" s="3" t="s">
        <v>42</v>
      </c>
      <c r="B135" s="87" t="s">
        <v>42</v>
      </c>
      <c r="C135" s="93">
        <v>16.5</v>
      </c>
      <c r="D135" s="98"/>
      <c r="E135" s="98"/>
      <c r="F135" s="93">
        <v>16.5</v>
      </c>
      <c r="H135" s="86" t="s">
        <v>42</v>
      </c>
      <c r="I135" s="118">
        <v>3.5</v>
      </c>
      <c r="J135" s="2" t="s">
        <v>6</v>
      </c>
      <c r="K135" s="135">
        <v>16</v>
      </c>
      <c r="L135" s="137"/>
      <c r="M135" s="137"/>
      <c r="N135" s="135">
        <v>16</v>
      </c>
      <c r="O135" s="48"/>
      <c r="P135" s="48"/>
    </row>
    <row r="136" spans="1:16" ht="15" x14ac:dyDescent="0.2">
      <c r="A136" s="2" t="s">
        <v>6</v>
      </c>
      <c r="B136" s="88" t="s">
        <v>6</v>
      </c>
      <c r="C136" s="95">
        <v>16.5</v>
      </c>
      <c r="D136" s="96"/>
      <c r="E136" s="96"/>
      <c r="F136" s="95">
        <v>16.5</v>
      </c>
      <c r="H136" s="116" t="s">
        <v>6</v>
      </c>
      <c r="I136" s="119">
        <v>3.5</v>
      </c>
      <c r="J136" s="3" t="s">
        <v>125</v>
      </c>
      <c r="K136" s="138">
        <v>8</v>
      </c>
      <c r="L136" s="140"/>
      <c r="M136" s="140"/>
      <c r="N136" s="138">
        <v>8</v>
      </c>
      <c r="O136" s="48"/>
      <c r="P136" s="48"/>
    </row>
    <row r="137" spans="1:16" ht="15" x14ac:dyDescent="0.2">
      <c r="A137" s="3" t="s">
        <v>125</v>
      </c>
      <c r="B137" s="87" t="s">
        <v>125</v>
      </c>
      <c r="C137" s="98"/>
      <c r="D137" s="94">
        <v>8</v>
      </c>
      <c r="E137" s="98"/>
      <c r="F137" s="94">
        <v>8</v>
      </c>
      <c r="J137" s="2" t="s">
        <v>6</v>
      </c>
      <c r="K137" s="136">
        <v>8</v>
      </c>
      <c r="L137" s="137"/>
      <c r="M137" s="137"/>
      <c r="N137" s="136">
        <v>8</v>
      </c>
      <c r="O137" s="48"/>
      <c r="P137" s="48"/>
    </row>
    <row r="138" spans="1:16" ht="15" x14ac:dyDescent="0.2">
      <c r="A138" s="2" t="s">
        <v>6</v>
      </c>
      <c r="B138" s="88" t="s">
        <v>6</v>
      </c>
      <c r="C138" s="96"/>
      <c r="D138" s="97">
        <v>8</v>
      </c>
      <c r="E138" s="96"/>
      <c r="F138" s="97">
        <v>8</v>
      </c>
      <c r="J138" s="63" t="s">
        <v>89</v>
      </c>
      <c r="K138" s="139">
        <v>1.5</v>
      </c>
      <c r="L138" s="140">
        <v>1</v>
      </c>
      <c r="M138" s="140">
        <v>1</v>
      </c>
      <c r="N138" s="139">
        <v>1.5</v>
      </c>
      <c r="O138" s="48"/>
      <c r="P138" s="48"/>
    </row>
    <row r="139" spans="1:16" ht="15" x14ac:dyDescent="0.2">
      <c r="A139" s="63" t="s">
        <v>89</v>
      </c>
      <c r="B139" s="87" t="s">
        <v>89</v>
      </c>
      <c r="C139" s="93">
        <v>1.5</v>
      </c>
      <c r="D139" s="94">
        <v>1</v>
      </c>
      <c r="E139" s="94">
        <v>1</v>
      </c>
      <c r="F139" s="93">
        <v>1.5</v>
      </c>
      <c r="H139" s="86" t="s">
        <v>89</v>
      </c>
      <c r="I139" s="118">
        <v>8.5</v>
      </c>
      <c r="J139" s="64" t="s">
        <v>6</v>
      </c>
      <c r="K139" s="135"/>
      <c r="L139" s="136">
        <v>1</v>
      </c>
      <c r="M139" s="136">
        <v>1</v>
      </c>
      <c r="N139" s="135"/>
      <c r="O139" s="48"/>
      <c r="P139" s="48"/>
    </row>
    <row r="140" spans="1:16" ht="15" x14ac:dyDescent="0.2">
      <c r="A140" s="64" t="s">
        <v>6</v>
      </c>
      <c r="B140" s="88" t="s">
        <v>6</v>
      </c>
      <c r="C140" s="96"/>
      <c r="D140" s="97">
        <v>1</v>
      </c>
      <c r="E140" s="97">
        <v>1</v>
      </c>
      <c r="F140" s="96"/>
      <c r="H140" s="116" t="s">
        <v>6</v>
      </c>
      <c r="I140" s="119">
        <v>7</v>
      </c>
      <c r="J140" s="64" t="s">
        <v>8</v>
      </c>
      <c r="K140" s="140">
        <v>1.5</v>
      </c>
      <c r="L140" s="139"/>
      <c r="M140" s="139"/>
      <c r="N140" s="140">
        <v>1.5</v>
      </c>
      <c r="O140" s="48"/>
      <c r="P140" s="48"/>
    </row>
    <row r="141" spans="1:16" ht="15" x14ac:dyDescent="0.2">
      <c r="A141" s="64" t="s">
        <v>8</v>
      </c>
      <c r="B141" s="88" t="s">
        <v>8</v>
      </c>
      <c r="C141" s="95">
        <v>1.5</v>
      </c>
      <c r="D141" s="96"/>
      <c r="E141" s="96"/>
      <c r="F141" s="95">
        <v>1.5</v>
      </c>
      <c r="H141" s="116" t="s">
        <v>8</v>
      </c>
      <c r="I141" s="119">
        <v>1.5</v>
      </c>
      <c r="J141" s="3" t="s">
        <v>43</v>
      </c>
      <c r="K141" s="138">
        <v>10.5</v>
      </c>
      <c r="L141" s="140">
        <v>8</v>
      </c>
      <c r="M141" s="140">
        <v>1.5</v>
      </c>
      <c r="N141" s="138">
        <v>17</v>
      </c>
      <c r="O141" s="48"/>
      <c r="P141" s="48"/>
    </row>
    <row r="142" spans="1:16" ht="15" x14ac:dyDescent="0.2">
      <c r="A142" s="3" t="s">
        <v>43</v>
      </c>
      <c r="B142" s="87" t="s">
        <v>43</v>
      </c>
      <c r="C142" s="93">
        <v>13.5</v>
      </c>
      <c r="D142" s="94">
        <v>8</v>
      </c>
      <c r="E142" s="94">
        <v>1</v>
      </c>
      <c r="F142" s="93">
        <v>20.5</v>
      </c>
      <c r="H142" s="86" t="s">
        <v>43</v>
      </c>
      <c r="I142" s="118">
        <v>39</v>
      </c>
      <c r="J142" s="2" t="s">
        <v>6</v>
      </c>
      <c r="K142" s="135">
        <v>6</v>
      </c>
      <c r="L142" s="136">
        <v>8</v>
      </c>
      <c r="M142" s="135">
        <v>1.5</v>
      </c>
      <c r="N142" s="136">
        <v>12.5</v>
      </c>
      <c r="O142" s="48"/>
      <c r="P142" s="48">
        <f>O142*220</f>
        <v>0</v>
      </c>
    </row>
    <row r="143" spans="1:16" ht="15" x14ac:dyDescent="0.2">
      <c r="A143" s="2" t="s">
        <v>6</v>
      </c>
      <c r="B143" s="88" t="s">
        <v>6</v>
      </c>
      <c r="C143" s="97">
        <v>8</v>
      </c>
      <c r="D143" s="97">
        <v>8</v>
      </c>
      <c r="E143" s="97">
        <v>1</v>
      </c>
      <c r="F143" s="97">
        <v>15</v>
      </c>
      <c r="H143" s="116" t="s">
        <v>6</v>
      </c>
      <c r="I143" s="119">
        <v>32</v>
      </c>
      <c r="J143" s="2" t="s">
        <v>8</v>
      </c>
      <c r="K143" s="139">
        <v>4.5</v>
      </c>
      <c r="L143" s="139"/>
      <c r="M143" s="138"/>
      <c r="N143" s="138">
        <v>4.5</v>
      </c>
      <c r="O143" s="48"/>
      <c r="P143" s="48"/>
    </row>
    <row r="144" spans="1:16" ht="15" x14ac:dyDescent="0.2">
      <c r="A144" s="2" t="s">
        <v>8</v>
      </c>
      <c r="B144" s="88" t="s">
        <v>8</v>
      </c>
      <c r="C144" s="95">
        <v>5.5</v>
      </c>
      <c r="D144" s="96"/>
      <c r="E144" s="96"/>
      <c r="F144" s="95">
        <v>5.5</v>
      </c>
      <c r="H144" s="116" t="s">
        <v>8</v>
      </c>
      <c r="I144" s="119">
        <v>7</v>
      </c>
      <c r="J144" s="63" t="s">
        <v>90</v>
      </c>
      <c r="K144" s="138">
        <v>20.5</v>
      </c>
      <c r="L144" s="140"/>
      <c r="M144" s="140"/>
      <c r="N144" s="138">
        <v>20.5</v>
      </c>
      <c r="O144" s="48"/>
      <c r="P144" s="48"/>
    </row>
    <row r="145" spans="1:16" ht="15" x14ac:dyDescent="0.2">
      <c r="A145" s="63" t="s">
        <v>90</v>
      </c>
      <c r="B145" s="87" t="s">
        <v>90</v>
      </c>
      <c r="C145" s="93">
        <v>20.5</v>
      </c>
      <c r="D145" s="98"/>
      <c r="E145" s="94">
        <v>2</v>
      </c>
      <c r="F145" s="93">
        <v>18.5</v>
      </c>
      <c r="H145" s="86" t="s">
        <v>90</v>
      </c>
      <c r="I145" s="118">
        <v>2.5</v>
      </c>
      <c r="J145" s="64" t="s">
        <v>6</v>
      </c>
      <c r="K145" s="135">
        <v>17</v>
      </c>
      <c r="L145" s="137"/>
      <c r="M145" s="137"/>
      <c r="N145" s="135">
        <v>17</v>
      </c>
      <c r="O145" s="48"/>
      <c r="P145" s="48"/>
    </row>
    <row r="146" spans="1:16" ht="15" x14ac:dyDescent="0.2">
      <c r="A146" s="64" t="s">
        <v>6</v>
      </c>
      <c r="B146" s="88" t="s">
        <v>6</v>
      </c>
      <c r="C146" s="97">
        <v>17</v>
      </c>
      <c r="D146" s="96"/>
      <c r="E146" s="96"/>
      <c r="F146" s="97">
        <v>17</v>
      </c>
      <c r="H146" s="116" t="s">
        <v>6</v>
      </c>
      <c r="I146" s="119">
        <v>2.5</v>
      </c>
      <c r="J146" s="64" t="s">
        <v>8</v>
      </c>
      <c r="K146" s="139">
        <v>3.5</v>
      </c>
      <c r="L146" s="140"/>
      <c r="M146" s="140"/>
      <c r="N146" s="139">
        <v>3.5</v>
      </c>
      <c r="O146" s="48"/>
      <c r="P146" s="48"/>
    </row>
    <row r="147" spans="1:16" ht="15" x14ac:dyDescent="0.2">
      <c r="A147" s="64" t="s">
        <v>8</v>
      </c>
      <c r="B147" s="88" t="s">
        <v>8</v>
      </c>
      <c r="C147" s="95">
        <v>3.5</v>
      </c>
      <c r="D147" s="96"/>
      <c r="E147" s="97">
        <v>2</v>
      </c>
      <c r="F147" s="95">
        <v>1.5</v>
      </c>
      <c r="J147" s="63" t="s">
        <v>91</v>
      </c>
      <c r="K147" s="138">
        <v>12.5</v>
      </c>
      <c r="L147" s="140"/>
      <c r="M147" s="140"/>
      <c r="N147" s="138">
        <v>12.5</v>
      </c>
      <c r="O147" s="48"/>
      <c r="P147" s="48"/>
    </row>
    <row r="148" spans="1:16" ht="15" x14ac:dyDescent="0.2">
      <c r="A148" s="63" t="s">
        <v>91</v>
      </c>
      <c r="B148" s="87" t="s">
        <v>91</v>
      </c>
      <c r="C148" s="93">
        <v>14.5</v>
      </c>
      <c r="D148" s="98"/>
      <c r="E148" s="98"/>
      <c r="F148" s="93">
        <v>14.5</v>
      </c>
      <c r="H148" s="86" t="s">
        <v>91</v>
      </c>
      <c r="I148" s="118">
        <v>0.5</v>
      </c>
      <c r="J148" s="64" t="s">
        <v>6</v>
      </c>
      <c r="K148" s="135">
        <v>9.5</v>
      </c>
      <c r="L148" s="137"/>
      <c r="M148" s="137"/>
      <c r="N148" s="135">
        <v>9.5</v>
      </c>
      <c r="O148" s="48"/>
      <c r="P148" s="48"/>
    </row>
    <row r="149" spans="1:16" ht="15" x14ac:dyDescent="0.2">
      <c r="A149" s="64" t="s">
        <v>6</v>
      </c>
      <c r="B149" s="88" t="s">
        <v>6</v>
      </c>
      <c r="C149" s="95">
        <v>10.5</v>
      </c>
      <c r="D149" s="96"/>
      <c r="E149" s="96"/>
      <c r="F149" s="95">
        <v>10.5</v>
      </c>
      <c r="H149" s="116" t="s">
        <v>6</v>
      </c>
      <c r="I149" s="119">
        <v>0.5</v>
      </c>
      <c r="J149" s="64" t="s">
        <v>8</v>
      </c>
      <c r="K149" s="138">
        <v>3</v>
      </c>
      <c r="L149" s="140"/>
      <c r="M149" s="140"/>
      <c r="N149" s="138">
        <v>3</v>
      </c>
      <c r="O149" s="48"/>
      <c r="P149" s="48"/>
    </row>
    <row r="150" spans="1:16" ht="15" x14ac:dyDescent="0.2">
      <c r="A150" s="64" t="s">
        <v>8</v>
      </c>
      <c r="B150" s="88" t="s">
        <v>8</v>
      </c>
      <c r="C150" s="97">
        <v>4</v>
      </c>
      <c r="D150" s="96"/>
      <c r="E150" s="96"/>
      <c r="F150" s="97">
        <v>4</v>
      </c>
      <c r="J150" s="63" t="s">
        <v>92</v>
      </c>
      <c r="K150" s="139">
        <v>10</v>
      </c>
      <c r="L150" s="140"/>
      <c r="M150" s="140">
        <v>3.5</v>
      </c>
      <c r="N150" s="139">
        <v>6.5</v>
      </c>
      <c r="O150" s="48"/>
      <c r="P150" s="48"/>
    </row>
    <row r="151" spans="1:16" ht="15" x14ac:dyDescent="0.2">
      <c r="A151" s="63" t="s">
        <v>92</v>
      </c>
      <c r="B151" s="87" t="s">
        <v>92</v>
      </c>
      <c r="C151" s="94">
        <v>10</v>
      </c>
      <c r="D151" s="98"/>
      <c r="E151" s="94">
        <v>2</v>
      </c>
      <c r="F151" s="94">
        <v>8</v>
      </c>
      <c r="J151" s="64" t="s">
        <v>6</v>
      </c>
      <c r="K151" s="136">
        <v>6</v>
      </c>
      <c r="L151" s="137"/>
      <c r="M151" s="136">
        <v>2</v>
      </c>
      <c r="N151" s="136">
        <v>4</v>
      </c>
      <c r="O151" s="48"/>
      <c r="P151" s="48"/>
    </row>
    <row r="152" spans="1:16" ht="15" x14ac:dyDescent="0.2">
      <c r="A152" s="64" t="s">
        <v>6</v>
      </c>
      <c r="B152" s="88" t="s">
        <v>6</v>
      </c>
      <c r="C152" s="97">
        <v>6</v>
      </c>
      <c r="D152" s="96"/>
      <c r="E152" s="97">
        <v>2</v>
      </c>
      <c r="F152" s="97">
        <v>4</v>
      </c>
      <c r="J152" s="64" t="s">
        <v>8</v>
      </c>
      <c r="K152" s="139">
        <v>4</v>
      </c>
      <c r="L152" s="140"/>
      <c r="M152" s="139">
        <v>1.5</v>
      </c>
      <c r="N152" s="139">
        <v>2.5</v>
      </c>
      <c r="O152" s="48"/>
      <c r="P152" s="48"/>
    </row>
    <row r="153" spans="1:16" ht="15" x14ac:dyDescent="0.2">
      <c r="A153" s="64" t="s">
        <v>8</v>
      </c>
      <c r="B153" s="88" t="s">
        <v>8</v>
      </c>
      <c r="C153" s="97">
        <v>4</v>
      </c>
      <c r="D153" s="96"/>
      <c r="E153" s="96"/>
      <c r="F153" s="97">
        <v>4</v>
      </c>
      <c r="J153" s="63" t="s">
        <v>93</v>
      </c>
      <c r="K153" s="139">
        <v>2</v>
      </c>
      <c r="L153" s="140"/>
      <c r="M153" s="140"/>
      <c r="N153" s="139">
        <v>2</v>
      </c>
      <c r="O153" s="48"/>
      <c r="P153" s="48"/>
    </row>
    <row r="154" spans="1:16" ht="15" x14ac:dyDescent="0.2">
      <c r="A154" s="63" t="s">
        <v>93</v>
      </c>
      <c r="B154" s="87" t="s">
        <v>93</v>
      </c>
      <c r="C154" s="94">
        <v>2</v>
      </c>
      <c r="D154" s="98"/>
      <c r="E154" s="98"/>
      <c r="F154" s="94">
        <v>2</v>
      </c>
      <c r="H154" s="86" t="s">
        <v>93</v>
      </c>
      <c r="I154" s="118">
        <v>6.5</v>
      </c>
      <c r="J154" s="64" t="s">
        <v>6</v>
      </c>
      <c r="K154" s="136"/>
      <c r="L154" s="137"/>
      <c r="M154" s="137"/>
      <c r="N154" s="136"/>
      <c r="O154" s="48"/>
      <c r="P154" s="48"/>
    </row>
    <row r="155" spans="1:16" x14ac:dyDescent="0.2">
      <c r="A155" s="64" t="s">
        <v>6</v>
      </c>
      <c r="H155" s="116" t="s">
        <v>6</v>
      </c>
      <c r="I155" s="119">
        <v>3.5</v>
      </c>
      <c r="J155" s="64" t="s">
        <v>8</v>
      </c>
      <c r="K155" s="139">
        <v>2</v>
      </c>
      <c r="L155" s="140"/>
      <c r="M155" s="140"/>
      <c r="N155" s="139">
        <v>2</v>
      </c>
    </row>
    <row r="156" spans="1:16" ht="15.75" x14ac:dyDescent="0.25">
      <c r="A156" s="99" t="s">
        <v>8</v>
      </c>
      <c r="B156" s="100" t="s">
        <v>8</v>
      </c>
      <c r="C156" s="101">
        <v>2</v>
      </c>
      <c r="D156" s="102"/>
      <c r="E156" s="102"/>
      <c r="F156" s="101">
        <v>2</v>
      </c>
      <c r="H156" s="116" t="s">
        <v>8</v>
      </c>
      <c r="I156" s="119">
        <v>3</v>
      </c>
      <c r="O156" s="84">
        <f>SUM(O3:O154)</f>
        <v>100</v>
      </c>
      <c r="P156" s="84">
        <f>SUM(P3:P154)</f>
        <v>22000</v>
      </c>
    </row>
    <row r="157" spans="1:16" ht="15.75" x14ac:dyDescent="0.25">
      <c r="B157" s="105"/>
      <c r="C157" s="106"/>
      <c r="D157" s="107"/>
      <c r="E157" s="107"/>
      <c r="F157" s="106"/>
      <c r="P157" s="84"/>
    </row>
    <row r="158" spans="1:16" x14ac:dyDescent="0.2">
      <c r="B158" s="108"/>
      <c r="C158" s="112"/>
      <c r="D158" s="110"/>
      <c r="E158" s="110"/>
      <c r="F158" s="112"/>
    </row>
    <row r="159" spans="1:16" x14ac:dyDescent="0.2">
      <c r="B159" s="105"/>
      <c r="C159" s="111"/>
      <c r="D159" s="107"/>
      <c r="E159" s="107"/>
      <c r="F159" s="111"/>
    </row>
    <row r="160" spans="1:16" x14ac:dyDescent="0.2">
      <c r="B160" s="108"/>
      <c r="C160" s="112"/>
      <c r="D160" s="110"/>
      <c r="E160" s="110"/>
      <c r="F160" s="112"/>
    </row>
    <row r="161" spans="2:6" x14ac:dyDescent="0.2">
      <c r="B161" s="105"/>
      <c r="C161" s="106"/>
      <c r="D161" s="107"/>
      <c r="E161" s="107"/>
      <c r="F161" s="106"/>
    </row>
    <row r="162" spans="2:6" x14ac:dyDescent="0.2">
      <c r="B162" s="108"/>
      <c r="C162" s="109"/>
      <c r="D162" s="110"/>
      <c r="E162" s="110"/>
      <c r="F162" s="109"/>
    </row>
    <row r="163" spans="2:6" x14ac:dyDescent="0.2">
      <c r="B163" s="105"/>
      <c r="C163" s="107"/>
      <c r="D163" s="106"/>
      <c r="E163" s="107"/>
      <c r="F163" s="106"/>
    </row>
    <row r="164" spans="2:6" x14ac:dyDescent="0.2">
      <c r="B164" s="108"/>
      <c r="C164" s="110"/>
      <c r="D164" s="109"/>
      <c r="E164" s="110"/>
      <c r="F164" s="109"/>
    </row>
    <row r="165" spans="2:6" x14ac:dyDescent="0.2">
      <c r="B165" s="105"/>
      <c r="C165" s="111"/>
      <c r="D165" s="106"/>
      <c r="E165" s="107"/>
      <c r="F165" s="111"/>
    </row>
    <row r="166" spans="2:6" x14ac:dyDescent="0.2">
      <c r="B166" s="108"/>
      <c r="C166" s="112"/>
      <c r="D166" s="109"/>
      <c r="E166" s="110"/>
      <c r="F166" s="112"/>
    </row>
    <row r="167" spans="2:6" x14ac:dyDescent="0.2">
      <c r="B167" s="105"/>
      <c r="C167" s="106"/>
      <c r="D167" s="106"/>
      <c r="E167" s="107"/>
      <c r="F167" s="106"/>
    </row>
    <row r="168" spans="2:6" x14ac:dyDescent="0.2">
      <c r="B168" s="108"/>
      <c r="C168" s="109"/>
      <c r="D168" s="109"/>
      <c r="E168" s="110"/>
      <c r="F168" s="109"/>
    </row>
    <row r="169" spans="2:6" x14ac:dyDescent="0.2">
      <c r="B169" s="105"/>
      <c r="C169" s="111"/>
      <c r="D169" s="106"/>
      <c r="E169" s="106"/>
      <c r="F169" s="111"/>
    </row>
    <row r="170" spans="2:6" x14ac:dyDescent="0.2">
      <c r="B170" s="108"/>
      <c r="C170" s="112"/>
      <c r="D170" s="109"/>
      <c r="E170" s="109"/>
      <c r="F170" s="112"/>
    </row>
    <row r="171" spans="2:6" x14ac:dyDescent="0.2">
      <c r="B171" s="105"/>
      <c r="C171" s="106"/>
      <c r="D171" s="106"/>
      <c r="E171" s="111"/>
      <c r="F171" s="111"/>
    </row>
    <row r="172" spans="2:6" x14ac:dyDescent="0.2">
      <c r="B172" s="108"/>
      <c r="C172" s="109"/>
      <c r="D172" s="109"/>
      <c r="E172" s="112"/>
      <c r="F172" s="112"/>
    </row>
    <row r="173" spans="2:6" x14ac:dyDescent="0.2">
      <c r="B173" s="105"/>
      <c r="C173" s="106"/>
      <c r="D173" s="106"/>
      <c r="E173" s="107"/>
      <c r="F173" s="106"/>
    </row>
    <row r="174" spans="2:6" x14ac:dyDescent="0.2">
      <c r="B174" s="108"/>
      <c r="C174" s="109"/>
      <c r="D174" s="109"/>
      <c r="E174" s="110"/>
      <c r="F174" s="109"/>
    </row>
    <row r="175" spans="2:6" x14ac:dyDescent="0.2">
      <c r="B175" s="105"/>
      <c r="C175" s="107"/>
      <c r="D175" s="106"/>
      <c r="E175" s="107"/>
      <c r="F175" s="106"/>
    </row>
    <row r="176" spans="2:6" x14ac:dyDescent="0.2">
      <c r="B176" s="108"/>
      <c r="C176" s="110"/>
      <c r="D176" s="109"/>
      <c r="E176" s="110"/>
      <c r="F176" s="109"/>
    </row>
    <row r="177" spans="2:6" x14ac:dyDescent="0.2">
      <c r="B177" s="105"/>
      <c r="C177" s="106"/>
      <c r="D177" s="106"/>
      <c r="E177" s="107"/>
      <c r="F177" s="106"/>
    </row>
    <row r="178" spans="2:6" x14ac:dyDescent="0.2">
      <c r="B178" s="108"/>
      <c r="C178" s="109"/>
      <c r="D178" s="109"/>
      <c r="E178" s="110"/>
      <c r="F178" s="109"/>
    </row>
    <row r="179" spans="2:6" x14ac:dyDescent="0.2">
      <c r="B179" s="108"/>
      <c r="C179" s="109"/>
      <c r="D179" s="110"/>
      <c r="E179" s="110"/>
      <c r="F179" s="109"/>
    </row>
    <row r="180" spans="2:6" x14ac:dyDescent="0.2">
      <c r="B180" s="105"/>
      <c r="C180" s="106"/>
      <c r="D180" s="106"/>
      <c r="E180" s="107"/>
      <c r="F180" s="106"/>
    </row>
    <row r="181" spans="2:6" x14ac:dyDescent="0.2">
      <c r="B181" s="108"/>
      <c r="C181" s="109"/>
      <c r="D181" s="109"/>
      <c r="E181" s="110"/>
      <c r="F181" s="109"/>
    </row>
    <row r="182" spans="2:6" x14ac:dyDescent="0.2">
      <c r="B182" s="105"/>
      <c r="C182" s="106"/>
      <c r="D182" s="106"/>
      <c r="E182" s="106"/>
      <c r="F182" s="106"/>
    </row>
    <row r="183" spans="2:6" x14ac:dyDescent="0.2">
      <c r="B183" s="108"/>
      <c r="C183" s="109"/>
      <c r="D183" s="109"/>
      <c r="E183" s="109"/>
      <c r="F183" s="109"/>
    </row>
    <row r="184" spans="2:6" x14ac:dyDescent="0.2">
      <c r="B184" s="108"/>
      <c r="C184" s="109"/>
      <c r="D184" s="110"/>
      <c r="E184" s="110"/>
      <c r="F184" s="109"/>
    </row>
    <row r="185" spans="2:6" x14ac:dyDescent="0.2">
      <c r="B185" s="105"/>
      <c r="C185" s="111"/>
      <c r="D185" s="106"/>
      <c r="E185" s="107"/>
      <c r="F185" s="111"/>
    </row>
    <row r="186" spans="2:6" x14ac:dyDescent="0.2">
      <c r="B186" s="108"/>
      <c r="C186" s="112"/>
      <c r="D186" s="109"/>
      <c r="E186" s="110"/>
      <c r="F186" s="112"/>
    </row>
    <row r="187" spans="2:6" x14ac:dyDescent="0.2">
      <c r="B187" s="108"/>
      <c r="C187" s="109"/>
      <c r="D187" s="110"/>
      <c r="E187" s="110"/>
      <c r="F187" s="109"/>
    </row>
    <row r="188" spans="2:6" x14ac:dyDescent="0.2">
      <c r="B188" s="105"/>
      <c r="C188" s="106"/>
      <c r="D188" s="107"/>
      <c r="E188" s="107"/>
      <c r="F188" s="106"/>
    </row>
    <row r="189" spans="2:6" x14ac:dyDescent="0.2">
      <c r="B189" s="108"/>
      <c r="C189" s="109"/>
      <c r="D189" s="110"/>
      <c r="E189" s="110"/>
      <c r="F189" s="109"/>
    </row>
    <row r="190" spans="2:6" x14ac:dyDescent="0.2">
      <c r="B190" s="108"/>
      <c r="C190" s="109"/>
      <c r="D190" s="110"/>
      <c r="E190" s="110"/>
      <c r="F190" s="109"/>
    </row>
    <row r="191" spans="2:6" x14ac:dyDescent="0.2">
      <c r="B191" s="105"/>
      <c r="C191" s="107"/>
      <c r="D191" s="106"/>
      <c r="E191" s="107"/>
      <c r="F191" s="106"/>
    </row>
    <row r="192" spans="2:6" x14ac:dyDescent="0.2">
      <c r="B192" s="108"/>
      <c r="C192" s="110"/>
      <c r="D192" s="109"/>
      <c r="E192" s="110"/>
      <c r="F192" s="109"/>
    </row>
    <row r="193" spans="2:6" x14ac:dyDescent="0.2">
      <c r="B193" s="105"/>
      <c r="C193" s="107"/>
      <c r="D193" s="106"/>
      <c r="E193" s="107"/>
      <c r="F193" s="106"/>
    </row>
    <row r="194" spans="2:6" x14ac:dyDescent="0.2">
      <c r="B194" s="108"/>
      <c r="C194" s="110"/>
      <c r="D194" s="109"/>
      <c r="E194" s="110"/>
      <c r="F194" s="109"/>
    </row>
    <row r="195" spans="2:6" x14ac:dyDescent="0.2">
      <c r="B195" s="105"/>
      <c r="C195" s="106"/>
      <c r="D195" s="106"/>
      <c r="E195" s="107"/>
      <c r="F195" s="106"/>
    </row>
    <row r="196" spans="2:6" x14ac:dyDescent="0.2">
      <c r="B196" s="108"/>
      <c r="C196" s="109"/>
      <c r="D196" s="109"/>
      <c r="E196" s="110"/>
      <c r="F196" s="109"/>
    </row>
    <row r="197" spans="2:6" x14ac:dyDescent="0.2">
      <c r="B197" s="105"/>
      <c r="C197" s="111"/>
      <c r="D197" s="106"/>
      <c r="E197" s="107"/>
      <c r="F197" s="111"/>
    </row>
    <row r="198" spans="2:6" x14ac:dyDescent="0.2">
      <c r="B198" s="108"/>
      <c r="C198" s="110"/>
      <c r="D198" s="109"/>
      <c r="E198" s="110"/>
      <c r="F198" s="109"/>
    </row>
    <row r="199" spans="2:6" x14ac:dyDescent="0.2">
      <c r="B199" s="108"/>
      <c r="C199" s="112"/>
      <c r="D199" s="110"/>
      <c r="E199" s="110"/>
      <c r="F199" s="112"/>
    </row>
    <row r="200" spans="2:6" x14ac:dyDescent="0.2">
      <c r="B200" s="105"/>
      <c r="C200" s="106"/>
      <c r="D200" s="106"/>
      <c r="E200" s="107"/>
      <c r="F200" s="106"/>
    </row>
    <row r="201" spans="2:6" x14ac:dyDescent="0.2">
      <c r="B201" s="108"/>
      <c r="C201" s="109"/>
      <c r="D201" s="109"/>
      <c r="E201" s="110"/>
      <c r="F201" s="109"/>
    </row>
    <row r="202" spans="2:6" x14ac:dyDescent="0.2">
      <c r="B202" s="108"/>
      <c r="C202" s="109"/>
      <c r="D202" s="110"/>
      <c r="E202" s="110"/>
      <c r="F202" s="109"/>
    </row>
    <row r="203" spans="2:6" x14ac:dyDescent="0.2">
      <c r="B203" s="105"/>
      <c r="C203" s="106"/>
      <c r="D203" s="106"/>
      <c r="E203" s="111"/>
      <c r="F203" s="111"/>
    </row>
    <row r="204" spans="2:6" x14ac:dyDescent="0.2">
      <c r="B204" s="108"/>
      <c r="C204" s="109"/>
      <c r="D204" s="109"/>
      <c r="E204" s="112"/>
      <c r="F204" s="112"/>
    </row>
    <row r="205" spans="2:6" x14ac:dyDescent="0.2">
      <c r="B205" s="108"/>
      <c r="C205" s="109"/>
      <c r="D205" s="110"/>
      <c r="E205" s="110"/>
      <c r="F205" s="109"/>
    </row>
    <row r="206" spans="2:6" x14ac:dyDescent="0.2">
      <c r="B206" s="105"/>
      <c r="C206" s="106"/>
      <c r="D206" s="106"/>
      <c r="E206" s="107"/>
      <c r="F206" s="106"/>
    </row>
    <row r="207" spans="2:6" x14ac:dyDescent="0.2">
      <c r="B207" s="108"/>
      <c r="C207" s="110"/>
      <c r="D207" s="109"/>
      <c r="E207" s="110"/>
      <c r="F207" s="109"/>
    </row>
    <row r="208" spans="2:6" x14ac:dyDescent="0.2">
      <c r="B208" s="108"/>
      <c r="C208" s="109"/>
      <c r="D208" s="110"/>
      <c r="E208" s="110"/>
      <c r="F208" s="109"/>
    </row>
    <row r="209" spans="2:6" x14ac:dyDescent="0.2">
      <c r="B209" s="105"/>
      <c r="C209" s="111"/>
      <c r="D209" s="106"/>
      <c r="E209" s="107"/>
      <c r="F209" s="111"/>
    </row>
    <row r="210" spans="2:6" x14ac:dyDescent="0.2">
      <c r="B210" s="108"/>
      <c r="C210" s="112"/>
      <c r="D210" s="109"/>
      <c r="E210" s="110"/>
      <c r="F210" s="112"/>
    </row>
    <row r="211" spans="2:6" x14ac:dyDescent="0.2">
      <c r="B211" s="108"/>
      <c r="C211" s="109"/>
      <c r="D211" s="110"/>
      <c r="E211" s="110"/>
      <c r="F211" s="109"/>
    </row>
    <row r="212" spans="2:6" x14ac:dyDescent="0.2">
      <c r="B212" s="105"/>
      <c r="C212" s="106"/>
      <c r="D212" s="107"/>
      <c r="E212" s="107"/>
      <c r="F212" s="106"/>
    </row>
    <row r="213" spans="2:6" x14ac:dyDescent="0.2">
      <c r="B213" s="108"/>
      <c r="C213" s="109"/>
      <c r="D213" s="110"/>
      <c r="E213" s="110"/>
      <c r="F213" s="109"/>
    </row>
    <row r="214" spans="2:6" x14ac:dyDescent="0.2">
      <c r="B214" s="105"/>
      <c r="C214" s="106"/>
      <c r="D214" s="107"/>
      <c r="E214" s="107"/>
      <c r="F214" s="106"/>
    </row>
    <row r="215" spans="2:6" x14ac:dyDescent="0.2">
      <c r="B215" s="108"/>
      <c r="C215" s="109"/>
      <c r="D215" s="110"/>
      <c r="E215" s="110"/>
      <c r="F215" s="109"/>
    </row>
    <row r="216" spans="2:6" x14ac:dyDescent="0.2">
      <c r="B216" s="105"/>
      <c r="C216" s="106"/>
      <c r="D216" s="107"/>
      <c r="E216" s="107"/>
      <c r="F216" s="106"/>
    </row>
    <row r="217" spans="2:6" x14ac:dyDescent="0.2">
      <c r="B217" s="108"/>
      <c r="C217" s="109"/>
      <c r="D217" s="110"/>
      <c r="E217" s="110"/>
      <c r="F217" s="109"/>
    </row>
    <row r="218" spans="2:6" x14ac:dyDescent="0.2">
      <c r="B218" s="105"/>
      <c r="C218" s="106"/>
      <c r="D218" s="106"/>
      <c r="E218" s="107"/>
      <c r="F218" s="106"/>
    </row>
    <row r="219" spans="2:6" x14ac:dyDescent="0.2">
      <c r="B219" s="108"/>
      <c r="C219" s="109"/>
      <c r="D219" s="109"/>
      <c r="E219" s="110"/>
      <c r="F219" s="109"/>
    </row>
    <row r="220" spans="2:6" x14ac:dyDescent="0.2">
      <c r="B220" s="105"/>
      <c r="C220" s="106"/>
      <c r="D220" s="106"/>
      <c r="E220" s="107"/>
      <c r="F220" s="106"/>
    </row>
    <row r="221" spans="2:6" x14ac:dyDescent="0.2">
      <c r="B221" s="108"/>
      <c r="C221" s="109"/>
      <c r="D221" s="109"/>
      <c r="E221" s="110"/>
      <c r="F221" s="109"/>
    </row>
    <row r="222" spans="2:6" x14ac:dyDescent="0.2">
      <c r="B222" s="105"/>
      <c r="C222" s="106"/>
      <c r="D222" s="106"/>
      <c r="E222" s="107"/>
      <c r="F222" s="106"/>
    </row>
    <row r="223" spans="2:6" x14ac:dyDescent="0.2">
      <c r="B223" s="108"/>
      <c r="C223" s="109"/>
      <c r="D223" s="109"/>
      <c r="E223" s="110"/>
      <c r="F223" s="109"/>
    </row>
    <row r="224" spans="2:6" x14ac:dyDescent="0.2">
      <c r="B224" s="105"/>
      <c r="C224" s="106"/>
      <c r="D224" s="107"/>
      <c r="E224" s="111"/>
      <c r="F224" s="111"/>
    </row>
    <row r="225" spans="2:6" x14ac:dyDescent="0.2">
      <c r="B225" s="108"/>
      <c r="C225" s="109"/>
      <c r="D225" s="110"/>
      <c r="E225" s="112"/>
      <c r="F225" s="112"/>
    </row>
    <row r="226" spans="2:6" x14ac:dyDescent="0.2">
      <c r="B226" s="105"/>
      <c r="C226" s="106"/>
      <c r="D226" s="106"/>
      <c r="E226" s="107"/>
      <c r="F226" s="106"/>
    </row>
    <row r="227" spans="2:6" x14ac:dyDescent="0.2">
      <c r="B227" s="108"/>
      <c r="C227" s="109"/>
      <c r="D227" s="109"/>
      <c r="E227" s="110"/>
      <c r="F227" s="109"/>
    </row>
    <row r="228" spans="2:6" x14ac:dyDescent="0.2">
      <c r="B228" s="105"/>
      <c r="C228" s="106"/>
      <c r="D228" s="107"/>
      <c r="E228" s="111"/>
      <c r="F228" s="111"/>
    </row>
    <row r="229" spans="2:6" x14ac:dyDescent="0.2">
      <c r="B229" s="108"/>
      <c r="C229" s="109"/>
      <c r="D229" s="110"/>
      <c r="E229" s="112"/>
      <c r="F229" s="112"/>
    </row>
    <row r="230" spans="2:6" x14ac:dyDescent="0.2">
      <c r="B230" s="108"/>
      <c r="C230" s="109"/>
      <c r="D230" s="110"/>
      <c r="E230" s="110"/>
      <c r="F230" s="109"/>
    </row>
    <row r="231" spans="2:6" x14ac:dyDescent="0.2">
      <c r="B231" s="105"/>
      <c r="C231" s="107"/>
      <c r="D231" s="106"/>
      <c r="E231" s="107"/>
      <c r="F231" s="106"/>
    </row>
    <row r="232" spans="2:6" x14ac:dyDescent="0.2">
      <c r="B232" s="108"/>
      <c r="C232" s="110"/>
      <c r="D232" s="109"/>
      <c r="E232" s="110"/>
      <c r="F232" s="109"/>
    </row>
    <row r="233" spans="2:6" x14ac:dyDescent="0.2">
      <c r="B233" s="105"/>
      <c r="C233" s="106"/>
      <c r="D233" s="106"/>
      <c r="E233" s="107"/>
      <c r="F233" s="106"/>
    </row>
    <row r="234" spans="2:6" x14ac:dyDescent="0.2">
      <c r="B234" s="108"/>
      <c r="C234" s="109"/>
      <c r="D234" s="109"/>
      <c r="E234" s="110"/>
      <c r="F234" s="109"/>
    </row>
    <row r="235" spans="2:6" ht="12.75" x14ac:dyDescent="0.2">
      <c r="B235" s="113"/>
      <c r="C235" s="114"/>
      <c r="D235" s="104"/>
      <c r="E235" s="104"/>
      <c r="F235" s="115"/>
    </row>
  </sheetData>
  <mergeCells count="5">
    <mergeCell ref="K1:N1"/>
    <mergeCell ref="O1:O2"/>
    <mergeCell ref="P1:P2"/>
    <mergeCell ref="Q1:Q2"/>
    <mergeCell ref="C2:F2"/>
  </mergeCells>
  <conditionalFormatting sqref="P4:P154">
    <cfRule type="cellIs" dxfId="413" priority="2" operator="equal">
      <formula>0</formula>
    </cfRule>
  </conditionalFormatting>
  <conditionalFormatting sqref="O3:P154">
    <cfRule type="cellIs" dxfId="412" priority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J1" zoomScale="110" zoomScaleNormal="110" workbookViewId="0">
      <pane ySplit="2" topLeftCell="A26" activePane="bottomLeft" state="frozenSplit"/>
      <selection activeCell="J1" sqref="J1"/>
      <selection pane="bottomLeft" activeCell="Q29" sqref="Q29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26.33203125" bestFit="1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165</v>
      </c>
      <c r="L1" s="460"/>
      <c r="M1" s="460"/>
      <c r="N1" s="461"/>
      <c r="O1" s="455" t="s">
        <v>184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35">
        <v>5.5</v>
      </c>
      <c r="L3" s="136">
        <v>10</v>
      </c>
      <c r="M3" s="137">
        <v>1</v>
      </c>
      <c r="N3" s="135">
        <v>14.5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38">
        <v>1.5</v>
      </c>
      <c r="L4" s="139">
        <v>10</v>
      </c>
      <c r="M4" s="140">
        <v>1</v>
      </c>
      <c r="N4" s="138">
        <v>10.5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39">
        <v>4</v>
      </c>
      <c r="L5" s="140"/>
      <c r="M5" s="140"/>
      <c r="N5" s="139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36">
        <v>7</v>
      </c>
      <c r="L6" s="136">
        <v>8</v>
      </c>
      <c r="M6" s="135"/>
      <c r="N6" s="135">
        <v>15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38">
        <v>3.5</v>
      </c>
      <c r="L7" s="139">
        <v>8</v>
      </c>
      <c r="M7" s="138"/>
      <c r="N7" s="139">
        <v>11.5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38">
        <v>3.5</v>
      </c>
      <c r="L8" s="140"/>
      <c r="M8" s="140"/>
      <c r="N8" s="138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35">
        <v>14.5</v>
      </c>
      <c r="L9" s="137"/>
      <c r="M9" s="137"/>
      <c r="N9" s="135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39">
        <v>11</v>
      </c>
      <c r="L10" s="140"/>
      <c r="M10" s="140"/>
      <c r="N10" s="13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38">
        <v>3.5</v>
      </c>
      <c r="L11" s="140"/>
      <c r="M11" s="140"/>
      <c r="N11" s="138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35">
        <v>5</v>
      </c>
      <c r="L12" s="137"/>
      <c r="M12" s="136">
        <v>0.5</v>
      </c>
      <c r="N12" s="135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38">
        <v>5</v>
      </c>
      <c r="L13" s="140"/>
      <c r="M13" s="139">
        <v>0.5</v>
      </c>
      <c r="N13" s="138">
        <v>4.5</v>
      </c>
      <c r="O13" s="48">
        <v>10</v>
      </c>
      <c r="P13" s="48">
        <f>O13*220</f>
        <v>2200</v>
      </c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36"/>
      <c r="L14" s="137">
        <v>1</v>
      </c>
      <c r="M14" s="137">
        <v>1</v>
      </c>
      <c r="N14" s="136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39"/>
      <c r="L15" s="140">
        <v>1</v>
      </c>
      <c r="M15" s="140">
        <v>1</v>
      </c>
      <c r="N15" s="139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36">
        <v>1</v>
      </c>
      <c r="L16" s="137"/>
      <c r="M16" s="137"/>
      <c r="N16" s="136">
        <v>1</v>
      </c>
      <c r="O16" s="48"/>
      <c r="P16" s="48"/>
    </row>
    <row r="17" spans="1:17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39">
        <v>1</v>
      </c>
      <c r="L17" s="140"/>
      <c r="M17" s="140"/>
      <c r="N17" s="139">
        <v>1</v>
      </c>
      <c r="O17" s="48"/>
      <c r="P17" s="48"/>
    </row>
    <row r="18" spans="1:17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36">
        <v>5</v>
      </c>
      <c r="L18" s="137"/>
      <c r="M18" s="137"/>
      <c r="N18" s="136">
        <v>5</v>
      </c>
      <c r="O18" s="48"/>
      <c r="P18" s="48"/>
    </row>
    <row r="19" spans="1:17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38">
        <v>3.5</v>
      </c>
      <c r="L19" s="140"/>
      <c r="M19" s="140"/>
      <c r="N19" s="138">
        <v>3.5</v>
      </c>
      <c r="O19" s="48"/>
      <c r="P19" s="48"/>
    </row>
    <row r="20" spans="1:17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38">
        <v>1.5</v>
      </c>
      <c r="L20" s="140"/>
      <c r="M20" s="140"/>
      <c r="N20" s="138">
        <v>1.5</v>
      </c>
      <c r="O20" s="48"/>
      <c r="P20" s="48"/>
    </row>
    <row r="21" spans="1:17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36">
        <v>10</v>
      </c>
      <c r="L21" s="137"/>
      <c r="M21" s="137">
        <v>2</v>
      </c>
      <c r="N21" s="136">
        <v>8</v>
      </c>
      <c r="O21" s="48"/>
      <c r="P21" s="48"/>
    </row>
    <row r="22" spans="1:17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38">
        <v>10</v>
      </c>
      <c r="L22" s="140"/>
      <c r="M22" s="140">
        <v>2</v>
      </c>
      <c r="N22" s="138">
        <v>8</v>
      </c>
      <c r="O22" s="48"/>
      <c r="P22" s="48"/>
    </row>
    <row r="23" spans="1:17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35">
        <v>4.5</v>
      </c>
      <c r="L23" s="137"/>
      <c r="M23" s="136">
        <v>3.5</v>
      </c>
      <c r="N23" s="135">
        <v>1</v>
      </c>
      <c r="O23" s="48"/>
      <c r="P23" s="48"/>
    </row>
    <row r="24" spans="1:17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38">
        <v>4.5</v>
      </c>
      <c r="L24" s="140"/>
      <c r="M24" s="139">
        <v>3.5</v>
      </c>
      <c r="N24" s="138">
        <v>1</v>
      </c>
      <c r="O24" s="48"/>
      <c r="P24" s="48">
        <f>O24*220</f>
        <v>0</v>
      </c>
    </row>
    <row r="25" spans="1:17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35">
        <v>23.5</v>
      </c>
      <c r="L25" s="137"/>
      <c r="M25" s="135">
        <v>0.5</v>
      </c>
      <c r="N25" s="136">
        <v>23</v>
      </c>
      <c r="O25" s="48"/>
      <c r="P25" s="48"/>
    </row>
    <row r="26" spans="1:17" ht="1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39">
        <v>16.5</v>
      </c>
      <c r="L26" s="140"/>
      <c r="M26" s="140"/>
      <c r="N26" s="139">
        <v>16.5</v>
      </c>
      <c r="O26" s="48"/>
      <c r="P26" s="48">
        <f>O26*220</f>
        <v>0</v>
      </c>
    </row>
    <row r="27" spans="1:17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38">
        <v>7</v>
      </c>
      <c r="L27" s="140"/>
      <c r="M27" s="138">
        <v>0.5</v>
      </c>
      <c r="N27" s="139">
        <v>6.5</v>
      </c>
      <c r="O27" s="48"/>
      <c r="P27" s="48"/>
    </row>
    <row r="28" spans="1:17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35">
        <v>14</v>
      </c>
      <c r="L28" s="135">
        <v>18</v>
      </c>
      <c r="M28" s="135">
        <v>5.5</v>
      </c>
      <c r="N28" s="135">
        <v>26.5</v>
      </c>
      <c r="O28" s="48"/>
      <c r="P28" s="48"/>
    </row>
    <row r="29" spans="1:17" ht="15.7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39">
        <v>7</v>
      </c>
      <c r="L29" s="139">
        <v>18</v>
      </c>
      <c r="M29" s="140">
        <v>5.5</v>
      </c>
      <c r="N29" s="139">
        <v>19.5</v>
      </c>
      <c r="O29" s="48">
        <v>10</v>
      </c>
      <c r="P29" s="48">
        <f>O29*220</f>
        <v>2200</v>
      </c>
      <c r="Q29" s="72" t="s">
        <v>181</v>
      </c>
    </row>
    <row r="30" spans="1:17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39">
        <v>7</v>
      </c>
      <c r="L30" s="140"/>
      <c r="M30" s="140"/>
      <c r="N30" s="139">
        <v>7</v>
      </c>
      <c r="O30" s="48"/>
      <c r="P30" s="48"/>
    </row>
    <row r="31" spans="1:17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36">
        <v>17</v>
      </c>
      <c r="L31" s="137"/>
      <c r="M31" s="135">
        <v>4.5</v>
      </c>
      <c r="N31" s="135">
        <v>12.5</v>
      </c>
      <c r="O31" s="48"/>
      <c r="P31" s="48"/>
    </row>
    <row r="32" spans="1:17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39">
        <v>11</v>
      </c>
      <c r="L32" s="140"/>
      <c r="M32" s="138">
        <v>3.5</v>
      </c>
      <c r="N32" s="138">
        <v>7.5</v>
      </c>
      <c r="O32" s="48"/>
      <c r="P32" s="48"/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39">
        <v>6</v>
      </c>
      <c r="L33" s="140"/>
      <c r="M33" s="140">
        <v>1</v>
      </c>
      <c r="N33" s="139">
        <v>5</v>
      </c>
      <c r="O33" s="48">
        <v>5</v>
      </c>
      <c r="P33" s="48">
        <f>O33*310</f>
        <v>1550</v>
      </c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36">
        <v>13</v>
      </c>
      <c r="L34" s="136">
        <v>8</v>
      </c>
      <c r="M34" s="135">
        <v>6</v>
      </c>
      <c r="N34" s="135">
        <v>15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39">
        <v>5</v>
      </c>
      <c r="L35" s="139">
        <v>8</v>
      </c>
      <c r="M35" s="138">
        <v>5</v>
      </c>
      <c r="N35" s="138">
        <v>8</v>
      </c>
      <c r="O35" s="48">
        <v>10</v>
      </c>
      <c r="P35" s="48">
        <f>O35*220</f>
        <v>2200</v>
      </c>
      <c r="Q35" s="72"/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39">
        <v>8</v>
      </c>
      <c r="L36" s="140"/>
      <c r="M36" s="140">
        <v>1</v>
      </c>
      <c r="N36" s="139">
        <v>7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36">
        <v>5.5</v>
      </c>
      <c r="L37" s="136">
        <v>8</v>
      </c>
      <c r="M37" s="137">
        <v>1.5</v>
      </c>
      <c r="N37" s="136">
        <v>12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40"/>
      <c r="L38" s="139">
        <v>8</v>
      </c>
      <c r="M38" s="140">
        <v>1.5</v>
      </c>
      <c r="N38" s="139">
        <v>6.5</v>
      </c>
      <c r="O38" s="48"/>
      <c r="P38" s="48"/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39">
        <v>5.5</v>
      </c>
      <c r="L39" s="140"/>
      <c r="M39" s="140"/>
      <c r="N39" s="13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35">
        <v>12.5</v>
      </c>
      <c r="L40" s="135">
        <v>18</v>
      </c>
      <c r="M40" s="135">
        <v>3.5</v>
      </c>
      <c r="N40" s="135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38">
        <v>3.5</v>
      </c>
      <c r="L41" s="139">
        <v>18</v>
      </c>
      <c r="M41" s="138">
        <v>3.5</v>
      </c>
      <c r="N41" s="139">
        <v>18</v>
      </c>
      <c r="O41" s="48">
        <v>10</v>
      </c>
      <c r="P41" s="48">
        <f>O41*220</f>
        <v>2200</v>
      </c>
    </row>
    <row r="42" spans="1:21" ht="15" x14ac:dyDescent="0.2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39">
        <v>9</v>
      </c>
      <c r="L42" s="140"/>
      <c r="M42" s="140"/>
      <c r="N42" s="139">
        <v>9</v>
      </c>
      <c r="O42" s="48"/>
      <c r="P42" s="48"/>
    </row>
    <row r="43" spans="1:21" ht="15" x14ac:dyDescent="0.2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35">
        <v>8.5</v>
      </c>
      <c r="L43" s="136">
        <v>9</v>
      </c>
      <c r="M43" s="136">
        <v>5.5</v>
      </c>
      <c r="N43" s="135">
        <v>12</v>
      </c>
      <c r="O43" s="48"/>
      <c r="P43" s="48"/>
      <c r="T43" s="141"/>
      <c r="U43" s="141"/>
    </row>
    <row r="44" spans="1:21" ht="15" x14ac:dyDescent="0.2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39">
        <v>4</v>
      </c>
      <c r="L44" s="139">
        <v>6</v>
      </c>
      <c r="M44" s="139">
        <v>5.5</v>
      </c>
      <c r="N44" s="139">
        <v>4.5</v>
      </c>
      <c r="O44" s="48"/>
      <c r="P44" s="48">
        <f>O44*220</f>
        <v>0</v>
      </c>
      <c r="T44" s="141">
        <f>0.3*0.1*0.007</f>
        <v>2.1000000000000001E-4</v>
      </c>
      <c r="U44" s="141"/>
    </row>
    <row r="45" spans="1:21" ht="15" x14ac:dyDescent="0.2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38">
        <v>4.5</v>
      </c>
      <c r="L45" s="139">
        <v>3</v>
      </c>
      <c r="M45" s="140"/>
      <c r="N45" s="138">
        <v>7.5</v>
      </c>
      <c r="O45" s="48"/>
      <c r="P45" s="48"/>
      <c r="T45" s="141">
        <f>T44*2400</f>
        <v>0.504</v>
      </c>
      <c r="U45" s="141">
        <f>T45*12</f>
        <v>6.048</v>
      </c>
    </row>
    <row r="46" spans="1:21" ht="15" x14ac:dyDescent="0.2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35">
        <v>9</v>
      </c>
      <c r="L46" s="135">
        <v>39</v>
      </c>
      <c r="M46" s="135">
        <v>5.5</v>
      </c>
      <c r="N46" s="135">
        <v>42.5</v>
      </c>
      <c r="O46" s="48"/>
      <c r="P46" s="48"/>
      <c r="T46" s="141"/>
      <c r="U46" s="141">
        <f>U45*400</f>
        <v>2419.1999999999998</v>
      </c>
    </row>
    <row r="47" spans="1:21" ht="15" x14ac:dyDescent="0.2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38">
        <v>5.5</v>
      </c>
      <c r="L47" s="139">
        <v>29</v>
      </c>
      <c r="M47" s="138">
        <v>2</v>
      </c>
      <c r="N47" s="139">
        <v>32.5</v>
      </c>
      <c r="O47" s="48"/>
      <c r="P47" s="48">
        <f>O47*220</f>
        <v>0</v>
      </c>
    </row>
    <row r="48" spans="1:21" ht="15" x14ac:dyDescent="0.2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38">
        <v>3.5</v>
      </c>
      <c r="L48" s="140">
        <v>10</v>
      </c>
      <c r="M48" s="139">
        <v>3.5</v>
      </c>
      <c r="N48" s="138">
        <v>10</v>
      </c>
      <c r="O48" s="48">
        <v>10</v>
      </c>
      <c r="P48" s="48">
        <f>O48*310</f>
        <v>3100</v>
      </c>
    </row>
    <row r="49" spans="1:17" ht="15" x14ac:dyDescent="0.2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35">
        <v>15</v>
      </c>
      <c r="L49" s="135">
        <v>13</v>
      </c>
      <c r="M49" s="135">
        <v>2.5</v>
      </c>
      <c r="N49" s="135">
        <v>25.5</v>
      </c>
      <c r="O49" s="48"/>
      <c r="P49" s="48"/>
    </row>
    <row r="50" spans="1:17" ht="15" x14ac:dyDescent="0.2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39">
        <v>10.5</v>
      </c>
      <c r="L50" s="139">
        <v>8</v>
      </c>
      <c r="M50" s="138"/>
      <c r="N50" s="138">
        <v>18.5</v>
      </c>
      <c r="O50" s="48"/>
      <c r="P50" s="48">
        <f>O50*220</f>
        <v>0</v>
      </c>
    </row>
    <row r="51" spans="1:17" ht="15" x14ac:dyDescent="0.2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38">
        <v>4.5</v>
      </c>
      <c r="L51" s="140">
        <v>5</v>
      </c>
      <c r="M51" s="140">
        <v>2.5</v>
      </c>
      <c r="N51" s="138">
        <v>7</v>
      </c>
      <c r="O51" s="48"/>
      <c r="P51" s="48"/>
    </row>
    <row r="52" spans="1:17" ht="15" x14ac:dyDescent="0.2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36">
        <v>11.5</v>
      </c>
      <c r="L52" s="136">
        <v>13</v>
      </c>
      <c r="M52" s="135">
        <v>3</v>
      </c>
      <c r="N52" s="135">
        <v>21.5</v>
      </c>
      <c r="O52" s="48"/>
      <c r="P52" s="48"/>
    </row>
    <row r="53" spans="1:17" ht="15" x14ac:dyDescent="0.2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38">
        <v>9</v>
      </c>
      <c r="L53" s="139">
        <v>8</v>
      </c>
      <c r="M53" s="138">
        <v>3</v>
      </c>
      <c r="N53" s="139">
        <v>14</v>
      </c>
      <c r="O53" s="48"/>
      <c r="P53" s="48"/>
    </row>
    <row r="54" spans="1:17" ht="15" x14ac:dyDescent="0.2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38">
        <v>2.5</v>
      </c>
      <c r="L54" s="139">
        <v>5</v>
      </c>
      <c r="M54" s="140"/>
      <c r="N54" s="138">
        <v>7.5</v>
      </c>
      <c r="O54" s="48"/>
      <c r="P54" s="48"/>
    </row>
    <row r="55" spans="1:17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35">
        <v>4</v>
      </c>
      <c r="L55" s="135">
        <v>52</v>
      </c>
      <c r="M55" s="135">
        <v>4.5</v>
      </c>
      <c r="N55" s="135">
        <v>51.5</v>
      </c>
      <c r="O55" s="48"/>
      <c r="P55" s="48"/>
      <c r="Q55" s="72"/>
    </row>
    <row r="56" spans="1:17" ht="15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38">
        <v>2.5</v>
      </c>
      <c r="L56" s="139">
        <v>47</v>
      </c>
      <c r="M56" s="139">
        <v>4.5</v>
      </c>
      <c r="N56" s="138">
        <v>45</v>
      </c>
      <c r="O56" s="48"/>
      <c r="P56" s="48">
        <f>O56*220</f>
        <v>0</v>
      </c>
    </row>
    <row r="57" spans="1:17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39">
        <v>1.5</v>
      </c>
      <c r="L57" s="139">
        <v>5</v>
      </c>
      <c r="M57" s="138"/>
      <c r="N57" s="138">
        <v>6.5</v>
      </c>
      <c r="O57" s="48">
        <v>5</v>
      </c>
      <c r="P57" s="48">
        <f>O57*310</f>
        <v>1550</v>
      </c>
    </row>
    <row r="58" spans="1:17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35">
        <v>7</v>
      </c>
      <c r="L58" s="135">
        <v>23</v>
      </c>
      <c r="M58" s="135">
        <v>7</v>
      </c>
      <c r="N58" s="135">
        <v>23</v>
      </c>
      <c r="O58" s="48"/>
      <c r="P58" s="48"/>
    </row>
    <row r="59" spans="1:17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39">
        <v>3</v>
      </c>
      <c r="L59" s="139">
        <v>18</v>
      </c>
      <c r="M59" s="138">
        <v>4</v>
      </c>
      <c r="N59" s="138">
        <v>17</v>
      </c>
      <c r="O59" s="48">
        <v>10</v>
      </c>
      <c r="P59" s="48">
        <f>O59*220</f>
        <v>2200</v>
      </c>
    </row>
    <row r="60" spans="1:17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39">
        <v>4</v>
      </c>
      <c r="L60" s="140">
        <v>5</v>
      </c>
      <c r="M60" s="140">
        <v>3</v>
      </c>
      <c r="N60" s="138">
        <v>6</v>
      </c>
      <c r="O60" s="48"/>
      <c r="P60" s="48"/>
    </row>
    <row r="61" spans="1:17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36">
        <v>14</v>
      </c>
      <c r="L61" s="137"/>
      <c r="M61" s="136">
        <v>4</v>
      </c>
      <c r="N61" s="136">
        <v>10</v>
      </c>
      <c r="O61" s="48"/>
      <c r="P61" s="48"/>
    </row>
    <row r="62" spans="1:17" ht="15" x14ac:dyDescent="0.2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39">
        <v>9</v>
      </c>
      <c r="L62" s="140"/>
      <c r="M62" s="140">
        <v>2</v>
      </c>
      <c r="N62" s="139">
        <v>7</v>
      </c>
      <c r="O62" s="48"/>
      <c r="P62" s="48"/>
    </row>
    <row r="63" spans="1:17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39">
        <v>5</v>
      </c>
      <c r="L63" s="140"/>
      <c r="M63" s="139">
        <v>2</v>
      </c>
      <c r="N63" s="139">
        <v>3</v>
      </c>
      <c r="O63" s="48"/>
      <c r="P63" s="48"/>
    </row>
    <row r="64" spans="1:17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39"/>
      <c r="L64" s="140">
        <v>1</v>
      </c>
      <c r="M64" s="139"/>
      <c r="N64" s="139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39"/>
      <c r="L65" s="140">
        <v>1</v>
      </c>
      <c r="M65" s="139"/>
      <c r="N65" s="139">
        <v>1</v>
      </c>
      <c r="O65" s="48"/>
      <c r="P65" s="48"/>
    </row>
    <row r="66" spans="1:16" ht="15" x14ac:dyDescent="0.2">
      <c r="A66" s="2" t="s">
        <v>6</v>
      </c>
      <c r="B66" s="88" t="s">
        <v>6</v>
      </c>
      <c r="C66" s="97">
        <v>9</v>
      </c>
      <c r="D66" s="96"/>
      <c r="E66" s="96"/>
      <c r="F66" s="97">
        <v>9</v>
      </c>
      <c r="H66" s="116" t="s">
        <v>6</v>
      </c>
      <c r="I66" s="119">
        <v>8</v>
      </c>
      <c r="J66" s="3" t="s">
        <v>95</v>
      </c>
      <c r="K66" s="135">
        <v>2</v>
      </c>
      <c r="L66" s="135">
        <v>28</v>
      </c>
      <c r="M66" s="135">
        <v>5.5</v>
      </c>
      <c r="N66" s="135">
        <v>24.5</v>
      </c>
      <c r="O66" s="48"/>
      <c r="P66" s="48"/>
    </row>
    <row r="67" spans="1:16" ht="15" x14ac:dyDescent="0.2">
      <c r="A67" s="2" t="s">
        <v>8</v>
      </c>
      <c r="B67" s="88" t="s">
        <v>8</v>
      </c>
      <c r="C67" s="97">
        <v>5</v>
      </c>
      <c r="D67" s="96"/>
      <c r="E67" s="96"/>
      <c r="F67" s="97">
        <v>5</v>
      </c>
      <c r="J67" s="2" t="s">
        <v>6</v>
      </c>
      <c r="K67" s="139">
        <v>2</v>
      </c>
      <c r="L67" s="139">
        <v>23</v>
      </c>
      <c r="M67" s="139">
        <v>4</v>
      </c>
      <c r="N67" s="138">
        <v>21</v>
      </c>
      <c r="O67" s="48"/>
      <c r="P67" s="48">
        <f>O67*220</f>
        <v>0</v>
      </c>
    </row>
    <row r="68" spans="1:16" ht="15" x14ac:dyDescent="0.2">
      <c r="A68" s="2"/>
      <c r="B68" s="88"/>
      <c r="C68" s="97"/>
      <c r="D68" s="96"/>
      <c r="E68" s="96"/>
      <c r="F68" s="97"/>
      <c r="J68" s="2" t="s">
        <v>8</v>
      </c>
      <c r="K68" s="136"/>
      <c r="L68" s="139">
        <v>5</v>
      </c>
      <c r="M68" s="137">
        <v>1.5</v>
      </c>
      <c r="N68" s="138">
        <v>3.5</v>
      </c>
      <c r="O68" s="48"/>
      <c r="P68" s="48"/>
    </row>
    <row r="69" spans="1:16" ht="15" x14ac:dyDescent="0.2">
      <c r="A69" s="3" t="s">
        <v>95</v>
      </c>
      <c r="B69" s="87" t="s">
        <v>95</v>
      </c>
      <c r="C69" s="94">
        <v>1</v>
      </c>
      <c r="D69" s="94">
        <v>8</v>
      </c>
      <c r="E69" s="94">
        <v>9</v>
      </c>
      <c r="F69" s="98"/>
      <c r="J69" s="3" t="s">
        <v>96</v>
      </c>
      <c r="K69" s="136">
        <v>1</v>
      </c>
      <c r="L69" s="136">
        <v>8</v>
      </c>
      <c r="M69" s="137">
        <v>1</v>
      </c>
      <c r="N69" s="136">
        <v>8</v>
      </c>
      <c r="O69" s="48"/>
      <c r="P69" s="48"/>
    </row>
    <row r="70" spans="1:16" ht="15" x14ac:dyDescent="0.2">
      <c r="A70" s="2" t="s">
        <v>6</v>
      </c>
      <c r="B70" s="88" t="s">
        <v>6</v>
      </c>
      <c r="C70" s="97">
        <v>1</v>
      </c>
      <c r="D70" s="97">
        <v>8</v>
      </c>
      <c r="E70" s="97">
        <v>9</v>
      </c>
      <c r="F70" s="96"/>
      <c r="J70" s="2" t="s">
        <v>6</v>
      </c>
      <c r="K70" s="139">
        <v>1</v>
      </c>
      <c r="L70" s="139">
        <v>8</v>
      </c>
      <c r="M70" s="140">
        <v>1</v>
      </c>
      <c r="N70" s="139">
        <v>8</v>
      </c>
      <c r="O70" s="48"/>
      <c r="P70" s="48"/>
    </row>
    <row r="71" spans="1:16" ht="15" x14ac:dyDescent="0.2">
      <c r="A71" s="2"/>
      <c r="B71" s="88"/>
      <c r="C71" s="97"/>
      <c r="D71" s="97"/>
      <c r="E71" s="97"/>
      <c r="F71" s="96"/>
      <c r="J71" s="3" t="s">
        <v>97</v>
      </c>
      <c r="K71" s="136">
        <v>1</v>
      </c>
      <c r="L71" s="136">
        <v>5</v>
      </c>
      <c r="M71" s="137"/>
      <c r="N71" s="136">
        <v>6</v>
      </c>
      <c r="O71" s="48"/>
      <c r="P71" s="48"/>
    </row>
    <row r="72" spans="1:16" ht="15" x14ac:dyDescent="0.2">
      <c r="A72" s="3" t="s">
        <v>96</v>
      </c>
      <c r="B72" s="87" t="s">
        <v>96</v>
      </c>
      <c r="C72" s="94">
        <v>1</v>
      </c>
      <c r="D72" s="94">
        <v>8</v>
      </c>
      <c r="E72" s="98"/>
      <c r="F72" s="94">
        <v>9</v>
      </c>
      <c r="J72" s="2" t="s">
        <v>6</v>
      </c>
      <c r="K72" s="139">
        <v>1</v>
      </c>
      <c r="L72" s="139">
        <v>5</v>
      </c>
      <c r="M72" s="140"/>
      <c r="N72" s="139">
        <v>6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8</v>
      </c>
      <c r="E73" s="96"/>
      <c r="F73" s="97">
        <v>9</v>
      </c>
      <c r="J73" s="3" t="s">
        <v>25</v>
      </c>
      <c r="K73" s="136">
        <v>13</v>
      </c>
      <c r="L73" s="136">
        <v>13</v>
      </c>
      <c r="M73" s="136">
        <v>10</v>
      </c>
      <c r="N73" s="136">
        <v>16</v>
      </c>
      <c r="O73" s="48"/>
      <c r="P73" s="48"/>
    </row>
    <row r="74" spans="1:16" ht="15" x14ac:dyDescent="0.2">
      <c r="A74" s="3" t="s">
        <v>97</v>
      </c>
      <c r="B74" s="87" t="s">
        <v>97</v>
      </c>
      <c r="C74" s="94">
        <v>1</v>
      </c>
      <c r="D74" s="94">
        <v>5</v>
      </c>
      <c r="E74" s="98"/>
      <c r="F74" s="94">
        <v>6</v>
      </c>
      <c r="J74" s="2" t="s">
        <v>6</v>
      </c>
      <c r="K74" s="139">
        <v>8</v>
      </c>
      <c r="L74" s="139">
        <v>13</v>
      </c>
      <c r="M74" s="139">
        <v>10</v>
      </c>
      <c r="N74" s="139">
        <v>11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1</v>
      </c>
      <c r="D75" s="97">
        <v>5</v>
      </c>
      <c r="E75" s="96"/>
      <c r="F75" s="97">
        <v>6</v>
      </c>
      <c r="J75" s="2" t="s">
        <v>8</v>
      </c>
      <c r="K75" s="139">
        <v>5</v>
      </c>
      <c r="L75" s="140"/>
      <c r="M75" s="140"/>
      <c r="N75" s="139">
        <v>5</v>
      </c>
      <c r="O75" s="48"/>
      <c r="P75" s="48"/>
    </row>
    <row r="76" spans="1:16" ht="15" x14ac:dyDescent="0.2">
      <c r="A76" s="3" t="s">
        <v>25</v>
      </c>
      <c r="B76" s="87" t="s">
        <v>25</v>
      </c>
      <c r="C76" s="94">
        <v>13</v>
      </c>
      <c r="D76" s="94">
        <v>13</v>
      </c>
      <c r="E76" s="94">
        <v>8</v>
      </c>
      <c r="F76" s="94">
        <v>18</v>
      </c>
      <c r="H76" s="86" t="s">
        <v>25</v>
      </c>
      <c r="I76" s="118">
        <v>23</v>
      </c>
      <c r="J76" s="63" t="s">
        <v>87</v>
      </c>
      <c r="K76" s="135">
        <v>0.5</v>
      </c>
      <c r="L76" s="136">
        <v>2</v>
      </c>
      <c r="M76" s="136">
        <v>1</v>
      </c>
      <c r="N76" s="135">
        <v>1.5</v>
      </c>
      <c r="O76" s="48"/>
      <c r="P76" s="48"/>
    </row>
    <row r="77" spans="1:16" ht="15" x14ac:dyDescent="0.2">
      <c r="A77" s="2" t="s">
        <v>6</v>
      </c>
      <c r="B77" s="88" t="s">
        <v>6</v>
      </c>
      <c r="C77" s="97">
        <v>8</v>
      </c>
      <c r="D77" s="97">
        <v>13</v>
      </c>
      <c r="E77" s="97">
        <v>8</v>
      </c>
      <c r="F77" s="97">
        <v>13</v>
      </c>
      <c r="H77" s="116" t="s">
        <v>6</v>
      </c>
      <c r="I77" s="119">
        <v>21</v>
      </c>
      <c r="J77" s="64" t="s">
        <v>6</v>
      </c>
      <c r="K77" s="140"/>
      <c r="L77" s="139">
        <v>1</v>
      </c>
      <c r="M77" s="139">
        <v>1</v>
      </c>
      <c r="N77" s="140"/>
      <c r="O77" s="48"/>
      <c r="P77" s="48"/>
    </row>
    <row r="78" spans="1:16" ht="15" x14ac:dyDescent="0.2">
      <c r="A78" s="2" t="s">
        <v>8</v>
      </c>
      <c r="B78" s="88" t="s">
        <v>8</v>
      </c>
      <c r="C78" s="97">
        <v>5</v>
      </c>
      <c r="D78" s="96"/>
      <c r="E78" s="96"/>
      <c r="F78" s="97">
        <v>5</v>
      </c>
      <c r="H78" s="116" t="s">
        <v>8</v>
      </c>
      <c r="I78" s="119">
        <v>2</v>
      </c>
      <c r="J78" s="64" t="s">
        <v>8</v>
      </c>
      <c r="K78" s="138">
        <v>0.5</v>
      </c>
      <c r="L78" s="139">
        <v>1</v>
      </c>
      <c r="M78" s="140"/>
      <c r="N78" s="138">
        <v>1.5</v>
      </c>
      <c r="O78" s="48"/>
      <c r="P78" s="48"/>
    </row>
    <row r="79" spans="1:16" ht="15" x14ac:dyDescent="0.2">
      <c r="A79" s="65" t="s">
        <v>87</v>
      </c>
      <c r="B79" s="87" t="s">
        <v>87</v>
      </c>
      <c r="C79" s="93">
        <v>0.5</v>
      </c>
      <c r="D79" s="94">
        <v>2</v>
      </c>
      <c r="E79" s="94">
        <v>1</v>
      </c>
      <c r="F79" s="93">
        <v>1.5</v>
      </c>
      <c r="H79" s="86" t="s">
        <v>87</v>
      </c>
      <c r="I79" s="118">
        <v>19.5</v>
      </c>
      <c r="J79" s="3" t="s">
        <v>26</v>
      </c>
      <c r="K79" s="135"/>
      <c r="L79" s="135">
        <v>24</v>
      </c>
      <c r="M79" s="135">
        <v>9</v>
      </c>
      <c r="N79" s="135">
        <v>15</v>
      </c>
      <c r="O79" s="48"/>
      <c r="P79" s="48"/>
    </row>
    <row r="80" spans="1:16" ht="15" x14ac:dyDescent="0.2">
      <c r="A80" s="68" t="s">
        <v>6</v>
      </c>
      <c r="B80" s="88" t="s">
        <v>6</v>
      </c>
      <c r="C80" s="96"/>
      <c r="D80" s="97">
        <v>1</v>
      </c>
      <c r="E80" s="97">
        <v>1</v>
      </c>
      <c r="F80" s="96"/>
      <c r="H80" s="116" t="s">
        <v>6</v>
      </c>
      <c r="I80" s="119">
        <v>11.5</v>
      </c>
      <c r="J80" s="2" t="s">
        <v>6</v>
      </c>
      <c r="K80" s="139"/>
      <c r="L80" s="139">
        <v>19</v>
      </c>
      <c r="M80" s="138">
        <v>6.5</v>
      </c>
      <c r="N80" s="138">
        <v>12.5</v>
      </c>
      <c r="O80" s="48"/>
      <c r="P80" s="48">
        <f>O80*220</f>
        <v>0</v>
      </c>
    </row>
    <row r="81" spans="1:17" ht="15" x14ac:dyDescent="0.2">
      <c r="A81" s="68" t="s">
        <v>8</v>
      </c>
      <c r="B81" s="88" t="s">
        <v>8</v>
      </c>
      <c r="C81" s="95">
        <v>0.5</v>
      </c>
      <c r="D81" s="97">
        <v>1</v>
      </c>
      <c r="E81" s="96"/>
      <c r="F81" s="95">
        <v>1.5</v>
      </c>
      <c r="H81" s="116" t="s">
        <v>8</v>
      </c>
      <c r="I81" s="119">
        <v>8</v>
      </c>
      <c r="J81" s="2" t="s">
        <v>8</v>
      </c>
      <c r="K81" s="140"/>
      <c r="L81" s="139">
        <v>5</v>
      </c>
      <c r="M81" s="140">
        <v>2.5</v>
      </c>
      <c r="N81" s="138">
        <v>2.5</v>
      </c>
      <c r="O81" s="48"/>
      <c r="P81" s="48"/>
    </row>
    <row r="82" spans="1:17" ht="15" x14ac:dyDescent="0.2">
      <c r="A82" s="3" t="s">
        <v>26</v>
      </c>
      <c r="B82" s="87" t="s">
        <v>26</v>
      </c>
      <c r="C82" s="98"/>
      <c r="D82" s="94">
        <v>22</v>
      </c>
      <c r="E82" s="94">
        <v>10</v>
      </c>
      <c r="F82" s="94">
        <v>12</v>
      </c>
      <c r="H82" s="86" t="s">
        <v>26</v>
      </c>
      <c r="I82" s="118">
        <v>41</v>
      </c>
      <c r="J82" s="3" t="s">
        <v>27</v>
      </c>
      <c r="K82" s="136">
        <v>23</v>
      </c>
      <c r="L82" s="136">
        <v>5</v>
      </c>
      <c r="M82" s="137"/>
      <c r="N82" s="136">
        <v>28</v>
      </c>
      <c r="O82" s="48"/>
      <c r="P82" s="48"/>
    </row>
    <row r="83" spans="1:17" ht="15.75" x14ac:dyDescent="0.2">
      <c r="A83" s="2" t="s">
        <v>6</v>
      </c>
      <c r="B83" s="88" t="s">
        <v>6</v>
      </c>
      <c r="C83" s="96"/>
      <c r="D83" s="97">
        <v>17</v>
      </c>
      <c r="E83" s="97">
        <v>10</v>
      </c>
      <c r="F83" s="97">
        <v>7</v>
      </c>
      <c r="H83" s="116" t="s">
        <v>6</v>
      </c>
      <c r="I83" s="119">
        <v>34.5</v>
      </c>
      <c r="J83" s="2" t="s">
        <v>6</v>
      </c>
      <c r="K83" s="139">
        <v>17.5</v>
      </c>
      <c r="L83" s="139">
        <v>5</v>
      </c>
      <c r="M83" s="140"/>
      <c r="N83" s="139">
        <v>22.5</v>
      </c>
      <c r="O83" s="48"/>
      <c r="P83" s="48">
        <f>O83*220</f>
        <v>0</v>
      </c>
      <c r="Q83" s="72"/>
    </row>
    <row r="84" spans="1:17" ht="15" x14ac:dyDescent="0.2">
      <c r="A84" s="2" t="s">
        <v>8</v>
      </c>
      <c r="B84" s="88" t="s">
        <v>8</v>
      </c>
      <c r="C84" s="96"/>
      <c r="D84" s="97">
        <v>5</v>
      </c>
      <c r="E84" s="96"/>
      <c r="F84" s="97">
        <v>5</v>
      </c>
      <c r="H84" s="116" t="s">
        <v>8</v>
      </c>
      <c r="I84" s="119">
        <v>6.5</v>
      </c>
      <c r="J84" s="2" t="s">
        <v>8</v>
      </c>
      <c r="K84" s="139">
        <v>5.5</v>
      </c>
      <c r="L84" s="140"/>
      <c r="M84" s="140"/>
      <c r="N84" s="139">
        <v>5.5</v>
      </c>
      <c r="O84" s="48"/>
      <c r="P84" s="48"/>
    </row>
    <row r="85" spans="1:17" ht="15" x14ac:dyDescent="0.2">
      <c r="A85" s="3" t="s">
        <v>27</v>
      </c>
      <c r="B85" s="87" t="s">
        <v>27</v>
      </c>
      <c r="C85" s="94">
        <v>19</v>
      </c>
      <c r="D85" s="94">
        <v>13</v>
      </c>
      <c r="E85" s="98"/>
      <c r="F85" s="94">
        <v>32</v>
      </c>
      <c r="H85" s="86" t="s">
        <v>27</v>
      </c>
      <c r="I85" s="118">
        <v>48.5</v>
      </c>
      <c r="J85" s="3" t="s">
        <v>28</v>
      </c>
      <c r="K85" s="135">
        <v>13</v>
      </c>
      <c r="L85" s="136">
        <v>26</v>
      </c>
      <c r="M85" s="136">
        <v>15.5</v>
      </c>
      <c r="N85" s="135">
        <v>23.5</v>
      </c>
      <c r="O85" s="48"/>
      <c r="P85" s="48"/>
    </row>
    <row r="86" spans="1:17" ht="15" x14ac:dyDescent="0.2">
      <c r="A86" s="2" t="s">
        <v>6</v>
      </c>
      <c r="B86" s="88" t="s">
        <v>6</v>
      </c>
      <c r="C86" s="97">
        <v>11</v>
      </c>
      <c r="D86" s="97">
        <v>13</v>
      </c>
      <c r="E86" s="96"/>
      <c r="F86" s="97">
        <v>24</v>
      </c>
      <c r="H86" s="116" t="s">
        <v>6</v>
      </c>
      <c r="I86" s="119">
        <v>42.5</v>
      </c>
      <c r="J86" s="2" t="s">
        <v>6</v>
      </c>
      <c r="K86" s="138">
        <v>6.5</v>
      </c>
      <c r="L86" s="139">
        <v>26</v>
      </c>
      <c r="M86" s="138">
        <v>14.5</v>
      </c>
      <c r="N86" s="139">
        <v>18</v>
      </c>
      <c r="O86" s="48"/>
      <c r="P86" s="48">
        <f>O86*220</f>
        <v>0</v>
      </c>
    </row>
    <row r="87" spans="1:17" ht="15" x14ac:dyDescent="0.2">
      <c r="A87" s="2" t="s">
        <v>8</v>
      </c>
      <c r="B87" s="88" t="s">
        <v>8</v>
      </c>
      <c r="C87" s="97">
        <v>8</v>
      </c>
      <c r="D87" s="96"/>
      <c r="E87" s="96"/>
      <c r="F87" s="97">
        <v>8</v>
      </c>
      <c r="H87" s="116" t="s">
        <v>8</v>
      </c>
      <c r="I87" s="119">
        <v>6</v>
      </c>
      <c r="J87" s="2" t="s">
        <v>8</v>
      </c>
      <c r="K87" s="139">
        <v>6.5</v>
      </c>
      <c r="L87" s="140"/>
      <c r="M87" s="138">
        <v>1</v>
      </c>
      <c r="N87" s="138">
        <v>5.5</v>
      </c>
      <c r="O87" s="48">
        <v>6</v>
      </c>
      <c r="P87" s="48">
        <f>O87*310</f>
        <v>1860</v>
      </c>
    </row>
    <row r="88" spans="1:17" ht="15" x14ac:dyDescent="0.2">
      <c r="A88" s="3" t="s">
        <v>28</v>
      </c>
      <c r="B88" s="87" t="s">
        <v>28</v>
      </c>
      <c r="C88" s="93">
        <v>23.5</v>
      </c>
      <c r="D88" s="94">
        <v>16</v>
      </c>
      <c r="E88" s="93">
        <v>5.5</v>
      </c>
      <c r="F88" s="94">
        <v>34</v>
      </c>
      <c r="H88" s="86" t="s">
        <v>28</v>
      </c>
      <c r="I88" s="118">
        <v>112</v>
      </c>
      <c r="J88" s="3" t="s">
        <v>29</v>
      </c>
      <c r="K88" s="137">
        <v>8.5</v>
      </c>
      <c r="L88" s="136">
        <v>8</v>
      </c>
      <c r="M88" s="137">
        <v>1</v>
      </c>
      <c r="N88" s="136">
        <v>15.5</v>
      </c>
      <c r="O88" s="48"/>
      <c r="P88" s="48"/>
    </row>
    <row r="89" spans="1:17" ht="15" x14ac:dyDescent="0.2">
      <c r="A89" s="2" t="s">
        <v>6</v>
      </c>
      <c r="B89" s="88" t="s">
        <v>6</v>
      </c>
      <c r="C89" s="97">
        <v>15</v>
      </c>
      <c r="D89" s="97">
        <v>16</v>
      </c>
      <c r="E89" s="97">
        <v>5</v>
      </c>
      <c r="F89" s="97">
        <v>26</v>
      </c>
      <c r="H89" s="116" t="s">
        <v>6</v>
      </c>
      <c r="I89" s="119">
        <v>100.5</v>
      </c>
      <c r="J89" s="2" t="s">
        <v>6</v>
      </c>
      <c r="K89" s="140">
        <v>4</v>
      </c>
      <c r="L89" s="139">
        <v>8</v>
      </c>
      <c r="M89" s="140">
        <v>1</v>
      </c>
      <c r="N89" s="139">
        <v>11</v>
      </c>
      <c r="O89" s="48"/>
      <c r="P89" s="48"/>
    </row>
    <row r="90" spans="1:17" ht="15" x14ac:dyDescent="0.2">
      <c r="A90" s="2" t="s">
        <v>8</v>
      </c>
      <c r="B90" s="88" t="s">
        <v>8</v>
      </c>
      <c r="C90" s="95">
        <v>8.5</v>
      </c>
      <c r="D90" s="96"/>
      <c r="E90" s="95">
        <v>0.5</v>
      </c>
      <c r="F90" s="97">
        <v>8</v>
      </c>
      <c r="H90" s="116" t="s">
        <v>8</v>
      </c>
      <c r="I90" s="119">
        <v>11.5</v>
      </c>
      <c r="J90" s="2" t="s">
        <v>8</v>
      </c>
      <c r="K90" s="137">
        <v>4.5</v>
      </c>
      <c r="L90" s="136"/>
      <c r="M90" s="137"/>
      <c r="N90" s="136">
        <v>4.5</v>
      </c>
      <c r="O90" s="48"/>
      <c r="P90" s="48"/>
    </row>
    <row r="91" spans="1:17" ht="15" x14ac:dyDescent="0.2">
      <c r="A91" s="82" t="s">
        <v>139</v>
      </c>
      <c r="J91" s="82" t="s">
        <v>139</v>
      </c>
      <c r="K91" s="135"/>
      <c r="L91" s="136">
        <v>1</v>
      </c>
      <c r="M91" s="136"/>
      <c r="N91" s="135">
        <v>1</v>
      </c>
      <c r="O91" s="48"/>
      <c r="P91" s="48"/>
    </row>
    <row r="92" spans="1:17" ht="15" x14ac:dyDescent="0.2">
      <c r="A92" s="83" t="s">
        <v>6</v>
      </c>
      <c r="J92" s="83" t="s">
        <v>6</v>
      </c>
      <c r="K92" s="139"/>
      <c r="L92" s="139">
        <v>1</v>
      </c>
      <c r="M92" s="139"/>
      <c r="N92" s="139">
        <v>1</v>
      </c>
      <c r="O92" s="48">
        <v>0</v>
      </c>
      <c r="P92" s="48">
        <f>O92*220</f>
        <v>0</v>
      </c>
    </row>
    <row r="93" spans="1:17" ht="15" x14ac:dyDescent="0.2">
      <c r="A93" s="83" t="s">
        <v>8</v>
      </c>
      <c r="J93" s="83" t="s">
        <v>8</v>
      </c>
      <c r="K93" s="138"/>
      <c r="L93" s="140"/>
      <c r="M93" s="140"/>
      <c r="N93" s="138"/>
      <c r="O93" s="48"/>
      <c r="P93" s="48"/>
    </row>
    <row r="94" spans="1:17" ht="15" x14ac:dyDescent="0.2">
      <c r="A94" s="3" t="s">
        <v>29</v>
      </c>
      <c r="B94" s="87" t="s">
        <v>29</v>
      </c>
      <c r="C94" s="93">
        <v>8.5</v>
      </c>
      <c r="D94" s="94">
        <v>8</v>
      </c>
      <c r="E94" s="94">
        <v>1</v>
      </c>
      <c r="F94" s="93">
        <v>15.5</v>
      </c>
      <c r="H94" s="86" t="s">
        <v>29</v>
      </c>
      <c r="I94" s="118">
        <v>24</v>
      </c>
      <c r="J94" s="3" t="s">
        <v>155</v>
      </c>
      <c r="K94" s="137"/>
      <c r="L94" s="136">
        <v>1</v>
      </c>
      <c r="M94" s="137"/>
      <c r="N94" s="136">
        <v>1</v>
      </c>
      <c r="O94" s="48"/>
      <c r="P94" s="48"/>
    </row>
    <row r="95" spans="1:17" ht="15" x14ac:dyDescent="0.2">
      <c r="A95" s="2" t="s">
        <v>6</v>
      </c>
      <c r="B95" s="88" t="s">
        <v>6</v>
      </c>
      <c r="C95" s="97">
        <v>4</v>
      </c>
      <c r="D95" s="97">
        <v>8</v>
      </c>
      <c r="E95" s="97">
        <v>1</v>
      </c>
      <c r="F95" s="97">
        <v>11</v>
      </c>
      <c r="H95" s="116" t="s">
        <v>6</v>
      </c>
      <c r="I95" s="119">
        <v>22.5</v>
      </c>
      <c r="J95" s="2" t="s">
        <v>6</v>
      </c>
      <c r="K95" s="137"/>
      <c r="L95" s="136">
        <v>1</v>
      </c>
      <c r="M95" s="137"/>
      <c r="N95" s="136">
        <v>1</v>
      </c>
      <c r="O95" s="48"/>
      <c r="P95" s="48"/>
    </row>
    <row r="96" spans="1:17" ht="15" x14ac:dyDescent="0.2">
      <c r="A96" s="2" t="s">
        <v>8</v>
      </c>
      <c r="B96" s="88" t="s">
        <v>8</v>
      </c>
      <c r="C96" s="95">
        <v>4.5</v>
      </c>
      <c r="D96" s="96"/>
      <c r="E96" s="96"/>
      <c r="F96" s="95">
        <v>4.5</v>
      </c>
      <c r="H96" s="116" t="s">
        <v>8</v>
      </c>
      <c r="I96" s="119">
        <v>1.5</v>
      </c>
      <c r="J96" s="3" t="s">
        <v>30</v>
      </c>
      <c r="K96" s="140">
        <v>14.5</v>
      </c>
      <c r="L96" s="139">
        <v>8</v>
      </c>
      <c r="M96" s="140">
        <v>5.5</v>
      </c>
      <c r="N96" s="139">
        <v>17</v>
      </c>
      <c r="O96" s="48"/>
      <c r="P96" s="48"/>
    </row>
    <row r="97" spans="1:17" ht="15" x14ac:dyDescent="0.2">
      <c r="A97" s="3" t="s">
        <v>30</v>
      </c>
      <c r="B97" s="87" t="s">
        <v>30</v>
      </c>
      <c r="C97" s="94">
        <v>10</v>
      </c>
      <c r="D97" s="94">
        <v>16</v>
      </c>
      <c r="E97" s="93">
        <v>9.5</v>
      </c>
      <c r="F97" s="93">
        <v>16.5</v>
      </c>
      <c r="H97" s="86" t="s">
        <v>30</v>
      </c>
      <c r="I97" s="118">
        <v>49</v>
      </c>
      <c r="J97" s="2" t="s">
        <v>6</v>
      </c>
      <c r="K97" s="136">
        <v>10</v>
      </c>
      <c r="L97" s="136">
        <v>8</v>
      </c>
      <c r="M97" s="135">
        <v>5.5</v>
      </c>
      <c r="N97" s="135">
        <v>12.5</v>
      </c>
      <c r="O97" s="48">
        <v>13</v>
      </c>
      <c r="P97" s="48">
        <f>O97*220</f>
        <v>2860</v>
      </c>
    </row>
    <row r="98" spans="1:17" ht="15" x14ac:dyDescent="0.2">
      <c r="A98" s="2" t="s">
        <v>6</v>
      </c>
      <c r="B98" s="88" t="s">
        <v>6</v>
      </c>
      <c r="C98" s="95">
        <v>4.5</v>
      </c>
      <c r="D98" s="97">
        <v>16</v>
      </c>
      <c r="E98" s="95">
        <v>9.5</v>
      </c>
      <c r="F98" s="97">
        <v>11</v>
      </c>
      <c r="H98" s="116" t="s">
        <v>6</v>
      </c>
      <c r="I98" s="119">
        <v>41</v>
      </c>
      <c r="J98" s="2" t="s">
        <v>8</v>
      </c>
      <c r="K98" s="138">
        <v>4.5</v>
      </c>
      <c r="L98" s="139"/>
      <c r="M98" s="138"/>
      <c r="N98" s="139">
        <v>4.5</v>
      </c>
      <c r="O98" s="48"/>
      <c r="P98" s="48"/>
    </row>
    <row r="99" spans="1:17" ht="15" x14ac:dyDescent="0.2">
      <c r="A99" s="2" t="s">
        <v>8</v>
      </c>
      <c r="B99" s="88" t="s">
        <v>8</v>
      </c>
      <c r="C99" s="95">
        <v>5.5</v>
      </c>
      <c r="D99" s="96"/>
      <c r="E99" s="96"/>
      <c r="F99" s="95">
        <v>5.5</v>
      </c>
      <c r="H99" s="116" t="s">
        <v>8</v>
      </c>
      <c r="I99" s="119">
        <v>8</v>
      </c>
      <c r="J99" s="3" t="s">
        <v>31</v>
      </c>
      <c r="K99" s="138">
        <v>8.5</v>
      </c>
      <c r="L99" s="140"/>
      <c r="M99" s="140">
        <v>2</v>
      </c>
      <c r="N99" s="138">
        <v>6.5</v>
      </c>
      <c r="O99" s="48"/>
      <c r="P99" s="48"/>
    </row>
    <row r="100" spans="1:17" ht="15" x14ac:dyDescent="0.2">
      <c r="A100" s="3" t="s">
        <v>31</v>
      </c>
      <c r="B100" s="87" t="s">
        <v>31</v>
      </c>
      <c r="C100" s="93">
        <v>17.5</v>
      </c>
      <c r="D100" s="98"/>
      <c r="E100" s="93">
        <v>2.5</v>
      </c>
      <c r="F100" s="94">
        <v>15</v>
      </c>
      <c r="H100" s="86" t="s">
        <v>31</v>
      </c>
      <c r="I100" s="118">
        <v>20</v>
      </c>
      <c r="J100" s="2" t="s">
        <v>6</v>
      </c>
      <c r="K100" s="136">
        <v>4</v>
      </c>
      <c r="L100" s="137"/>
      <c r="M100" s="135">
        <v>2</v>
      </c>
      <c r="N100" s="135">
        <v>2</v>
      </c>
      <c r="O100" s="48"/>
      <c r="P100" s="48">
        <f>O100*220</f>
        <v>0</v>
      </c>
    </row>
    <row r="101" spans="1:17" ht="15" x14ac:dyDescent="0.2">
      <c r="A101" s="2" t="s">
        <v>6</v>
      </c>
      <c r="B101" s="88" t="s">
        <v>6</v>
      </c>
      <c r="C101" s="97">
        <v>11</v>
      </c>
      <c r="D101" s="96"/>
      <c r="E101" s="95">
        <v>2.5</v>
      </c>
      <c r="F101" s="95">
        <v>8.5</v>
      </c>
      <c r="H101" s="116" t="s">
        <v>6</v>
      </c>
      <c r="I101" s="119">
        <v>17.5</v>
      </c>
      <c r="J101" s="2" t="s">
        <v>8</v>
      </c>
      <c r="K101" s="138">
        <v>4.5</v>
      </c>
      <c r="L101" s="140"/>
      <c r="M101" s="138"/>
      <c r="N101" s="139">
        <v>4.5</v>
      </c>
      <c r="O101" s="48"/>
      <c r="P101" s="48"/>
    </row>
    <row r="102" spans="1:17" ht="15" x14ac:dyDescent="0.2">
      <c r="A102" s="2" t="s">
        <v>8</v>
      </c>
      <c r="B102" s="88" t="s">
        <v>8</v>
      </c>
      <c r="C102" s="95">
        <v>6.5</v>
      </c>
      <c r="D102" s="96"/>
      <c r="E102" s="96"/>
      <c r="F102" s="95">
        <v>6.5</v>
      </c>
      <c r="H102" s="116" t="s">
        <v>8</v>
      </c>
      <c r="I102" s="119">
        <v>2.5</v>
      </c>
      <c r="J102" s="3" t="s">
        <v>32</v>
      </c>
      <c r="K102" s="138"/>
      <c r="L102" s="140">
        <v>14</v>
      </c>
      <c r="M102" s="140"/>
      <c r="N102" s="138">
        <v>14</v>
      </c>
      <c r="O102" s="48"/>
      <c r="P102" s="48"/>
    </row>
    <row r="103" spans="1:17" ht="15" x14ac:dyDescent="0.2">
      <c r="A103" s="3" t="s">
        <v>32</v>
      </c>
      <c r="B103" s="87" t="s">
        <v>32</v>
      </c>
      <c r="C103" s="98"/>
      <c r="D103" s="94">
        <v>14</v>
      </c>
      <c r="E103" s="98"/>
      <c r="F103" s="94">
        <v>14</v>
      </c>
      <c r="H103" s="86" t="s">
        <v>32</v>
      </c>
      <c r="I103" s="118">
        <v>35.5</v>
      </c>
      <c r="J103" s="2" t="s">
        <v>6</v>
      </c>
      <c r="K103" s="137"/>
      <c r="L103" s="136">
        <v>14</v>
      </c>
      <c r="M103" s="136"/>
      <c r="N103" s="136">
        <v>14</v>
      </c>
      <c r="O103" s="48"/>
      <c r="P103" s="48">
        <f>O103*220</f>
        <v>0</v>
      </c>
    </row>
    <row r="104" spans="1:17" ht="15" x14ac:dyDescent="0.2">
      <c r="A104" s="2" t="s">
        <v>6</v>
      </c>
      <c r="B104" s="88" t="s">
        <v>6</v>
      </c>
      <c r="C104" s="96"/>
      <c r="D104" s="97">
        <v>14</v>
      </c>
      <c r="E104" s="96"/>
      <c r="F104" s="97">
        <v>14</v>
      </c>
      <c r="H104" s="116" t="s">
        <v>6</v>
      </c>
      <c r="I104" s="119">
        <v>35.5</v>
      </c>
      <c r="J104" s="3" t="s">
        <v>33</v>
      </c>
      <c r="K104" s="140">
        <v>15.5</v>
      </c>
      <c r="L104" s="139"/>
      <c r="M104" s="139"/>
      <c r="N104" s="139">
        <v>15.5</v>
      </c>
      <c r="O104" s="48"/>
      <c r="P104" s="48"/>
    </row>
    <row r="105" spans="1:17" ht="15" x14ac:dyDescent="0.2">
      <c r="A105" s="3" t="s">
        <v>33</v>
      </c>
      <c r="B105" s="87" t="s">
        <v>33</v>
      </c>
      <c r="C105" s="93">
        <v>17.5</v>
      </c>
      <c r="D105" s="98"/>
      <c r="E105" s="98"/>
      <c r="F105" s="93">
        <v>17.5</v>
      </c>
      <c r="H105" s="86" t="s">
        <v>33</v>
      </c>
      <c r="I105" s="118">
        <v>13.5</v>
      </c>
      <c r="J105" s="2" t="s">
        <v>6</v>
      </c>
      <c r="K105" s="135">
        <v>11.5</v>
      </c>
      <c r="L105" s="137"/>
      <c r="M105" s="137"/>
      <c r="N105" s="135">
        <v>11.5</v>
      </c>
      <c r="O105" s="48"/>
      <c r="P105" s="48"/>
    </row>
    <row r="106" spans="1:17" ht="15" x14ac:dyDescent="0.2">
      <c r="A106" s="2" t="s">
        <v>6</v>
      </c>
      <c r="B106" s="88" t="s">
        <v>6</v>
      </c>
      <c r="C106" s="97">
        <v>13</v>
      </c>
      <c r="D106" s="96"/>
      <c r="E106" s="96"/>
      <c r="F106" s="97">
        <v>13</v>
      </c>
      <c r="H106" s="116" t="s">
        <v>6</v>
      </c>
      <c r="I106" s="119">
        <v>10.5</v>
      </c>
      <c r="J106" s="2" t="s">
        <v>8</v>
      </c>
      <c r="K106" s="139">
        <v>4</v>
      </c>
      <c r="L106" s="140"/>
      <c r="M106" s="140"/>
      <c r="N106" s="139">
        <v>4</v>
      </c>
      <c r="O106" s="48"/>
      <c r="P106" s="48"/>
    </row>
    <row r="107" spans="1:17" ht="15.75" x14ac:dyDescent="0.2">
      <c r="A107" s="2" t="s">
        <v>8</v>
      </c>
      <c r="B107" s="88" t="s">
        <v>8</v>
      </c>
      <c r="C107" s="95">
        <v>4.5</v>
      </c>
      <c r="D107" s="96"/>
      <c r="E107" s="96"/>
      <c r="F107" s="95">
        <v>4.5</v>
      </c>
      <c r="H107" s="116" t="s">
        <v>8</v>
      </c>
      <c r="I107" s="119">
        <v>3</v>
      </c>
      <c r="J107" s="3" t="s">
        <v>34</v>
      </c>
      <c r="K107" s="138">
        <v>12.5</v>
      </c>
      <c r="L107" s="140">
        <v>5</v>
      </c>
      <c r="M107" s="140">
        <v>1</v>
      </c>
      <c r="N107" s="138">
        <v>16.5</v>
      </c>
      <c r="O107" s="48"/>
      <c r="P107" s="48"/>
      <c r="Q107" s="72"/>
    </row>
    <row r="108" spans="1:17" ht="15.75" x14ac:dyDescent="0.2">
      <c r="A108" s="3" t="s">
        <v>34</v>
      </c>
      <c r="B108" s="87" t="s">
        <v>34</v>
      </c>
      <c r="C108" s="93">
        <v>14.5</v>
      </c>
      <c r="D108" s="98"/>
      <c r="E108" s="94">
        <v>3</v>
      </c>
      <c r="F108" s="93">
        <v>11.5</v>
      </c>
      <c r="H108" s="86" t="s">
        <v>34</v>
      </c>
      <c r="I108" s="118">
        <v>40.5</v>
      </c>
      <c r="J108" s="2" t="s">
        <v>6</v>
      </c>
      <c r="K108" s="135">
        <v>10.5</v>
      </c>
      <c r="L108" s="136"/>
      <c r="M108" s="136">
        <v>1</v>
      </c>
      <c r="N108" s="135">
        <v>9.5</v>
      </c>
      <c r="O108" s="48"/>
      <c r="P108" s="48">
        <f>O108*220</f>
        <v>0</v>
      </c>
      <c r="Q108" s="72"/>
    </row>
    <row r="109" spans="1:17" ht="15" x14ac:dyDescent="0.2">
      <c r="A109" s="2" t="s">
        <v>6</v>
      </c>
      <c r="B109" s="88" t="s">
        <v>6</v>
      </c>
      <c r="C109" s="95">
        <v>12.5</v>
      </c>
      <c r="D109" s="96"/>
      <c r="E109" s="95">
        <v>1.5</v>
      </c>
      <c r="F109" s="97">
        <v>11</v>
      </c>
      <c r="H109" s="116" t="s">
        <v>6</v>
      </c>
      <c r="I109" s="119">
        <v>32</v>
      </c>
      <c r="J109" s="2" t="s">
        <v>8</v>
      </c>
      <c r="K109" s="138">
        <v>2</v>
      </c>
      <c r="L109" s="140">
        <v>5</v>
      </c>
      <c r="M109" s="138"/>
      <c r="N109" s="139">
        <v>7</v>
      </c>
      <c r="O109" s="48"/>
      <c r="P109" s="48"/>
    </row>
    <row r="110" spans="1:17" ht="15" x14ac:dyDescent="0.2">
      <c r="A110" s="2" t="s">
        <v>8</v>
      </c>
      <c r="B110" s="88" t="s">
        <v>8</v>
      </c>
      <c r="C110" s="97">
        <v>2</v>
      </c>
      <c r="D110" s="96"/>
      <c r="E110" s="95">
        <v>1.5</v>
      </c>
      <c r="F110" s="95">
        <v>0.5</v>
      </c>
      <c r="H110" s="116" t="s">
        <v>8</v>
      </c>
      <c r="I110" s="119">
        <v>8.5</v>
      </c>
      <c r="J110" s="63" t="s">
        <v>88</v>
      </c>
      <c r="K110" s="139">
        <v>7.5</v>
      </c>
      <c r="L110" s="139"/>
      <c r="M110" s="138"/>
      <c r="N110" s="138">
        <v>7.5</v>
      </c>
      <c r="O110" s="48"/>
      <c r="P110" s="48"/>
    </row>
    <row r="111" spans="1:17" ht="15" x14ac:dyDescent="0.2">
      <c r="A111" s="63" t="s">
        <v>88</v>
      </c>
      <c r="B111" s="87" t="s">
        <v>88</v>
      </c>
      <c r="C111" s="93">
        <v>7.5</v>
      </c>
      <c r="D111" s="98"/>
      <c r="E111" s="98"/>
      <c r="F111" s="93">
        <v>7.5</v>
      </c>
      <c r="H111" s="86" t="s">
        <v>88</v>
      </c>
      <c r="I111" s="118">
        <v>5</v>
      </c>
      <c r="J111" s="64" t="s">
        <v>6</v>
      </c>
      <c r="K111" s="135">
        <v>5</v>
      </c>
      <c r="L111" s="137"/>
      <c r="M111" s="137"/>
      <c r="N111" s="135">
        <v>5</v>
      </c>
      <c r="O111" s="48"/>
      <c r="P111" s="48"/>
    </row>
    <row r="112" spans="1:17" ht="15" x14ac:dyDescent="0.2">
      <c r="A112" s="64" t="s">
        <v>6</v>
      </c>
      <c r="B112" s="88" t="s">
        <v>6</v>
      </c>
      <c r="C112" s="97">
        <v>5</v>
      </c>
      <c r="D112" s="96"/>
      <c r="E112" s="96"/>
      <c r="F112" s="97">
        <v>5</v>
      </c>
      <c r="H112" s="116" t="s">
        <v>6</v>
      </c>
      <c r="I112" s="119">
        <v>4</v>
      </c>
      <c r="J112" s="64" t="s">
        <v>8</v>
      </c>
      <c r="K112" s="139">
        <v>2.5</v>
      </c>
      <c r="L112" s="140"/>
      <c r="M112" s="140"/>
      <c r="N112" s="139">
        <v>2.5</v>
      </c>
      <c r="O112" s="48"/>
      <c r="P112" s="48"/>
    </row>
    <row r="113" spans="1:16" ht="15" x14ac:dyDescent="0.2">
      <c r="A113" s="64" t="s">
        <v>8</v>
      </c>
      <c r="B113" s="88" t="s">
        <v>8</v>
      </c>
      <c r="C113" s="95">
        <v>2.5</v>
      </c>
      <c r="D113" s="96"/>
      <c r="E113" s="96"/>
      <c r="F113" s="95">
        <v>2.5</v>
      </c>
      <c r="H113" s="116" t="s">
        <v>8</v>
      </c>
      <c r="I113" s="119">
        <v>1</v>
      </c>
      <c r="J113" s="3" t="s">
        <v>35</v>
      </c>
      <c r="K113" s="138">
        <v>8.5</v>
      </c>
      <c r="L113" s="140">
        <v>8</v>
      </c>
      <c r="M113" s="140">
        <v>2</v>
      </c>
      <c r="N113" s="138">
        <v>14.5</v>
      </c>
      <c r="O113" s="48"/>
      <c r="P113" s="48"/>
    </row>
    <row r="114" spans="1:16" ht="15" x14ac:dyDescent="0.2">
      <c r="A114" s="3" t="s">
        <v>35</v>
      </c>
      <c r="B114" s="87" t="s">
        <v>35</v>
      </c>
      <c r="C114" s="94">
        <v>13</v>
      </c>
      <c r="D114" s="94">
        <v>8</v>
      </c>
      <c r="E114" s="94">
        <v>3</v>
      </c>
      <c r="F114" s="94">
        <v>18</v>
      </c>
      <c r="H114" s="86" t="s">
        <v>35</v>
      </c>
      <c r="I114" s="118">
        <v>18.5</v>
      </c>
      <c r="J114" s="2" t="s">
        <v>6</v>
      </c>
      <c r="K114" s="136">
        <v>0.5</v>
      </c>
      <c r="L114" s="136">
        <v>8</v>
      </c>
      <c r="M114" s="136">
        <v>2</v>
      </c>
      <c r="N114" s="136">
        <v>6.5</v>
      </c>
      <c r="O114" s="48"/>
      <c r="P114" s="48"/>
    </row>
    <row r="115" spans="1:16" ht="15" x14ac:dyDescent="0.2">
      <c r="A115" s="2" t="s">
        <v>6</v>
      </c>
      <c r="B115" s="88" t="s">
        <v>6</v>
      </c>
      <c r="C115" s="97">
        <v>5</v>
      </c>
      <c r="D115" s="97">
        <v>8</v>
      </c>
      <c r="E115" s="97">
        <v>3</v>
      </c>
      <c r="F115" s="97">
        <v>10</v>
      </c>
      <c r="H115" s="116" t="s">
        <v>6</v>
      </c>
      <c r="I115" s="119">
        <v>17.5</v>
      </c>
      <c r="J115" s="2" t="s">
        <v>8</v>
      </c>
      <c r="K115" s="139">
        <v>8</v>
      </c>
      <c r="L115" s="139"/>
      <c r="M115" s="139"/>
      <c r="N115" s="139">
        <v>8</v>
      </c>
      <c r="O115" s="48"/>
      <c r="P115" s="48"/>
    </row>
    <row r="116" spans="1:16" ht="15" x14ac:dyDescent="0.2">
      <c r="A116" s="2" t="s">
        <v>8</v>
      </c>
      <c r="B116" s="88" t="s">
        <v>8</v>
      </c>
      <c r="C116" s="97">
        <v>8</v>
      </c>
      <c r="D116" s="96"/>
      <c r="E116" s="96"/>
      <c r="F116" s="97">
        <v>8</v>
      </c>
      <c r="H116" s="116" t="s">
        <v>8</v>
      </c>
      <c r="I116" s="119">
        <v>1</v>
      </c>
      <c r="J116" s="3" t="s">
        <v>36</v>
      </c>
      <c r="K116" s="139">
        <v>6.5</v>
      </c>
      <c r="L116" s="140">
        <v>8</v>
      </c>
      <c r="M116" s="140"/>
      <c r="N116" s="139">
        <v>14.5</v>
      </c>
      <c r="O116" s="48"/>
      <c r="P116" s="48"/>
    </row>
    <row r="117" spans="1:16" ht="15" x14ac:dyDescent="0.2">
      <c r="A117" s="3" t="s">
        <v>36</v>
      </c>
      <c r="B117" s="87" t="s">
        <v>36</v>
      </c>
      <c r="C117" s="94">
        <v>7</v>
      </c>
      <c r="D117" s="94">
        <v>8</v>
      </c>
      <c r="E117" s="98"/>
      <c r="F117" s="94">
        <v>15</v>
      </c>
      <c r="H117" s="86" t="s">
        <v>36</v>
      </c>
      <c r="I117" s="118">
        <v>17</v>
      </c>
      <c r="J117" s="2" t="s">
        <v>6</v>
      </c>
      <c r="K117" s="135">
        <v>4.5</v>
      </c>
      <c r="L117" s="136">
        <v>8</v>
      </c>
      <c r="M117" s="136"/>
      <c r="N117" s="135">
        <v>12.5</v>
      </c>
      <c r="O117" s="48"/>
      <c r="P117" s="48"/>
    </row>
    <row r="118" spans="1:16" ht="15" x14ac:dyDescent="0.2">
      <c r="A118" s="2" t="s">
        <v>6</v>
      </c>
      <c r="B118" s="88" t="s">
        <v>6</v>
      </c>
      <c r="C118" s="97">
        <v>5</v>
      </c>
      <c r="D118" s="97">
        <v>8</v>
      </c>
      <c r="E118" s="96"/>
      <c r="F118" s="97">
        <v>13</v>
      </c>
      <c r="H118" s="116" t="s">
        <v>6</v>
      </c>
      <c r="I118" s="119">
        <v>15.5</v>
      </c>
      <c r="J118" s="2" t="s">
        <v>8</v>
      </c>
      <c r="K118" s="138">
        <v>2</v>
      </c>
      <c r="L118" s="139"/>
      <c r="M118" s="139"/>
      <c r="N118" s="138">
        <v>2</v>
      </c>
      <c r="O118" s="48"/>
      <c r="P118" s="48"/>
    </row>
    <row r="119" spans="1:16" ht="15" x14ac:dyDescent="0.2">
      <c r="A119" s="2" t="s">
        <v>8</v>
      </c>
      <c r="B119" s="88" t="s">
        <v>8</v>
      </c>
      <c r="C119" s="97">
        <v>2</v>
      </c>
      <c r="D119" s="96"/>
      <c r="E119" s="96"/>
      <c r="F119" s="97">
        <v>2</v>
      </c>
      <c r="H119" s="116" t="s">
        <v>8</v>
      </c>
      <c r="I119" s="119">
        <v>1.5</v>
      </c>
      <c r="J119" s="3" t="s">
        <v>37</v>
      </c>
      <c r="K119" s="139">
        <v>19</v>
      </c>
      <c r="L119" s="140"/>
      <c r="M119" s="140"/>
      <c r="N119" s="139">
        <v>19</v>
      </c>
      <c r="O119" s="48"/>
      <c r="P119" s="48"/>
    </row>
    <row r="120" spans="1:16" ht="15" x14ac:dyDescent="0.2">
      <c r="A120" s="3" t="s">
        <v>37</v>
      </c>
      <c r="B120" s="87" t="s">
        <v>37</v>
      </c>
      <c r="C120" s="93">
        <v>12.5</v>
      </c>
      <c r="D120" s="94">
        <v>8</v>
      </c>
      <c r="E120" s="98"/>
      <c r="F120" s="93">
        <v>20.5</v>
      </c>
      <c r="H120" s="86" t="s">
        <v>37</v>
      </c>
      <c r="I120" s="118">
        <v>17.5</v>
      </c>
      <c r="J120" s="2" t="s">
        <v>6</v>
      </c>
      <c r="K120" s="135">
        <v>12</v>
      </c>
      <c r="L120" s="137"/>
      <c r="M120" s="135"/>
      <c r="N120" s="136">
        <v>12</v>
      </c>
      <c r="O120" s="48"/>
      <c r="P120" s="48"/>
    </row>
    <row r="121" spans="1:16" ht="15" x14ac:dyDescent="0.2">
      <c r="A121" s="2" t="s">
        <v>6</v>
      </c>
      <c r="B121" s="88" t="s">
        <v>6</v>
      </c>
      <c r="C121" s="95">
        <v>5.5</v>
      </c>
      <c r="D121" s="97">
        <v>8</v>
      </c>
      <c r="E121" s="96"/>
      <c r="F121" s="95">
        <v>13.5</v>
      </c>
      <c r="H121" s="116" t="s">
        <v>6</v>
      </c>
      <c r="I121" s="119">
        <v>14.5</v>
      </c>
      <c r="J121" s="2" t="s">
        <v>8</v>
      </c>
      <c r="K121" s="138">
        <v>7</v>
      </c>
      <c r="L121" s="140"/>
      <c r="M121" s="138"/>
      <c r="N121" s="139">
        <v>7</v>
      </c>
      <c r="O121" s="48"/>
      <c r="P121" s="48"/>
    </row>
    <row r="122" spans="1:16" ht="15" x14ac:dyDescent="0.2">
      <c r="A122" s="2" t="s">
        <v>8</v>
      </c>
      <c r="B122" s="88" t="s">
        <v>8</v>
      </c>
      <c r="C122" s="97">
        <v>7</v>
      </c>
      <c r="D122" s="96"/>
      <c r="E122" s="96"/>
      <c r="F122" s="97">
        <v>7</v>
      </c>
      <c r="H122" s="116" t="s">
        <v>8</v>
      </c>
      <c r="I122" s="119">
        <v>3</v>
      </c>
      <c r="J122" s="3" t="s">
        <v>38</v>
      </c>
      <c r="K122" s="139">
        <v>19</v>
      </c>
      <c r="L122" s="140">
        <v>10</v>
      </c>
      <c r="M122" s="140"/>
      <c r="N122" s="139">
        <v>29</v>
      </c>
      <c r="O122" s="48"/>
      <c r="P122" s="48"/>
    </row>
    <row r="123" spans="1:16" ht="15" x14ac:dyDescent="0.2">
      <c r="A123" s="3" t="s">
        <v>38</v>
      </c>
      <c r="B123" s="87" t="s">
        <v>38</v>
      </c>
      <c r="C123" s="93">
        <v>22.5</v>
      </c>
      <c r="D123" s="98"/>
      <c r="E123" s="93">
        <v>5.5</v>
      </c>
      <c r="F123" s="94">
        <v>17</v>
      </c>
      <c r="H123" s="86" t="s">
        <v>38</v>
      </c>
      <c r="I123" s="118">
        <v>53.5</v>
      </c>
      <c r="J123" s="2" t="s">
        <v>6</v>
      </c>
      <c r="K123" s="136">
        <v>10.5</v>
      </c>
      <c r="L123" s="136">
        <v>10</v>
      </c>
      <c r="M123" s="136"/>
      <c r="N123" s="136">
        <v>20.5</v>
      </c>
      <c r="O123" s="48"/>
      <c r="P123" s="48"/>
    </row>
    <row r="124" spans="1:16" ht="15" x14ac:dyDescent="0.2">
      <c r="A124" s="2" t="s">
        <v>6</v>
      </c>
      <c r="B124" s="88" t="s">
        <v>6</v>
      </c>
      <c r="C124" s="95">
        <v>10.5</v>
      </c>
      <c r="D124" s="96"/>
      <c r="E124" s="97">
        <v>2</v>
      </c>
      <c r="F124" s="95">
        <v>8.5</v>
      </c>
      <c r="H124" s="116" t="s">
        <v>6</v>
      </c>
      <c r="I124" s="119">
        <v>45</v>
      </c>
      <c r="J124" s="2" t="s">
        <v>8</v>
      </c>
      <c r="K124" s="138">
        <v>8.5</v>
      </c>
      <c r="L124" s="139"/>
      <c r="M124" s="139"/>
      <c r="N124" s="138">
        <v>8.5</v>
      </c>
      <c r="O124" s="48"/>
      <c r="P124" s="48"/>
    </row>
    <row r="125" spans="1:16" ht="15" x14ac:dyDescent="0.2">
      <c r="A125" s="2" t="s">
        <v>8</v>
      </c>
      <c r="B125" s="88" t="s">
        <v>8</v>
      </c>
      <c r="C125" s="97">
        <v>12</v>
      </c>
      <c r="D125" s="96"/>
      <c r="E125" s="95">
        <v>3.5</v>
      </c>
      <c r="F125" s="95">
        <v>8.5</v>
      </c>
      <c r="H125" s="116" t="s">
        <v>8</v>
      </c>
      <c r="I125" s="119">
        <v>8.5</v>
      </c>
      <c r="J125" s="3" t="s">
        <v>39</v>
      </c>
      <c r="K125" s="138">
        <v>3</v>
      </c>
      <c r="L125" s="140">
        <v>23</v>
      </c>
      <c r="M125" s="139">
        <v>16</v>
      </c>
      <c r="N125" s="138">
        <v>10</v>
      </c>
      <c r="O125" s="48"/>
      <c r="P125" s="48"/>
    </row>
    <row r="126" spans="1:16" ht="15" x14ac:dyDescent="0.2">
      <c r="A126" s="3" t="s">
        <v>39</v>
      </c>
      <c r="B126" s="87" t="s">
        <v>39</v>
      </c>
      <c r="C126" s="94">
        <v>7</v>
      </c>
      <c r="D126" s="94">
        <v>13</v>
      </c>
      <c r="E126" s="94">
        <v>11</v>
      </c>
      <c r="F126" s="94">
        <v>9</v>
      </c>
      <c r="H126" s="86" t="s">
        <v>39</v>
      </c>
      <c r="I126" s="118">
        <v>30</v>
      </c>
      <c r="J126" s="2" t="s">
        <v>6</v>
      </c>
      <c r="K126" s="136">
        <v>1</v>
      </c>
      <c r="L126" s="136">
        <v>18</v>
      </c>
      <c r="M126" s="136">
        <v>14</v>
      </c>
      <c r="N126" s="136">
        <v>5</v>
      </c>
      <c r="O126" s="48"/>
      <c r="P126" s="48"/>
    </row>
    <row r="127" spans="1:16" ht="15" x14ac:dyDescent="0.2">
      <c r="A127" s="2" t="s">
        <v>6</v>
      </c>
      <c r="B127" s="88" t="s">
        <v>6</v>
      </c>
      <c r="C127" s="97">
        <v>5</v>
      </c>
      <c r="D127" s="97">
        <v>8</v>
      </c>
      <c r="E127" s="97">
        <v>9</v>
      </c>
      <c r="F127" s="97">
        <v>4</v>
      </c>
      <c r="H127" s="116" t="s">
        <v>6</v>
      </c>
      <c r="I127" s="119">
        <v>23.5</v>
      </c>
      <c r="J127" s="2" t="s">
        <v>8</v>
      </c>
      <c r="K127" s="139">
        <v>2</v>
      </c>
      <c r="L127" s="139">
        <v>5</v>
      </c>
      <c r="M127" s="139">
        <v>2</v>
      </c>
      <c r="N127" s="139">
        <v>5</v>
      </c>
      <c r="O127" s="48"/>
      <c r="P127" s="48"/>
    </row>
    <row r="128" spans="1:16" ht="15" x14ac:dyDescent="0.2">
      <c r="A128" s="2" t="s">
        <v>8</v>
      </c>
      <c r="B128" s="88" t="s">
        <v>8</v>
      </c>
      <c r="C128" s="97">
        <v>2</v>
      </c>
      <c r="D128" s="97">
        <v>5</v>
      </c>
      <c r="E128" s="97">
        <v>2</v>
      </c>
      <c r="F128" s="97">
        <v>5</v>
      </c>
      <c r="H128" s="116" t="s">
        <v>8</v>
      </c>
      <c r="I128" s="119">
        <v>6.5</v>
      </c>
      <c r="J128" s="3" t="s">
        <v>40</v>
      </c>
      <c r="K128" s="139">
        <v>8</v>
      </c>
      <c r="L128" s="139"/>
      <c r="M128" s="139"/>
      <c r="N128" s="139">
        <v>8</v>
      </c>
      <c r="O128" s="48"/>
      <c r="P128" s="48"/>
    </row>
    <row r="129" spans="1:16" ht="15" x14ac:dyDescent="0.2">
      <c r="A129" s="3" t="s">
        <v>40</v>
      </c>
      <c r="B129" s="87" t="s">
        <v>40</v>
      </c>
      <c r="C129" s="93">
        <v>9.5</v>
      </c>
      <c r="D129" s="98"/>
      <c r="E129" s="94">
        <v>2</v>
      </c>
      <c r="F129" s="93">
        <v>7.5</v>
      </c>
      <c r="H129" s="86" t="s">
        <v>40</v>
      </c>
      <c r="I129" s="118">
        <v>9</v>
      </c>
      <c r="J129" s="2" t="s">
        <v>6</v>
      </c>
      <c r="K129" s="135">
        <v>5.5</v>
      </c>
      <c r="L129" s="137"/>
      <c r="M129" s="136"/>
      <c r="N129" s="135">
        <v>5.5</v>
      </c>
      <c r="O129" s="48"/>
      <c r="P129" s="48">
        <f>O129*220</f>
        <v>0</v>
      </c>
    </row>
    <row r="130" spans="1:16" ht="15" x14ac:dyDescent="0.2">
      <c r="A130" s="2" t="s">
        <v>6</v>
      </c>
      <c r="B130" s="88" t="s">
        <v>6</v>
      </c>
      <c r="C130" s="95">
        <v>6.5</v>
      </c>
      <c r="D130" s="96"/>
      <c r="E130" s="97">
        <v>2</v>
      </c>
      <c r="F130" s="95">
        <v>4.5</v>
      </c>
      <c r="H130" s="116" t="s">
        <v>6</v>
      </c>
      <c r="I130" s="119">
        <v>8</v>
      </c>
      <c r="J130" s="2" t="s">
        <v>8</v>
      </c>
      <c r="K130" s="138">
        <v>2.5</v>
      </c>
      <c r="L130" s="140"/>
      <c r="M130" s="139"/>
      <c r="N130" s="138">
        <v>2.5</v>
      </c>
      <c r="O130" s="48"/>
      <c r="P130" s="48"/>
    </row>
    <row r="131" spans="1:16" ht="15" x14ac:dyDescent="0.2">
      <c r="A131" s="2" t="s">
        <v>8</v>
      </c>
      <c r="B131" s="88" t="s">
        <v>8</v>
      </c>
      <c r="C131" s="97">
        <v>3</v>
      </c>
      <c r="D131" s="96"/>
      <c r="E131" s="96"/>
      <c r="F131" s="97">
        <v>3</v>
      </c>
      <c r="H131" s="116" t="s">
        <v>8</v>
      </c>
      <c r="I131" s="119">
        <v>1</v>
      </c>
      <c r="J131" s="3" t="s">
        <v>41</v>
      </c>
      <c r="K131" s="139">
        <v>4</v>
      </c>
      <c r="L131" s="140"/>
      <c r="M131" s="140"/>
      <c r="N131" s="139">
        <v>4</v>
      </c>
      <c r="O131" s="48"/>
      <c r="P131" s="48"/>
    </row>
    <row r="132" spans="1:16" ht="15" x14ac:dyDescent="0.2">
      <c r="A132" s="3" t="s">
        <v>41</v>
      </c>
      <c r="B132" s="87" t="s">
        <v>41</v>
      </c>
      <c r="C132" s="94">
        <v>5</v>
      </c>
      <c r="D132" s="98"/>
      <c r="E132" s="98"/>
      <c r="F132" s="94">
        <v>5</v>
      </c>
      <c r="H132" s="86" t="s">
        <v>41</v>
      </c>
      <c r="I132" s="118">
        <v>8</v>
      </c>
      <c r="J132" s="2" t="s">
        <v>6</v>
      </c>
      <c r="K132" s="136">
        <v>4</v>
      </c>
      <c r="L132" s="137"/>
      <c r="M132" s="137"/>
      <c r="N132" s="136">
        <v>4</v>
      </c>
      <c r="O132" s="48"/>
      <c r="P132" s="48"/>
    </row>
    <row r="133" spans="1:16" ht="15" x14ac:dyDescent="0.2">
      <c r="A133" s="3"/>
      <c r="B133" s="87"/>
      <c r="C133" s="94"/>
      <c r="D133" s="98"/>
      <c r="E133" s="98"/>
      <c r="F133" s="94"/>
      <c r="H133" s="86"/>
      <c r="I133" s="118"/>
      <c r="J133" s="2" t="s">
        <v>8</v>
      </c>
      <c r="K133" s="136"/>
      <c r="L133" s="137"/>
      <c r="M133" s="137"/>
      <c r="N133" s="136"/>
      <c r="O133" s="48"/>
      <c r="P133" s="48">
        <f>O133*310</f>
        <v>0</v>
      </c>
    </row>
    <row r="134" spans="1:16" ht="15" x14ac:dyDescent="0.2">
      <c r="A134" s="2" t="s">
        <v>6</v>
      </c>
      <c r="B134" s="88" t="s">
        <v>6</v>
      </c>
      <c r="C134" s="97">
        <v>5</v>
      </c>
      <c r="D134" s="96"/>
      <c r="E134" s="96"/>
      <c r="F134" s="97">
        <v>5</v>
      </c>
      <c r="H134" s="116" t="s">
        <v>6</v>
      </c>
      <c r="I134" s="119">
        <v>8</v>
      </c>
      <c r="J134" s="3" t="s">
        <v>42</v>
      </c>
      <c r="K134" s="139">
        <v>16</v>
      </c>
      <c r="L134" s="140"/>
      <c r="M134" s="140"/>
      <c r="N134" s="139">
        <v>16</v>
      </c>
      <c r="O134" s="48"/>
      <c r="P134" s="48"/>
    </row>
    <row r="135" spans="1:16" ht="15" x14ac:dyDescent="0.2">
      <c r="A135" s="3" t="s">
        <v>42</v>
      </c>
      <c r="B135" s="87" t="s">
        <v>42</v>
      </c>
      <c r="C135" s="93">
        <v>16.5</v>
      </c>
      <c r="D135" s="98"/>
      <c r="E135" s="98"/>
      <c r="F135" s="93">
        <v>16.5</v>
      </c>
      <c r="H135" s="86" t="s">
        <v>42</v>
      </c>
      <c r="I135" s="118">
        <v>3.5</v>
      </c>
      <c r="J135" s="2" t="s">
        <v>6</v>
      </c>
      <c r="K135" s="135">
        <v>16</v>
      </c>
      <c r="L135" s="137"/>
      <c r="M135" s="137"/>
      <c r="N135" s="135">
        <v>16</v>
      </c>
      <c r="O135" s="48"/>
      <c r="P135" s="48"/>
    </row>
    <row r="136" spans="1:16" ht="15" x14ac:dyDescent="0.2">
      <c r="A136" s="2" t="s">
        <v>6</v>
      </c>
      <c r="B136" s="88" t="s">
        <v>6</v>
      </c>
      <c r="C136" s="95">
        <v>16.5</v>
      </c>
      <c r="D136" s="96"/>
      <c r="E136" s="96"/>
      <c r="F136" s="95">
        <v>16.5</v>
      </c>
      <c r="H136" s="116" t="s">
        <v>6</v>
      </c>
      <c r="I136" s="119">
        <v>3.5</v>
      </c>
      <c r="J136" s="3" t="s">
        <v>125</v>
      </c>
      <c r="K136" s="138">
        <v>8</v>
      </c>
      <c r="L136" s="140"/>
      <c r="M136" s="140"/>
      <c r="N136" s="138">
        <v>8</v>
      </c>
      <c r="O136" s="48"/>
      <c r="P136" s="48"/>
    </row>
    <row r="137" spans="1:16" ht="15" x14ac:dyDescent="0.2">
      <c r="A137" s="3" t="s">
        <v>125</v>
      </c>
      <c r="B137" s="87" t="s">
        <v>125</v>
      </c>
      <c r="C137" s="98"/>
      <c r="D137" s="94">
        <v>8</v>
      </c>
      <c r="E137" s="98"/>
      <c r="F137" s="94">
        <v>8</v>
      </c>
      <c r="J137" s="2" t="s">
        <v>6</v>
      </c>
      <c r="K137" s="136">
        <v>8</v>
      </c>
      <c r="L137" s="137"/>
      <c r="M137" s="137"/>
      <c r="N137" s="136">
        <v>8</v>
      </c>
      <c r="O137" s="48"/>
      <c r="P137" s="48"/>
    </row>
    <row r="138" spans="1:16" ht="15" x14ac:dyDescent="0.2">
      <c r="A138" s="2" t="s">
        <v>6</v>
      </c>
      <c r="B138" s="88" t="s">
        <v>6</v>
      </c>
      <c r="C138" s="96"/>
      <c r="D138" s="97">
        <v>8</v>
      </c>
      <c r="E138" s="96"/>
      <c r="F138" s="97">
        <v>8</v>
      </c>
      <c r="J138" s="63" t="s">
        <v>89</v>
      </c>
      <c r="K138" s="139">
        <v>1.5</v>
      </c>
      <c r="L138" s="140">
        <v>1</v>
      </c>
      <c r="M138" s="140">
        <v>1</v>
      </c>
      <c r="N138" s="139">
        <v>1.5</v>
      </c>
      <c r="O138" s="48"/>
      <c r="P138" s="48"/>
    </row>
    <row r="139" spans="1:16" ht="15" x14ac:dyDescent="0.2">
      <c r="A139" s="63" t="s">
        <v>89</v>
      </c>
      <c r="B139" s="87" t="s">
        <v>89</v>
      </c>
      <c r="C139" s="93">
        <v>1.5</v>
      </c>
      <c r="D139" s="94">
        <v>1</v>
      </c>
      <c r="E139" s="94">
        <v>1</v>
      </c>
      <c r="F139" s="93">
        <v>1.5</v>
      </c>
      <c r="H139" s="86" t="s">
        <v>89</v>
      </c>
      <c r="I139" s="118">
        <v>8.5</v>
      </c>
      <c r="J139" s="64" t="s">
        <v>6</v>
      </c>
      <c r="K139" s="135"/>
      <c r="L139" s="136">
        <v>1</v>
      </c>
      <c r="M139" s="136">
        <v>1</v>
      </c>
      <c r="N139" s="135"/>
      <c r="O139" s="48"/>
      <c r="P139" s="48"/>
    </row>
    <row r="140" spans="1:16" ht="15" x14ac:dyDescent="0.2">
      <c r="A140" s="64" t="s">
        <v>6</v>
      </c>
      <c r="B140" s="88" t="s">
        <v>6</v>
      </c>
      <c r="C140" s="96"/>
      <c r="D140" s="97">
        <v>1</v>
      </c>
      <c r="E140" s="97">
        <v>1</v>
      </c>
      <c r="F140" s="96"/>
      <c r="H140" s="116" t="s">
        <v>6</v>
      </c>
      <c r="I140" s="119">
        <v>7</v>
      </c>
      <c r="J140" s="64" t="s">
        <v>8</v>
      </c>
      <c r="K140" s="140">
        <v>1.5</v>
      </c>
      <c r="L140" s="139"/>
      <c r="M140" s="139"/>
      <c r="N140" s="140">
        <v>1.5</v>
      </c>
      <c r="O140" s="48"/>
      <c r="P140" s="48"/>
    </row>
    <row r="141" spans="1:16" ht="15" x14ac:dyDescent="0.2">
      <c r="A141" s="64" t="s">
        <v>8</v>
      </c>
      <c r="B141" s="88" t="s">
        <v>8</v>
      </c>
      <c r="C141" s="95">
        <v>1.5</v>
      </c>
      <c r="D141" s="96"/>
      <c r="E141" s="96"/>
      <c r="F141" s="95">
        <v>1.5</v>
      </c>
      <c r="H141" s="116" t="s">
        <v>8</v>
      </c>
      <c r="I141" s="119">
        <v>1.5</v>
      </c>
      <c r="J141" s="3" t="s">
        <v>43</v>
      </c>
      <c r="K141" s="138">
        <v>10.5</v>
      </c>
      <c r="L141" s="140">
        <v>8</v>
      </c>
      <c r="M141" s="140">
        <v>1.5</v>
      </c>
      <c r="N141" s="138">
        <v>17</v>
      </c>
      <c r="O141" s="48"/>
      <c r="P141" s="48"/>
    </row>
    <row r="142" spans="1:16" ht="15" x14ac:dyDescent="0.2">
      <c r="A142" s="3" t="s">
        <v>43</v>
      </c>
      <c r="B142" s="87" t="s">
        <v>43</v>
      </c>
      <c r="C142" s="93">
        <v>13.5</v>
      </c>
      <c r="D142" s="94">
        <v>8</v>
      </c>
      <c r="E142" s="94">
        <v>1</v>
      </c>
      <c r="F142" s="93">
        <v>20.5</v>
      </c>
      <c r="H142" s="86" t="s">
        <v>43</v>
      </c>
      <c r="I142" s="118">
        <v>39</v>
      </c>
      <c r="J142" s="2" t="s">
        <v>6</v>
      </c>
      <c r="K142" s="135">
        <v>6</v>
      </c>
      <c r="L142" s="136">
        <v>8</v>
      </c>
      <c r="M142" s="135">
        <v>1.5</v>
      </c>
      <c r="N142" s="136">
        <v>12.5</v>
      </c>
      <c r="O142" s="48"/>
      <c r="P142" s="48">
        <f>O142*220</f>
        <v>0</v>
      </c>
    </row>
    <row r="143" spans="1:16" ht="15" x14ac:dyDescent="0.2">
      <c r="A143" s="2" t="s">
        <v>6</v>
      </c>
      <c r="B143" s="88" t="s">
        <v>6</v>
      </c>
      <c r="C143" s="97">
        <v>8</v>
      </c>
      <c r="D143" s="97">
        <v>8</v>
      </c>
      <c r="E143" s="97">
        <v>1</v>
      </c>
      <c r="F143" s="97">
        <v>15</v>
      </c>
      <c r="H143" s="116" t="s">
        <v>6</v>
      </c>
      <c r="I143" s="119">
        <v>32</v>
      </c>
      <c r="J143" s="2" t="s">
        <v>8</v>
      </c>
      <c r="K143" s="139">
        <v>4.5</v>
      </c>
      <c r="L143" s="139"/>
      <c r="M143" s="138"/>
      <c r="N143" s="138">
        <v>4.5</v>
      </c>
      <c r="O143" s="48"/>
      <c r="P143" s="48"/>
    </row>
    <row r="144" spans="1:16" ht="15" x14ac:dyDescent="0.2">
      <c r="A144" s="2" t="s">
        <v>8</v>
      </c>
      <c r="B144" s="88" t="s">
        <v>8</v>
      </c>
      <c r="C144" s="95">
        <v>5.5</v>
      </c>
      <c r="D144" s="96"/>
      <c r="E144" s="96"/>
      <c r="F144" s="95">
        <v>5.5</v>
      </c>
      <c r="H144" s="116" t="s">
        <v>8</v>
      </c>
      <c r="I144" s="119">
        <v>7</v>
      </c>
      <c r="J144" s="63" t="s">
        <v>90</v>
      </c>
      <c r="K144" s="138">
        <v>20.5</v>
      </c>
      <c r="L144" s="140"/>
      <c r="M144" s="140"/>
      <c r="N144" s="138">
        <v>20.5</v>
      </c>
      <c r="O144" s="48"/>
      <c r="P144" s="48"/>
    </row>
    <row r="145" spans="1:16" ht="15" x14ac:dyDescent="0.2">
      <c r="A145" s="63" t="s">
        <v>90</v>
      </c>
      <c r="B145" s="87" t="s">
        <v>90</v>
      </c>
      <c r="C145" s="93">
        <v>20.5</v>
      </c>
      <c r="D145" s="98"/>
      <c r="E145" s="94">
        <v>2</v>
      </c>
      <c r="F145" s="93">
        <v>18.5</v>
      </c>
      <c r="H145" s="86" t="s">
        <v>90</v>
      </c>
      <c r="I145" s="118">
        <v>2.5</v>
      </c>
      <c r="J145" s="64" t="s">
        <v>6</v>
      </c>
      <c r="K145" s="135">
        <v>17</v>
      </c>
      <c r="L145" s="137"/>
      <c r="M145" s="137"/>
      <c r="N145" s="135">
        <v>17</v>
      </c>
      <c r="O145" s="48"/>
      <c r="P145" s="48"/>
    </row>
    <row r="146" spans="1:16" ht="15" x14ac:dyDescent="0.2">
      <c r="A146" s="64" t="s">
        <v>6</v>
      </c>
      <c r="B146" s="88" t="s">
        <v>6</v>
      </c>
      <c r="C146" s="97">
        <v>17</v>
      </c>
      <c r="D146" s="96"/>
      <c r="E146" s="96"/>
      <c r="F146" s="97">
        <v>17</v>
      </c>
      <c r="H146" s="116" t="s">
        <v>6</v>
      </c>
      <c r="I146" s="119">
        <v>2.5</v>
      </c>
      <c r="J146" s="64" t="s">
        <v>8</v>
      </c>
      <c r="K146" s="139">
        <v>3.5</v>
      </c>
      <c r="L146" s="140"/>
      <c r="M146" s="140"/>
      <c r="N146" s="139">
        <v>3.5</v>
      </c>
      <c r="O146" s="48"/>
      <c r="P146" s="48"/>
    </row>
    <row r="147" spans="1:16" ht="15" x14ac:dyDescent="0.2">
      <c r="A147" s="64" t="s">
        <v>8</v>
      </c>
      <c r="B147" s="88" t="s">
        <v>8</v>
      </c>
      <c r="C147" s="95">
        <v>3.5</v>
      </c>
      <c r="D147" s="96"/>
      <c r="E147" s="97">
        <v>2</v>
      </c>
      <c r="F147" s="95">
        <v>1.5</v>
      </c>
      <c r="J147" s="63" t="s">
        <v>91</v>
      </c>
      <c r="K147" s="138">
        <v>12.5</v>
      </c>
      <c r="L147" s="140"/>
      <c r="M147" s="140"/>
      <c r="N147" s="138">
        <v>12.5</v>
      </c>
      <c r="O147" s="48"/>
      <c r="P147" s="48"/>
    </row>
    <row r="148" spans="1:16" ht="15" x14ac:dyDescent="0.2">
      <c r="A148" s="63" t="s">
        <v>91</v>
      </c>
      <c r="B148" s="87" t="s">
        <v>91</v>
      </c>
      <c r="C148" s="93">
        <v>14.5</v>
      </c>
      <c r="D148" s="98"/>
      <c r="E148" s="98"/>
      <c r="F148" s="93">
        <v>14.5</v>
      </c>
      <c r="H148" s="86" t="s">
        <v>91</v>
      </c>
      <c r="I148" s="118">
        <v>0.5</v>
      </c>
      <c r="J148" s="64" t="s">
        <v>6</v>
      </c>
      <c r="K148" s="135">
        <v>9.5</v>
      </c>
      <c r="L148" s="137"/>
      <c r="M148" s="137"/>
      <c r="N148" s="135">
        <v>9.5</v>
      </c>
      <c r="O148" s="48"/>
      <c r="P148" s="48"/>
    </row>
    <row r="149" spans="1:16" ht="15" x14ac:dyDescent="0.2">
      <c r="A149" s="64" t="s">
        <v>6</v>
      </c>
      <c r="B149" s="88" t="s">
        <v>6</v>
      </c>
      <c r="C149" s="95">
        <v>10.5</v>
      </c>
      <c r="D149" s="96"/>
      <c r="E149" s="96"/>
      <c r="F149" s="95">
        <v>10.5</v>
      </c>
      <c r="H149" s="116" t="s">
        <v>6</v>
      </c>
      <c r="I149" s="119">
        <v>0.5</v>
      </c>
      <c r="J149" s="64" t="s">
        <v>8</v>
      </c>
      <c r="K149" s="138">
        <v>3</v>
      </c>
      <c r="L149" s="140"/>
      <c r="M149" s="140"/>
      <c r="N149" s="138">
        <v>3</v>
      </c>
      <c r="O149" s="48"/>
      <c r="P149" s="48"/>
    </row>
    <row r="150" spans="1:16" ht="15" x14ac:dyDescent="0.2">
      <c r="A150" s="64" t="s">
        <v>8</v>
      </c>
      <c r="B150" s="88" t="s">
        <v>8</v>
      </c>
      <c r="C150" s="97">
        <v>4</v>
      </c>
      <c r="D150" s="96"/>
      <c r="E150" s="96"/>
      <c r="F150" s="97">
        <v>4</v>
      </c>
      <c r="J150" s="63" t="s">
        <v>92</v>
      </c>
      <c r="K150" s="139">
        <v>10</v>
      </c>
      <c r="L150" s="140"/>
      <c r="M150" s="140">
        <v>3.5</v>
      </c>
      <c r="N150" s="139">
        <v>6.5</v>
      </c>
      <c r="O150" s="48"/>
      <c r="P150" s="48"/>
    </row>
    <row r="151" spans="1:16" ht="15" x14ac:dyDescent="0.2">
      <c r="A151" s="63" t="s">
        <v>92</v>
      </c>
      <c r="B151" s="87" t="s">
        <v>92</v>
      </c>
      <c r="C151" s="94">
        <v>10</v>
      </c>
      <c r="D151" s="98"/>
      <c r="E151" s="94">
        <v>2</v>
      </c>
      <c r="F151" s="94">
        <v>8</v>
      </c>
      <c r="J151" s="64" t="s">
        <v>6</v>
      </c>
      <c r="K151" s="136">
        <v>6</v>
      </c>
      <c r="L151" s="137"/>
      <c r="M151" s="136">
        <v>2</v>
      </c>
      <c r="N151" s="136">
        <v>4</v>
      </c>
      <c r="O151" s="48"/>
      <c r="P151" s="48"/>
    </row>
    <row r="152" spans="1:16" ht="15" x14ac:dyDescent="0.2">
      <c r="A152" s="64" t="s">
        <v>6</v>
      </c>
      <c r="B152" s="88" t="s">
        <v>6</v>
      </c>
      <c r="C152" s="97">
        <v>6</v>
      </c>
      <c r="D152" s="96"/>
      <c r="E152" s="97">
        <v>2</v>
      </c>
      <c r="F152" s="97">
        <v>4</v>
      </c>
      <c r="J152" s="64" t="s">
        <v>8</v>
      </c>
      <c r="K152" s="139">
        <v>4</v>
      </c>
      <c r="L152" s="140"/>
      <c r="M152" s="139">
        <v>1.5</v>
      </c>
      <c r="N152" s="139">
        <v>2.5</v>
      </c>
      <c r="O152" s="48"/>
      <c r="P152" s="48"/>
    </row>
    <row r="153" spans="1:16" ht="15" x14ac:dyDescent="0.2">
      <c r="A153" s="64" t="s">
        <v>8</v>
      </c>
      <c r="B153" s="88" t="s">
        <v>8</v>
      </c>
      <c r="C153" s="97">
        <v>4</v>
      </c>
      <c r="D153" s="96"/>
      <c r="E153" s="96"/>
      <c r="F153" s="97">
        <v>4</v>
      </c>
      <c r="J153" s="63" t="s">
        <v>93</v>
      </c>
      <c r="K153" s="139">
        <v>2</v>
      </c>
      <c r="L153" s="140"/>
      <c r="M153" s="140"/>
      <c r="N153" s="139">
        <v>2</v>
      </c>
      <c r="O153" s="48"/>
      <c r="P153" s="48"/>
    </row>
    <row r="154" spans="1:16" ht="15" x14ac:dyDescent="0.2">
      <c r="A154" s="63" t="s">
        <v>93</v>
      </c>
      <c r="B154" s="87" t="s">
        <v>93</v>
      </c>
      <c r="C154" s="94">
        <v>2</v>
      </c>
      <c r="D154" s="98"/>
      <c r="E154" s="98"/>
      <c r="F154" s="94">
        <v>2</v>
      </c>
      <c r="H154" s="86" t="s">
        <v>93</v>
      </c>
      <c r="I154" s="118">
        <v>6.5</v>
      </c>
      <c r="J154" s="64" t="s">
        <v>6</v>
      </c>
      <c r="K154" s="136"/>
      <c r="L154" s="137"/>
      <c r="M154" s="137"/>
      <c r="N154" s="136"/>
      <c r="O154" s="48"/>
      <c r="P154" s="48"/>
    </row>
    <row r="155" spans="1:16" x14ac:dyDescent="0.2">
      <c r="A155" s="64" t="s">
        <v>6</v>
      </c>
      <c r="H155" s="116" t="s">
        <v>6</v>
      </c>
      <c r="I155" s="119">
        <v>3.5</v>
      </c>
      <c r="J155" s="64" t="s">
        <v>8</v>
      </c>
      <c r="K155" s="139">
        <v>2</v>
      </c>
      <c r="L155" s="140"/>
      <c r="M155" s="140"/>
      <c r="N155" s="139">
        <v>2</v>
      </c>
    </row>
    <row r="156" spans="1:16" ht="15.75" x14ac:dyDescent="0.25">
      <c r="A156" s="99" t="s">
        <v>8</v>
      </c>
      <c r="B156" s="100" t="s">
        <v>8</v>
      </c>
      <c r="C156" s="101">
        <v>2</v>
      </c>
      <c r="D156" s="102"/>
      <c r="E156" s="102"/>
      <c r="F156" s="101">
        <v>2</v>
      </c>
      <c r="H156" s="116" t="s">
        <v>8</v>
      </c>
      <c r="I156" s="119">
        <v>3</v>
      </c>
      <c r="O156" s="84">
        <f>SUM(O3:O154)</f>
        <v>89</v>
      </c>
      <c r="P156" s="84">
        <f>SUM(P3:P154)</f>
        <v>21920</v>
      </c>
    </row>
    <row r="157" spans="1:16" ht="15.75" x14ac:dyDescent="0.25">
      <c r="B157" s="105"/>
      <c r="C157" s="106"/>
      <c r="D157" s="107"/>
      <c r="E157" s="107"/>
      <c r="F157" s="106"/>
      <c r="P157" s="84"/>
    </row>
    <row r="158" spans="1:16" x14ac:dyDescent="0.2">
      <c r="B158" s="108"/>
      <c r="C158" s="112"/>
      <c r="D158" s="110"/>
      <c r="E158" s="110"/>
      <c r="F158" s="112"/>
    </row>
    <row r="159" spans="1:16" x14ac:dyDescent="0.2">
      <c r="B159" s="105"/>
      <c r="C159" s="111"/>
      <c r="D159" s="107"/>
      <c r="E159" s="107"/>
      <c r="F159" s="111"/>
    </row>
    <row r="160" spans="1:16" x14ac:dyDescent="0.2">
      <c r="B160" s="108"/>
      <c r="C160" s="112"/>
      <c r="D160" s="110"/>
      <c r="E160" s="110"/>
      <c r="F160" s="112"/>
    </row>
    <row r="161" spans="2:6" customFormat="1" x14ac:dyDescent="0.2">
      <c r="B161" s="105"/>
      <c r="C161" s="106"/>
      <c r="D161" s="107"/>
      <c r="E161" s="107"/>
      <c r="F161" s="106"/>
    </row>
    <row r="162" spans="2:6" customFormat="1" x14ac:dyDescent="0.2">
      <c r="B162" s="108"/>
      <c r="C162" s="109"/>
      <c r="D162" s="110"/>
      <c r="E162" s="110"/>
      <c r="F162" s="109"/>
    </row>
    <row r="163" spans="2:6" customFormat="1" x14ac:dyDescent="0.2">
      <c r="B163" s="105"/>
      <c r="C163" s="107"/>
      <c r="D163" s="106"/>
      <c r="E163" s="107"/>
      <c r="F163" s="106"/>
    </row>
    <row r="164" spans="2:6" customFormat="1" x14ac:dyDescent="0.2">
      <c r="B164" s="108"/>
      <c r="C164" s="110"/>
      <c r="D164" s="109"/>
      <c r="E164" s="110"/>
      <c r="F164" s="109"/>
    </row>
    <row r="165" spans="2:6" customFormat="1" x14ac:dyDescent="0.2">
      <c r="B165" s="105"/>
      <c r="C165" s="111"/>
      <c r="D165" s="106"/>
      <c r="E165" s="107"/>
      <c r="F165" s="111"/>
    </row>
    <row r="166" spans="2:6" customFormat="1" x14ac:dyDescent="0.2">
      <c r="B166" s="108"/>
      <c r="C166" s="112"/>
      <c r="D166" s="109"/>
      <c r="E166" s="110"/>
      <c r="F166" s="112"/>
    </row>
    <row r="167" spans="2:6" customFormat="1" x14ac:dyDescent="0.2">
      <c r="B167" s="105"/>
      <c r="C167" s="106"/>
      <c r="D167" s="106"/>
      <c r="E167" s="107"/>
      <c r="F167" s="106"/>
    </row>
    <row r="168" spans="2:6" customFormat="1" x14ac:dyDescent="0.2">
      <c r="B168" s="108"/>
      <c r="C168" s="109"/>
      <c r="D168" s="109"/>
      <c r="E168" s="110"/>
      <c r="F168" s="109"/>
    </row>
    <row r="169" spans="2:6" customFormat="1" x14ac:dyDescent="0.2">
      <c r="B169" s="105"/>
      <c r="C169" s="111"/>
      <c r="D169" s="106"/>
      <c r="E169" s="106"/>
      <c r="F169" s="111"/>
    </row>
    <row r="170" spans="2:6" customFormat="1" x14ac:dyDescent="0.2">
      <c r="B170" s="108"/>
      <c r="C170" s="112"/>
      <c r="D170" s="109"/>
      <c r="E170" s="109"/>
      <c r="F170" s="112"/>
    </row>
    <row r="171" spans="2:6" customFormat="1" x14ac:dyDescent="0.2">
      <c r="B171" s="105"/>
      <c r="C171" s="106"/>
      <c r="D171" s="106"/>
      <c r="E171" s="111"/>
      <c r="F171" s="111"/>
    </row>
    <row r="172" spans="2:6" customFormat="1" x14ac:dyDescent="0.2">
      <c r="B172" s="108"/>
      <c r="C172" s="109"/>
      <c r="D172" s="109"/>
      <c r="E172" s="112"/>
      <c r="F172" s="112"/>
    </row>
    <row r="173" spans="2:6" customFormat="1" x14ac:dyDescent="0.2">
      <c r="B173" s="105"/>
      <c r="C173" s="106"/>
      <c r="D173" s="106"/>
      <c r="E173" s="107"/>
      <c r="F173" s="106"/>
    </row>
    <row r="174" spans="2:6" customFormat="1" x14ac:dyDescent="0.2">
      <c r="B174" s="108"/>
      <c r="C174" s="109"/>
      <c r="D174" s="109"/>
      <c r="E174" s="110"/>
      <c r="F174" s="109"/>
    </row>
    <row r="175" spans="2:6" customFormat="1" x14ac:dyDescent="0.2">
      <c r="B175" s="105"/>
      <c r="C175" s="107"/>
      <c r="D175" s="106"/>
      <c r="E175" s="107"/>
      <c r="F175" s="106"/>
    </row>
    <row r="176" spans="2:6" customFormat="1" x14ac:dyDescent="0.2">
      <c r="B176" s="108"/>
      <c r="C176" s="110"/>
      <c r="D176" s="109"/>
      <c r="E176" s="110"/>
      <c r="F176" s="109"/>
    </row>
    <row r="177" spans="2:6" customFormat="1" x14ac:dyDescent="0.2">
      <c r="B177" s="105"/>
      <c r="C177" s="106"/>
      <c r="D177" s="106"/>
      <c r="E177" s="107"/>
      <c r="F177" s="106"/>
    </row>
    <row r="178" spans="2:6" customFormat="1" x14ac:dyDescent="0.2">
      <c r="B178" s="108"/>
      <c r="C178" s="109"/>
      <c r="D178" s="109"/>
      <c r="E178" s="110"/>
      <c r="F178" s="109"/>
    </row>
    <row r="179" spans="2:6" customFormat="1" x14ac:dyDescent="0.2">
      <c r="B179" s="108"/>
      <c r="C179" s="109"/>
      <c r="D179" s="110"/>
      <c r="E179" s="110"/>
      <c r="F179" s="109"/>
    </row>
    <row r="180" spans="2:6" customFormat="1" x14ac:dyDescent="0.2">
      <c r="B180" s="105"/>
      <c r="C180" s="106"/>
      <c r="D180" s="106"/>
      <c r="E180" s="107"/>
      <c r="F180" s="106"/>
    </row>
    <row r="181" spans="2:6" customFormat="1" x14ac:dyDescent="0.2">
      <c r="B181" s="108"/>
      <c r="C181" s="109"/>
      <c r="D181" s="109"/>
      <c r="E181" s="110"/>
      <c r="F181" s="109"/>
    </row>
    <row r="182" spans="2:6" customFormat="1" x14ac:dyDescent="0.2">
      <c r="B182" s="105"/>
      <c r="C182" s="106"/>
      <c r="D182" s="106"/>
      <c r="E182" s="106"/>
      <c r="F182" s="106"/>
    </row>
    <row r="183" spans="2:6" customFormat="1" x14ac:dyDescent="0.2">
      <c r="B183" s="108"/>
      <c r="C183" s="109"/>
      <c r="D183" s="109"/>
      <c r="E183" s="109"/>
      <c r="F183" s="109"/>
    </row>
    <row r="184" spans="2:6" customFormat="1" x14ac:dyDescent="0.2">
      <c r="B184" s="108"/>
      <c r="C184" s="109"/>
      <c r="D184" s="110"/>
      <c r="E184" s="110"/>
      <c r="F184" s="109"/>
    </row>
    <row r="185" spans="2:6" customFormat="1" x14ac:dyDescent="0.2">
      <c r="B185" s="105"/>
      <c r="C185" s="111"/>
      <c r="D185" s="106"/>
      <c r="E185" s="107"/>
      <c r="F185" s="111"/>
    </row>
    <row r="186" spans="2:6" customFormat="1" x14ac:dyDescent="0.2">
      <c r="B186" s="108"/>
      <c r="C186" s="112"/>
      <c r="D186" s="109"/>
      <c r="E186" s="110"/>
      <c r="F186" s="112"/>
    </row>
    <row r="187" spans="2:6" customFormat="1" x14ac:dyDescent="0.2">
      <c r="B187" s="108"/>
      <c r="C187" s="109"/>
      <c r="D187" s="110"/>
      <c r="E187" s="110"/>
      <c r="F187" s="109"/>
    </row>
    <row r="188" spans="2:6" customFormat="1" x14ac:dyDescent="0.2">
      <c r="B188" s="105"/>
      <c r="C188" s="106"/>
      <c r="D188" s="107"/>
      <c r="E188" s="107"/>
      <c r="F188" s="106"/>
    </row>
    <row r="189" spans="2:6" customFormat="1" x14ac:dyDescent="0.2">
      <c r="B189" s="108"/>
      <c r="C189" s="109"/>
      <c r="D189" s="110"/>
      <c r="E189" s="110"/>
      <c r="F189" s="109"/>
    </row>
    <row r="190" spans="2:6" customFormat="1" x14ac:dyDescent="0.2">
      <c r="B190" s="108"/>
      <c r="C190" s="109"/>
      <c r="D190" s="110"/>
      <c r="E190" s="110"/>
      <c r="F190" s="109"/>
    </row>
    <row r="191" spans="2:6" customFormat="1" x14ac:dyDescent="0.2">
      <c r="B191" s="105"/>
      <c r="C191" s="107"/>
      <c r="D191" s="106"/>
      <c r="E191" s="107"/>
      <c r="F191" s="106"/>
    </row>
    <row r="192" spans="2:6" customFormat="1" x14ac:dyDescent="0.2">
      <c r="B192" s="108"/>
      <c r="C192" s="110"/>
      <c r="D192" s="109"/>
      <c r="E192" s="110"/>
      <c r="F192" s="109"/>
    </row>
    <row r="193" spans="2:6" customFormat="1" x14ac:dyDescent="0.2">
      <c r="B193" s="105"/>
      <c r="C193" s="107"/>
      <c r="D193" s="106"/>
      <c r="E193" s="107"/>
      <c r="F193" s="106"/>
    </row>
    <row r="194" spans="2:6" customFormat="1" x14ac:dyDescent="0.2">
      <c r="B194" s="108"/>
      <c r="C194" s="110"/>
      <c r="D194" s="109"/>
      <c r="E194" s="110"/>
      <c r="F194" s="109"/>
    </row>
    <row r="195" spans="2:6" customFormat="1" x14ac:dyDescent="0.2">
      <c r="B195" s="105"/>
      <c r="C195" s="106"/>
      <c r="D195" s="106"/>
      <c r="E195" s="107"/>
      <c r="F195" s="106"/>
    </row>
    <row r="196" spans="2:6" customFormat="1" x14ac:dyDescent="0.2">
      <c r="B196" s="108"/>
      <c r="C196" s="109"/>
      <c r="D196" s="109"/>
      <c r="E196" s="110"/>
      <c r="F196" s="109"/>
    </row>
    <row r="197" spans="2:6" customFormat="1" x14ac:dyDescent="0.2">
      <c r="B197" s="105"/>
      <c r="C197" s="111"/>
      <c r="D197" s="106"/>
      <c r="E197" s="107"/>
      <c r="F197" s="111"/>
    </row>
    <row r="198" spans="2:6" customFormat="1" x14ac:dyDescent="0.2">
      <c r="B198" s="108"/>
      <c r="C198" s="110"/>
      <c r="D198" s="109"/>
      <c r="E198" s="110"/>
      <c r="F198" s="109"/>
    </row>
    <row r="199" spans="2:6" customFormat="1" x14ac:dyDescent="0.2">
      <c r="B199" s="108"/>
      <c r="C199" s="112"/>
      <c r="D199" s="110"/>
      <c r="E199" s="110"/>
      <c r="F199" s="112"/>
    </row>
    <row r="200" spans="2:6" customFormat="1" x14ac:dyDescent="0.2">
      <c r="B200" s="105"/>
      <c r="C200" s="106"/>
      <c r="D200" s="106"/>
      <c r="E200" s="107"/>
      <c r="F200" s="106"/>
    </row>
    <row r="201" spans="2:6" customFormat="1" x14ac:dyDescent="0.2">
      <c r="B201" s="108"/>
      <c r="C201" s="109"/>
      <c r="D201" s="109"/>
      <c r="E201" s="110"/>
      <c r="F201" s="109"/>
    </row>
    <row r="202" spans="2:6" customFormat="1" x14ac:dyDescent="0.2">
      <c r="B202" s="108"/>
      <c r="C202" s="109"/>
      <c r="D202" s="110"/>
      <c r="E202" s="110"/>
      <c r="F202" s="109"/>
    </row>
    <row r="203" spans="2:6" customFormat="1" x14ac:dyDescent="0.2">
      <c r="B203" s="105"/>
      <c r="C203" s="106"/>
      <c r="D203" s="106"/>
      <c r="E203" s="111"/>
      <c r="F203" s="111"/>
    </row>
    <row r="204" spans="2:6" customFormat="1" x14ac:dyDescent="0.2">
      <c r="B204" s="108"/>
      <c r="C204" s="109"/>
      <c r="D204" s="109"/>
      <c r="E204" s="112"/>
      <c r="F204" s="112"/>
    </row>
    <row r="205" spans="2:6" customFormat="1" x14ac:dyDescent="0.2">
      <c r="B205" s="108"/>
      <c r="C205" s="109"/>
      <c r="D205" s="110"/>
      <c r="E205" s="110"/>
      <c r="F205" s="109"/>
    </row>
    <row r="206" spans="2:6" customFormat="1" x14ac:dyDescent="0.2">
      <c r="B206" s="105"/>
      <c r="C206" s="106"/>
      <c r="D206" s="106"/>
      <c r="E206" s="107"/>
      <c r="F206" s="106"/>
    </row>
    <row r="207" spans="2:6" customFormat="1" x14ac:dyDescent="0.2">
      <c r="B207" s="108"/>
      <c r="C207" s="110"/>
      <c r="D207" s="109"/>
      <c r="E207" s="110"/>
      <c r="F207" s="109"/>
    </row>
    <row r="208" spans="2:6" customFormat="1" x14ac:dyDescent="0.2">
      <c r="B208" s="108"/>
      <c r="C208" s="109"/>
      <c r="D208" s="110"/>
      <c r="E208" s="110"/>
      <c r="F208" s="109"/>
    </row>
    <row r="209" spans="2:6" customFormat="1" x14ac:dyDescent="0.2">
      <c r="B209" s="105"/>
      <c r="C209" s="111"/>
      <c r="D209" s="106"/>
      <c r="E209" s="107"/>
      <c r="F209" s="111"/>
    </row>
    <row r="210" spans="2:6" customFormat="1" x14ac:dyDescent="0.2">
      <c r="B210" s="108"/>
      <c r="C210" s="112"/>
      <c r="D210" s="109"/>
      <c r="E210" s="110"/>
      <c r="F210" s="112"/>
    </row>
    <row r="211" spans="2:6" customFormat="1" x14ac:dyDescent="0.2">
      <c r="B211" s="108"/>
      <c r="C211" s="109"/>
      <c r="D211" s="110"/>
      <c r="E211" s="110"/>
      <c r="F211" s="109"/>
    </row>
    <row r="212" spans="2:6" customFormat="1" x14ac:dyDescent="0.2">
      <c r="B212" s="105"/>
      <c r="C212" s="106"/>
      <c r="D212" s="107"/>
      <c r="E212" s="107"/>
      <c r="F212" s="106"/>
    </row>
    <row r="213" spans="2:6" customFormat="1" x14ac:dyDescent="0.2">
      <c r="B213" s="108"/>
      <c r="C213" s="109"/>
      <c r="D213" s="110"/>
      <c r="E213" s="110"/>
      <c r="F213" s="109"/>
    </row>
    <row r="214" spans="2:6" customFormat="1" x14ac:dyDescent="0.2">
      <c r="B214" s="105"/>
      <c r="C214" s="106"/>
      <c r="D214" s="107"/>
      <c r="E214" s="107"/>
      <c r="F214" s="106"/>
    </row>
    <row r="215" spans="2:6" customFormat="1" x14ac:dyDescent="0.2">
      <c r="B215" s="108"/>
      <c r="C215" s="109"/>
      <c r="D215" s="110"/>
      <c r="E215" s="110"/>
      <c r="F215" s="109"/>
    </row>
    <row r="216" spans="2:6" customFormat="1" x14ac:dyDescent="0.2">
      <c r="B216" s="105"/>
      <c r="C216" s="106"/>
      <c r="D216" s="107"/>
      <c r="E216" s="107"/>
      <c r="F216" s="106"/>
    </row>
    <row r="217" spans="2:6" customFormat="1" x14ac:dyDescent="0.2">
      <c r="B217" s="108"/>
      <c r="C217" s="109"/>
      <c r="D217" s="110"/>
      <c r="E217" s="110"/>
      <c r="F217" s="109"/>
    </row>
    <row r="218" spans="2:6" customFormat="1" x14ac:dyDescent="0.2">
      <c r="B218" s="105"/>
      <c r="C218" s="106"/>
      <c r="D218" s="106"/>
      <c r="E218" s="107"/>
      <c r="F218" s="106"/>
    </row>
    <row r="219" spans="2:6" customFormat="1" x14ac:dyDescent="0.2">
      <c r="B219" s="108"/>
      <c r="C219" s="109"/>
      <c r="D219" s="109"/>
      <c r="E219" s="110"/>
      <c r="F219" s="109"/>
    </row>
    <row r="220" spans="2:6" customFormat="1" x14ac:dyDescent="0.2">
      <c r="B220" s="105"/>
      <c r="C220" s="106"/>
      <c r="D220" s="106"/>
      <c r="E220" s="107"/>
      <c r="F220" s="106"/>
    </row>
    <row r="221" spans="2:6" customFormat="1" x14ac:dyDescent="0.2">
      <c r="B221" s="108"/>
      <c r="C221" s="109"/>
      <c r="D221" s="109"/>
      <c r="E221" s="110"/>
      <c r="F221" s="109"/>
    </row>
    <row r="222" spans="2:6" customFormat="1" x14ac:dyDescent="0.2">
      <c r="B222" s="105"/>
      <c r="C222" s="106"/>
      <c r="D222" s="106"/>
      <c r="E222" s="107"/>
      <c r="F222" s="106"/>
    </row>
    <row r="223" spans="2:6" customFormat="1" x14ac:dyDescent="0.2">
      <c r="B223" s="108"/>
      <c r="C223" s="109"/>
      <c r="D223" s="109"/>
      <c r="E223" s="110"/>
      <c r="F223" s="109"/>
    </row>
    <row r="224" spans="2:6" customFormat="1" x14ac:dyDescent="0.2">
      <c r="B224" s="105"/>
      <c r="C224" s="106"/>
      <c r="D224" s="107"/>
      <c r="E224" s="111"/>
      <c r="F224" s="111"/>
    </row>
    <row r="225" spans="2:6" customFormat="1" x14ac:dyDescent="0.2">
      <c r="B225" s="108"/>
      <c r="C225" s="109"/>
      <c r="D225" s="110"/>
      <c r="E225" s="112"/>
      <c r="F225" s="112"/>
    </row>
    <row r="226" spans="2:6" customFormat="1" x14ac:dyDescent="0.2">
      <c r="B226" s="105"/>
      <c r="C226" s="106"/>
      <c r="D226" s="106"/>
      <c r="E226" s="107"/>
      <c r="F226" s="106"/>
    </row>
    <row r="227" spans="2:6" customFormat="1" x14ac:dyDescent="0.2">
      <c r="B227" s="108"/>
      <c r="C227" s="109"/>
      <c r="D227" s="109"/>
      <c r="E227" s="110"/>
      <c r="F227" s="109"/>
    </row>
    <row r="228" spans="2:6" customFormat="1" x14ac:dyDescent="0.2">
      <c r="B228" s="105"/>
      <c r="C228" s="106"/>
      <c r="D228" s="107"/>
      <c r="E228" s="111"/>
      <c r="F228" s="111"/>
    </row>
    <row r="229" spans="2:6" customFormat="1" x14ac:dyDescent="0.2">
      <c r="B229" s="108"/>
      <c r="C229" s="109"/>
      <c r="D229" s="110"/>
      <c r="E229" s="112"/>
      <c r="F229" s="112"/>
    </row>
    <row r="230" spans="2:6" customFormat="1" x14ac:dyDescent="0.2">
      <c r="B230" s="108"/>
      <c r="C230" s="109"/>
      <c r="D230" s="110"/>
      <c r="E230" s="110"/>
      <c r="F230" s="109"/>
    </row>
    <row r="231" spans="2:6" customFormat="1" x14ac:dyDescent="0.2">
      <c r="B231" s="105"/>
      <c r="C231" s="107"/>
      <c r="D231" s="106"/>
      <c r="E231" s="107"/>
      <c r="F231" s="106"/>
    </row>
    <row r="232" spans="2:6" customFormat="1" x14ac:dyDescent="0.2">
      <c r="B232" s="108"/>
      <c r="C232" s="110"/>
      <c r="D232" s="109"/>
      <c r="E232" s="110"/>
      <c r="F232" s="109"/>
    </row>
    <row r="233" spans="2:6" customFormat="1" x14ac:dyDescent="0.2">
      <c r="B233" s="105"/>
      <c r="C233" s="106"/>
      <c r="D233" s="106"/>
      <c r="E233" s="107"/>
      <c r="F233" s="106"/>
    </row>
    <row r="234" spans="2:6" customFormat="1" x14ac:dyDescent="0.2">
      <c r="B234" s="108"/>
      <c r="C234" s="109"/>
      <c r="D234" s="109"/>
      <c r="E234" s="110"/>
      <c r="F234" s="109"/>
    </row>
    <row r="235" spans="2:6" customFormat="1" ht="12.75" x14ac:dyDescent="0.2">
      <c r="B235" s="113"/>
      <c r="C235" s="114"/>
      <c r="D235" s="104"/>
      <c r="E235" s="104"/>
      <c r="F235" s="115"/>
    </row>
  </sheetData>
  <mergeCells count="5">
    <mergeCell ref="K1:N1"/>
    <mergeCell ref="O1:O2"/>
    <mergeCell ref="P1:P2"/>
    <mergeCell ref="Q1:Q2"/>
    <mergeCell ref="C2:F2"/>
  </mergeCells>
  <conditionalFormatting sqref="P4:P154">
    <cfRule type="cellIs" dxfId="411" priority="2" operator="equal">
      <formula>0</formula>
    </cfRule>
  </conditionalFormatting>
  <conditionalFormatting sqref="O3:P154">
    <cfRule type="cellIs" dxfId="410" priority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topLeftCell="J1" workbookViewId="0">
      <pane ySplit="2" topLeftCell="A3" activePane="bottomLeft" state="frozenSplit"/>
      <selection activeCell="J1" sqref="J1"/>
      <selection pane="bottomLeft" activeCell="R5" sqref="A1:XFD1048576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44" bestFit="1" customWidth="1"/>
    <col min="18" max="18" width="48.6640625" customWidth="1"/>
    <col min="19" max="19" width="11.66406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189</v>
      </c>
      <c r="L1" s="460"/>
      <c r="M1" s="460"/>
      <c r="N1" s="461"/>
      <c r="O1" s="455" t="s">
        <v>187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162">
        <v>4.5</v>
      </c>
      <c r="L3" s="163">
        <v>10</v>
      </c>
      <c r="M3" s="162">
        <v>2.5</v>
      </c>
      <c r="N3" s="163">
        <v>12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159">
        <v>0.5</v>
      </c>
      <c r="L4" s="161">
        <v>10</v>
      </c>
      <c r="M4" s="159">
        <v>2.5</v>
      </c>
      <c r="N4" s="161">
        <v>8</v>
      </c>
      <c r="O4" s="48"/>
      <c r="P4" s="48">
        <f>O4*220</f>
        <v>0</v>
      </c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161">
        <v>4</v>
      </c>
      <c r="L5" s="160"/>
      <c r="M5" s="160"/>
      <c r="N5" s="161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162">
        <v>11.5</v>
      </c>
      <c r="L6" s="164"/>
      <c r="M6" s="163">
        <v>1</v>
      </c>
      <c r="N6" s="162">
        <v>10.5</v>
      </c>
      <c r="O6" s="48"/>
      <c r="P6" s="48"/>
    </row>
    <row r="7" spans="1:17" ht="15.7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159">
        <v>9.5</v>
      </c>
      <c r="L7" s="160"/>
      <c r="M7" s="161">
        <v>1</v>
      </c>
      <c r="N7" s="159">
        <v>8.5</v>
      </c>
      <c r="O7" s="48"/>
      <c r="P7" s="48">
        <f>O7*220</f>
        <v>0</v>
      </c>
      <c r="Q7" s="72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161">
        <v>2</v>
      </c>
      <c r="L8" s="160"/>
      <c r="M8" s="160"/>
      <c r="N8" s="161">
        <v>2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163">
        <v>13</v>
      </c>
      <c r="L9" s="164"/>
      <c r="M9" s="164"/>
      <c r="N9" s="163">
        <v>13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161">
        <v>11</v>
      </c>
      <c r="L10" s="160"/>
      <c r="M10" s="160"/>
      <c r="N10" s="161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161">
        <v>2</v>
      </c>
      <c r="L11" s="160"/>
      <c r="M11" s="160"/>
      <c r="N11" s="161">
        <v>2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163">
        <v>3</v>
      </c>
      <c r="L12" s="163">
        <v>10</v>
      </c>
      <c r="M12" s="162">
        <v>5.5</v>
      </c>
      <c r="N12" s="162">
        <v>7.5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161">
        <v>3</v>
      </c>
      <c r="L13" s="161">
        <v>10</v>
      </c>
      <c r="M13" s="159">
        <v>5.5</v>
      </c>
      <c r="N13" s="159">
        <v>7.5</v>
      </c>
      <c r="O13" s="48"/>
      <c r="P13" s="48">
        <f>O13*220</f>
        <v>0</v>
      </c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63" t="s">
        <v>151</v>
      </c>
      <c r="K14" s="164"/>
      <c r="L14" s="163">
        <v>1</v>
      </c>
      <c r="M14" s="163">
        <v>1</v>
      </c>
      <c r="N14" s="164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64" t="s">
        <v>6</v>
      </c>
      <c r="K15" s="160"/>
      <c r="L15" s="161">
        <v>1</v>
      </c>
      <c r="M15" s="161">
        <v>1</v>
      </c>
      <c r="N15" s="160"/>
      <c r="O15" s="48"/>
      <c r="P15" s="48"/>
    </row>
    <row r="16" spans="1:17" ht="15" x14ac:dyDescent="0.2">
      <c r="A16" s="2"/>
      <c r="B16" s="88"/>
      <c r="C16" s="95"/>
      <c r="D16" s="96"/>
      <c r="E16" s="96"/>
      <c r="F16" s="95"/>
      <c r="H16" s="116"/>
      <c r="I16" s="119"/>
      <c r="J16" s="63" t="s">
        <v>94</v>
      </c>
      <c r="K16" s="163">
        <v>1</v>
      </c>
      <c r="L16" s="164"/>
      <c r="M16" s="164"/>
      <c r="N16" s="163">
        <v>1</v>
      </c>
      <c r="O16" s="48"/>
      <c r="P16" s="48"/>
    </row>
    <row r="17" spans="1:16" ht="15" x14ac:dyDescent="0.2">
      <c r="A17" s="2"/>
      <c r="B17" s="88"/>
      <c r="C17" s="95"/>
      <c r="D17" s="96"/>
      <c r="E17" s="96"/>
      <c r="F17" s="95"/>
      <c r="H17" s="116"/>
      <c r="I17" s="119"/>
      <c r="J17" s="64" t="s">
        <v>6</v>
      </c>
      <c r="K17" s="161">
        <v>1</v>
      </c>
      <c r="L17" s="160"/>
      <c r="M17" s="160"/>
      <c r="N17" s="161">
        <v>1</v>
      </c>
      <c r="O17" s="48"/>
      <c r="P17" s="48"/>
    </row>
    <row r="18" spans="1:16" ht="15" x14ac:dyDescent="0.2">
      <c r="A18" s="3" t="s">
        <v>10</v>
      </c>
      <c r="B18" s="87" t="s">
        <v>10</v>
      </c>
      <c r="C18" s="93">
        <v>5.5</v>
      </c>
      <c r="D18" s="98"/>
      <c r="E18" s="93">
        <v>1.5</v>
      </c>
      <c r="F18" s="94">
        <v>4</v>
      </c>
      <c r="H18" s="86" t="s">
        <v>10</v>
      </c>
      <c r="I18" s="118">
        <v>15.5</v>
      </c>
      <c r="J18" s="63" t="s">
        <v>85</v>
      </c>
      <c r="K18" s="163">
        <v>4</v>
      </c>
      <c r="L18" s="164"/>
      <c r="M18" s="164"/>
      <c r="N18" s="163">
        <v>4</v>
      </c>
      <c r="O18" s="48"/>
      <c r="P18" s="48"/>
    </row>
    <row r="19" spans="1:16" ht="15" x14ac:dyDescent="0.2">
      <c r="A19" s="2" t="s">
        <v>6</v>
      </c>
      <c r="B19" s="88" t="s">
        <v>6</v>
      </c>
      <c r="C19" s="95">
        <v>5.5</v>
      </c>
      <c r="D19" s="96"/>
      <c r="E19" s="95">
        <v>1.5</v>
      </c>
      <c r="F19" s="97">
        <v>4</v>
      </c>
      <c r="H19" s="116" t="s">
        <v>6</v>
      </c>
      <c r="I19" s="119">
        <v>15.5</v>
      </c>
      <c r="J19" s="64" t="s">
        <v>6</v>
      </c>
      <c r="K19" s="159">
        <v>2.5</v>
      </c>
      <c r="L19" s="160"/>
      <c r="M19" s="160"/>
      <c r="N19" s="159">
        <v>2.5</v>
      </c>
      <c r="O19" s="48"/>
      <c r="P19" s="48"/>
    </row>
    <row r="20" spans="1:16" ht="15" x14ac:dyDescent="0.2">
      <c r="A20" s="63" t="s">
        <v>94</v>
      </c>
      <c r="B20" s="87" t="s">
        <v>94</v>
      </c>
      <c r="C20" s="94">
        <v>1</v>
      </c>
      <c r="D20" s="98"/>
      <c r="E20" s="98"/>
      <c r="F20" s="94">
        <v>1</v>
      </c>
      <c r="H20" s="86"/>
      <c r="I20" s="118"/>
      <c r="J20" s="64" t="s">
        <v>8</v>
      </c>
      <c r="K20" s="159">
        <v>1.5</v>
      </c>
      <c r="L20" s="160"/>
      <c r="M20" s="160"/>
      <c r="N20" s="159">
        <v>1.5</v>
      </c>
      <c r="O20" s="48"/>
      <c r="P20" s="48"/>
    </row>
    <row r="21" spans="1:16" ht="15" x14ac:dyDescent="0.2">
      <c r="A21" s="64" t="s">
        <v>6</v>
      </c>
      <c r="B21" s="88" t="s">
        <v>6</v>
      </c>
      <c r="C21" s="97">
        <v>1</v>
      </c>
      <c r="D21" s="96"/>
      <c r="E21" s="96"/>
      <c r="F21" s="97">
        <v>1</v>
      </c>
      <c r="H21" s="116"/>
      <c r="I21" s="119"/>
      <c r="J21" s="63" t="s">
        <v>11</v>
      </c>
      <c r="K21" s="162">
        <v>7.5</v>
      </c>
      <c r="L21" s="164"/>
      <c r="M21" s="163">
        <v>1</v>
      </c>
      <c r="N21" s="162">
        <v>6.5</v>
      </c>
      <c r="O21" s="48"/>
      <c r="P21" s="48"/>
    </row>
    <row r="22" spans="1:16" ht="15" x14ac:dyDescent="0.2">
      <c r="A22" s="63" t="s">
        <v>85</v>
      </c>
      <c r="B22" s="87" t="s">
        <v>85</v>
      </c>
      <c r="C22" s="94">
        <v>5</v>
      </c>
      <c r="D22" s="98"/>
      <c r="E22" s="98"/>
      <c r="F22" s="94">
        <v>5</v>
      </c>
      <c r="H22" s="86" t="s">
        <v>85</v>
      </c>
      <c r="I22" s="118">
        <v>10.5</v>
      </c>
      <c r="J22" s="64" t="s">
        <v>6</v>
      </c>
      <c r="K22" s="159">
        <v>7.5</v>
      </c>
      <c r="L22" s="160"/>
      <c r="M22" s="161">
        <v>1</v>
      </c>
      <c r="N22" s="159">
        <v>6.5</v>
      </c>
      <c r="O22" s="48"/>
      <c r="P22" s="48"/>
    </row>
    <row r="23" spans="1:16" ht="15" x14ac:dyDescent="0.2">
      <c r="A23" s="64" t="s">
        <v>6</v>
      </c>
      <c r="B23" s="88" t="s">
        <v>6</v>
      </c>
      <c r="C23" s="95">
        <v>3.5</v>
      </c>
      <c r="D23" s="96"/>
      <c r="E23" s="96"/>
      <c r="F23" s="95">
        <v>3.5</v>
      </c>
      <c r="H23" s="116" t="s">
        <v>6</v>
      </c>
      <c r="I23" s="119">
        <v>9</v>
      </c>
      <c r="J23" s="3" t="s">
        <v>12</v>
      </c>
      <c r="K23" s="163">
        <v>2</v>
      </c>
      <c r="L23" s="163">
        <v>10</v>
      </c>
      <c r="M23" s="163">
        <v>1</v>
      </c>
      <c r="N23" s="163">
        <v>11</v>
      </c>
      <c r="O23" s="48"/>
      <c r="P23" s="48"/>
    </row>
    <row r="24" spans="1:16" ht="15" x14ac:dyDescent="0.2">
      <c r="A24" s="64" t="s">
        <v>8</v>
      </c>
      <c r="B24" s="88" t="s">
        <v>8</v>
      </c>
      <c r="C24" s="95">
        <v>1.5</v>
      </c>
      <c r="D24" s="96"/>
      <c r="E24" s="96"/>
      <c r="F24" s="95">
        <v>1.5</v>
      </c>
      <c r="H24" s="116" t="s">
        <v>8</v>
      </c>
      <c r="I24" s="119">
        <v>1.5</v>
      </c>
      <c r="J24" s="2" t="s">
        <v>6</v>
      </c>
      <c r="K24" s="161">
        <v>2</v>
      </c>
      <c r="L24" s="161">
        <v>10</v>
      </c>
      <c r="M24" s="161">
        <v>1</v>
      </c>
      <c r="N24" s="161">
        <v>11</v>
      </c>
      <c r="O24" s="48"/>
      <c r="P24" s="48">
        <f>O24*220</f>
        <v>0</v>
      </c>
    </row>
    <row r="25" spans="1:16" ht="15" x14ac:dyDescent="0.2">
      <c r="A25" s="3" t="s">
        <v>11</v>
      </c>
      <c r="B25" s="87" t="s">
        <v>11</v>
      </c>
      <c r="C25" s="94">
        <v>11</v>
      </c>
      <c r="D25" s="98"/>
      <c r="E25" s="94">
        <v>4</v>
      </c>
      <c r="F25" s="94">
        <v>7</v>
      </c>
      <c r="H25" s="86" t="s">
        <v>11</v>
      </c>
      <c r="I25" s="118">
        <v>4.5</v>
      </c>
      <c r="J25" s="3" t="s">
        <v>13</v>
      </c>
      <c r="K25" s="162">
        <v>23.5</v>
      </c>
      <c r="L25" s="163">
        <v>10</v>
      </c>
      <c r="M25" s="162">
        <v>3.5</v>
      </c>
      <c r="N25" s="163">
        <v>30</v>
      </c>
      <c r="O25" s="48"/>
      <c r="P25" s="48"/>
    </row>
    <row r="26" spans="1:16" ht="15" x14ac:dyDescent="0.2">
      <c r="A26" s="2" t="s">
        <v>6</v>
      </c>
      <c r="B26" s="88" t="s">
        <v>6</v>
      </c>
      <c r="C26" s="97">
        <v>11</v>
      </c>
      <c r="D26" s="96"/>
      <c r="E26" s="97">
        <v>4</v>
      </c>
      <c r="F26" s="97">
        <v>7</v>
      </c>
      <c r="H26" s="116" t="s">
        <v>6</v>
      </c>
      <c r="I26" s="119">
        <v>4.5</v>
      </c>
      <c r="J26" s="2" t="s">
        <v>6</v>
      </c>
      <c r="K26" s="161">
        <v>17</v>
      </c>
      <c r="L26" s="161">
        <v>10</v>
      </c>
      <c r="M26" s="159">
        <v>3.5</v>
      </c>
      <c r="N26" s="159">
        <v>23.5</v>
      </c>
      <c r="O26" s="48"/>
      <c r="P26" s="48">
        <f>O26*220</f>
        <v>0</v>
      </c>
    </row>
    <row r="27" spans="1:16" ht="15" x14ac:dyDescent="0.2">
      <c r="A27" s="3" t="s">
        <v>12</v>
      </c>
      <c r="B27" s="87" t="s">
        <v>12</v>
      </c>
      <c r="C27" s="94">
        <v>8</v>
      </c>
      <c r="D27" s="98"/>
      <c r="E27" s="93">
        <v>7.5</v>
      </c>
      <c r="F27" s="93">
        <v>0.5</v>
      </c>
      <c r="H27" s="86" t="s">
        <v>12</v>
      </c>
      <c r="I27" s="118">
        <v>16.5</v>
      </c>
      <c r="J27" s="2" t="s">
        <v>8</v>
      </c>
      <c r="K27" s="159">
        <v>6.5</v>
      </c>
      <c r="L27" s="160"/>
      <c r="M27" s="160"/>
      <c r="N27" s="159">
        <v>6.5</v>
      </c>
      <c r="O27" s="48"/>
      <c r="P27" s="48"/>
    </row>
    <row r="28" spans="1:16" ht="15" x14ac:dyDescent="0.2">
      <c r="A28" s="2" t="s">
        <v>6</v>
      </c>
      <c r="B28" s="88" t="s">
        <v>6</v>
      </c>
      <c r="C28" s="97">
        <v>8</v>
      </c>
      <c r="D28" s="96"/>
      <c r="E28" s="95">
        <v>7.5</v>
      </c>
      <c r="F28" s="95">
        <v>0.5</v>
      </c>
      <c r="H28" s="116" t="s">
        <v>6</v>
      </c>
      <c r="I28" s="119">
        <v>16.5</v>
      </c>
      <c r="J28" s="3" t="s">
        <v>14</v>
      </c>
      <c r="K28" s="163">
        <v>15</v>
      </c>
      <c r="L28" s="163">
        <v>20</v>
      </c>
      <c r="M28" s="163">
        <v>5</v>
      </c>
      <c r="N28" s="163">
        <v>30</v>
      </c>
      <c r="O28" s="48"/>
      <c r="P28" s="48"/>
    </row>
    <row r="29" spans="1:16" ht="15" x14ac:dyDescent="0.2">
      <c r="A29" s="3" t="s">
        <v>13</v>
      </c>
      <c r="B29" s="87" t="s">
        <v>13</v>
      </c>
      <c r="C29" s="94">
        <v>29</v>
      </c>
      <c r="D29" s="98"/>
      <c r="E29" s="93">
        <v>2.5</v>
      </c>
      <c r="F29" s="93">
        <v>26.5</v>
      </c>
      <c r="H29" s="86" t="s">
        <v>13</v>
      </c>
      <c r="I29" s="118">
        <v>40</v>
      </c>
      <c r="J29" s="2" t="s">
        <v>6</v>
      </c>
      <c r="K29" s="161">
        <v>8</v>
      </c>
      <c r="L29" s="161">
        <v>20</v>
      </c>
      <c r="M29" s="161">
        <v>5</v>
      </c>
      <c r="N29" s="161">
        <v>23</v>
      </c>
      <c r="O29" s="48"/>
      <c r="P29" s="48">
        <f>O29*220</f>
        <v>0</v>
      </c>
    </row>
    <row r="30" spans="1:16" ht="15" x14ac:dyDescent="0.2">
      <c r="A30" s="2" t="s">
        <v>6</v>
      </c>
      <c r="B30" s="88" t="s">
        <v>6</v>
      </c>
      <c r="C30" s="97">
        <v>20</v>
      </c>
      <c r="D30" s="96"/>
      <c r="E30" s="96"/>
      <c r="F30" s="97">
        <v>20</v>
      </c>
      <c r="H30" s="116" t="s">
        <v>6</v>
      </c>
      <c r="I30" s="119">
        <v>33.5</v>
      </c>
      <c r="J30" s="2" t="s">
        <v>8</v>
      </c>
      <c r="K30" s="161">
        <v>7</v>
      </c>
      <c r="L30" s="160"/>
      <c r="M30" s="160"/>
      <c r="N30" s="161">
        <v>7</v>
      </c>
      <c r="O30" s="48"/>
      <c r="P30" s="48"/>
    </row>
    <row r="31" spans="1:16" ht="15" x14ac:dyDescent="0.2">
      <c r="A31" s="2" t="s">
        <v>8</v>
      </c>
      <c r="B31" s="88" t="s">
        <v>8</v>
      </c>
      <c r="C31" s="97">
        <v>9</v>
      </c>
      <c r="D31" s="96"/>
      <c r="E31" s="95">
        <v>2.5</v>
      </c>
      <c r="F31" s="95">
        <v>6.5</v>
      </c>
      <c r="H31" s="116" t="s">
        <v>8</v>
      </c>
      <c r="I31" s="119">
        <v>6.5</v>
      </c>
      <c r="J31" s="3" t="s">
        <v>15</v>
      </c>
      <c r="K31" s="162">
        <v>10.5</v>
      </c>
      <c r="L31" s="163">
        <v>5</v>
      </c>
      <c r="M31" s="162">
        <v>2.5</v>
      </c>
      <c r="N31" s="163">
        <v>13</v>
      </c>
      <c r="O31" s="48"/>
      <c r="P31" s="48"/>
    </row>
    <row r="32" spans="1:16" ht="15" x14ac:dyDescent="0.2">
      <c r="A32" s="3" t="s">
        <v>14</v>
      </c>
      <c r="B32" s="87" t="s">
        <v>14</v>
      </c>
      <c r="C32" s="93">
        <v>20.5</v>
      </c>
      <c r="D32" s="94">
        <v>8</v>
      </c>
      <c r="E32" s="93">
        <v>1.5</v>
      </c>
      <c r="F32" s="94">
        <v>27</v>
      </c>
      <c r="H32" s="86" t="s">
        <v>14</v>
      </c>
      <c r="I32" s="118">
        <v>32.5</v>
      </c>
      <c r="J32" s="2" t="s">
        <v>6</v>
      </c>
      <c r="K32" s="161">
        <v>9</v>
      </c>
      <c r="L32" s="160"/>
      <c r="M32" s="161">
        <v>1</v>
      </c>
      <c r="N32" s="161">
        <v>8</v>
      </c>
      <c r="O32" s="48"/>
      <c r="P32" s="48">
        <f>O32*220</f>
        <v>0</v>
      </c>
    </row>
    <row r="33" spans="1:21" ht="15" x14ac:dyDescent="0.2">
      <c r="A33" s="2" t="s">
        <v>6</v>
      </c>
      <c r="B33" s="88" t="s">
        <v>6</v>
      </c>
      <c r="C33" s="95">
        <v>13.5</v>
      </c>
      <c r="D33" s="97">
        <v>8</v>
      </c>
      <c r="E33" s="95">
        <v>1.5</v>
      </c>
      <c r="F33" s="97">
        <v>20</v>
      </c>
      <c r="H33" s="116" t="s">
        <v>6</v>
      </c>
      <c r="I33" s="119">
        <v>29</v>
      </c>
      <c r="J33" s="2" t="s">
        <v>8</v>
      </c>
      <c r="K33" s="159">
        <v>1.5</v>
      </c>
      <c r="L33" s="161">
        <v>5</v>
      </c>
      <c r="M33" s="159">
        <v>1.5</v>
      </c>
      <c r="N33" s="161">
        <v>5</v>
      </c>
      <c r="O33" s="48"/>
      <c r="P33" s="48">
        <f>O33*310</f>
        <v>0</v>
      </c>
    </row>
    <row r="34" spans="1:21" ht="15" x14ac:dyDescent="0.2">
      <c r="A34" s="2" t="s">
        <v>8</v>
      </c>
      <c r="B34" s="88" t="s">
        <v>8</v>
      </c>
      <c r="C34" s="97">
        <v>7</v>
      </c>
      <c r="D34" s="96"/>
      <c r="E34" s="96"/>
      <c r="F34" s="97">
        <v>7</v>
      </c>
      <c r="H34" s="116" t="s">
        <v>8</v>
      </c>
      <c r="I34" s="119">
        <v>3.5</v>
      </c>
      <c r="J34" s="3" t="s">
        <v>16</v>
      </c>
      <c r="K34" s="163">
        <v>12</v>
      </c>
      <c r="L34" s="163">
        <v>26</v>
      </c>
      <c r="M34" s="163">
        <v>4</v>
      </c>
      <c r="N34" s="163">
        <v>34</v>
      </c>
      <c r="O34" s="48"/>
      <c r="P34" s="48"/>
    </row>
    <row r="35" spans="1:21" ht="15.75" x14ac:dyDescent="0.2">
      <c r="A35" s="3" t="s">
        <v>15</v>
      </c>
      <c r="B35" s="87" t="s">
        <v>15</v>
      </c>
      <c r="C35" s="93">
        <v>8.5</v>
      </c>
      <c r="D35" s="94">
        <v>8</v>
      </c>
      <c r="E35" s="98"/>
      <c r="F35" s="93">
        <v>16.5</v>
      </c>
      <c r="H35" s="86" t="s">
        <v>15</v>
      </c>
      <c r="I35" s="118">
        <v>24.5</v>
      </c>
      <c r="J35" s="2" t="s">
        <v>6</v>
      </c>
      <c r="K35" s="161">
        <v>4</v>
      </c>
      <c r="L35" s="161">
        <v>26</v>
      </c>
      <c r="M35" s="161">
        <v>2</v>
      </c>
      <c r="N35" s="161">
        <v>28</v>
      </c>
      <c r="O35" s="48"/>
      <c r="P35" s="48">
        <f>O35*220</f>
        <v>0</v>
      </c>
      <c r="Q35" s="72"/>
    </row>
    <row r="36" spans="1:21" ht="15.75" x14ac:dyDescent="0.2">
      <c r="A36" s="2" t="s">
        <v>6</v>
      </c>
      <c r="B36" s="88" t="s">
        <v>6</v>
      </c>
      <c r="C36" s="95">
        <v>2.5</v>
      </c>
      <c r="D36" s="97">
        <v>8</v>
      </c>
      <c r="E36" s="96"/>
      <c r="F36" s="95">
        <v>10.5</v>
      </c>
      <c r="H36" s="116" t="s">
        <v>6</v>
      </c>
      <c r="I36" s="119">
        <v>22</v>
      </c>
      <c r="J36" s="2" t="s">
        <v>8</v>
      </c>
      <c r="K36" s="161">
        <v>8</v>
      </c>
      <c r="L36" s="160"/>
      <c r="M36" s="161">
        <v>2</v>
      </c>
      <c r="N36" s="161">
        <v>6</v>
      </c>
      <c r="O36" s="48"/>
      <c r="P36" s="48"/>
      <c r="Q36" s="72"/>
    </row>
    <row r="37" spans="1:21" ht="15" x14ac:dyDescent="0.2">
      <c r="A37" s="2" t="s">
        <v>8</v>
      </c>
      <c r="B37" s="88" t="s">
        <v>8</v>
      </c>
      <c r="C37" s="97">
        <v>6</v>
      </c>
      <c r="D37" s="96"/>
      <c r="E37" s="96"/>
      <c r="F37" s="97">
        <v>6</v>
      </c>
      <c r="H37" s="116" t="s">
        <v>8</v>
      </c>
      <c r="I37" s="119">
        <v>2.5</v>
      </c>
      <c r="J37" s="3" t="s">
        <v>17</v>
      </c>
      <c r="K37" s="162">
        <v>14.5</v>
      </c>
      <c r="L37" s="163">
        <v>10</v>
      </c>
      <c r="M37" s="163">
        <v>3</v>
      </c>
      <c r="N37" s="162">
        <v>21.5</v>
      </c>
      <c r="O37" s="48"/>
      <c r="P37" s="48"/>
    </row>
    <row r="38" spans="1:21" ht="15" x14ac:dyDescent="0.2">
      <c r="A38" s="3" t="s">
        <v>16</v>
      </c>
      <c r="B38" s="87" t="s">
        <v>16</v>
      </c>
      <c r="C38" s="93">
        <v>17.5</v>
      </c>
      <c r="D38" s="94">
        <v>8</v>
      </c>
      <c r="E38" s="94">
        <v>4</v>
      </c>
      <c r="F38" s="93">
        <v>21.5</v>
      </c>
      <c r="H38" s="86" t="s">
        <v>16</v>
      </c>
      <c r="I38" s="118">
        <v>56</v>
      </c>
      <c r="J38" s="2" t="s">
        <v>6</v>
      </c>
      <c r="K38" s="161">
        <v>9</v>
      </c>
      <c r="L38" s="161">
        <v>10</v>
      </c>
      <c r="M38" s="161">
        <v>3</v>
      </c>
      <c r="N38" s="161">
        <v>16</v>
      </c>
      <c r="O38" s="48"/>
      <c r="P38" s="48"/>
    </row>
    <row r="39" spans="1:21" ht="15" x14ac:dyDescent="0.2">
      <c r="A39" s="2" t="s">
        <v>6</v>
      </c>
      <c r="B39" s="88" t="s">
        <v>6</v>
      </c>
      <c r="C39" s="95">
        <v>9.5</v>
      </c>
      <c r="D39" s="97">
        <v>8</v>
      </c>
      <c r="E39" s="97">
        <v>4</v>
      </c>
      <c r="F39" s="95">
        <v>13.5</v>
      </c>
      <c r="H39" s="116" t="s">
        <v>6</v>
      </c>
      <c r="I39" s="119">
        <v>48</v>
      </c>
      <c r="J39" s="2" t="s">
        <v>8</v>
      </c>
      <c r="K39" s="159">
        <v>5.5</v>
      </c>
      <c r="L39" s="160"/>
      <c r="M39" s="160"/>
      <c r="N39" s="159">
        <v>5.5</v>
      </c>
      <c r="O39" s="48"/>
      <c r="P39" s="48"/>
    </row>
    <row r="40" spans="1:21" ht="15" x14ac:dyDescent="0.2">
      <c r="A40" s="2" t="s">
        <v>8</v>
      </c>
      <c r="B40" s="88" t="s">
        <v>8</v>
      </c>
      <c r="C40" s="97">
        <v>8</v>
      </c>
      <c r="D40" s="96"/>
      <c r="E40" s="96"/>
      <c r="F40" s="97">
        <v>8</v>
      </c>
      <c r="H40" s="116" t="s">
        <v>8</v>
      </c>
      <c r="I40" s="119">
        <v>8</v>
      </c>
      <c r="J40" s="3" t="s">
        <v>18</v>
      </c>
      <c r="K40" s="163">
        <v>3</v>
      </c>
      <c r="L40" s="163">
        <v>30</v>
      </c>
      <c r="M40" s="163">
        <v>6</v>
      </c>
      <c r="N40" s="163">
        <v>27</v>
      </c>
      <c r="O40" s="48"/>
      <c r="P40" s="48"/>
    </row>
    <row r="41" spans="1:21" ht="15" x14ac:dyDescent="0.2">
      <c r="A41" s="3" t="s">
        <v>17</v>
      </c>
      <c r="B41" s="87" t="s">
        <v>17</v>
      </c>
      <c r="C41" s="93">
        <v>9.5</v>
      </c>
      <c r="D41" s="94">
        <v>8</v>
      </c>
      <c r="E41" s="98"/>
      <c r="F41" s="93">
        <v>17.5</v>
      </c>
      <c r="H41" s="86" t="s">
        <v>17</v>
      </c>
      <c r="I41" s="118">
        <v>22.5</v>
      </c>
      <c r="J41" s="2" t="s">
        <v>6</v>
      </c>
      <c r="K41" s="161">
        <v>2</v>
      </c>
      <c r="L41" s="161">
        <v>30</v>
      </c>
      <c r="M41" s="161">
        <v>5</v>
      </c>
      <c r="N41" s="161">
        <v>27</v>
      </c>
      <c r="O41" s="48"/>
      <c r="P41" s="48">
        <f>O41*220</f>
        <v>0</v>
      </c>
    </row>
    <row r="42" spans="1:21" ht="15.75" x14ac:dyDescent="0.25">
      <c r="A42" s="2" t="s">
        <v>6</v>
      </c>
      <c r="B42" s="88" t="s">
        <v>6</v>
      </c>
      <c r="C42" s="95">
        <v>3.5</v>
      </c>
      <c r="D42" s="97">
        <v>8</v>
      </c>
      <c r="E42" s="96"/>
      <c r="F42" s="95">
        <v>11.5</v>
      </c>
      <c r="H42" s="116" t="s">
        <v>6</v>
      </c>
      <c r="I42" s="119">
        <v>18.5</v>
      </c>
      <c r="J42" s="2" t="s">
        <v>8</v>
      </c>
      <c r="K42" s="161">
        <v>1</v>
      </c>
      <c r="L42" s="160"/>
      <c r="M42" s="161">
        <v>1</v>
      </c>
      <c r="N42" s="160"/>
      <c r="O42" s="165">
        <v>4</v>
      </c>
      <c r="P42" s="48">
        <f>O42*310</f>
        <v>1240</v>
      </c>
    </row>
    <row r="43" spans="1:21" ht="15.75" x14ac:dyDescent="0.25">
      <c r="A43" s="2" t="s">
        <v>8</v>
      </c>
      <c r="B43" s="88" t="s">
        <v>8</v>
      </c>
      <c r="C43" s="97">
        <v>6</v>
      </c>
      <c r="D43" s="96"/>
      <c r="E43" s="96"/>
      <c r="F43" s="97">
        <v>6</v>
      </c>
      <c r="H43" s="116" t="s">
        <v>8</v>
      </c>
      <c r="I43" s="119">
        <v>4</v>
      </c>
      <c r="J43" s="3" t="s">
        <v>19</v>
      </c>
      <c r="K43" s="163">
        <v>8</v>
      </c>
      <c r="L43" s="163">
        <v>10</v>
      </c>
      <c r="M43" s="164"/>
      <c r="N43" s="163">
        <v>18</v>
      </c>
      <c r="O43" s="165"/>
      <c r="P43" s="48"/>
      <c r="T43" s="141"/>
      <c r="U43" s="141"/>
    </row>
    <row r="44" spans="1:21" ht="15.75" x14ac:dyDescent="0.25">
      <c r="A44" s="3" t="s">
        <v>18</v>
      </c>
      <c r="B44" s="87" t="s">
        <v>18</v>
      </c>
      <c r="C44" s="93">
        <v>21.5</v>
      </c>
      <c r="D44" s="94">
        <v>8</v>
      </c>
      <c r="E44" s="93">
        <v>1.5</v>
      </c>
      <c r="F44" s="94">
        <v>28</v>
      </c>
      <c r="H44" s="86" t="s">
        <v>18</v>
      </c>
      <c r="I44" s="118">
        <v>75.5</v>
      </c>
      <c r="J44" s="2" t="s">
        <v>6</v>
      </c>
      <c r="K44" s="159">
        <v>1.5</v>
      </c>
      <c r="L44" s="161">
        <v>10</v>
      </c>
      <c r="M44" s="160"/>
      <c r="N44" s="159">
        <v>11.5</v>
      </c>
      <c r="O44" s="165"/>
      <c r="P44" s="48">
        <f>O44*220</f>
        <v>0</v>
      </c>
      <c r="T44" s="141">
        <f>0.3*0.1*0.007</f>
        <v>2.1000000000000001E-4</v>
      </c>
      <c r="U44" s="141"/>
    </row>
    <row r="45" spans="1:21" ht="15.75" x14ac:dyDescent="0.25">
      <c r="A45" s="2" t="s">
        <v>6</v>
      </c>
      <c r="B45" s="88" t="s">
        <v>6</v>
      </c>
      <c r="C45" s="95">
        <v>12.5</v>
      </c>
      <c r="D45" s="97">
        <v>8</v>
      </c>
      <c r="E45" s="95">
        <v>1.5</v>
      </c>
      <c r="F45" s="97">
        <v>19</v>
      </c>
      <c r="H45" s="116" t="s">
        <v>6</v>
      </c>
      <c r="I45" s="119">
        <v>61</v>
      </c>
      <c r="J45" s="2" t="s">
        <v>8</v>
      </c>
      <c r="K45" s="159">
        <v>6.5</v>
      </c>
      <c r="L45" s="160"/>
      <c r="M45" s="160"/>
      <c r="N45" s="159">
        <v>6.5</v>
      </c>
      <c r="O45" s="165"/>
      <c r="P45" s="48"/>
      <c r="T45" s="141">
        <f>T44*2400</f>
        <v>0.504</v>
      </c>
      <c r="U45" s="141">
        <f>T45*12</f>
        <v>6.048</v>
      </c>
    </row>
    <row r="46" spans="1:21" ht="15.75" x14ac:dyDescent="0.25">
      <c r="A46" s="2" t="s">
        <v>8</v>
      </c>
      <c r="B46" s="88" t="s">
        <v>8</v>
      </c>
      <c r="C46" s="97">
        <v>9</v>
      </c>
      <c r="D46" s="96"/>
      <c r="E46" s="96"/>
      <c r="F46" s="97">
        <v>9</v>
      </c>
      <c r="H46" s="116" t="s">
        <v>8</v>
      </c>
      <c r="I46" s="119">
        <v>14.5</v>
      </c>
      <c r="J46" s="3" t="s">
        <v>20</v>
      </c>
      <c r="K46" s="163">
        <v>1</v>
      </c>
      <c r="L46" s="163">
        <v>100</v>
      </c>
      <c r="M46" s="163">
        <v>22</v>
      </c>
      <c r="N46" s="163">
        <v>79</v>
      </c>
      <c r="O46" s="165"/>
      <c r="P46" s="48"/>
      <c r="T46" s="141"/>
      <c r="U46" s="141">
        <f>U45*400</f>
        <v>2419.1999999999998</v>
      </c>
    </row>
    <row r="47" spans="1:21" ht="31.5" x14ac:dyDescent="0.25">
      <c r="A47" s="3" t="s">
        <v>19</v>
      </c>
      <c r="B47" s="87" t="s">
        <v>19</v>
      </c>
      <c r="C47" s="93">
        <v>11.5</v>
      </c>
      <c r="D47" s="94">
        <v>9</v>
      </c>
      <c r="E47" s="94">
        <v>2</v>
      </c>
      <c r="F47" s="93">
        <v>18.5</v>
      </c>
      <c r="H47" s="86" t="s">
        <v>19</v>
      </c>
      <c r="I47" s="118">
        <v>16</v>
      </c>
      <c r="J47" s="2" t="s">
        <v>6</v>
      </c>
      <c r="K47" s="159">
        <v>0.5</v>
      </c>
      <c r="L47" s="161">
        <v>80</v>
      </c>
      <c r="M47" s="161">
        <v>19</v>
      </c>
      <c r="N47" s="159">
        <v>61.5</v>
      </c>
      <c r="O47" s="165">
        <v>10</v>
      </c>
      <c r="P47" s="48">
        <f>O47*220</f>
        <v>2200</v>
      </c>
      <c r="Q47" s="167" t="s">
        <v>191</v>
      </c>
    </row>
    <row r="48" spans="1:21" ht="15.75" x14ac:dyDescent="0.25">
      <c r="A48" s="2" t="s">
        <v>6</v>
      </c>
      <c r="B48" s="88" t="s">
        <v>6</v>
      </c>
      <c r="C48" s="97">
        <v>7</v>
      </c>
      <c r="D48" s="97">
        <v>6</v>
      </c>
      <c r="E48" s="96"/>
      <c r="F48" s="97">
        <v>13</v>
      </c>
      <c r="H48" s="116" t="s">
        <v>6</v>
      </c>
      <c r="I48" s="119">
        <v>14</v>
      </c>
      <c r="J48" s="2" t="s">
        <v>8</v>
      </c>
      <c r="K48" s="159">
        <v>0.5</v>
      </c>
      <c r="L48" s="161">
        <v>20</v>
      </c>
      <c r="M48" s="161">
        <v>3</v>
      </c>
      <c r="N48" s="159">
        <v>17.5</v>
      </c>
      <c r="O48" s="165"/>
      <c r="P48" s="48">
        <f>O48*310</f>
        <v>0</v>
      </c>
    </row>
    <row r="49" spans="1:17" ht="15.75" x14ac:dyDescent="0.25">
      <c r="A49" s="2" t="s">
        <v>8</v>
      </c>
      <c r="B49" s="88" t="s">
        <v>8</v>
      </c>
      <c r="C49" s="95">
        <v>4.5</v>
      </c>
      <c r="D49" s="97">
        <v>3</v>
      </c>
      <c r="E49" s="97">
        <v>2</v>
      </c>
      <c r="F49" s="95">
        <v>5.5</v>
      </c>
      <c r="H49" s="116" t="s">
        <v>8</v>
      </c>
      <c r="I49" s="119">
        <v>2</v>
      </c>
      <c r="J49" s="3" t="s">
        <v>21</v>
      </c>
      <c r="K49" s="163">
        <v>18</v>
      </c>
      <c r="L49" s="163">
        <v>35</v>
      </c>
      <c r="M49" s="162">
        <v>1.5</v>
      </c>
      <c r="N49" s="162">
        <v>51.5</v>
      </c>
      <c r="O49" s="165"/>
      <c r="P49" s="48"/>
    </row>
    <row r="50" spans="1:17" ht="15.75" x14ac:dyDescent="0.25">
      <c r="A50" s="3" t="s">
        <v>20</v>
      </c>
      <c r="B50" s="87" t="s">
        <v>20</v>
      </c>
      <c r="C50" s="93">
        <v>37.5</v>
      </c>
      <c r="D50" s="94">
        <v>19</v>
      </c>
      <c r="E50" s="94">
        <v>3</v>
      </c>
      <c r="F50" s="93">
        <v>53.5</v>
      </c>
      <c r="H50" s="86" t="s">
        <v>20</v>
      </c>
      <c r="I50" s="118">
        <v>220.5</v>
      </c>
      <c r="J50" s="2" t="s">
        <v>6</v>
      </c>
      <c r="K50" s="161">
        <v>15</v>
      </c>
      <c r="L50" s="161">
        <v>30</v>
      </c>
      <c r="M50" s="159">
        <v>1.5</v>
      </c>
      <c r="N50" s="159">
        <v>43.5</v>
      </c>
      <c r="O50" s="165"/>
      <c r="P50" s="48">
        <f>O50*220</f>
        <v>0</v>
      </c>
    </row>
    <row r="51" spans="1:17" ht="15.75" x14ac:dyDescent="0.25">
      <c r="A51" s="2" t="s">
        <v>6</v>
      </c>
      <c r="B51" s="88" t="s">
        <v>6</v>
      </c>
      <c r="C51" s="97">
        <v>31</v>
      </c>
      <c r="D51" s="97">
        <v>19</v>
      </c>
      <c r="E51" s="97">
        <v>1</v>
      </c>
      <c r="F51" s="97">
        <v>49</v>
      </c>
      <c r="H51" s="116" t="s">
        <v>6</v>
      </c>
      <c r="I51" s="119">
        <v>181</v>
      </c>
      <c r="J51" s="2" t="s">
        <v>8</v>
      </c>
      <c r="K51" s="161">
        <v>3</v>
      </c>
      <c r="L51" s="161">
        <v>5</v>
      </c>
      <c r="M51" s="160"/>
      <c r="N51" s="161">
        <v>8</v>
      </c>
      <c r="O51" s="165"/>
      <c r="P51" s="48"/>
    </row>
    <row r="52" spans="1:17" ht="15.75" x14ac:dyDescent="0.25">
      <c r="A52" s="2" t="s">
        <v>8</v>
      </c>
      <c r="B52" s="88" t="s">
        <v>8</v>
      </c>
      <c r="C52" s="95">
        <v>6.5</v>
      </c>
      <c r="D52" s="96"/>
      <c r="E52" s="97">
        <v>2</v>
      </c>
      <c r="F52" s="95">
        <v>4.5</v>
      </c>
      <c r="H52" s="116" t="s">
        <v>8</v>
      </c>
      <c r="I52" s="119">
        <v>39.5</v>
      </c>
      <c r="J52" s="3" t="s">
        <v>22</v>
      </c>
      <c r="K52" s="163">
        <v>14</v>
      </c>
      <c r="L52" s="163">
        <v>10</v>
      </c>
      <c r="M52" s="163">
        <v>3</v>
      </c>
      <c r="N52" s="163">
        <v>21</v>
      </c>
      <c r="O52" s="165"/>
      <c r="P52" s="48"/>
    </row>
    <row r="53" spans="1:17" ht="15.75" x14ac:dyDescent="0.25">
      <c r="A53" s="3" t="s">
        <v>21</v>
      </c>
      <c r="B53" s="87" t="s">
        <v>21</v>
      </c>
      <c r="C53" s="93">
        <v>32.5</v>
      </c>
      <c r="D53" s="94">
        <v>8</v>
      </c>
      <c r="E53" s="93">
        <v>12.5</v>
      </c>
      <c r="F53" s="94">
        <v>28</v>
      </c>
      <c r="H53" s="86" t="s">
        <v>21</v>
      </c>
      <c r="I53" s="118">
        <v>89.5</v>
      </c>
      <c r="J53" s="2" t="s">
        <v>6</v>
      </c>
      <c r="K53" s="161">
        <v>11</v>
      </c>
      <c r="L53" s="161">
        <v>10</v>
      </c>
      <c r="M53" s="161">
        <v>3</v>
      </c>
      <c r="N53" s="161">
        <v>18</v>
      </c>
      <c r="O53" s="165"/>
      <c r="P53" s="48"/>
    </row>
    <row r="54" spans="1:17" ht="15.75" x14ac:dyDescent="0.25">
      <c r="A54" s="2" t="s">
        <v>6</v>
      </c>
      <c r="B54" s="88" t="s">
        <v>6</v>
      </c>
      <c r="C54" s="97">
        <v>28</v>
      </c>
      <c r="D54" s="97">
        <v>8</v>
      </c>
      <c r="E54" s="95">
        <v>12.5</v>
      </c>
      <c r="F54" s="95">
        <v>23.5</v>
      </c>
      <c r="H54" s="116" t="s">
        <v>6</v>
      </c>
      <c r="I54" s="119">
        <v>77</v>
      </c>
      <c r="J54" s="2" t="s">
        <v>8</v>
      </c>
      <c r="K54" s="161">
        <v>3</v>
      </c>
      <c r="L54" s="160"/>
      <c r="M54" s="160"/>
      <c r="N54" s="161">
        <v>3</v>
      </c>
      <c r="O54" s="165">
        <v>4</v>
      </c>
      <c r="P54" s="48">
        <f>O54*310</f>
        <v>1240</v>
      </c>
    </row>
    <row r="55" spans="1:17" ht="15.75" x14ac:dyDescent="0.2">
      <c r="A55" s="2" t="s">
        <v>8</v>
      </c>
      <c r="B55" s="88" t="s">
        <v>8</v>
      </c>
      <c r="C55" s="95">
        <v>4.5</v>
      </c>
      <c r="D55" s="96"/>
      <c r="E55" s="96"/>
      <c r="F55" s="95">
        <v>4.5</v>
      </c>
      <c r="H55" s="116" t="s">
        <v>8</v>
      </c>
      <c r="I55" s="119">
        <v>12.5</v>
      </c>
      <c r="J55" s="3" t="s">
        <v>23</v>
      </c>
      <c r="K55" s="162">
        <v>3.5</v>
      </c>
      <c r="L55" s="163">
        <v>62</v>
      </c>
      <c r="M55" s="162">
        <v>12.5</v>
      </c>
      <c r="N55" s="163">
        <v>53</v>
      </c>
      <c r="O55" s="48"/>
      <c r="P55" s="48"/>
      <c r="Q55" s="72"/>
    </row>
    <row r="56" spans="1:17" ht="15" x14ac:dyDescent="0.2">
      <c r="A56" s="3" t="s">
        <v>22</v>
      </c>
      <c r="B56" s="87" t="s">
        <v>22</v>
      </c>
      <c r="C56" s="93">
        <v>14.5</v>
      </c>
      <c r="D56" s="94">
        <v>13</v>
      </c>
      <c r="E56" s="93">
        <v>5.5</v>
      </c>
      <c r="F56" s="94">
        <v>22</v>
      </c>
      <c r="H56" s="86" t="s">
        <v>22</v>
      </c>
      <c r="I56" s="118">
        <v>32.5</v>
      </c>
      <c r="J56" s="2" t="s">
        <v>6</v>
      </c>
      <c r="K56" s="160"/>
      <c r="L56" s="161">
        <v>57</v>
      </c>
      <c r="M56" s="159">
        <v>12.5</v>
      </c>
      <c r="N56" s="159">
        <v>44.5</v>
      </c>
      <c r="O56" s="48"/>
      <c r="P56" s="48">
        <f>O56*220</f>
        <v>0</v>
      </c>
    </row>
    <row r="57" spans="1:17" ht="15" x14ac:dyDescent="0.2">
      <c r="A57" s="2" t="s">
        <v>6</v>
      </c>
      <c r="B57" s="88" t="s">
        <v>6</v>
      </c>
      <c r="C57" s="97">
        <v>12</v>
      </c>
      <c r="D57" s="97">
        <v>8</v>
      </c>
      <c r="E57" s="95">
        <v>5.5</v>
      </c>
      <c r="F57" s="95">
        <v>14.5</v>
      </c>
      <c r="H57" s="116" t="s">
        <v>6</v>
      </c>
      <c r="I57" s="119">
        <v>27.5</v>
      </c>
      <c r="J57" s="2" t="s">
        <v>8</v>
      </c>
      <c r="K57" s="159">
        <v>3.5</v>
      </c>
      <c r="L57" s="161">
        <v>5</v>
      </c>
      <c r="M57" s="160"/>
      <c r="N57" s="159">
        <v>8.5</v>
      </c>
      <c r="O57" s="48"/>
      <c r="P57" s="48">
        <f>O57*310</f>
        <v>0</v>
      </c>
    </row>
    <row r="58" spans="1:17" ht="15" x14ac:dyDescent="0.2">
      <c r="A58" s="2" t="s">
        <v>8</v>
      </c>
      <c r="B58" s="88" t="s">
        <v>8</v>
      </c>
      <c r="C58" s="95">
        <v>2.5</v>
      </c>
      <c r="D58" s="97">
        <v>5</v>
      </c>
      <c r="E58" s="96"/>
      <c r="F58" s="95">
        <v>7.5</v>
      </c>
      <c r="H58" s="116" t="s">
        <v>8</v>
      </c>
      <c r="I58" s="119">
        <v>5</v>
      </c>
      <c r="J58" s="3" t="s">
        <v>24</v>
      </c>
      <c r="K58" s="162">
        <v>6.5</v>
      </c>
      <c r="L58" s="163">
        <v>25</v>
      </c>
      <c r="M58" s="162">
        <v>8.5</v>
      </c>
      <c r="N58" s="163">
        <v>23</v>
      </c>
      <c r="O58" s="48"/>
      <c r="P58" s="48"/>
    </row>
    <row r="59" spans="1:17" ht="15" x14ac:dyDescent="0.2">
      <c r="A59" s="3" t="s">
        <v>23</v>
      </c>
      <c r="B59" s="87" t="s">
        <v>23</v>
      </c>
      <c r="C59" s="94">
        <v>26</v>
      </c>
      <c r="D59" s="94">
        <v>18</v>
      </c>
      <c r="E59" s="93">
        <v>26.5</v>
      </c>
      <c r="F59" s="93">
        <v>17.5</v>
      </c>
      <c r="H59" s="86" t="s">
        <v>23</v>
      </c>
      <c r="I59" s="118">
        <v>119</v>
      </c>
      <c r="J59" s="2" t="s">
        <v>6</v>
      </c>
      <c r="K59" s="159">
        <v>5.5</v>
      </c>
      <c r="L59" s="161">
        <v>20</v>
      </c>
      <c r="M59" s="159">
        <v>7.5</v>
      </c>
      <c r="N59" s="161">
        <v>18</v>
      </c>
      <c r="O59" s="48"/>
      <c r="P59" s="48">
        <f>O59*220</f>
        <v>0</v>
      </c>
    </row>
    <row r="60" spans="1:17" ht="15" x14ac:dyDescent="0.2">
      <c r="A60" s="2" t="s">
        <v>6</v>
      </c>
      <c r="B60" s="88" t="s">
        <v>6</v>
      </c>
      <c r="C60" s="97">
        <v>21</v>
      </c>
      <c r="D60" s="97">
        <v>10</v>
      </c>
      <c r="E60" s="97">
        <v>20</v>
      </c>
      <c r="F60" s="97">
        <v>11</v>
      </c>
      <c r="H60" s="116" t="s">
        <v>6</v>
      </c>
      <c r="I60" s="119">
        <v>107.5</v>
      </c>
      <c r="J60" s="2" t="s">
        <v>8</v>
      </c>
      <c r="K60" s="161">
        <v>1</v>
      </c>
      <c r="L60" s="161">
        <v>5</v>
      </c>
      <c r="M60" s="161">
        <v>1</v>
      </c>
      <c r="N60" s="161">
        <v>5</v>
      </c>
      <c r="O60" s="48"/>
      <c r="P60" s="48"/>
    </row>
    <row r="61" spans="1:17" ht="15" x14ac:dyDescent="0.2">
      <c r="A61" s="2" t="s">
        <v>8</v>
      </c>
      <c r="B61" s="88" t="s">
        <v>8</v>
      </c>
      <c r="C61" s="97">
        <v>5</v>
      </c>
      <c r="D61" s="97">
        <v>8</v>
      </c>
      <c r="E61" s="95">
        <v>6.5</v>
      </c>
      <c r="F61" s="95">
        <v>6.5</v>
      </c>
      <c r="H61" s="116" t="s">
        <v>8</v>
      </c>
      <c r="I61" s="119">
        <v>11.5</v>
      </c>
      <c r="J61" s="3" t="s">
        <v>86</v>
      </c>
      <c r="K61" s="162">
        <v>9.5</v>
      </c>
      <c r="L61" s="164"/>
      <c r="M61" s="163">
        <v>3</v>
      </c>
      <c r="N61" s="162">
        <v>6.5</v>
      </c>
      <c r="O61" s="48"/>
      <c r="P61" s="48"/>
    </row>
    <row r="62" spans="1:17" ht="15.75" x14ac:dyDescent="0.25">
      <c r="A62" s="3" t="s">
        <v>24</v>
      </c>
      <c r="B62" s="87" t="s">
        <v>24</v>
      </c>
      <c r="C62" s="98"/>
      <c r="D62" s="94">
        <v>20</v>
      </c>
      <c r="E62" s="93">
        <v>0.5</v>
      </c>
      <c r="F62" s="93">
        <v>19.5</v>
      </c>
      <c r="H62" s="86" t="s">
        <v>24</v>
      </c>
      <c r="I62" s="118">
        <v>45</v>
      </c>
      <c r="J62" s="2" t="s">
        <v>6</v>
      </c>
      <c r="K62" s="161">
        <v>6</v>
      </c>
      <c r="L62" s="160"/>
      <c r="M62" s="161">
        <v>1</v>
      </c>
      <c r="N62" s="161">
        <v>5</v>
      </c>
      <c r="O62" s="165">
        <v>10</v>
      </c>
      <c r="P62" s="48">
        <f>O62*220</f>
        <v>2200</v>
      </c>
    </row>
    <row r="63" spans="1:17" ht="15" x14ac:dyDescent="0.2">
      <c r="A63" s="2" t="s">
        <v>6</v>
      </c>
      <c r="B63" s="88" t="s">
        <v>6</v>
      </c>
      <c r="C63" s="96"/>
      <c r="D63" s="97">
        <v>16</v>
      </c>
      <c r="E63" s="95">
        <v>0.5</v>
      </c>
      <c r="F63" s="95">
        <v>15.5</v>
      </c>
      <c r="H63" s="116" t="s">
        <v>6</v>
      </c>
      <c r="I63" s="119">
        <v>34</v>
      </c>
      <c r="J63" s="2" t="s">
        <v>8</v>
      </c>
      <c r="K63" s="159">
        <v>3.5</v>
      </c>
      <c r="L63" s="160"/>
      <c r="M63" s="161">
        <v>2</v>
      </c>
      <c r="N63" s="159">
        <v>1.5</v>
      </c>
      <c r="O63" s="48"/>
      <c r="P63" s="48"/>
    </row>
    <row r="64" spans="1:17" ht="15" x14ac:dyDescent="0.2">
      <c r="A64" s="2" t="s">
        <v>8</v>
      </c>
      <c r="B64" s="88" t="s">
        <v>8</v>
      </c>
      <c r="C64" s="96"/>
      <c r="D64" s="97">
        <v>4</v>
      </c>
      <c r="E64" s="96"/>
      <c r="F64" s="97">
        <v>4</v>
      </c>
      <c r="H64" s="116" t="s">
        <v>8</v>
      </c>
      <c r="I64" s="119">
        <v>11</v>
      </c>
      <c r="J64" s="142" t="s">
        <v>154</v>
      </c>
      <c r="K64" s="164"/>
      <c r="L64" s="163">
        <v>1</v>
      </c>
      <c r="M64" s="164"/>
      <c r="N64" s="163">
        <v>1</v>
      </c>
      <c r="O64" s="48"/>
      <c r="P64" s="48"/>
    </row>
    <row r="65" spans="1:16" ht="15" x14ac:dyDescent="0.2">
      <c r="A65" s="3" t="s">
        <v>86</v>
      </c>
      <c r="B65" s="87" t="s">
        <v>86</v>
      </c>
      <c r="C65" s="94">
        <v>14</v>
      </c>
      <c r="D65" s="98"/>
      <c r="E65" s="98"/>
      <c r="F65" s="94">
        <v>14</v>
      </c>
      <c r="H65" s="86" t="s">
        <v>86</v>
      </c>
      <c r="I65" s="118">
        <v>8</v>
      </c>
      <c r="J65" s="143" t="s">
        <v>6</v>
      </c>
      <c r="K65" s="160"/>
      <c r="L65" s="161">
        <v>1</v>
      </c>
      <c r="M65" s="160"/>
      <c r="N65" s="161">
        <v>1</v>
      </c>
      <c r="O65" s="48"/>
      <c r="P65" s="48"/>
    </row>
    <row r="66" spans="1:16" ht="15" x14ac:dyDescent="0.2">
      <c r="A66" s="3"/>
      <c r="B66" s="87"/>
      <c r="C66" s="94"/>
      <c r="D66" s="98"/>
      <c r="E66" s="98"/>
      <c r="F66" s="94"/>
      <c r="H66" s="86"/>
      <c r="I66" s="118"/>
      <c r="J66" s="3" t="s">
        <v>190</v>
      </c>
      <c r="K66" s="163"/>
      <c r="L66" s="164"/>
      <c r="M66" s="164"/>
      <c r="N66" s="163"/>
      <c r="O66" s="48"/>
      <c r="P66" s="48"/>
    </row>
    <row r="67" spans="1:16" ht="15.75" x14ac:dyDescent="0.25">
      <c r="A67" s="3"/>
      <c r="B67" s="87"/>
      <c r="C67" s="94"/>
      <c r="D67" s="98"/>
      <c r="E67" s="98"/>
      <c r="F67" s="94"/>
      <c r="H67" s="86"/>
      <c r="I67" s="118"/>
      <c r="J67" s="2" t="s">
        <v>6</v>
      </c>
      <c r="K67" s="161"/>
      <c r="L67" s="160"/>
      <c r="M67" s="160"/>
      <c r="N67" s="161"/>
      <c r="O67" s="165">
        <v>1</v>
      </c>
      <c r="P67" s="48">
        <f>O67*220</f>
        <v>220</v>
      </c>
    </row>
    <row r="68" spans="1:16" ht="15" x14ac:dyDescent="0.2">
      <c r="A68" s="2" t="s">
        <v>6</v>
      </c>
      <c r="B68" s="88" t="s">
        <v>6</v>
      </c>
      <c r="C68" s="97">
        <v>9</v>
      </c>
      <c r="D68" s="96"/>
      <c r="E68" s="96"/>
      <c r="F68" s="97">
        <v>9</v>
      </c>
      <c r="H68" s="116" t="s">
        <v>6</v>
      </c>
      <c r="I68" s="119">
        <v>8</v>
      </c>
      <c r="J68" s="3" t="s">
        <v>95</v>
      </c>
      <c r="K68" s="164"/>
      <c r="L68" s="163">
        <v>53</v>
      </c>
      <c r="M68" s="162">
        <v>32.5</v>
      </c>
      <c r="N68" s="162">
        <v>20.5</v>
      </c>
      <c r="O68" s="48"/>
      <c r="P68" s="48"/>
    </row>
    <row r="69" spans="1:16" ht="15" x14ac:dyDescent="0.2">
      <c r="A69" s="2" t="s">
        <v>8</v>
      </c>
      <c r="B69" s="88" t="s">
        <v>8</v>
      </c>
      <c r="C69" s="97">
        <v>5</v>
      </c>
      <c r="D69" s="96"/>
      <c r="E69" s="96"/>
      <c r="F69" s="97">
        <v>5</v>
      </c>
      <c r="J69" s="2" t="s">
        <v>6</v>
      </c>
      <c r="K69" s="160"/>
      <c r="L69" s="161">
        <v>48</v>
      </c>
      <c r="M69" s="161">
        <v>31</v>
      </c>
      <c r="N69" s="161">
        <v>17</v>
      </c>
      <c r="O69" s="48"/>
      <c r="P69" s="48">
        <f>O69*220</f>
        <v>0</v>
      </c>
    </row>
    <row r="70" spans="1:16" ht="15" x14ac:dyDescent="0.2">
      <c r="A70" s="2"/>
      <c r="B70" s="88"/>
      <c r="C70" s="97"/>
      <c r="D70" s="96"/>
      <c r="E70" s="96"/>
      <c r="F70" s="97"/>
      <c r="J70" s="2" t="s">
        <v>8</v>
      </c>
      <c r="K70" s="160"/>
      <c r="L70" s="161">
        <v>5</v>
      </c>
      <c r="M70" s="159">
        <v>1.5</v>
      </c>
      <c r="N70" s="159">
        <v>3.5</v>
      </c>
      <c r="O70" s="48"/>
      <c r="P70" s="48"/>
    </row>
    <row r="71" spans="1:16" ht="15" x14ac:dyDescent="0.2">
      <c r="A71" s="3" t="s">
        <v>95</v>
      </c>
      <c r="B71" s="87" t="s">
        <v>95</v>
      </c>
      <c r="C71" s="94">
        <v>1</v>
      </c>
      <c r="D71" s="94">
        <v>8</v>
      </c>
      <c r="E71" s="94">
        <v>9</v>
      </c>
      <c r="F71" s="98"/>
      <c r="J71" s="3" t="s">
        <v>96</v>
      </c>
      <c r="K71" s="163">
        <v>10</v>
      </c>
      <c r="L71" s="164"/>
      <c r="M71" s="164"/>
      <c r="N71" s="163">
        <v>10</v>
      </c>
      <c r="O71" s="48"/>
      <c r="P71" s="48"/>
    </row>
    <row r="72" spans="1:16" ht="15" x14ac:dyDescent="0.2">
      <c r="A72" s="2" t="s">
        <v>6</v>
      </c>
      <c r="B72" s="88" t="s">
        <v>6</v>
      </c>
      <c r="C72" s="97">
        <v>1</v>
      </c>
      <c r="D72" s="97">
        <v>8</v>
      </c>
      <c r="E72" s="97">
        <v>9</v>
      </c>
      <c r="F72" s="96"/>
      <c r="J72" s="2" t="s">
        <v>6</v>
      </c>
      <c r="K72" s="161">
        <v>10</v>
      </c>
      <c r="L72" s="160"/>
      <c r="M72" s="160"/>
      <c r="N72" s="161">
        <v>10</v>
      </c>
      <c r="O72" s="48"/>
      <c r="P72" s="48"/>
    </row>
    <row r="73" spans="1:16" ht="15" x14ac:dyDescent="0.2">
      <c r="A73" s="2"/>
      <c r="B73" s="88"/>
      <c r="C73" s="97"/>
      <c r="D73" s="97"/>
      <c r="E73" s="97"/>
      <c r="F73" s="96"/>
      <c r="J73" s="3" t="s">
        <v>97</v>
      </c>
      <c r="K73" s="162">
        <v>2.5</v>
      </c>
      <c r="L73" s="164"/>
      <c r="M73" s="164"/>
      <c r="N73" s="162">
        <v>2.5</v>
      </c>
      <c r="O73" s="48"/>
      <c r="P73" s="48"/>
    </row>
    <row r="74" spans="1:16" ht="15.75" x14ac:dyDescent="0.25">
      <c r="A74" s="3" t="s">
        <v>96</v>
      </c>
      <c r="B74" s="87" t="s">
        <v>96</v>
      </c>
      <c r="C74" s="94">
        <v>1</v>
      </c>
      <c r="D74" s="94">
        <v>8</v>
      </c>
      <c r="E74" s="98"/>
      <c r="F74" s="94">
        <v>9</v>
      </c>
      <c r="J74" s="2" t="s">
        <v>6</v>
      </c>
      <c r="K74" s="159">
        <v>2.5</v>
      </c>
      <c r="L74" s="160"/>
      <c r="M74" s="160"/>
      <c r="N74" s="159">
        <v>2.5</v>
      </c>
      <c r="O74" s="165">
        <v>10</v>
      </c>
      <c r="P74" s="48">
        <f>O74*220</f>
        <v>2200</v>
      </c>
    </row>
    <row r="75" spans="1:16" ht="15.75" x14ac:dyDescent="0.25">
      <c r="A75" s="2" t="s">
        <v>6</v>
      </c>
      <c r="B75" s="88" t="s">
        <v>6</v>
      </c>
      <c r="C75" s="97">
        <v>1</v>
      </c>
      <c r="D75" s="97">
        <v>8</v>
      </c>
      <c r="E75" s="96"/>
      <c r="F75" s="97">
        <v>9</v>
      </c>
      <c r="J75" s="3" t="s">
        <v>25</v>
      </c>
      <c r="K75" s="163">
        <v>14</v>
      </c>
      <c r="L75" s="164"/>
      <c r="M75" s="164"/>
      <c r="N75" s="163">
        <v>14</v>
      </c>
      <c r="O75" s="165"/>
      <c r="P75" s="48"/>
    </row>
    <row r="76" spans="1:16" ht="15.75" x14ac:dyDescent="0.25">
      <c r="A76" s="3" t="s">
        <v>97</v>
      </c>
      <c r="B76" s="87" t="s">
        <v>97</v>
      </c>
      <c r="C76" s="94">
        <v>1</v>
      </c>
      <c r="D76" s="94">
        <v>5</v>
      </c>
      <c r="E76" s="98"/>
      <c r="F76" s="94">
        <v>6</v>
      </c>
      <c r="J76" s="2" t="s">
        <v>6</v>
      </c>
      <c r="K76" s="161">
        <v>9</v>
      </c>
      <c r="L76" s="160"/>
      <c r="M76" s="160"/>
      <c r="N76" s="161">
        <v>9</v>
      </c>
      <c r="O76" s="165">
        <v>10</v>
      </c>
      <c r="P76" s="48">
        <f>O76*220</f>
        <v>2200</v>
      </c>
    </row>
    <row r="77" spans="1:16" ht="15" x14ac:dyDescent="0.2">
      <c r="A77" s="2" t="s">
        <v>6</v>
      </c>
      <c r="B77" s="88" t="s">
        <v>6</v>
      </c>
      <c r="C77" s="97">
        <v>1</v>
      </c>
      <c r="D77" s="97">
        <v>5</v>
      </c>
      <c r="E77" s="96"/>
      <c r="F77" s="97">
        <v>6</v>
      </c>
      <c r="J77" s="2" t="s">
        <v>8</v>
      </c>
      <c r="K77" s="161">
        <v>5</v>
      </c>
      <c r="L77" s="160"/>
      <c r="M77" s="160"/>
      <c r="N77" s="161">
        <v>5</v>
      </c>
      <c r="O77" s="48"/>
      <c r="P77" s="48"/>
    </row>
    <row r="78" spans="1:16" ht="15" x14ac:dyDescent="0.2">
      <c r="A78" s="3" t="s">
        <v>25</v>
      </c>
      <c r="B78" s="87" t="s">
        <v>25</v>
      </c>
      <c r="C78" s="94">
        <v>13</v>
      </c>
      <c r="D78" s="94">
        <v>13</v>
      </c>
      <c r="E78" s="94">
        <v>8</v>
      </c>
      <c r="F78" s="94">
        <v>18</v>
      </c>
      <c r="H78" s="86" t="s">
        <v>25</v>
      </c>
      <c r="I78" s="118">
        <v>23</v>
      </c>
      <c r="J78" s="63" t="s">
        <v>87</v>
      </c>
      <c r="K78" s="162">
        <v>1.5</v>
      </c>
      <c r="L78" s="164"/>
      <c r="M78" s="163">
        <v>1</v>
      </c>
      <c r="N78" s="162">
        <v>0.5</v>
      </c>
      <c r="O78" s="48"/>
      <c r="P78" s="48"/>
    </row>
    <row r="79" spans="1:16" ht="15" x14ac:dyDescent="0.2">
      <c r="A79" s="2" t="s">
        <v>6</v>
      </c>
      <c r="B79" s="88" t="s">
        <v>6</v>
      </c>
      <c r="C79" s="97">
        <v>8</v>
      </c>
      <c r="D79" s="97">
        <v>13</v>
      </c>
      <c r="E79" s="97">
        <v>8</v>
      </c>
      <c r="F79" s="97">
        <v>13</v>
      </c>
      <c r="H79" s="116" t="s">
        <v>6</v>
      </c>
      <c r="I79" s="119">
        <v>21</v>
      </c>
      <c r="J79" s="64" t="s">
        <v>6</v>
      </c>
      <c r="K79" s="159">
        <v>1.5</v>
      </c>
      <c r="L79" s="160"/>
      <c r="M79" s="161">
        <v>1</v>
      </c>
      <c r="N79" s="159">
        <v>0.5</v>
      </c>
      <c r="O79" s="48"/>
      <c r="P79" s="48"/>
    </row>
    <row r="80" spans="1:16" ht="15" x14ac:dyDescent="0.2">
      <c r="A80" s="2" t="s">
        <v>8</v>
      </c>
      <c r="B80" s="88" t="s">
        <v>8</v>
      </c>
      <c r="C80" s="97">
        <v>5</v>
      </c>
      <c r="D80" s="96"/>
      <c r="E80" s="96"/>
      <c r="F80" s="97">
        <v>5</v>
      </c>
      <c r="H80" s="116" t="s">
        <v>8</v>
      </c>
      <c r="I80" s="119">
        <v>2</v>
      </c>
      <c r="J80" s="64" t="s">
        <v>8</v>
      </c>
      <c r="O80" s="48"/>
      <c r="P80" s="48"/>
    </row>
    <row r="81" spans="1:16" ht="15" x14ac:dyDescent="0.2">
      <c r="A81" s="65" t="s">
        <v>87</v>
      </c>
      <c r="B81" s="87" t="s">
        <v>87</v>
      </c>
      <c r="C81" s="93">
        <v>0.5</v>
      </c>
      <c r="D81" s="94">
        <v>2</v>
      </c>
      <c r="E81" s="94">
        <v>1</v>
      </c>
      <c r="F81" s="93">
        <v>1.5</v>
      </c>
      <c r="H81" s="86" t="s">
        <v>87</v>
      </c>
      <c r="I81" s="118">
        <v>19.5</v>
      </c>
      <c r="J81" s="3" t="s">
        <v>26</v>
      </c>
      <c r="K81" s="162">
        <v>3.5</v>
      </c>
      <c r="L81" s="163">
        <v>25</v>
      </c>
      <c r="M81" s="162">
        <v>12.5</v>
      </c>
      <c r="N81" s="163">
        <v>16</v>
      </c>
      <c r="O81" s="48"/>
      <c r="P81" s="48"/>
    </row>
    <row r="82" spans="1:16" ht="15" x14ac:dyDescent="0.2">
      <c r="A82" s="68" t="s">
        <v>6</v>
      </c>
      <c r="B82" s="88" t="s">
        <v>6</v>
      </c>
      <c r="C82" s="96"/>
      <c r="D82" s="97">
        <v>1</v>
      </c>
      <c r="E82" s="97">
        <v>1</v>
      </c>
      <c r="F82" s="96"/>
      <c r="H82" s="116" t="s">
        <v>6</v>
      </c>
      <c r="I82" s="119">
        <v>11.5</v>
      </c>
      <c r="J82" s="2" t="s">
        <v>6</v>
      </c>
      <c r="K82" s="159">
        <v>1.5</v>
      </c>
      <c r="L82" s="161">
        <v>25</v>
      </c>
      <c r="M82" s="159">
        <v>11.5</v>
      </c>
      <c r="N82" s="161">
        <v>15</v>
      </c>
      <c r="O82" s="48"/>
      <c r="P82" s="48">
        <f>O82*220</f>
        <v>0</v>
      </c>
    </row>
    <row r="83" spans="1:16" ht="15.75" x14ac:dyDescent="0.25">
      <c r="A83" s="68" t="s">
        <v>8</v>
      </c>
      <c r="B83" s="88" t="s">
        <v>8</v>
      </c>
      <c r="C83" s="95">
        <v>0.5</v>
      </c>
      <c r="D83" s="97">
        <v>1</v>
      </c>
      <c r="E83" s="96"/>
      <c r="F83" s="95">
        <v>1.5</v>
      </c>
      <c r="H83" s="116" t="s">
        <v>8</v>
      </c>
      <c r="I83" s="119">
        <v>8</v>
      </c>
      <c r="J83" s="2" t="s">
        <v>8</v>
      </c>
      <c r="K83" s="161">
        <v>2</v>
      </c>
      <c r="L83" s="160"/>
      <c r="M83" s="161">
        <v>1</v>
      </c>
      <c r="N83" s="161">
        <v>1</v>
      </c>
      <c r="O83" s="165">
        <v>4</v>
      </c>
      <c r="P83" s="48">
        <f>O83*310</f>
        <v>1240</v>
      </c>
    </row>
    <row r="84" spans="1:16" ht="15" x14ac:dyDescent="0.2">
      <c r="A84" s="3" t="s">
        <v>26</v>
      </c>
      <c r="B84" s="87" t="s">
        <v>26</v>
      </c>
      <c r="C84" s="98"/>
      <c r="D84" s="94">
        <v>22</v>
      </c>
      <c r="E84" s="94">
        <v>10</v>
      </c>
      <c r="F84" s="94">
        <v>12</v>
      </c>
      <c r="H84" s="86" t="s">
        <v>26</v>
      </c>
      <c r="I84" s="118">
        <v>41</v>
      </c>
      <c r="J84" s="3" t="s">
        <v>27</v>
      </c>
      <c r="K84" s="162">
        <v>12.5</v>
      </c>
      <c r="L84" s="163">
        <v>20</v>
      </c>
      <c r="M84" s="163">
        <v>5</v>
      </c>
      <c r="N84" s="162">
        <v>27.5</v>
      </c>
      <c r="O84" s="48"/>
      <c r="P84" s="48"/>
    </row>
    <row r="85" spans="1:16" ht="15" x14ac:dyDescent="0.2">
      <c r="A85" s="2" t="s">
        <v>6</v>
      </c>
      <c r="B85" s="88" t="s">
        <v>6</v>
      </c>
      <c r="C85" s="96"/>
      <c r="D85" s="97">
        <v>17</v>
      </c>
      <c r="E85" s="97">
        <v>10</v>
      </c>
      <c r="F85" s="97">
        <v>7</v>
      </c>
      <c r="H85" s="116" t="s">
        <v>6</v>
      </c>
      <c r="I85" s="119">
        <v>34.5</v>
      </c>
      <c r="J85" s="2" t="s">
        <v>6</v>
      </c>
      <c r="K85" s="161">
        <v>7</v>
      </c>
      <c r="L85" s="161">
        <v>20</v>
      </c>
      <c r="M85" s="161">
        <v>5</v>
      </c>
      <c r="N85" s="161">
        <v>22</v>
      </c>
      <c r="O85" s="48"/>
      <c r="P85" s="48">
        <f>O85*220</f>
        <v>0</v>
      </c>
    </row>
    <row r="86" spans="1:16" ht="15" x14ac:dyDescent="0.2">
      <c r="A86" s="2" t="s">
        <v>8</v>
      </c>
      <c r="B86" s="88" t="s">
        <v>8</v>
      </c>
      <c r="C86" s="96"/>
      <c r="D86" s="97">
        <v>5</v>
      </c>
      <c r="E86" s="96"/>
      <c r="F86" s="97">
        <v>5</v>
      </c>
      <c r="H86" s="116" t="s">
        <v>8</v>
      </c>
      <c r="I86" s="119">
        <v>6.5</v>
      </c>
      <c r="J86" s="2" t="s">
        <v>8</v>
      </c>
      <c r="K86" s="159">
        <v>5.5</v>
      </c>
      <c r="L86" s="160"/>
      <c r="M86" s="160"/>
      <c r="N86" s="159">
        <v>5.5</v>
      </c>
      <c r="O86" s="48"/>
      <c r="P86" s="48"/>
    </row>
    <row r="87" spans="1:16" ht="15" x14ac:dyDescent="0.2">
      <c r="A87" s="3" t="s">
        <v>27</v>
      </c>
      <c r="B87" s="87" t="s">
        <v>27</v>
      </c>
      <c r="C87" s="94">
        <v>19</v>
      </c>
      <c r="D87" s="94">
        <v>13</v>
      </c>
      <c r="E87" s="98"/>
      <c r="F87" s="94">
        <v>32</v>
      </c>
      <c r="H87" s="86" t="s">
        <v>27</v>
      </c>
      <c r="I87" s="118">
        <v>48.5</v>
      </c>
      <c r="J87" s="3" t="s">
        <v>28</v>
      </c>
      <c r="K87" s="163">
        <v>4</v>
      </c>
      <c r="L87" s="163">
        <v>59</v>
      </c>
      <c r="M87" s="162">
        <v>27.5</v>
      </c>
      <c r="N87" s="162">
        <v>35.5</v>
      </c>
      <c r="O87" s="48"/>
      <c r="P87" s="48"/>
    </row>
    <row r="88" spans="1:16" ht="15" x14ac:dyDescent="0.2">
      <c r="A88" s="2" t="s">
        <v>6</v>
      </c>
      <c r="B88" s="88" t="s">
        <v>6</v>
      </c>
      <c r="C88" s="97">
        <v>11</v>
      </c>
      <c r="D88" s="97">
        <v>13</v>
      </c>
      <c r="E88" s="96"/>
      <c r="F88" s="97">
        <v>24</v>
      </c>
      <c r="H88" s="116" t="s">
        <v>6</v>
      </c>
      <c r="I88" s="119">
        <v>42.5</v>
      </c>
      <c r="J88" s="2" t="s">
        <v>6</v>
      </c>
      <c r="K88" s="161">
        <v>4</v>
      </c>
      <c r="L88" s="161">
        <v>53</v>
      </c>
      <c r="M88" s="159">
        <v>27.5</v>
      </c>
      <c r="N88" s="159">
        <v>29.5</v>
      </c>
      <c r="O88" s="48"/>
      <c r="P88" s="48">
        <f>O88*220</f>
        <v>0</v>
      </c>
    </row>
    <row r="89" spans="1:16" ht="15" x14ac:dyDescent="0.2">
      <c r="A89" s="2" t="s">
        <v>8</v>
      </c>
      <c r="B89" s="88" t="s">
        <v>8</v>
      </c>
      <c r="C89" s="97">
        <v>8</v>
      </c>
      <c r="D89" s="96"/>
      <c r="E89" s="96"/>
      <c r="F89" s="97">
        <v>8</v>
      </c>
      <c r="H89" s="116" t="s">
        <v>8</v>
      </c>
      <c r="I89" s="119">
        <v>6</v>
      </c>
      <c r="J89" s="2" t="s">
        <v>8</v>
      </c>
      <c r="K89" s="160"/>
      <c r="L89" s="161">
        <v>6</v>
      </c>
      <c r="M89" s="160"/>
      <c r="N89" s="161">
        <v>6</v>
      </c>
      <c r="O89" s="48"/>
      <c r="P89" s="48">
        <f>O89*310</f>
        <v>0</v>
      </c>
    </row>
    <row r="90" spans="1:16" ht="15" x14ac:dyDescent="0.2">
      <c r="A90" s="3" t="s">
        <v>28</v>
      </c>
      <c r="B90" s="87" t="s">
        <v>28</v>
      </c>
      <c r="C90" s="93">
        <v>23.5</v>
      </c>
      <c r="D90" s="94">
        <v>16</v>
      </c>
      <c r="E90" s="93">
        <v>5.5</v>
      </c>
      <c r="F90" s="94">
        <v>34</v>
      </c>
      <c r="H90" s="86" t="s">
        <v>28</v>
      </c>
      <c r="I90" s="118">
        <v>112</v>
      </c>
      <c r="J90" s="3" t="s">
        <v>29</v>
      </c>
      <c r="K90" s="162">
        <v>13.5</v>
      </c>
      <c r="L90" s="164"/>
      <c r="M90" s="164"/>
      <c r="N90" s="162">
        <v>13.5</v>
      </c>
      <c r="O90" s="48"/>
      <c r="P90" s="48"/>
    </row>
    <row r="91" spans="1:16" ht="15.75" x14ac:dyDescent="0.25">
      <c r="A91" s="2" t="s">
        <v>6</v>
      </c>
      <c r="B91" s="88" t="s">
        <v>6</v>
      </c>
      <c r="C91" s="97">
        <v>15</v>
      </c>
      <c r="D91" s="97">
        <v>16</v>
      </c>
      <c r="E91" s="97">
        <v>5</v>
      </c>
      <c r="F91" s="97">
        <v>26</v>
      </c>
      <c r="H91" s="116" t="s">
        <v>6</v>
      </c>
      <c r="I91" s="119">
        <v>100.5</v>
      </c>
      <c r="J91" s="2" t="s">
        <v>6</v>
      </c>
      <c r="K91" s="161">
        <v>9</v>
      </c>
      <c r="L91" s="160"/>
      <c r="M91" s="160"/>
      <c r="N91" s="161">
        <v>9</v>
      </c>
      <c r="O91" s="165">
        <v>10</v>
      </c>
      <c r="P91" s="48">
        <f>O91*220</f>
        <v>2200</v>
      </c>
    </row>
    <row r="92" spans="1:16" ht="15.75" x14ac:dyDescent="0.25">
      <c r="A92" s="2" t="s">
        <v>8</v>
      </c>
      <c r="B92" s="88" t="s">
        <v>8</v>
      </c>
      <c r="C92" s="95">
        <v>8.5</v>
      </c>
      <c r="D92" s="96"/>
      <c r="E92" s="95">
        <v>0.5</v>
      </c>
      <c r="F92" s="97">
        <v>8</v>
      </c>
      <c r="H92" s="116" t="s">
        <v>8</v>
      </c>
      <c r="I92" s="119">
        <v>11.5</v>
      </c>
      <c r="J92" s="2" t="s">
        <v>8</v>
      </c>
      <c r="K92" s="159">
        <v>4.5</v>
      </c>
      <c r="L92" s="160"/>
      <c r="M92" s="160"/>
      <c r="N92" s="159">
        <v>4.5</v>
      </c>
      <c r="O92" s="165"/>
      <c r="P92" s="48"/>
    </row>
    <row r="93" spans="1:16" ht="15.75" x14ac:dyDescent="0.25">
      <c r="A93" s="82" t="s">
        <v>139</v>
      </c>
      <c r="J93" s="82" t="s">
        <v>139</v>
      </c>
      <c r="K93" s="164"/>
      <c r="L93" s="163">
        <v>1</v>
      </c>
      <c r="M93" s="164"/>
      <c r="N93" s="163">
        <v>1</v>
      </c>
      <c r="O93" s="165"/>
      <c r="P93" s="48"/>
    </row>
    <row r="94" spans="1:16" ht="15.75" x14ac:dyDescent="0.25">
      <c r="A94" s="83" t="s">
        <v>6</v>
      </c>
      <c r="J94" s="83" t="s">
        <v>6</v>
      </c>
      <c r="K94" s="160"/>
      <c r="L94" s="161">
        <v>1</v>
      </c>
      <c r="M94" s="160"/>
      <c r="N94" s="161">
        <v>1</v>
      </c>
      <c r="O94" s="165">
        <v>10</v>
      </c>
      <c r="P94" s="48">
        <f>O94*220</f>
        <v>2200</v>
      </c>
    </row>
    <row r="95" spans="1:16" ht="15" x14ac:dyDescent="0.2">
      <c r="A95" s="83" t="s">
        <v>8</v>
      </c>
      <c r="J95" s="83" t="s">
        <v>8</v>
      </c>
      <c r="O95" s="48"/>
      <c r="P95" s="48"/>
    </row>
    <row r="96" spans="1:16" ht="15" x14ac:dyDescent="0.2">
      <c r="A96" s="3" t="s">
        <v>29</v>
      </c>
      <c r="B96" s="87" t="s">
        <v>29</v>
      </c>
      <c r="C96" s="93">
        <v>8.5</v>
      </c>
      <c r="D96" s="94">
        <v>8</v>
      </c>
      <c r="E96" s="94">
        <v>1</v>
      </c>
      <c r="F96" s="93">
        <v>15.5</v>
      </c>
      <c r="H96" s="86" t="s">
        <v>29</v>
      </c>
      <c r="I96" s="118">
        <v>24</v>
      </c>
      <c r="J96" s="3" t="s">
        <v>155</v>
      </c>
      <c r="K96" s="164"/>
      <c r="L96" s="163">
        <v>1</v>
      </c>
      <c r="M96" s="164"/>
      <c r="N96" s="163">
        <v>1</v>
      </c>
      <c r="O96" s="48"/>
      <c r="P96" s="48"/>
    </row>
    <row r="97" spans="1:17" ht="15" x14ac:dyDescent="0.2">
      <c r="A97" s="2" t="s">
        <v>6</v>
      </c>
      <c r="B97" s="88" t="s">
        <v>6</v>
      </c>
      <c r="C97" s="97">
        <v>4</v>
      </c>
      <c r="D97" s="97">
        <v>8</v>
      </c>
      <c r="E97" s="97">
        <v>1</v>
      </c>
      <c r="F97" s="97">
        <v>11</v>
      </c>
      <c r="H97" s="116" t="s">
        <v>6</v>
      </c>
      <c r="I97" s="119">
        <v>22.5</v>
      </c>
      <c r="J97" s="2" t="s">
        <v>6</v>
      </c>
      <c r="K97" s="160"/>
      <c r="L97" s="161">
        <v>1</v>
      </c>
      <c r="M97" s="160"/>
      <c r="N97" s="161">
        <v>1</v>
      </c>
      <c r="O97" s="48"/>
      <c r="P97" s="48"/>
    </row>
    <row r="98" spans="1:17" ht="15" x14ac:dyDescent="0.2">
      <c r="A98" s="2" t="s">
        <v>8</v>
      </c>
      <c r="B98" s="88" t="s">
        <v>8</v>
      </c>
      <c r="C98" s="95">
        <v>4.5</v>
      </c>
      <c r="D98" s="96"/>
      <c r="E98" s="96"/>
      <c r="F98" s="95">
        <v>4.5</v>
      </c>
      <c r="H98" s="116" t="s">
        <v>8</v>
      </c>
      <c r="I98" s="119">
        <v>1.5</v>
      </c>
      <c r="J98" s="3" t="s">
        <v>30</v>
      </c>
      <c r="K98" s="163">
        <v>14</v>
      </c>
      <c r="L98" s="163">
        <v>13</v>
      </c>
      <c r="M98" s="164"/>
      <c r="N98" s="163">
        <v>27</v>
      </c>
      <c r="O98" s="48"/>
      <c r="P98" s="48"/>
    </row>
    <row r="99" spans="1:17" ht="15" x14ac:dyDescent="0.2">
      <c r="A99" s="3" t="s">
        <v>30</v>
      </c>
      <c r="B99" s="87" t="s">
        <v>30</v>
      </c>
      <c r="C99" s="94">
        <v>10</v>
      </c>
      <c r="D99" s="94">
        <v>16</v>
      </c>
      <c r="E99" s="93">
        <v>9.5</v>
      </c>
      <c r="F99" s="93">
        <v>16.5</v>
      </c>
      <c r="H99" s="86" t="s">
        <v>30</v>
      </c>
      <c r="I99" s="118">
        <v>49</v>
      </c>
      <c r="J99" s="2" t="s">
        <v>6</v>
      </c>
      <c r="K99" s="159">
        <v>10.5</v>
      </c>
      <c r="L99" s="161">
        <v>13</v>
      </c>
      <c r="M99" s="160"/>
      <c r="N99" s="159">
        <v>23.5</v>
      </c>
      <c r="O99" s="48"/>
      <c r="P99" s="48">
        <f>O99*220</f>
        <v>0</v>
      </c>
    </row>
    <row r="100" spans="1:17" ht="15" x14ac:dyDescent="0.2">
      <c r="A100" s="2" t="s">
        <v>6</v>
      </c>
      <c r="B100" s="88" t="s">
        <v>6</v>
      </c>
      <c r="C100" s="95">
        <v>4.5</v>
      </c>
      <c r="D100" s="97">
        <v>16</v>
      </c>
      <c r="E100" s="95">
        <v>9.5</v>
      </c>
      <c r="F100" s="97">
        <v>11</v>
      </c>
      <c r="H100" s="116" t="s">
        <v>6</v>
      </c>
      <c r="I100" s="119">
        <v>41</v>
      </c>
      <c r="J100" s="2" t="s">
        <v>8</v>
      </c>
      <c r="K100" s="159">
        <v>3.5</v>
      </c>
      <c r="L100" s="160"/>
      <c r="M100" s="160"/>
      <c r="N100" s="159">
        <v>3.5</v>
      </c>
      <c r="O100" s="48"/>
      <c r="P100" s="48"/>
    </row>
    <row r="101" spans="1:17" ht="15" x14ac:dyDescent="0.2">
      <c r="A101" s="2" t="s">
        <v>8</v>
      </c>
      <c r="B101" s="88" t="s">
        <v>8</v>
      </c>
      <c r="C101" s="95">
        <v>5.5</v>
      </c>
      <c r="D101" s="96"/>
      <c r="E101" s="96"/>
      <c r="F101" s="95">
        <v>5.5</v>
      </c>
      <c r="H101" s="116" t="s">
        <v>8</v>
      </c>
      <c r="I101" s="119">
        <v>8</v>
      </c>
      <c r="J101" s="3" t="s">
        <v>31</v>
      </c>
      <c r="K101" s="163">
        <v>4</v>
      </c>
      <c r="L101" s="163">
        <v>10</v>
      </c>
      <c r="M101" s="163">
        <v>2</v>
      </c>
      <c r="N101" s="163">
        <v>12</v>
      </c>
      <c r="O101" s="48"/>
      <c r="P101" s="48"/>
    </row>
    <row r="102" spans="1:17" ht="15" x14ac:dyDescent="0.2">
      <c r="A102" s="3" t="s">
        <v>31</v>
      </c>
      <c r="B102" s="87" t="s">
        <v>31</v>
      </c>
      <c r="C102" s="93">
        <v>17.5</v>
      </c>
      <c r="D102" s="98"/>
      <c r="E102" s="93">
        <v>2.5</v>
      </c>
      <c r="F102" s="94">
        <v>15</v>
      </c>
      <c r="H102" s="86" t="s">
        <v>31</v>
      </c>
      <c r="I102" s="118">
        <v>20</v>
      </c>
      <c r="J102" s="2" t="s">
        <v>6</v>
      </c>
      <c r="K102" s="159">
        <v>2.5</v>
      </c>
      <c r="L102" s="161">
        <v>10</v>
      </c>
      <c r="M102" s="161">
        <v>2</v>
      </c>
      <c r="N102" s="159">
        <v>10.5</v>
      </c>
      <c r="O102" s="48"/>
      <c r="P102" s="48">
        <f>O102*220</f>
        <v>0</v>
      </c>
    </row>
    <row r="103" spans="1:17" ht="15.75" x14ac:dyDescent="0.25">
      <c r="A103" s="2" t="s">
        <v>6</v>
      </c>
      <c r="B103" s="88" t="s">
        <v>6</v>
      </c>
      <c r="C103" s="97">
        <v>11</v>
      </c>
      <c r="D103" s="96"/>
      <c r="E103" s="95">
        <v>2.5</v>
      </c>
      <c r="F103" s="95">
        <v>8.5</v>
      </c>
      <c r="H103" s="116" t="s">
        <v>6</v>
      </c>
      <c r="I103" s="119">
        <v>17.5</v>
      </c>
      <c r="J103" s="2" t="s">
        <v>8</v>
      </c>
      <c r="K103" s="159">
        <v>1.5</v>
      </c>
      <c r="L103" s="160"/>
      <c r="M103" s="160"/>
      <c r="N103" s="159">
        <v>1.5</v>
      </c>
      <c r="O103" s="165">
        <v>4</v>
      </c>
      <c r="P103" s="48">
        <f>O103*310</f>
        <v>1240</v>
      </c>
    </row>
    <row r="104" spans="1:17" ht="15" x14ac:dyDescent="0.2">
      <c r="A104" s="2" t="s">
        <v>8</v>
      </c>
      <c r="B104" s="88" t="s">
        <v>8</v>
      </c>
      <c r="C104" s="95">
        <v>6.5</v>
      </c>
      <c r="D104" s="96"/>
      <c r="E104" s="96"/>
      <c r="F104" s="95">
        <v>6.5</v>
      </c>
      <c r="H104" s="116" t="s">
        <v>8</v>
      </c>
      <c r="I104" s="119">
        <v>2.5</v>
      </c>
      <c r="J104" s="3" t="s">
        <v>32</v>
      </c>
      <c r="K104" s="162">
        <v>13.5</v>
      </c>
      <c r="L104" s="163">
        <v>10</v>
      </c>
      <c r="M104" s="163">
        <v>2</v>
      </c>
      <c r="N104" s="162">
        <v>21.5</v>
      </c>
      <c r="O104" s="48"/>
      <c r="P104" s="48"/>
    </row>
    <row r="105" spans="1:17" ht="15" x14ac:dyDescent="0.2">
      <c r="A105" s="3" t="s">
        <v>32</v>
      </c>
      <c r="B105" s="87" t="s">
        <v>32</v>
      </c>
      <c r="C105" s="98"/>
      <c r="D105" s="94">
        <v>14</v>
      </c>
      <c r="E105" s="98"/>
      <c r="F105" s="94">
        <v>14</v>
      </c>
      <c r="H105" s="86" t="s">
        <v>32</v>
      </c>
      <c r="I105" s="118">
        <v>35.5</v>
      </c>
      <c r="J105" s="2" t="s">
        <v>6</v>
      </c>
      <c r="K105" s="159">
        <v>13.5</v>
      </c>
      <c r="L105" s="161">
        <v>10</v>
      </c>
      <c r="M105" s="161">
        <v>2</v>
      </c>
      <c r="N105" s="159">
        <v>21.5</v>
      </c>
      <c r="O105" s="48"/>
      <c r="P105" s="48">
        <f>O105*220</f>
        <v>0</v>
      </c>
    </row>
    <row r="106" spans="1:17" ht="15" x14ac:dyDescent="0.2">
      <c r="A106" s="2" t="s">
        <v>6</v>
      </c>
      <c r="B106" s="88" t="s">
        <v>6</v>
      </c>
      <c r="C106" s="96"/>
      <c r="D106" s="97">
        <v>14</v>
      </c>
      <c r="E106" s="96"/>
      <c r="F106" s="97">
        <v>14</v>
      </c>
      <c r="H106" s="116" t="s">
        <v>6</v>
      </c>
      <c r="I106" s="119">
        <v>35.5</v>
      </c>
      <c r="J106" s="3" t="s">
        <v>33</v>
      </c>
      <c r="K106" s="163">
        <v>13</v>
      </c>
      <c r="L106" s="164"/>
      <c r="M106" s="164"/>
      <c r="N106" s="163">
        <v>13</v>
      </c>
      <c r="O106" s="48"/>
      <c r="P106" s="48"/>
    </row>
    <row r="107" spans="1:17" ht="15" x14ac:dyDescent="0.2">
      <c r="A107" s="3" t="s">
        <v>33</v>
      </c>
      <c r="B107" s="87" t="s">
        <v>33</v>
      </c>
      <c r="C107" s="93">
        <v>17.5</v>
      </c>
      <c r="D107" s="98"/>
      <c r="E107" s="98"/>
      <c r="F107" s="93">
        <v>17.5</v>
      </c>
      <c r="H107" s="86" t="s">
        <v>33</v>
      </c>
      <c r="I107" s="118">
        <v>13.5</v>
      </c>
      <c r="J107" s="2" t="s">
        <v>6</v>
      </c>
      <c r="K107" s="161">
        <v>11</v>
      </c>
      <c r="L107" s="160"/>
      <c r="M107" s="160"/>
      <c r="N107" s="161">
        <v>11</v>
      </c>
      <c r="O107" s="48"/>
      <c r="P107" s="48"/>
    </row>
    <row r="108" spans="1:17" ht="15" x14ac:dyDescent="0.2">
      <c r="A108" s="2" t="s">
        <v>6</v>
      </c>
      <c r="B108" s="88" t="s">
        <v>6</v>
      </c>
      <c r="C108" s="97">
        <v>13</v>
      </c>
      <c r="D108" s="96"/>
      <c r="E108" s="96"/>
      <c r="F108" s="97">
        <v>13</v>
      </c>
      <c r="H108" s="116" t="s">
        <v>6</v>
      </c>
      <c r="I108" s="119">
        <v>10.5</v>
      </c>
      <c r="J108" s="2" t="s">
        <v>8</v>
      </c>
      <c r="K108" s="161">
        <v>2</v>
      </c>
      <c r="L108" s="160"/>
      <c r="M108" s="160"/>
      <c r="N108" s="161">
        <v>2</v>
      </c>
      <c r="O108" s="48"/>
      <c r="P108" s="48"/>
    </row>
    <row r="109" spans="1:17" ht="15.75" x14ac:dyDescent="0.2">
      <c r="A109" s="2" t="s">
        <v>8</v>
      </c>
      <c r="B109" s="88" t="s">
        <v>8</v>
      </c>
      <c r="C109" s="95">
        <v>4.5</v>
      </c>
      <c r="D109" s="96"/>
      <c r="E109" s="96"/>
      <c r="F109" s="95">
        <v>4.5</v>
      </c>
      <c r="H109" s="116" t="s">
        <v>8</v>
      </c>
      <c r="I109" s="119">
        <v>3</v>
      </c>
      <c r="J109" s="3" t="s">
        <v>34</v>
      </c>
      <c r="K109" s="163">
        <v>4</v>
      </c>
      <c r="L109" s="163">
        <v>25</v>
      </c>
      <c r="M109" s="163">
        <v>4</v>
      </c>
      <c r="N109" s="163">
        <v>25</v>
      </c>
      <c r="O109" s="48"/>
      <c r="P109" s="48"/>
      <c r="Q109" s="72"/>
    </row>
    <row r="110" spans="1:17" ht="15.75" x14ac:dyDescent="0.2">
      <c r="A110" s="3" t="s">
        <v>34</v>
      </c>
      <c r="B110" s="87" t="s">
        <v>34</v>
      </c>
      <c r="C110" s="93">
        <v>14.5</v>
      </c>
      <c r="D110" s="98"/>
      <c r="E110" s="94">
        <v>3</v>
      </c>
      <c r="F110" s="93">
        <v>11.5</v>
      </c>
      <c r="H110" s="86" t="s">
        <v>34</v>
      </c>
      <c r="I110" s="118">
        <v>40.5</v>
      </c>
      <c r="J110" s="2" t="s">
        <v>6</v>
      </c>
      <c r="K110" s="161">
        <v>2</v>
      </c>
      <c r="L110" s="161">
        <v>20</v>
      </c>
      <c r="M110" s="160"/>
      <c r="N110" s="161">
        <v>22</v>
      </c>
      <c r="O110" s="48"/>
      <c r="P110" s="48">
        <f>O110*220</f>
        <v>0</v>
      </c>
      <c r="Q110" s="72"/>
    </row>
    <row r="111" spans="1:17" ht="15" x14ac:dyDescent="0.2">
      <c r="A111" s="2" t="s">
        <v>6</v>
      </c>
      <c r="B111" s="88" t="s">
        <v>6</v>
      </c>
      <c r="C111" s="95">
        <v>12.5</v>
      </c>
      <c r="D111" s="96"/>
      <c r="E111" s="95">
        <v>1.5</v>
      </c>
      <c r="F111" s="97">
        <v>11</v>
      </c>
      <c r="H111" s="116" t="s">
        <v>6</v>
      </c>
      <c r="I111" s="119">
        <v>32</v>
      </c>
      <c r="J111" s="2" t="s">
        <v>8</v>
      </c>
      <c r="K111" s="161">
        <v>2</v>
      </c>
      <c r="L111" s="161">
        <v>5</v>
      </c>
      <c r="M111" s="161">
        <v>4</v>
      </c>
      <c r="N111" s="161">
        <v>3</v>
      </c>
      <c r="O111" s="48"/>
      <c r="P111" s="48"/>
    </row>
    <row r="112" spans="1:17" ht="15" x14ac:dyDescent="0.2">
      <c r="A112" s="2" t="s">
        <v>8</v>
      </c>
      <c r="B112" s="88" t="s">
        <v>8</v>
      </c>
      <c r="C112" s="97">
        <v>2</v>
      </c>
      <c r="D112" s="96"/>
      <c r="E112" s="95">
        <v>1.5</v>
      </c>
      <c r="F112" s="95">
        <v>0.5</v>
      </c>
      <c r="H112" s="116" t="s">
        <v>8</v>
      </c>
      <c r="I112" s="119">
        <v>8.5</v>
      </c>
      <c r="J112" s="63" t="s">
        <v>88</v>
      </c>
      <c r="K112" s="162">
        <v>3.5</v>
      </c>
      <c r="L112" s="164"/>
      <c r="M112" s="163">
        <v>1</v>
      </c>
      <c r="N112" s="162">
        <v>2.5</v>
      </c>
      <c r="O112" s="48"/>
      <c r="P112" s="48"/>
    </row>
    <row r="113" spans="1:16" ht="15" x14ac:dyDescent="0.2">
      <c r="A113" s="63" t="s">
        <v>88</v>
      </c>
      <c r="B113" s="87" t="s">
        <v>88</v>
      </c>
      <c r="C113" s="93">
        <v>7.5</v>
      </c>
      <c r="D113" s="98"/>
      <c r="E113" s="98"/>
      <c r="F113" s="93">
        <v>7.5</v>
      </c>
      <c r="H113" s="86" t="s">
        <v>88</v>
      </c>
      <c r="I113" s="118">
        <v>5</v>
      </c>
      <c r="J113" s="64" t="s">
        <v>6</v>
      </c>
      <c r="K113" s="161">
        <v>3</v>
      </c>
      <c r="L113" s="160"/>
      <c r="M113" s="161">
        <v>1</v>
      </c>
      <c r="N113" s="161">
        <v>2</v>
      </c>
      <c r="O113" s="48"/>
      <c r="P113" s="48"/>
    </row>
    <row r="114" spans="1:16" ht="15" x14ac:dyDescent="0.2">
      <c r="A114" s="64" t="s">
        <v>6</v>
      </c>
      <c r="B114" s="88" t="s">
        <v>6</v>
      </c>
      <c r="C114" s="97">
        <v>5</v>
      </c>
      <c r="D114" s="96"/>
      <c r="E114" s="96"/>
      <c r="F114" s="97">
        <v>5</v>
      </c>
      <c r="H114" s="116" t="s">
        <v>6</v>
      </c>
      <c r="I114" s="119">
        <v>4</v>
      </c>
      <c r="J114" s="64" t="s">
        <v>8</v>
      </c>
      <c r="K114" s="159">
        <v>0.5</v>
      </c>
      <c r="L114" s="160"/>
      <c r="M114" s="160"/>
      <c r="N114" s="159">
        <v>0.5</v>
      </c>
      <c r="O114" s="48"/>
      <c r="P114" s="48"/>
    </row>
    <row r="115" spans="1:16" ht="15" x14ac:dyDescent="0.2">
      <c r="A115" s="64" t="s">
        <v>8</v>
      </c>
      <c r="B115" s="88" t="s">
        <v>8</v>
      </c>
      <c r="C115" s="95">
        <v>2.5</v>
      </c>
      <c r="D115" s="96"/>
      <c r="E115" s="96"/>
      <c r="F115" s="95">
        <v>2.5</v>
      </c>
      <c r="H115" s="116" t="s">
        <v>8</v>
      </c>
      <c r="I115" s="119">
        <v>1</v>
      </c>
      <c r="J115" s="3" t="s">
        <v>35</v>
      </c>
      <c r="K115" s="162">
        <v>9.5</v>
      </c>
      <c r="L115" s="163">
        <v>10</v>
      </c>
      <c r="M115" s="163">
        <v>1</v>
      </c>
      <c r="N115" s="162">
        <v>18.5</v>
      </c>
      <c r="O115" s="48"/>
      <c r="P115" s="48"/>
    </row>
    <row r="116" spans="1:16" ht="15" x14ac:dyDescent="0.2">
      <c r="A116" s="3" t="s">
        <v>35</v>
      </c>
      <c r="B116" s="87" t="s">
        <v>35</v>
      </c>
      <c r="C116" s="94">
        <v>13</v>
      </c>
      <c r="D116" s="94">
        <v>8</v>
      </c>
      <c r="E116" s="94">
        <v>3</v>
      </c>
      <c r="F116" s="94">
        <v>18</v>
      </c>
      <c r="H116" s="86" t="s">
        <v>35</v>
      </c>
      <c r="I116" s="118">
        <v>18.5</v>
      </c>
      <c r="J116" s="2" t="s">
        <v>6</v>
      </c>
      <c r="K116" s="159">
        <v>3.5</v>
      </c>
      <c r="L116" s="161">
        <v>10</v>
      </c>
      <c r="M116" s="161">
        <v>1</v>
      </c>
      <c r="N116" s="159">
        <v>12.5</v>
      </c>
      <c r="O116" s="48"/>
      <c r="P116" s="48"/>
    </row>
    <row r="117" spans="1:16" ht="15" x14ac:dyDescent="0.2">
      <c r="A117" s="2" t="s">
        <v>6</v>
      </c>
      <c r="B117" s="88" t="s">
        <v>6</v>
      </c>
      <c r="C117" s="97">
        <v>5</v>
      </c>
      <c r="D117" s="97">
        <v>8</v>
      </c>
      <c r="E117" s="97">
        <v>3</v>
      </c>
      <c r="F117" s="97">
        <v>10</v>
      </c>
      <c r="H117" s="116" t="s">
        <v>6</v>
      </c>
      <c r="I117" s="119">
        <v>17.5</v>
      </c>
      <c r="J117" s="2" t="s">
        <v>8</v>
      </c>
      <c r="K117" s="161">
        <v>6</v>
      </c>
      <c r="L117" s="160"/>
      <c r="M117" s="160"/>
      <c r="N117" s="161">
        <v>6</v>
      </c>
      <c r="O117" s="48"/>
      <c r="P117" s="48"/>
    </row>
    <row r="118" spans="1:16" ht="15" x14ac:dyDescent="0.2">
      <c r="A118" s="2" t="s">
        <v>8</v>
      </c>
      <c r="B118" s="88" t="s">
        <v>8</v>
      </c>
      <c r="C118" s="97">
        <v>8</v>
      </c>
      <c r="D118" s="96"/>
      <c r="E118" s="96"/>
      <c r="F118" s="97">
        <v>8</v>
      </c>
      <c r="H118" s="116" t="s">
        <v>8</v>
      </c>
      <c r="I118" s="119">
        <v>1</v>
      </c>
      <c r="J118" s="3" t="s">
        <v>36</v>
      </c>
      <c r="K118" s="162">
        <v>13.5</v>
      </c>
      <c r="L118" s="164"/>
      <c r="M118" s="163">
        <v>13</v>
      </c>
      <c r="N118" s="162">
        <v>0.5</v>
      </c>
      <c r="O118" s="48"/>
      <c r="P118" s="48"/>
    </row>
    <row r="119" spans="1:16" ht="15" x14ac:dyDescent="0.2">
      <c r="A119" s="3" t="s">
        <v>36</v>
      </c>
      <c r="B119" s="87" t="s">
        <v>36</v>
      </c>
      <c r="C119" s="94">
        <v>7</v>
      </c>
      <c r="D119" s="94">
        <v>8</v>
      </c>
      <c r="E119" s="98"/>
      <c r="F119" s="94">
        <v>15</v>
      </c>
      <c r="H119" s="86" t="s">
        <v>36</v>
      </c>
      <c r="I119" s="118">
        <v>17</v>
      </c>
      <c r="J119" s="2" t="s">
        <v>6</v>
      </c>
      <c r="K119" s="159">
        <v>11.5</v>
      </c>
      <c r="L119" s="160"/>
      <c r="M119" s="161">
        <v>11</v>
      </c>
      <c r="N119" s="159">
        <v>0.5</v>
      </c>
      <c r="O119" s="48"/>
      <c r="P119" s="48"/>
    </row>
    <row r="120" spans="1:16" ht="15" x14ac:dyDescent="0.2">
      <c r="A120" s="2" t="s">
        <v>6</v>
      </c>
      <c r="B120" s="88" t="s">
        <v>6</v>
      </c>
      <c r="C120" s="97">
        <v>5</v>
      </c>
      <c r="D120" s="97">
        <v>8</v>
      </c>
      <c r="E120" s="96"/>
      <c r="F120" s="97">
        <v>13</v>
      </c>
      <c r="H120" s="116" t="s">
        <v>6</v>
      </c>
      <c r="I120" s="119">
        <v>15.5</v>
      </c>
      <c r="J120" s="2" t="s">
        <v>8</v>
      </c>
      <c r="K120" s="161">
        <v>2</v>
      </c>
      <c r="L120" s="160"/>
      <c r="M120" s="161">
        <v>2</v>
      </c>
      <c r="N120" s="160"/>
      <c r="O120" s="48"/>
      <c r="P120" s="48"/>
    </row>
    <row r="121" spans="1:16" ht="15" x14ac:dyDescent="0.2">
      <c r="A121" s="2" t="s">
        <v>8</v>
      </c>
      <c r="B121" s="88" t="s">
        <v>8</v>
      </c>
      <c r="C121" s="97">
        <v>2</v>
      </c>
      <c r="D121" s="96"/>
      <c r="E121" s="96"/>
      <c r="F121" s="97">
        <v>2</v>
      </c>
      <c r="H121" s="116" t="s">
        <v>8</v>
      </c>
      <c r="I121" s="119">
        <v>1.5</v>
      </c>
      <c r="J121" s="3" t="s">
        <v>37</v>
      </c>
      <c r="K121" s="163">
        <v>22</v>
      </c>
      <c r="L121" s="164"/>
      <c r="M121" s="163">
        <v>1</v>
      </c>
      <c r="N121" s="163">
        <v>21</v>
      </c>
      <c r="O121" s="48"/>
      <c r="P121" s="48"/>
    </row>
    <row r="122" spans="1:16" ht="15" x14ac:dyDescent="0.2">
      <c r="A122" s="3" t="s">
        <v>37</v>
      </c>
      <c r="B122" s="87" t="s">
        <v>37</v>
      </c>
      <c r="C122" s="93">
        <v>12.5</v>
      </c>
      <c r="D122" s="94">
        <v>8</v>
      </c>
      <c r="E122" s="98"/>
      <c r="F122" s="93">
        <v>20.5</v>
      </c>
      <c r="H122" s="86" t="s">
        <v>37</v>
      </c>
      <c r="I122" s="118">
        <v>17.5</v>
      </c>
      <c r="J122" s="2" t="s">
        <v>6</v>
      </c>
      <c r="K122" s="161">
        <v>15</v>
      </c>
      <c r="L122" s="160"/>
      <c r="M122" s="161">
        <v>1</v>
      </c>
      <c r="N122" s="161">
        <v>14</v>
      </c>
      <c r="O122" s="48"/>
      <c r="P122" s="48"/>
    </row>
    <row r="123" spans="1:16" ht="15" x14ac:dyDescent="0.2">
      <c r="A123" s="2" t="s">
        <v>6</v>
      </c>
      <c r="B123" s="88" t="s">
        <v>6</v>
      </c>
      <c r="C123" s="95">
        <v>5.5</v>
      </c>
      <c r="D123" s="97">
        <v>8</v>
      </c>
      <c r="E123" s="96"/>
      <c r="F123" s="95">
        <v>13.5</v>
      </c>
      <c r="H123" s="116" t="s">
        <v>6</v>
      </c>
      <c r="I123" s="119">
        <v>14.5</v>
      </c>
      <c r="J123" s="2" t="s">
        <v>8</v>
      </c>
      <c r="K123" s="161">
        <v>7</v>
      </c>
      <c r="L123" s="160"/>
      <c r="M123" s="160"/>
      <c r="N123" s="161">
        <v>7</v>
      </c>
      <c r="O123" s="48"/>
      <c r="P123" s="48"/>
    </row>
    <row r="124" spans="1:16" ht="15" x14ac:dyDescent="0.2">
      <c r="A124" s="2" t="s">
        <v>8</v>
      </c>
      <c r="B124" s="88" t="s">
        <v>8</v>
      </c>
      <c r="C124" s="97">
        <v>7</v>
      </c>
      <c r="D124" s="96"/>
      <c r="E124" s="96"/>
      <c r="F124" s="97">
        <v>7</v>
      </c>
      <c r="H124" s="116" t="s">
        <v>8</v>
      </c>
      <c r="I124" s="119">
        <v>3</v>
      </c>
      <c r="J124" s="3" t="s">
        <v>38</v>
      </c>
      <c r="K124" s="163">
        <v>4</v>
      </c>
      <c r="L124" s="163">
        <v>20</v>
      </c>
      <c r="M124" s="162">
        <v>3.5</v>
      </c>
      <c r="N124" s="162">
        <v>20.5</v>
      </c>
      <c r="O124" s="48"/>
      <c r="P124" s="48"/>
    </row>
    <row r="125" spans="1:16" ht="15" x14ac:dyDescent="0.2">
      <c r="A125" s="3" t="s">
        <v>38</v>
      </c>
      <c r="B125" s="87" t="s">
        <v>38</v>
      </c>
      <c r="C125" s="93">
        <v>22.5</v>
      </c>
      <c r="D125" s="98"/>
      <c r="E125" s="93">
        <v>5.5</v>
      </c>
      <c r="F125" s="94">
        <v>17</v>
      </c>
      <c r="H125" s="86" t="s">
        <v>38</v>
      </c>
      <c r="I125" s="118">
        <v>53.5</v>
      </c>
      <c r="J125" s="2" t="s">
        <v>6</v>
      </c>
      <c r="K125" s="161">
        <v>2</v>
      </c>
      <c r="L125" s="161">
        <v>20</v>
      </c>
      <c r="M125" s="159">
        <v>3.5</v>
      </c>
      <c r="N125" s="159">
        <v>18.5</v>
      </c>
      <c r="O125" s="48"/>
      <c r="P125" s="48"/>
    </row>
    <row r="126" spans="1:16" ht="15.75" x14ac:dyDescent="0.25">
      <c r="A126" s="2" t="s">
        <v>6</v>
      </c>
      <c r="B126" s="88" t="s">
        <v>6</v>
      </c>
      <c r="C126" s="95">
        <v>10.5</v>
      </c>
      <c r="D126" s="96"/>
      <c r="E126" s="97">
        <v>2</v>
      </c>
      <c r="F126" s="95">
        <v>8.5</v>
      </c>
      <c r="H126" s="116" t="s">
        <v>6</v>
      </c>
      <c r="I126" s="119">
        <v>45</v>
      </c>
      <c r="J126" s="2" t="s">
        <v>8</v>
      </c>
      <c r="K126" s="161">
        <v>2</v>
      </c>
      <c r="L126" s="160"/>
      <c r="M126" s="160"/>
      <c r="N126" s="161">
        <v>2</v>
      </c>
      <c r="O126" s="165">
        <v>4</v>
      </c>
      <c r="P126" s="48">
        <f>O126*310</f>
        <v>1240</v>
      </c>
    </row>
    <row r="127" spans="1:16" ht="15" x14ac:dyDescent="0.2">
      <c r="A127" s="2" t="s">
        <v>8</v>
      </c>
      <c r="B127" s="88" t="s">
        <v>8</v>
      </c>
      <c r="C127" s="97">
        <v>12</v>
      </c>
      <c r="D127" s="96"/>
      <c r="E127" s="95">
        <v>3.5</v>
      </c>
      <c r="F127" s="95">
        <v>8.5</v>
      </c>
      <c r="H127" s="116" t="s">
        <v>8</v>
      </c>
      <c r="I127" s="119">
        <v>8.5</v>
      </c>
      <c r="J127" s="3" t="s">
        <v>39</v>
      </c>
      <c r="K127" s="163">
        <v>5</v>
      </c>
      <c r="L127" s="163">
        <v>20</v>
      </c>
      <c r="M127" s="163">
        <v>15</v>
      </c>
      <c r="N127" s="163">
        <v>10</v>
      </c>
      <c r="O127" s="48"/>
      <c r="P127" s="48"/>
    </row>
    <row r="128" spans="1:16" ht="15" x14ac:dyDescent="0.2">
      <c r="A128" s="3" t="s">
        <v>39</v>
      </c>
      <c r="B128" s="87" t="s">
        <v>39</v>
      </c>
      <c r="C128" s="94">
        <v>7</v>
      </c>
      <c r="D128" s="94">
        <v>13</v>
      </c>
      <c r="E128" s="94">
        <v>11</v>
      </c>
      <c r="F128" s="94">
        <v>9</v>
      </c>
      <c r="H128" s="86" t="s">
        <v>39</v>
      </c>
      <c r="I128" s="118">
        <v>30</v>
      </c>
      <c r="J128" s="2" t="s">
        <v>6</v>
      </c>
      <c r="K128" s="160"/>
      <c r="L128" s="161">
        <v>20</v>
      </c>
      <c r="M128" s="161">
        <v>15</v>
      </c>
      <c r="N128" s="161">
        <v>5</v>
      </c>
      <c r="O128" s="48"/>
      <c r="P128" s="48"/>
    </row>
    <row r="129" spans="1:16" ht="15" x14ac:dyDescent="0.2">
      <c r="A129" s="2" t="s">
        <v>6</v>
      </c>
      <c r="B129" s="88" t="s">
        <v>6</v>
      </c>
      <c r="C129" s="97">
        <v>5</v>
      </c>
      <c r="D129" s="97">
        <v>8</v>
      </c>
      <c r="E129" s="97">
        <v>9</v>
      </c>
      <c r="F129" s="97">
        <v>4</v>
      </c>
      <c r="H129" s="116" t="s">
        <v>6</v>
      </c>
      <c r="I129" s="119">
        <v>23.5</v>
      </c>
      <c r="J129" s="2" t="s">
        <v>8</v>
      </c>
      <c r="K129" s="161">
        <v>5</v>
      </c>
      <c r="L129" s="160"/>
      <c r="M129" s="160"/>
      <c r="N129" s="161">
        <v>5</v>
      </c>
      <c r="O129" s="48"/>
      <c r="P129" s="48"/>
    </row>
    <row r="130" spans="1:16" ht="15" x14ac:dyDescent="0.2">
      <c r="A130" s="2" t="s">
        <v>8</v>
      </c>
      <c r="B130" s="88" t="s">
        <v>8</v>
      </c>
      <c r="C130" s="97">
        <v>2</v>
      </c>
      <c r="D130" s="97">
        <v>5</v>
      </c>
      <c r="E130" s="97">
        <v>2</v>
      </c>
      <c r="F130" s="97">
        <v>5</v>
      </c>
      <c r="H130" s="116" t="s">
        <v>8</v>
      </c>
      <c r="I130" s="119">
        <v>6.5</v>
      </c>
      <c r="J130" s="3" t="s">
        <v>40</v>
      </c>
      <c r="K130" s="163">
        <v>7</v>
      </c>
      <c r="L130" s="163">
        <v>10</v>
      </c>
      <c r="M130" s="164"/>
      <c r="N130" s="163">
        <v>17</v>
      </c>
      <c r="O130" s="48"/>
      <c r="P130" s="48"/>
    </row>
    <row r="131" spans="1:16" ht="15" x14ac:dyDescent="0.2">
      <c r="A131" s="3" t="s">
        <v>40</v>
      </c>
      <c r="B131" s="87" t="s">
        <v>40</v>
      </c>
      <c r="C131" s="93">
        <v>9.5</v>
      </c>
      <c r="D131" s="98"/>
      <c r="E131" s="94">
        <v>2</v>
      </c>
      <c r="F131" s="93">
        <v>7.5</v>
      </c>
      <c r="H131" s="86" t="s">
        <v>40</v>
      </c>
      <c r="I131" s="118">
        <v>9</v>
      </c>
      <c r="J131" s="2" t="s">
        <v>6</v>
      </c>
      <c r="K131" s="159">
        <v>5.5</v>
      </c>
      <c r="L131" s="161">
        <v>10</v>
      </c>
      <c r="M131" s="160"/>
      <c r="N131" s="159">
        <v>15.5</v>
      </c>
      <c r="O131" s="48"/>
      <c r="P131" s="48">
        <f>O131*220</f>
        <v>0</v>
      </c>
    </row>
    <row r="132" spans="1:16" ht="15" x14ac:dyDescent="0.2">
      <c r="A132" s="2" t="s">
        <v>6</v>
      </c>
      <c r="B132" s="88" t="s">
        <v>6</v>
      </c>
      <c r="C132" s="95">
        <v>6.5</v>
      </c>
      <c r="D132" s="96"/>
      <c r="E132" s="97">
        <v>2</v>
      </c>
      <c r="F132" s="95">
        <v>4.5</v>
      </c>
      <c r="H132" s="116" t="s">
        <v>6</v>
      </c>
      <c r="I132" s="119">
        <v>8</v>
      </c>
      <c r="J132" s="2" t="s">
        <v>8</v>
      </c>
      <c r="K132" s="159">
        <v>1.5</v>
      </c>
      <c r="L132" s="160"/>
      <c r="M132" s="160"/>
      <c r="N132" s="159">
        <v>1.5</v>
      </c>
      <c r="O132" s="48"/>
      <c r="P132" s="48"/>
    </row>
    <row r="133" spans="1:16" ht="15" x14ac:dyDescent="0.2">
      <c r="A133" s="2" t="s">
        <v>8</v>
      </c>
      <c r="B133" s="88" t="s">
        <v>8</v>
      </c>
      <c r="C133" s="97">
        <v>3</v>
      </c>
      <c r="D133" s="96"/>
      <c r="E133" s="96"/>
      <c r="F133" s="97">
        <v>3</v>
      </c>
      <c r="H133" s="116" t="s">
        <v>8</v>
      </c>
      <c r="I133" s="119">
        <v>1</v>
      </c>
      <c r="J133" s="3" t="s">
        <v>41</v>
      </c>
      <c r="K133" s="162">
        <v>0.5</v>
      </c>
      <c r="L133" s="163">
        <v>11</v>
      </c>
      <c r="M133" s="163">
        <v>1</v>
      </c>
      <c r="N133" s="162">
        <v>10.5</v>
      </c>
      <c r="O133" s="48"/>
      <c r="P133" s="48"/>
    </row>
    <row r="134" spans="1:16" ht="15" x14ac:dyDescent="0.2">
      <c r="A134" s="3" t="s">
        <v>41</v>
      </c>
      <c r="B134" s="87" t="s">
        <v>41</v>
      </c>
      <c r="C134" s="94">
        <v>5</v>
      </c>
      <c r="D134" s="98"/>
      <c r="E134" s="98"/>
      <c r="F134" s="94">
        <v>5</v>
      </c>
      <c r="H134" s="86" t="s">
        <v>41</v>
      </c>
      <c r="I134" s="118">
        <v>8</v>
      </c>
      <c r="J134" s="2" t="s">
        <v>6</v>
      </c>
      <c r="K134" s="159">
        <v>0.5</v>
      </c>
      <c r="L134" s="161">
        <v>10</v>
      </c>
      <c r="M134" s="160"/>
      <c r="N134" s="159">
        <v>10.5</v>
      </c>
      <c r="O134" s="48"/>
      <c r="P134" s="48"/>
    </row>
    <row r="135" spans="1:16" ht="15" x14ac:dyDescent="0.2">
      <c r="A135" s="3"/>
      <c r="B135" s="87"/>
      <c r="C135" s="94"/>
      <c r="D135" s="98"/>
      <c r="E135" s="98"/>
      <c r="F135" s="94"/>
      <c r="H135" s="86"/>
      <c r="I135" s="118"/>
      <c r="J135" s="2" t="s">
        <v>8</v>
      </c>
      <c r="K135" s="160"/>
      <c r="L135" s="161">
        <v>1</v>
      </c>
      <c r="M135" s="161">
        <v>1</v>
      </c>
      <c r="N135" s="160"/>
      <c r="O135" s="48"/>
      <c r="P135" s="48">
        <f>O135*310</f>
        <v>0</v>
      </c>
    </row>
    <row r="136" spans="1:16" ht="15" x14ac:dyDescent="0.2">
      <c r="A136" s="2" t="s">
        <v>6</v>
      </c>
      <c r="B136" s="88" t="s">
        <v>6</v>
      </c>
      <c r="C136" s="97">
        <v>5</v>
      </c>
      <c r="D136" s="96"/>
      <c r="E136" s="96"/>
      <c r="F136" s="97">
        <v>5</v>
      </c>
      <c r="H136" s="116" t="s">
        <v>6</v>
      </c>
      <c r="I136" s="119">
        <v>8</v>
      </c>
      <c r="J136" s="3" t="s">
        <v>42</v>
      </c>
      <c r="K136" s="163">
        <v>13</v>
      </c>
      <c r="L136" s="164"/>
      <c r="M136" s="162">
        <v>0.5</v>
      </c>
      <c r="N136" s="162">
        <v>12.5</v>
      </c>
      <c r="O136" s="48"/>
      <c r="P136" s="48"/>
    </row>
    <row r="137" spans="1:16" ht="15" x14ac:dyDescent="0.2">
      <c r="A137" s="3" t="s">
        <v>42</v>
      </c>
      <c r="B137" s="87" t="s">
        <v>42</v>
      </c>
      <c r="C137" s="93">
        <v>16.5</v>
      </c>
      <c r="D137" s="98"/>
      <c r="E137" s="98"/>
      <c r="F137" s="93">
        <v>16.5</v>
      </c>
      <c r="H137" s="86" t="s">
        <v>42</v>
      </c>
      <c r="I137" s="118">
        <v>3.5</v>
      </c>
      <c r="J137" s="2" t="s">
        <v>6</v>
      </c>
      <c r="K137" s="161">
        <v>13</v>
      </c>
      <c r="L137" s="160"/>
      <c r="M137" s="159">
        <v>0.5</v>
      </c>
      <c r="N137" s="159">
        <v>12.5</v>
      </c>
      <c r="O137" s="48"/>
      <c r="P137" s="48"/>
    </row>
    <row r="138" spans="1:16" ht="15" x14ac:dyDescent="0.2">
      <c r="A138" s="2" t="s">
        <v>6</v>
      </c>
      <c r="B138" s="88" t="s">
        <v>6</v>
      </c>
      <c r="C138" s="95">
        <v>16.5</v>
      </c>
      <c r="D138" s="96"/>
      <c r="E138" s="96"/>
      <c r="F138" s="95">
        <v>16.5</v>
      </c>
      <c r="H138" s="116" t="s">
        <v>6</v>
      </c>
      <c r="I138" s="119">
        <v>3.5</v>
      </c>
      <c r="J138" s="3" t="s">
        <v>125</v>
      </c>
      <c r="K138" s="162">
        <v>8.5</v>
      </c>
      <c r="L138" s="164"/>
      <c r="M138" s="164"/>
      <c r="N138" s="162">
        <v>8.5</v>
      </c>
      <c r="O138" s="48"/>
      <c r="P138" s="48"/>
    </row>
    <row r="139" spans="1:16" ht="15" x14ac:dyDescent="0.2">
      <c r="A139" s="3" t="s">
        <v>125</v>
      </c>
      <c r="B139" s="87" t="s">
        <v>125</v>
      </c>
      <c r="C139" s="98"/>
      <c r="D139" s="94">
        <v>8</v>
      </c>
      <c r="E139" s="98"/>
      <c r="F139" s="94">
        <v>8</v>
      </c>
      <c r="J139" s="2" t="s">
        <v>6</v>
      </c>
      <c r="K139" s="159">
        <v>8.5</v>
      </c>
      <c r="L139" s="160"/>
      <c r="M139" s="160"/>
      <c r="N139" s="159">
        <v>8.5</v>
      </c>
      <c r="O139" s="48"/>
      <c r="P139" s="48"/>
    </row>
    <row r="140" spans="1:16" ht="15" x14ac:dyDescent="0.2">
      <c r="A140" s="2" t="s">
        <v>6</v>
      </c>
      <c r="B140" s="88" t="s">
        <v>6</v>
      </c>
      <c r="C140" s="96"/>
      <c r="D140" s="97">
        <v>8</v>
      </c>
      <c r="E140" s="96"/>
      <c r="F140" s="97">
        <v>8</v>
      </c>
      <c r="J140" s="3" t="s">
        <v>43</v>
      </c>
      <c r="K140" s="163">
        <v>4</v>
      </c>
      <c r="L140" s="163">
        <v>10</v>
      </c>
      <c r="M140" s="162">
        <v>4.5</v>
      </c>
      <c r="N140" s="162">
        <v>9.5</v>
      </c>
      <c r="O140" s="48"/>
      <c r="P140" s="48"/>
    </row>
    <row r="141" spans="1:16" ht="15.75" x14ac:dyDescent="0.25">
      <c r="A141" s="63" t="s">
        <v>89</v>
      </c>
      <c r="B141" s="87" t="s">
        <v>89</v>
      </c>
      <c r="C141" s="93">
        <v>1.5</v>
      </c>
      <c r="D141" s="94">
        <v>1</v>
      </c>
      <c r="E141" s="94">
        <v>1</v>
      </c>
      <c r="F141" s="93">
        <v>1.5</v>
      </c>
      <c r="H141" s="86" t="s">
        <v>89</v>
      </c>
      <c r="I141" s="118">
        <v>8.5</v>
      </c>
      <c r="J141" s="2" t="s">
        <v>6</v>
      </c>
      <c r="K141" s="161">
        <v>3</v>
      </c>
      <c r="L141" s="161">
        <v>10</v>
      </c>
      <c r="M141" s="159">
        <v>4.5</v>
      </c>
      <c r="N141" s="159">
        <v>8.5</v>
      </c>
      <c r="O141" s="165">
        <v>10</v>
      </c>
      <c r="P141" s="48">
        <f>O141*220</f>
        <v>2200</v>
      </c>
    </row>
    <row r="142" spans="1:16" ht="15" x14ac:dyDescent="0.2">
      <c r="A142" s="64" t="s">
        <v>6</v>
      </c>
      <c r="B142" s="88" t="s">
        <v>6</v>
      </c>
      <c r="C142" s="96"/>
      <c r="D142" s="97">
        <v>1</v>
      </c>
      <c r="E142" s="97">
        <v>1</v>
      </c>
      <c r="F142" s="96"/>
      <c r="H142" s="116" t="s">
        <v>6</v>
      </c>
      <c r="I142" s="119">
        <v>7</v>
      </c>
      <c r="J142" s="2" t="s">
        <v>8</v>
      </c>
      <c r="K142" s="161">
        <v>1</v>
      </c>
      <c r="L142" s="160"/>
      <c r="M142" s="160"/>
      <c r="N142" s="161">
        <v>1</v>
      </c>
      <c r="O142" s="48"/>
      <c r="P142" s="48"/>
    </row>
    <row r="143" spans="1:16" ht="15" x14ac:dyDescent="0.2">
      <c r="A143" s="64" t="s">
        <v>8</v>
      </c>
      <c r="B143" s="88" t="s">
        <v>8</v>
      </c>
      <c r="C143" s="95">
        <v>1.5</v>
      </c>
      <c r="D143" s="96"/>
      <c r="E143" s="96"/>
      <c r="F143" s="95">
        <v>1.5</v>
      </c>
      <c r="H143" s="116" t="s">
        <v>8</v>
      </c>
      <c r="I143" s="119">
        <v>1.5</v>
      </c>
      <c r="J143" s="63" t="s">
        <v>90</v>
      </c>
      <c r="K143" s="162">
        <v>20.5</v>
      </c>
      <c r="L143" s="164"/>
      <c r="M143" s="162">
        <v>1.5</v>
      </c>
      <c r="N143" s="163">
        <v>19</v>
      </c>
      <c r="O143" s="48"/>
      <c r="P143" s="48"/>
    </row>
    <row r="144" spans="1:16" ht="15" x14ac:dyDescent="0.2">
      <c r="A144" s="3" t="s">
        <v>43</v>
      </c>
      <c r="B144" s="87" t="s">
        <v>43</v>
      </c>
      <c r="C144" s="93">
        <v>13.5</v>
      </c>
      <c r="D144" s="94">
        <v>8</v>
      </c>
      <c r="E144" s="94">
        <v>1</v>
      </c>
      <c r="F144" s="93">
        <v>20.5</v>
      </c>
      <c r="H144" s="86" t="s">
        <v>43</v>
      </c>
      <c r="I144" s="118">
        <v>39</v>
      </c>
      <c r="J144" s="64" t="s">
        <v>6</v>
      </c>
      <c r="K144" s="161">
        <v>17</v>
      </c>
      <c r="L144" s="160"/>
      <c r="M144" s="159">
        <v>1.5</v>
      </c>
      <c r="N144" s="159">
        <v>15.5</v>
      </c>
      <c r="O144" s="48"/>
      <c r="P144" s="48"/>
    </row>
    <row r="145" spans="1:16" ht="15" x14ac:dyDescent="0.2">
      <c r="A145" s="2" t="s">
        <v>6</v>
      </c>
      <c r="B145" s="88" t="s">
        <v>6</v>
      </c>
      <c r="C145" s="97">
        <v>8</v>
      </c>
      <c r="D145" s="97">
        <v>8</v>
      </c>
      <c r="E145" s="97">
        <v>1</v>
      </c>
      <c r="F145" s="97">
        <v>15</v>
      </c>
      <c r="H145" s="116" t="s">
        <v>6</v>
      </c>
      <c r="I145" s="119">
        <v>32</v>
      </c>
      <c r="J145" s="64" t="s">
        <v>8</v>
      </c>
      <c r="K145" s="159">
        <v>3.5</v>
      </c>
      <c r="L145" s="160"/>
      <c r="M145" s="160"/>
      <c r="N145" s="159">
        <v>3.5</v>
      </c>
      <c r="O145" s="48"/>
      <c r="P145" s="48"/>
    </row>
    <row r="146" spans="1:16" ht="15" x14ac:dyDescent="0.2">
      <c r="A146" s="2" t="s">
        <v>8</v>
      </c>
      <c r="B146" s="88" t="s">
        <v>8</v>
      </c>
      <c r="C146" s="95">
        <v>5.5</v>
      </c>
      <c r="D146" s="96"/>
      <c r="E146" s="96"/>
      <c r="F146" s="95">
        <v>5.5</v>
      </c>
      <c r="H146" s="116" t="s">
        <v>8</v>
      </c>
      <c r="I146" s="119">
        <v>7</v>
      </c>
      <c r="J146" s="63" t="s">
        <v>91</v>
      </c>
      <c r="K146" s="163">
        <v>12</v>
      </c>
      <c r="L146" s="164"/>
      <c r="M146" s="164"/>
      <c r="N146" s="163">
        <v>12</v>
      </c>
      <c r="O146" s="48"/>
      <c r="P146" s="48"/>
    </row>
    <row r="147" spans="1:16" ht="15" x14ac:dyDescent="0.2">
      <c r="A147" s="63" t="s">
        <v>90</v>
      </c>
      <c r="B147" s="87" t="s">
        <v>90</v>
      </c>
      <c r="C147" s="93">
        <v>20.5</v>
      </c>
      <c r="D147" s="98"/>
      <c r="E147" s="94">
        <v>2</v>
      </c>
      <c r="F147" s="93">
        <v>18.5</v>
      </c>
      <c r="H147" s="86" t="s">
        <v>90</v>
      </c>
      <c r="I147" s="118">
        <v>2.5</v>
      </c>
      <c r="J147" s="64" t="s">
        <v>6</v>
      </c>
      <c r="K147" s="161">
        <v>9</v>
      </c>
      <c r="L147" s="160"/>
      <c r="M147" s="160"/>
      <c r="N147" s="161">
        <v>9</v>
      </c>
      <c r="O147" s="48"/>
      <c r="P147" s="48"/>
    </row>
    <row r="148" spans="1:16" ht="15" x14ac:dyDescent="0.2">
      <c r="A148" s="64" t="s">
        <v>6</v>
      </c>
      <c r="B148" s="88" t="s">
        <v>6</v>
      </c>
      <c r="C148" s="97">
        <v>17</v>
      </c>
      <c r="D148" s="96"/>
      <c r="E148" s="96"/>
      <c r="F148" s="97">
        <v>17</v>
      </c>
      <c r="H148" s="116" t="s">
        <v>6</v>
      </c>
      <c r="I148" s="119">
        <v>2.5</v>
      </c>
      <c r="J148" s="64" t="s">
        <v>8</v>
      </c>
      <c r="K148" s="161">
        <v>3</v>
      </c>
      <c r="L148" s="160"/>
      <c r="M148" s="160"/>
      <c r="N148" s="161">
        <v>3</v>
      </c>
      <c r="O148" s="48"/>
      <c r="P148" s="48"/>
    </row>
    <row r="149" spans="1:16" ht="15" x14ac:dyDescent="0.2">
      <c r="A149" s="64" t="s">
        <v>8</v>
      </c>
      <c r="B149" s="88" t="s">
        <v>8</v>
      </c>
      <c r="C149" s="95">
        <v>3.5</v>
      </c>
      <c r="D149" s="96"/>
      <c r="E149" s="97">
        <v>2</v>
      </c>
      <c r="F149" s="95">
        <v>1.5</v>
      </c>
      <c r="J149" s="63" t="s">
        <v>92</v>
      </c>
      <c r="K149" s="162">
        <v>8.5</v>
      </c>
      <c r="L149" s="164"/>
      <c r="M149" s="164"/>
      <c r="N149" s="162">
        <v>8.5</v>
      </c>
      <c r="O149" s="48"/>
      <c r="P149" s="48"/>
    </row>
    <row r="150" spans="1:16" ht="15" x14ac:dyDescent="0.2">
      <c r="A150" s="63" t="s">
        <v>91</v>
      </c>
      <c r="B150" s="87" t="s">
        <v>91</v>
      </c>
      <c r="C150" s="93">
        <v>14.5</v>
      </c>
      <c r="D150" s="98"/>
      <c r="E150" s="98"/>
      <c r="F150" s="93">
        <v>14.5</v>
      </c>
      <c r="H150" s="86" t="s">
        <v>91</v>
      </c>
      <c r="I150" s="118">
        <v>0.5</v>
      </c>
      <c r="J150" s="64" t="s">
        <v>6</v>
      </c>
      <c r="K150" s="161">
        <v>6</v>
      </c>
      <c r="L150" s="160"/>
      <c r="M150" s="160"/>
      <c r="N150" s="161">
        <v>6</v>
      </c>
      <c r="O150" s="48"/>
      <c r="P150" s="48"/>
    </row>
    <row r="151" spans="1:16" ht="15" x14ac:dyDescent="0.2">
      <c r="A151" s="64" t="s">
        <v>6</v>
      </c>
      <c r="B151" s="88" t="s">
        <v>6</v>
      </c>
      <c r="C151" s="95">
        <v>10.5</v>
      </c>
      <c r="D151" s="96"/>
      <c r="E151" s="96"/>
      <c r="F151" s="95">
        <v>10.5</v>
      </c>
      <c r="H151" s="116" t="s">
        <v>6</v>
      </c>
      <c r="I151" s="119">
        <v>0.5</v>
      </c>
      <c r="J151" s="64" t="s">
        <v>8</v>
      </c>
      <c r="K151" s="159">
        <v>2.5</v>
      </c>
      <c r="L151" s="160"/>
      <c r="M151" s="160"/>
      <c r="N151" s="159">
        <v>2.5</v>
      </c>
      <c r="O151" s="48"/>
      <c r="P151" s="48"/>
    </row>
    <row r="152" spans="1:16" ht="15" x14ac:dyDescent="0.2">
      <c r="A152" s="64" t="s">
        <v>8</v>
      </c>
      <c r="B152" s="88" t="s">
        <v>8</v>
      </c>
      <c r="C152" s="97">
        <v>4</v>
      </c>
      <c r="D152" s="96"/>
      <c r="E152" s="96"/>
      <c r="F152" s="97">
        <v>4</v>
      </c>
      <c r="J152" s="63" t="s">
        <v>93</v>
      </c>
      <c r="K152" s="163">
        <v>2</v>
      </c>
      <c r="L152" s="164"/>
      <c r="M152" s="164"/>
      <c r="N152" s="163">
        <v>2</v>
      </c>
      <c r="O152" s="48"/>
      <c r="P152" s="48"/>
    </row>
    <row r="153" spans="1:16" ht="15" x14ac:dyDescent="0.2">
      <c r="A153" s="63" t="s">
        <v>92</v>
      </c>
      <c r="B153" s="87" t="s">
        <v>92</v>
      </c>
      <c r="C153" s="94">
        <v>10</v>
      </c>
      <c r="D153" s="98"/>
      <c r="E153" s="94">
        <v>2</v>
      </c>
      <c r="F153" s="94">
        <v>8</v>
      </c>
      <c r="J153" s="64" t="s">
        <v>6</v>
      </c>
      <c r="K153" s="161">
        <v>2</v>
      </c>
      <c r="L153" s="160"/>
      <c r="M153" s="160"/>
      <c r="N153" s="161">
        <v>2</v>
      </c>
      <c r="O153" s="48"/>
      <c r="P153" s="48"/>
    </row>
    <row r="154" spans="1:16" ht="15.75" x14ac:dyDescent="0.25">
      <c r="A154" s="99" t="s">
        <v>8</v>
      </c>
      <c r="B154" s="100" t="s">
        <v>8</v>
      </c>
      <c r="C154" s="101">
        <v>2</v>
      </c>
      <c r="D154" s="102"/>
      <c r="E154" s="102"/>
      <c r="F154" s="101">
        <v>2</v>
      </c>
      <c r="H154" s="116" t="s">
        <v>8</v>
      </c>
      <c r="I154" s="119">
        <v>3</v>
      </c>
      <c r="O154" s="84">
        <f>SUM(O3:O153)</f>
        <v>91</v>
      </c>
      <c r="P154" s="84">
        <f>SUM(P3:P153)</f>
        <v>21820</v>
      </c>
    </row>
    <row r="155" spans="1:16" ht="15.75" x14ac:dyDescent="0.25">
      <c r="B155" s="105"/>
      <c r="C155" s="106"/>
      <c r="D155" s="107"/>
      <c r="E155" s="107"/>
      <c r="F155" s="106"/>
      <c r="P155" s="84"/>
    </row>
    <row r="156" spans="1:16" x14ac:dyDescent="0.2">
      <c r="B156" s="108"/>
      <c r="C156" s="112"/>
      <c r="D156" s="110"/>
      <c r="E156" s="110"/>
      <c r="F156" s="112"/>
    </row>
    <row r="157" spans="1:16" x14ac:dyDescent="0.2">
      <c r="B157" s="105"/>
      <c r="C157" s="111"/>
      <c r="D157" s="107"/>
      <c r="E157" s="107"/>
      <c r="F157" s="111"/>
    </row>
    <row r="158" spans="1:16" x14ac:dyDescent="0.2">
      <c r="B158" s="108"/>
      <c r="C158" s="112"/>
      <c r="D158" s="110"/>
      <c r="E158" s="110"/>
      <c r="F158" s="112"/>
    </row>
    <row r="159" spans="1:16" x14ac:dyDescent="0.2">
      <c r="B159" s="105"/>
      <c r="C159" s="106"/>
      <c r="D159" s="107"/>
      <c r="E159" s="107"/>
      <c r="F159" s="106"/>
      <c r="I159"/>
    </row>
    <row r="160" spans="1:16" x14ac:dyDescent="0.2">
      <c r="B160" s="108"/>
      <c r="C160" s="109"/>
      <c r="D160" s="110"/>
      <c r="E160" s="110"/>
      <c r="F160" s="109"/>
      <c r="I160"/>
    </row>
    <row r="161" spans="2:9" x14ac:dyDescent="0.2">
      <c r="B161" s="105"/>
      <c r="C161" s="107"/>
      <c r="D161" s="106"/>
      <c r="E161" s="107"/>
      <c r="F161" s="106"/>
      <c r="I161"/>
    </row>
    <row r="162" spans="2:9" x14ac:dyDescent="0.2">
      <c r="B162" s="108"/>
      <c r="C162" s="110"/>
      <c r="D162" s="109"/>
      <c r="E162" s="110"/>
      <c r="F162" s="109"/>
      <c r="I162"/>
    </row>
    <row r="163" spans="2:9" x14ac:dyDescent="0.2">
      <c r="B163" s="105"/>
      <c r="C163" s="111"/>
      <c r="D163" s="106"/>
      <c r="E163" s="107"/>
      <c r="F163" s="111"/>
      <c r="I163"/>
    </row>
    <row r="164" spans="2:9" x14ac:dyDescent="0.2">
      <c r="B164" s="108"/>
      <c r="C164" s="112"/>
      <c r="D164" s="109"/>
      <c r="E164" s="110"/>
      <c r="F164" s="112"/>
      <c r="I164"/>
    </row>
    <row r="165" spans="2:9" x14ac:dyDescent="0.2">
      <c r="B165" s="105"/>
      <c r="C165" s="106"/>
      <c r="D165" s="106"/>
      <c r="E165" s="107"/>
      <c r="F165" s="106"/>
      <c r="I165"/>
    </row>
    <row r="166" spans="2:9" x14ac:dyDescent="0.2">
      <c r="B166" s="108"/>
      <c r="C166" s="109"/>
      <c r="D166" s="109"/>
      <c r="E166" s="110"/>
      <c r="F166" s="109"/>
      <c r="I166"/>
    </row>
    <row r="167" spans="2:9" x14ac:dyDescent="0.2">
      <c r="B167" s="105"/>
      <c r="C167" s="111"/>
      <c r="D167" s="106"/>
      <c r="E167" s="106"/>
      <c r="F167" s="111"/>
      <c r="I167"/>
    </row>
    <row r="168" spans="2:9" x14ac:dyDescent="0.2">
      <c r="B168" s="108"/>
      <c r="C168" s="112"/>
      <c r="D168" s="109"/>
      <c r="E168" s="109"/>
      <c r="F168" s="112"/>
      <c r="I168"/>
    </row>
    <row r="169" spans="2:9" x14ac:dyDescent="0.2">
      <c r="B169" s="105"/>
      <c r="C169" s="106"/>
      <c r="D169" s="106"/>
      <c r="E169" s="111"/>
      <c r="F169" s="111"/>
      <c r="I169"/>
    </row>
    <row r="170" spans="2:9" x14ac:dyDescent="0.2">
      <c r="B170" s="108"/>
      <c r="C170" s="109"/>
      <c r="D170" s="109"/>
      <c r="E170" s="112"/>
      <c r="F170" s="112"/>
      <c r="I170"/>
    </row>
    <row r="171" spans="2:9" x14ac:dyDescent="0.2">
      <c r="B171" s="105"/>
      <c r="C171" s="106"/>
      <c r="D171" s="106"/>
      <c r="E171" s="107"/>
      <c r="F171" s="106"/>
      <c r="I171"/>
    </row>
    <row r="172" spans="2:9" x14ac:dyDescent="0.2">
      <c r="B172" s="108"/>
      <c r="C172" s="109"/>
      <c r="D172" s="109"/>
      <c r="E172" s="110"/>
      <c r="F172" s="109"/>
      <c r="I172"/>
    </row>
    <row r="173" spans="2:9" x14ac:dyDescent="0.2">
      <c r="B173" s="105"/>
      <c r="C173" s="107"/>
      <c r="D173" s="106"/>
      <c r="E173" s="107"/>
      <c r="F173" s="106"/>
      <c r="I173"/>
    </row>
    <row r="174" spans="2:9" x14ac:dyDescent="0.2">
      <c r="B174" s="108"/>
      <c r="C174" s="110"/>
      <c r="D174" s="109"/>
      <c r="E174" s="110"/>
      <c r="F174" s="109"/>
      <c r="I174"/>
    </row>
    <row r="175" spans="2:9" x14ac:dyDescent="0.2">
      <c r="B175" s="105"/>
      <c r="C175" s="106"/>
      <c r="D175" s="106"/>
      <c r="E175" s="107"/>
      <c r="F175" s="106"/>
      <c r="I175"/>
    </row>
    <row r="176" spans="2:9" x14ac:dyDescent="0.2">
      <c r="B176" s="108"/>
      <c r="C176" s="109"/>
      <c r="D176" s="109"/>
      <c r="E176" s="110"/>
      <c r="F176" s="109"/>
      <c r="I176"/>
    </row>
    <row r="177" spans="2:9" x14ac:dyDescent="0.2">
      <c r="B177" s="108"/>
      <c r="C177" s="109"/>
      <c r="D177" s="110"/>
      <c r="E177" s="110"/>
      <c r="F177" s="109"/>
      <c r="I177"/>
    </row>
    <row r="178" spans="2:9" x14ac:dyDescent="0.2">
      <c r="B178" s="105"/>
      <c r="C178" s="106"/>
      <c r="D178" s="106"/>
      <c r="E178" s="107"/>
      <c r="F178" s="106"/>
      <c r="I178"/>
    </row>
    <row r="179" spans="2:9" x14ac:dyDescent="0.2">
      <c r="B179" s="108"/>
      <c r="C179" s="109"/>
      <c r="D179" s="109"/>
      <c r="E179" s="110"/>
      <c r="F179" s="109"/>
      <c r="I179"/>
    </row>
    <row r="180" spans="2:9" x14ac:dyDescent="0.2">
      <c r="B180" s="105"/>
      <c r="C180" s="106"/>
      <c r="D180" s="106"/>
      <c r="E180" s="106"/>
      <c r="F180" s="106"/>
      <c r="I180"/>
    </row>
    <row r="181" spans="2:9" x14ac:dyDescent="0.2">
      <c r="B181" s="108"/>
      <c r="C181" s="109"/>
      <c r="D181" s="109"/>
      <c r="E181" s="109"/>
      <c r="F181" s="109"/>
      <c r="I181"/>
    </row>
    <row r="182" spans="2:9" x14ac:dyDescent="0.2">
      <c r="B182" s="108"/>
      <c r="C182" s="109"/>
      <c r="D182" s="110"/>
      <c r="E182" s="110"/>
      <c r="F182" s="109"/>
      <c r="I182"/>
    </row>
    <row r="183" spans="2:9" x14ac:dyDescent="0.2">
      <c r="B183" s="105"/>
      <c r="C183" s="111"/>
      <c r="D183" s="106"/>
      <c r="E183" s="107"/>
      <c r="F183" s="111"/>
      <c r="I183"/>
    </row>
    <row r="184" spans="2:9" x14ac:dyDescent="0.2">
      <c r="B184" s="108"/>
      <c r="C184" s="112"/>
      <c r="D184" s="109"/>
      <c r="E184" s="110"/>
      <c r="F184" s="112"/>
      <c r="I184"/>
    </row>
    <row r="185" spans="2:9" x14ac:dyDescent="0.2">
      <c r="B185" s="108"/>
      <c r="C185" s="109"/>
      <c r="D185" s="110"/>
      <c r="E185" s="110"/>
      <c r="F185" s="109"/>
      <c r="I185"/>
    </row>
    <row r="186" spans="2:9" x14ac:dyDescent="0.2">
      <c r="B186" s="105"/>
      <c r="C186" s="106"/>
      <c r="D186" s="107"/>
      <c r="E186" s="107"/>
      <c r="F186" s="106"/>
      <c r="I186"/>
    </row>
    <row r="187" spans="2:9" x14ac:dyDescent="0.2">
      <c r="B187" s="108"/>
      <c r="C187" s="109"/>
      <c r="D187" s="110"/>
      <c r="E187" s="110"/>
      <c r="F187" s="109"/>
      <c r="I187"/>
    </row>
    <row r="188" spans="2:9" x14ac:dyDescent="0.2">
      <c r="B188" s="108"/>
      <c r="C188" s="109"/>
      <c r="D188" s="110"/>
      <c r="E188" s="110"/>
      <c r="F188" s="109"/>
      <c r="I188"/>
    </row>
    <row r="189" spans="2:9" x14ac:dyDescent="0.2">
      <c r="B189" s="105"/>
      <c r="C189" s="107"/>
      <c r="D189" s="106"/>
      <c r="E189" s="107"/>
      <c r="F189" s="106"/>
      <c r="I189"/>
    </row>
    <row r="190" spans="2:9" x14ac:dyDescent="0.2">
      <c r="B190" s="108"/>
      <c r="C190" s="110"/>
      <c r="D190" s="109"/>
      <c r="E190" s="110"/>
      <c r="F190" s="109"/>
      <c r="I190"/>
    </row>
    <row r="191" spans="2:9" x14ac:dyDescent="0.2">
      <c r="B191" s="105"/>
      <c r="C191" s="107"/>
      <c r="D191" s="106"/>
      <c r="E191" s="107"/>
      <c r="F191" s="106"/>
      <c r="I191"/>
    </row>
    <row r="192" spans="2:9" x14ac:dyDescent="0.2">
      <c r="B192" s="108"/>
      <c r="C192" s="110"/>
      <c r="D192" s="109"/>
      <c r="E192" s="110"/>
      <c r="F192" s="109"/>
      <c r="I192"/>
    </row>
    <row r="193" spans="2:9" x14ac:dyDescent="0.2">
      <c r="B193" s="105"/>
      <c r="C193" s="106"/>
      <c r="D193" s="106"/>
      <c r="E193" s="107"/>
      <c r="F193" s="106"/>
      <c r="I193"/>
    </row>
    <row r="194" spans="2:9" x14ac:dyDescent="0.2">
      <c r="B194" s="108"/>
      <c r="C194" s="109"/>
      <c r="D194" s="109"/>
      <c r="E194" s="110"/>
      <c r="F194" s="109"/>
      <c r="I194"/>
    </row>
    <row r="195" spans="2:9" x14ac:dyDescent="0.2">
      <c r="B195" s="105"/>
      <c r="C195" s="111"/>
      <c r="D195" s="106"/>
      <c r="E195" s="107"/>
      <c r="F195" s="111"/>
      <c r="I195"/>
    </row>
    <row r="196" spans="2:9" x14ac:dyDescent="0.2">
      <c r="B196" s="108"/>
      <c r="C196" s="110"/>
      <c r="D196" s="109"/>
      <c r="E196" s="110"/>
      <c r="F196" s="109"/>
      <c r="I196"/>
    </row>
    <row r="197" spans="2:9" x14ac:dyDescent="0.2">
      <c r="B197" s="108"/>
      <c r="C197" s="112"/>
      <c r="D197" s="110"/>
      <c r="E197" s="110"/>
      <c r="F197" s="112"/>
      <c r="I197"/>
    </row>
    <row r="198" spans="2:9" x14ac:dyDescent="0.2">
      <c r="B198" s="105"/>
      <c r="C198" s="106"/>
      <c r="D198" s="106"/>
      <c r="E198" s="107"/>
      <c r="F198" s="106"/>
      <c r="I198"/>
    </row>
    <row r="199" spans="2:9" x14ac:dyDescent="0.2">
      <c r="B199" s="108"/>
      <c r="C199" s="109"/>
      <c r="D199" s="109"/>
      <c r="E199" s="110"/>
      <c r="F199" s="109"/>
      <c r="I199"/>
    </row>
    <row r="200" spans="2:9" x14ac:dyDescent="0.2">
      <c r="B200" s="108"/>
      <c r="C200" s="109"/>
      <c r="D200" s="110"/>
      <c r="E200" s="110"/>
      <c r="F200" s="109"/>
      <c r="I200"/>
    </row>
    <row r="201" spans="2:9" x14ac:dyDescent="0.2">
      <c r="B201" s="105"/>
      <c r="C201" s="106"/>
      <c r="D201" s="106"/>
      <c r="E201" s="111"/>
      <c r="F201" s="111"/>
      <c r="I201"/>
    </row>
    <row r="202" spans="2:9" x14ac:dyDescent="0.2">
      <c r="B202" s="108"/>
      <c r="C202" s="109"/>
      <c r="D202" s="109"/>
      <c r="E202" s="112"/>
      <c r="F202" s="112"/>
      <c r="I202"/>
    </row>
    <row r="203" spans="2:9" x14ac:dyDescent="0.2">
      <c r="B203" s="108"/>
      <c r="C203" s="109"/>
      <c r="D203" s="110"/>
      <c r="E203" s="110"/>
      <c r="F203" s="109"/>
      <c r="I203"/>
    </row>
    <row r="204" spans="2:9" x14ac:dyDescent="0.2">
      <c r="B204" s="105"/>
      <c r="C204" s="106"/>
      <c r="D204" s="106"/>
      <c r="E204" s="107"/>
      <c r="F204" s="106"/>
      <c r="I204"/>
    </row>
    <row r="205" spans="2:9" x14ac:dyDescent="0.2">
      <c r="B205" s="108"/>
      <c r="C205" s="110"/>
      <c r="D205" s="109"/>
      <c r="E205" s="110"/>
      <c r="F205" s="109"/>
      <c r="I205"/>
    </row>
    <row r="206" spans="2:9" x14ac:dyDescent="0.2">
      <c r="B206" s="108"/>
      <c r="C206" s="109"/>
      <c r="D206" s="110"/>
      <c r="E206" s="110"/>
      <c r="F206" s="109"/>
      <c r="I206"/>
    </row>
    <row r="207" spans="2:9" x14ac:dyDescent="0.2">
      <c r="B207" s="105"/>
      <c r="C207" s="111"/>
      <c r="D207" s="106"/>
      <c r="E207" s="107"/>
      <c r="F207" s="111"/>
      <c r="I207"/>
    </row>
    <row r="208" spans="2:9" x14ac:dyDescent="0.2">
      <c r="B208" s="108"/>
      <c r="C208" s="112"/>
      <c r="D208" s="109"/>
      <c r="E208" s="110"/>
      <c r="F208" s="112"/>
      <c r="I208"/>
    </row>
    <row r="209" spans="2:9" x14ac:dyDescent="0.2">
      <c r="B209" s="108"/>
      <c r="C209" s="109"/>
      <c r="D209" s="110"/>
      <c r="E209" s="110"/>
      <c r="F209" s="109"/>
      <c r="I209"/>
    </row>
    <row r="210" spans="2:9" x14ac:dyDescent="0.2">
      <c r="B210" s="105"/>
      <c r="C210" s="106"/>
      <c r="D210" s="107"/>
      <c r="E210" s="107"/>
      <c r="F210" s="106"/>
      <c r="I210"/>
    </row>
    <row r="211" spans="2:9" x14ac:dyDescent="0.2">
      <c r="B211" s="108"/>
      <c r="C211" s="109"/>
      <c r="D211" s="110"/>
      <c r="E211" s="110"/>
      <c r="F211" s="109"/>
      <c r="I211"/>
    </row>
    <row r="212" spans="2:9" x14ac:dyDescent="0.2">
      <c r="B212" s="105"/>
      <c r="C212" s="106"/>
      <c r="D212" s="107"/>
      <c r="E212" s="107"/>
      <c r="F212" s="106"/>
      <c r="I212"/>
    </row>
    <row r="213" spans="2:9" x14ac:dyDescent="0.2">
      <c r="B213" s="108"/>
      <c r="C213" s="109"/>
      <c r="D213" s="110"/>
      <c r="E213" s="110"/>
      <c r="F213" s="109"/>
      <c r="I213"/>
    </row>
    <row r="214" spans="2:9" x14ac:dyDescent="0.2">
      <c r="B214" s="105"/>
      <c r="C214" s="106"/>
      <c r="D214" s="107"/>
      <c r="E214" s="107"/>
      <c r="F214" s="106"/>
      <c r="I214"/>
    </row>
    <row r="215" spans="2:9" x14ac:dyDescent="0.2">
      <c r="B215" s="108"/>
      <c r="C215" s="109"/>
      <c r="D215" s="110"/>
      <c r="E215" s="110"/>
      <c r="F215" s="109"/>
      <c r="I215"/>
    </row>
    <row r="216" spans="2:9" x14ac:dyDescent="0.2">
      <c r="B216" s="105"/>
      <c r="C216" s="106"/>
      <c r="D216" s="106"/>
      <c r="E216" s="107"/>
      <c r="F216" s="106"/>
      <c r="I216"/>
    </row>
    <row r="217" spans="2:9" x14ac:dyDescent="0.2">
      <c r="B217" s="108"/>
      <c r="C217" s="109"/>
      <c r="D217" s="109"/>
      <c r="E217" s="110"/>
      <c r="F217" s="109"/>
      <c r="I217"/>
    </row>
    <row r="218" spans="2:9" x14ac:dyDescent="0.2">
      <c r="B218" s="105"/>
      <c r="C218" s="106"/>
      <c r="D218" s="106"/>
      <c r="E218" s="107"/>
      <c r="F218" s="106"/>
      <c r="I218"/>
    </row>
    <row r="219" spans="2:9" x14ac:dyDescent="0.2">
      <c r="B219" s="108"/>
      <c r="C219" s="109"/>
      <c r="D219" s="109"/>
      <c r="E219" s="110"/>
      <c r="F219" s="109"/>
      <c r="I219"/>
    </row>
    <row r="220" spans="2:9" x14ac:dyDescent="0.2">
      <c r="B220" s="105"/>
      <c r="C220" s="106"/>
      <c r="D220" s="106"/>
      <c r="E220" s="107"/>
      <c r="F220" s="106"/>
      <c r="I220"/>
    </row>
    <row r="221" spans="2:9" x14ac:dyDescent="0.2">
      <c r="B221" s="108"/>
      <c r="C221" s="109"/>
      <c r="D221" s="109"/>
      <c r="E221" s="110"/>
      <c r="F221" s="109"/>
      <c r="I221"/>
    </row>
    <row r="222" spans="2:9" x14ac:dyDescent="0.2">
      <c r="B222" s="105"/>
      <c r="C222" s="106"/>
      <c r="D222" s="107"/>
      <c r="E222" s="111"/>
      <c r="F222" s="111"/>
      <c r="I222"/>
    </row>
    <row r="223" spans="2:9" x14ac:dyDescent="0.2">
      <c r="B223" s="108"/>
      <c r="C223" s="109"/>
      <c r="D223" s="110"/>
      <c r="E223" s="112"/>
      <c r="F223" s="112"/>
      <c r="I223"/>
    </row>
    <row r="224" spans="2:9" x14ac:dyDescent="0.2">
      <c r="B224" s="105"/>
      <c r="C224" s="106"/>
      <c r="D224" s="106"/>
      <c r="E224" s="107"/>
      <c r="F224" s="106"/>
      <c r="I224"/>
    </row>
    <row r="225" spans="2:9" x14ac:dyDescent="0.2">
      <c r="B225" s="108"/>
      <c r="C225" s="109"/>
      <c r="D225" s="109"/>
      <c r="E225" s="110"/>
      <c r="F225" s="109"/>
      <c r="I225"/>
    </row>
    <row r="226" spans="2:9" x14ac:dyDescent="0.2">
      <c r="B226" s="105"/>
      <c r="C226" s="106"/>
      <c r="D226" s="107"/>
      <c r="E226" s="111"/>
      <c r="F226" s="111"/>
      <c r="I226"/>
    </row>
    <row r="227" spans="2:9" x14ac:dyDescent="0.2">
      <c r="B227" s="108"/>
      <c r="C227" s="109"/>
      <c r="D227" s="110"/>
      <c r="E227" s="112"/>
      <c r="F227" s="112"/>
      <c r="I227"/>
    </row>
    <row r="228" spans="2:9" x14ac:dyDescent="0.2">
      <c r="B228" s="108"/>
      <c r="C228" s="109"/>
      <c r="D228" s="110"/>
      <c r="E228" s="110"/>
      <c r="F228" s="109"/>
      <c r="I228"/>
    </row>
    <row r="229" spans="2:9" x14ac:dyDescent="0.2">
      <c r="B229" s="105"/>
      <c r="C229" s="107"/>
      <c r="D229" s="106"/>
      <c r="E229" s="107"/>
      <c r="F229" s="106"/>
      <c r="I229"/>
    </row>
    <row r="230" spans="2:9" x14ac:dyDescent="0.2">
      <c r="B230" s="108"/>
      <c r="C230" s="110"/>
      <c r="D230" s="109"/>
      <c r="E230" s="110"/>
      <c r="F230" s="109"/>
      <c r="I230"/>
    </row>
    <row r="231" spans="2:9" x14ac:dyDescent="0.2">
      <c r="B231" s="105"/>
      <c r="C231" s="106"/>
      <c r="D231" s="106"/>
      <c r="E231" s="107"/>
      <c r="F231" s="106"/>
      <c r="I231"/>
    </row>
    <row r="232" spans="2:9" x14ac:dyDescent="0.2">
      <c r="B232" s="108"/>
      <c r="C232" s="109"/>
      <c r="D232" s="109"/>
      <c r="E232" s="110"/>
      <c r="F232" s="109"/>
      <c r="I232"/>
    </row>
    <row r="233" spans="2:9" ht="12.75" x14ac:dyDescent="0.2">
      <c r="B233" s="113"/>
      <c r="C233" s="114"/>
      <c r="D233" s="104"/>
      <c r="E233" s="104"/>
      <c r="F233" s="115"/>
      <c r="I233"/>
    </row>
  </sheetData>
  <mergeCells count="5">
    <mergeCell ref="K1:N1"/>
    <mergeCell ref="O1:O2"/>
    <mergeCell ref="P1:P2"/>
    <mergeCell ref="Q1:Q2"/>
    <mergeCell ref="C2:F2"/>
  </mergeCells>
  <conditionalFormatting sqref="P4:P153">
    <cfRule type="cellIs" dxfId="409" priority="2" operator="equal">
      <formula>0</formula>
    </cfRule>
  </conditionalFormatting>
  <conditionalFormatting sqref="O3:P153">
    <cfRule type="cellIs" dxfId="408" priority="1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workbookViewId="0">
      <pane ySplit="2" topLeftCell="A132" activePane="bottomLeft" state="frozenSplit"/>
      <selection activeCell="J1" sqref="J1"/>
      <selection pane="bottomLeft" activeCell="E157" sqref="E157"/>
    </sheetView>
  </sheetViews>
  <sheetFormatPr defaultRowHeight="11.25" x14ac:dyDescent="0.2"/>
  <cols>
    <col min="1" max="1" width="34.5" customWidth="1"/>
    <col min="2" max="5" width="9.83203125" customWidth="1"/>
    <col min="7" max="7" width="11.5" bestFit="1" customWidth="1"/>
    <col min="8" max="8" width="44" bestFit="1" customWidth="1"/>
    <col min="9" max="9" width="48.6640625" customWidth="1"/>
    <col min="10" max="10" width="11.6640625" bestFit="1" customWidth="1"/>
  </cols>
  <sheetData>
    <row r="1" spans="1:8" ht="12.75" x14ac:dyDescent="0.2">
      <c r="A1" s="43" t="s">
        <v>0</v>
      </c>
      <c r="B1" s="459" t="s">
        <v>192</v>
      </c>
      <c r="C1" s="460"/>
      <c r="D1" s="460"/>
      <c r="E1" s="461"/>
      <c r="F1" s="455" t="s">
        <v>193</v>
      </c>
      <c r="G1" s="455" t="s">
        <v>72</v>
      </c>
      <c r="H1" s="463" t="s">
        <v>71</v>
      </c>
    </row>
    <row r="2" spans="1:8" ht="12.75" x14ac:dyDescent="0.2">
      <c r="A2" s="45"/>
      <c r="B2" s="44" t="s">
        <v>1</v>
      </c>
      <c r="C2" s="44" t="s">
        <v>2</v>
      </c>
      <c r="D2" s="44" t="s">
        <v>3</v>
      </c>
      <c r="E2" s="44" t="s">
        <v>4</v>
      </c>
      <c r="F2" s="456"/>
      <c r="G2" s="456"/>
      <c r="H2" s="464"/>
    </row>
    <row r="3" spans="1:8" ht="15" x14ac:dyDescent="0.2">
      <c r="A3" s="3" t="s">
        <v>5</v>
      </c>
      <c r="B3" s="168">
        <v>4.5</v>
      </c>
      <c r="C3" s="169">
        <v>10</v>
      </c>
      <c r="D3" s="168">
        <v>2.5</v>
      </c>
      <c r="E3" s="169">
        <v>12</v>
      </c>
      <c r="F3" s="48"/>
      <c r="G3" s="48"/>
    </row>
    <row r="4" spans="1:8" ht="15" x14ac:dyDescent="0.2">
      <c r="A4" s="2" t="s">
        <v>6</v>
      </c>
      <c r="B4" s="159">
        <v>0.5</v>
      </c>
      <c r="C4" s="161">
        <v>10</v>
      </c>
      <c r="D4" s="159">
        <v>2.5</v>
      </c>
      <c r="E4" s="161">
        <v>8</v>
      </c>
      <c r="F4" s="48">
        <v>10</v>
      </c>
      <c r="G4" s="48">
        <f>F4*220</f>
        <v>2200</v>
      </c>
    </row>
    <row r="5" spans="1:8" ht="15" x14ac:dyDescent="0.2">
      <c r="A5" s="2" t="s">
        <v>8</v>
      </c>
      <c r="B5" s="161">
        <v>4</v>
      </c>
      <c r="C5" s="160"/>
      <c r="D5" s="160"/>
      <c r="E5" s="161">
        <v>4</v>
      </c>
      <c r="F5" s="48"/>
      <c r="G5" s="48"/>
    </row>
    <row r="6" spans="1:8" ht="15" x14ac:dyDescent="0.2">
      <c r="A6" s="3" t="s">
        <v>7</v>
      </c>
      <c r="B6" s="168">
        <v>11.5</v>
      </c>
      <c r="C6" s="170"/>
      <c r="D6" s="169">
        <v>1</v>
      </c>
      <c r="E6" s="168">
        <v>10.5</v>
      </c>
      <c r="F6" s="48"/>
      <c r="G6" s="48"/>
    </row>
    <row r="7" spans="1:8" ht="15.75" x14ac:dyDescent="0.2">
      <c r="A7" s="2" t="s">
        <v>6</v>
      </c>
      <c r="B7" s="159">
        <v>9.5</v>
      </c>
      <c r="C7" s="160"/>
      <c r="D7" s="161">
        <v>1</v>
      </c>
      <c r="E7" s="159">
        <v>8.5</v>
      </c>
      <c r="F7" s="48">
        <v>10</v>
      </c>
      <c r="G7" s="48">
        <f>F7*220</f>
        <v>2200</v>
      </c>
      <c r="H7" s="72" t="s">
        <v>83</v>
      </c>
    </row>
    <row r="8" spans="1:8" ht="15" x14ac:dyDescent="0.2">
      <c r="A8" s="2" t="s">
        <v>8</v>
      </c>
      <c r="B8" s="161">
        <v>2</v>
      </c>
      <c r="C8" s="160"/>
      <c r="D8" s="160"/>
      <c r="E8" s="161">
        <v>2</v>
      </c>
      <c r="F8" s="48"/>
      <c r="G8" s="48"/>
    </row>
    <row r="9" spans="1:8" ht="15" x14ac:dyDescent="0.2">
      <c r="A9" s="3" t="s">
        <v>9</v>
      </c>
      <c r="B9" s="169">
        <v>13</v>
      </c>
      <c r="C9" s="170"/>
      <c r="D9" s="170"/>
      <c r="E9" s="169">
        <v>13</v>
      </c>
      <c r="F9" s="48"/>
      <c r="G9" s="48"/>
    </row>
    <row r="10" spans="1:8" ht="15" x14ac:dyDescent="0.2">
      <c r="A10" s="2" t="s">
        <v>6</v>
      </c>
      <c r="B10" s="161">
        <v>11</v>
      </c>
      <c r="C10" s="160"/>
      <c r="D10" s="160"/>
      <c r="E10" s="161">
        <v>11</v>
      </c>
      <c r="F10" s="48"/>
      <c r="G10" s="48"/>
    </row>
    <row r="11" spans="1:8" ht="15" x14ac:dyDescent="0.2">
      <c r="A11" s="2" t="s">
        <v>8</v>
      </c>
      <c r="B11" s="161">
        <v>2</v>
      </c>
      <c r="C11" s="160"/>
      <c r="D11" s="160"/>
      <c r="E11" s="161">
        <v>2</v>
      </c>
      <c r="F11" s="48"/>
      <c r="G11" s="48"/>
    </row>
    <row r="12" spans="1:8" ht="15" x14ac:dyDescent="0.2">
      <c r="A12" s="3" t="s">
        <v>10</v>
      </c>
      <c r="B12" s="169">
        <v>3</v>
      </c>
      <c r="C12" s="169">
        <v>10</v>
      </c>
      <c r="D12" s="168">
        <v>5.5</v>
      </c>
      <c r="E12" s="168">
        <v>7.5</v>
      </c>
      <c r="F12" s="48"/>
      <c r="G12" s="48"/>
    </row>
    <row r="13" spans="1:8" ht="15" x14ac:dyDescent="0.2">
      <c r="A13" s="2" t="s">
        <v>6</v>
      </c>
      <c r="B13" s="161">
        <v>3</v>
      </c>
      <c r="C13" s="161">
        <v>10</v>
      </c>
      <c r="D13" s="159">
        <v>5.5</v>
      </c>
      <c r="E13" s="159">
        <v>7.5</v>
      </c>
      <c r="F13" s="48"/>
      <c r="G13" s="48">
        <f>F13*220</f>
        <v>0</v>
      </c>
    </row>
    <row r="14" spans="1:8" ht="15" x14ac:dyDescent="0.2">
      <c r="A14" s="63" t="s">
        <v>151</v>
      </c>
      <c r="B14" s="170"/>
      <c r="C14" s="169">
        <v>1</v>
      </c>
      <c r="D14" s="169">
        <v>1</v>
      </c>
      <c r="E14" s="170"/>
      <c r="F14" s="48"/>
      <c r="G14" s="48"/>
    </row>
    <row r="15" spans="1:8" ht="15" x14ac:dyDescent="0.2">
      <c r="A15" s="64" t="s">
        <v>6</v>
      </c>
      <c r="B15" s="160"/>
      <c r="C15" s="161">
        <v>1</v>
      </c>
      <c r="D15" s="161">
        <v>1</v>
      </c>
      <c r="E15" s="160"/>
      <c r="F15" s="48"/>
      <c r="G15" s="48"/>
    </row>
    <row r="16" spans="1:8" ht="15" x14ac:dyDescent="0.2">
      <c r="A16" s="63" t="s">
        <v>94</v>
      </c>
      <c r="B16" s="169">
        <v>1</v>
      </c>
      <c r="C16" s="170"/>
      <c r="D16" s="170"/>
      <c r="E16" s="169">
        <v>1</v>
      </c>
      <c r="F16" s="48"/>
      <c r="G16" s="48"/>
    </row>
    <row r="17" spans="1:7" ht="15" x14ac:dyDescent="0.2">
      <c r="A17" s="64" t="s">
        <v>6</v>
      </c>
      <c r="B17" s="161">
        <v>1</v>
      </c>
      <c r="C17" s="160"/>
      <c r="D17" s="160"/>
      <c r="E17" s="161">
        <v>1</v>
      </c>
      <c r="F17" s="48"/>
      <c r="G17" s="48"/>
    </row>
    <row r="18" spans="1:7" ht="15" x14ac:dyDescent="0.2">
      <c r="A18" s="63" t="s">
        <v>85</v>
      </c>
      <c r="B18" s="169">
        <v>4</v>
      </c>
      <c r="C18" s="170"/>
      <c r="D18" s="170"/>
      <c r="E18" s="169">
        <v>4</v>
      </c>
      <c r="F18" s="48"/>
      <c r="G18" s="48"/>
    </row>
    <row r="19" spans="1:7" ht="15" x14ac:dyDescent="0.2">
      <c r="A19" s="64" t="s">
        <v>6</v>
      </c>
      <c r="B19" s="159">
        <v>2.5</v>
      </c>
      <c r="C19" s="160"/>
      <c r="D19" s="160"/>
      <c r="E19" s="159">
        <v>2.5</v>
      </c>
      <c r="F19" s="48"/>
      <c r="G19" s="48"/>
    </row>
    <row r="20" spans="1:7" ht="15" x14ac:dyDescent="0.2">
      <c r="A20" s="64" t="s">
        <v>8</v>
      </c>
      <c r="B20" s="159">
        <v>1.5</v>
      </c>
      <c r="C20" s="160"/>
      <c r="D20" s="160"/>
      <c r="E20" s="159">
        <v>1.5</v>
      </c>
      <c r="F20" s="48"/>
      <c r="G20" s="48"/>
    </row>
    <row r="21" spans="1:7" ht="15" x14ac:dyDescent="0.2">
      <c r="A21" s="63" t="s">
        <v>11</v>
      </c>
      <c r="B21" s="168">
        <v>7.5</v>
      </c>
      <c r="C21" s="170"/>
      <c r="D21" s="169">
        <v>1</v>
      </c>
      <c r="E21" s="168">
        <v>6.5</v>
      </c>
      <c r="F21" s="48"/>
      <c r="G21" s="48"/>
    </row>
    <row r="22" spans="1:7" ht="15" x14ac:dyDescent="0.2">
      <c r="A22" s="64" t="s">
        <v>6</v>
      </c>
      <c r="B22" s="159">
        <v>7.5</v>
      </c>
      <c r="C22" s="160"/>
      <c r="D22" s="161">
        <v>1</v>
      </c>
      <c r="E22" s="159">
        <v>6.5</v>
      </c>
      <c r="F22" s="48"/>
      <c r="G22" s="48"/>
    </row>
    <row r="23" spans="1:7" ht="15" x14ac:dyDescent="0.2">
      <c r="A23" s="3" t="s">
        <v>12</v>
      </c>
      <c r="B23" s="169">
        <v>2</v>
      </c>
      <c r="C23" s="169">
        <v>10</v>
      </c>
      <c r="D23" s="169">
        <v>1</v>
      </c>
      <c r="E23" s="169">
        <v>11</v>
      </c>
      <c r="F23" s="48"/>
      <c r="G23" s="48"/>
    </row>
    <row r="24" spans="1:7" ht="15" x14ac:dyDescent="0.2">
      <c r="A24" s="2" t="s">
        <v>6</v>
      </c>
      <c r="B24" s="161">
        <v>2</v>
      </c>
      <c r="C24" s="161">
        <v>10</v>
      </c>
      <c r="D24" s="161">
        <v>1</v>
      </c>
      <c r="E24" s="161">
        <v>11</v>
      </c>
      <c r="F24" s="48"/>
      <c r="G24" s="48">
        <f>F24*220</f>
        <v>0</v>
      </c>
    </row>
    <row r="25" spans="1:7" ht="15" x14ac:dyDescent="0.2">
      <c r="A25" s="3" t="s">
        <v>13</v>
      </c>
      <c r="B25" s="168">
        <v>23.5</v>
      </c>
      <c r="C25" s="169">
        <v>10</v>
      </c>
      <c r="D25" s="168">
        <v>3.5</v>
      </c>
      <c r="E25" s="169">
        <v>30</v>
      </c>
      <c r="F25" s="48"/>
      <c r="G25" s="48"/>
    </row>
    <row r="26" spans="1:7" ht="15" x14ac:dyDescent="0.2">
      <c r="A26" s="2" t="s">
        <v>6</v>
      </c>
      <c r="B26" s="161">
        <v>17</v>
      </c>
      <c r="C26" s="161">
        <v>10</v>
      </c>
      <c r="D26" s="159">
        <v>3.5</v>
      </c>
      <c r="E26" s="159">
        <v>23.5</v>
      </c>
      <c r="F26" s="48"/>
      <c r="G26" s="48">
        <f>F26*220</f>
        <v>0</v>
      </c>
    </row>
    <row r="27" spans="1:7" ht="15" x14ac:dyDescent="0.2">
      <c r="A27" s="2" t="s">
        <v>8</v>
      </c>
      <c r="B27" s="159">
        <v>6.5</v>
      </c>
      <c r="C27" s="160"/>
      <c r="D27" s="160"/>
      <c r="E27" s="159">
        <v>6.5</v>
      </c>
      <c r="F27" s="48"/>
      <c r="G27" s="48"/>
    </row>
    <row r="28" spans="1:7" ht="15" x14ac:dyDescent="0.2">
      <c r="A28" s="3" t="s">
        <v>14</v>
      </c>
      <c r="B28" s="169">
        <v>15</v>
      </c>
      <c r="C28" s="169">
        <v>20</v>
      </c>
      <c r="D28" s="169">
        <v>5</v>
      </c>
      <c r="E28" s="169">
        <v>30</v>
      </c>
      <c r="F28" s="48"/>
      <c r="G28" s="48"/>
    </row>
    <row r="29" spans="1:7" ht="15" x14ac:dyDescent="0.2">
      <c r="A29" s="2" t="s">
        <v>6</v>
      </c>
      <c r="B29" s="161">
        <v>8</v>
      </c>
      <c r="C29" s="161">
        <v>20</v>
      </c>
      <c r="D29" s="161">
        <v>5</v>
      </c>
      <c r="E29" s="161">
        <v>23</v>
      </c>
      <c r="F29" s="48"/>
      <c r="G29" s="48">
        <f>F29*220</f>
        <v>0</v>
      </c>
    </row>
    <row r="30" spans="1:7" ht="15" x14ac:dyDescent="0.2">
      <c r="A30" s="2" t="s">
        <v>8</v>
      </c>
      <c r="B30" s="161">
        <v>7</v>
      </c>
      <c r="C30" s="160"/>
      <c r="D30" s="160"/>
      <c r="E30" s="161">
        <v>7</v>
      </c>
      <c r="F30" s="48"/>
      <c r="G30" s="48"/>
    </row>
    <row r="31" spans="1:7" ht="15" x14ac:dyDescent="0.2">
      <c r="A31" s="3" t="s">
        <v>15</v>
      </c>
      <c r="B31" s="168">
        <v>10.5</v>
      </c>
      <c r="C31" s="169">
        <v>5</v>
      </c>
      <c r="D31" s="168">
        <v>2.5</v>
      </c>
      <c r="E31" s="169">
        <v>13</v>
      </c>
      <c r="F31" s="48"/>
      <c r="G31" s="48"/>
    </row>
    <row r="32" spans="1:7" ht="15" x14ac:dyDescent="0.2">
      <c r="A32" s="2" t="s">
        <v>6</v>
      </c>
      <c r="B32" s="161">
        <v>9</v>
      </c>
      <c r="C32" s="160"/>
      <c r="D32" s="161">
        <v>1</v>
      </c>
      <c r="E32" s="161">
        <v>8</v>
      </c>
      <c r="F32" s="48"/>
      <c r="G32" s="48">
        <f>F32*220</f>
        <v>0</v>
      </c>
    </row>
    <row r="33" spans="1:12" ht="15" x14ac:dyDescent="0.2">
      <c r="A33" s="2" t="s">
        <v>8</v>
      </c>
      <c r="B33" s="159">
        <v>1.5</v>
      </c>
      <c r="C33" s="161">
        <v>5</v>
      </c>
      <c r="D33" s="159">
        <v>1.5</v>
      </c>
      <c r="E33" s="161">
        <v>5</v>
      </c>
      <c r="F33" s="48"/>
      <c r="G33" s="48">
        <f>F33*310</f>
        <v>0</v>
      </c>
    </row>
    <row r="34" spans="1:12" ht="15" x14ac:dyDescent="0.2">
      <c r="A34" s="3" t="s">
        <v>16</v>
      </c>
      <c r="B34" s="169">
        <v>12</v>
      </c>
      <c r="C34" s="169">
        <v>26</v>
      </c>
      <c r="D34" s="169">
        <v>4</v>
      </c>
      <c r="E34" s="169">
        <v>34</v>
      </c>
      <c r="F34" s="48"/>
      <c r="G34" s="48"/>
    </row>
    <row r="35" spans="1:12" ht="15.75" x14ac:dyDescent="0.2">
      <c r="A35" s="2" t="s">
        <v>6</v>
      </c>
      <c r="B35" s="161">
        <v>4</v>
      </c>
      <c r="C35" s="161">
        <v>26</v>
      </c>
      <c r="D35" s="161">
        <v>2</v>
      </c>
      <c r="E35" s="161">
        <v>28</v>
      </c>
      <c r="F35" s="48"/>
      <c r="G35" s="48">
        <f>F35*220</f>
        <v>0</v>
      </c>
      <c r="H35" s="72"/>
    </row>
    <row r="36" spans="1:12" ht="15.75" x14ac:dyDescent="0.2">
      <c r="A36" s="2" t="s">
        <v>8</v>
      </c>
      <c r="B36" s="161">
        <v>8</v>
      </c>
      <c r="C36" s="160"/>
      <c r="D36" s="161">
        <v>2</v>
      </c>
      <c r="E36" s="161">
        <v>6</v>
      </c>
      <c r="F36" s="48"/>
      <c r="G36" s="48"/>
      <c r="H36" s="72"/>
    </row>
    <row r="37" spans="1:12" ht="15" x14ac:dyDescent="0.2">
      <c r="A37" s="3" t="s">
        <v>17</v>
      </c>
      <c r="B37" s="168">
        <v>14.5</v>
      </c>
      <c r="C37" s="169">
        <v>10</v>
      </c>
      <c r="D37" s="169">
        <v>3</v>
      </c>
      <c r="E37" s="168">
        <v>21.5</v>
      </c>
      <c r="F37" s="48"/>
      <c r="G37" s="48"/>
    </row>
    <row r="38" spans="1:12" ht="15" x14ac:dyDescent="0.2">
      <c r="A38" s="2" t="s">
        <v>6</v>
      </c>
      <c r="B38" s="161">
        <v>9</v>
      </c>
      <c r="C38" s="161">
        <v>10</v>
      </c>
      <c r="D38" s="161">
        <v>3</v>
      </c>
      <c r="E38" s="161">
        <v>16</v>
      </c>
      <c r="F38" s="48"/>
      <c r="G38" s="48"/>
    </row>
    <row r="39" spans="1:12" ht="15" x14ac:dyDescent="0.2">
      <c r="A39" s="2" t="s">
        <v>8</v>
      </c>
      <c r="B39" s="159">
        <v>5.5</v>
      </c>
      <c r="C39" s="160"/>
      <c r="D39" s="160"/>
      <c r="E39" s="159">
        <v>5.5</v>
      </c>
      <c r="F39" s="48"/>
      <c r="G39" s="48"/>
    </row>
    <row r="40" spans="1:12" ht="15" x14ac:dyDescent="0.2">
      <c r="A40" s="3" t="s">
        <v>18</v>
      </c>
      <c r="B40" s="169">
        <v>3</v>
      </c>
      <c r="C40" s="169">
        <v>30</v>
      </c>
      <c r="D40" s="169">
        <v>6</v>
      </c>
      <c r="E40" s="169">
        <v>27</v>
      </c>
      <c r="F40" s="48"/>
      <c r="G40" s="48"/>
    </row>
    <row r="41" spans="1:12" ht="15" x14ac:dyDescent="0.2">
      <c r="A41" s="2" t="s">
        <v>6</v>
      </c>
      <c r="B41" s="161">
        <v>2</v>
      </c>
      <c r="C41" s="161">
        <v>30</v>
      </c>
      <c r="D41" s="161">
        <v>5</v>
      </c>
      <c r="E41" s="161">
        <v>27</v>
      </c>
      <c r="F41" s="48"/>
      <c r="G41" s="48">
        <f>F41*220</f>
        <v>0</v>
      </c>
    </row>
    <row r="42" spans="1:12" ht="15.75" x14ac:dyDescent="0.25">
      <c r="A42" s="2" t="s">
        <v>8</v>
      </c>
      <c r="B42" s="161">
        <v>1</v>
      </c>
      <c r="C42" s="160"/>
      <c r="D42" s="161">
        <v>1</v>
      </c>
      <c r="E42" s="160"/>
      <c r="F42" s="165"/>
      <c r="G42" s="48">
        <f>F42*310</f>
        <v>0</v>
      </c>
    </row>
    <row r="43" spans="1:12" ht="15.75" x14ac:dyDescent="0.25">
      <c r="A43" s="3" t="s">
        <v>19</v>
      </c>
      <c r="B43" s="169">
        <v>8</v>
      </c>
      <c r="C43" s="169">
        <v>10</v>
      </c>
      <c r="D43" s="170"/>
      <c r="E43" s="169">
        <v>18</v>
      </c>
      <c r="F43" s="165"/>
      <c r="G43" s="48"/>
      <c r="K43" s="141"/>
      <c r="L43" s="141"/>
    </row>
    <row r="44" spans="1:12" ht="15.75" x14ac:dyDescent="0.25">
      <c r="A44" s="2" t="s">
        <v>6</v>
      </c>
      <c r="B44" s="159">
        <v>1.5</v>
      </c>
      <c r="C44" s="161">
        <v>10</v>
      </c>
      <c r="D44" s="160"/>
      <c r="E44" s="159">
        <v>11.5</v>
      </c>
      <c r="F44" s="165"/>
      <c r="G44" s="48">
        <f>F44*220</f>
        <v>0</v>
      </c>
      <c r="K44" s="141">
        <f>0.3*0.1*0.007</f>
        <v>2.1000000000000001E-4</v>
      </c>
      <c r="L44" s="141"/>
    </row>
    <row r="45" spans="1:12" ht="15.75" x14ac:dyDescent="0.25">
      <c r="A45" s="2" t="s">
        <v>8</v>
      </c>
      <c r="B45" s="159">
        <v>6.5</v>
      </c>
      <c r="C45" s="160"/>
      <c r="D45" s="160"/>
      <c r="E45" s="159">
        <v>6.5</v>
      </c>
      <c r="F45" s="165"/>
      <c r="G45" s="48"/>
      <c r="K45" s="141">
        <f>K44*2400</f>
        <v>0.504</v>
      </c>
      <c r="L45" s="141">
        <f>K45*12</f>
        <v>6.048</v>
      </c>
    </row>
    <row r="46" spans="1:12" ht="15.75" x14ac:dyDescent="0.25">
      <c r="A46" s="3" t="s">
        <v>20</v>
      </c>
      <c r="B46" s="169">
        <v>1</v>
      </c>
      <c r="C46" s="169">
        <v>100</v>
      </c>
      <c r="D46" s="169">
        <v>22</v>
      </c>
      <c r="E46" s="169">
        <v>79</v>
      </c>
      <c r="F46" s="165"/>
      <c r="G46" s="48"/>
      <c r="K46" s="141"/>
      <c r="L46" s="141">
        <f>L45*400</f>
        <v>2419.1999999999998</v>
      </c>
    </row>
    <row r="47" spans="1:12" ht="15.75" x14ac:dyDescent="0.25">
      <c r="A47" s="2" t="s">
        <v>6</v>
      </c>
      <c r="B47" s="159">
        <v>0.5</v>
      </c>
      <c r="C47" s="161">
        <v>80</v>
      </c>
      <c r="D47" s="161">
        <v>19</v>
      </c>
      <c r="E47" s="159">
        <v>61.5</v>
      </c>
      <c r="F47" s="165">
        <v>10</v>
      </c>
      <c r="G47" s="48">
        <f>F47*220</f>
        <v>2200</v>
      </c>
      <c r="H47" s="72" t="s">
        <v>181</v>
      </c>
    </row>
    <row r="48" spans="1:12" ht="15.75" x14ac:dyDescent="0.25">
      <c r="A48" s="2" t="s">
        <v>8</v>
      </c>
      <c r="B48" s="159">
        <v>0.5</v>
      </c>
      <c r="C48" s="161">
        <v>20</v>
      </c>
      <c r="D48" s="161">
        <v>3</v>
      </c>
      <c r="E48" s="159">
        <v>17.5</v>
      </c>
      <c r="F48" s="165"/>
      <c r="G48" s="48">
        <f>F48*310</f>
        <v>0</v>
      </c>
    </row>
    <row r="49" spans="1:8" ht="15.75" x14ac:dyDescent="0.25">
      <c r="A49" s="3" t="s">
        <v>21</v>
      </c>
      <c r="B49" s="169">
        <v>18</v>
      </c>
      <c r="C49" s="169">
        <v>35</v>
      </c>
      <c r="D49" s="168">
        <v>1.5</v>
      </c>
      <c r="E49" s="168">
        <v>51.5</v>
      </c>
      <c r="F49" s="165"/>
      <c r="G49" s="48"/>
    </row>
    <row r="50" spans="1:8" ht="15.75" x14ac:dyDescent="0.25">
      <c r="A50" s="2" t="s">
        <v>6</v>
      </c>
      <c r="B50" s="161">
        <v>15</v>
      </c>
      <c r="C50" s="161">
        <v>30</v>
      </c>
      <c r="D50" s="159">
        <v>1.5</v>
      </c>
      <c r="E50" s="159">
        <v>43.5</v>
      </c>
      <c r="F50" s="165">
        <v>10</v>
      </c>
      <c r="G50" s="48">
        <f>F50*220</f>
        <v>2200</v>
      </c>
    </row>
    <row r="51" spans="1:8" ht="15.75" x14ac:dyDescent="0.25">
      <c r="A51" s="2" t="s">
        <v>8</v>
      </c>
      <c r="B51" s="161">
        <v>3</v>
      </c>
      <c r="C51" s="161">
        <v>5</v>
      </c>
      <c r="D51" s="160"/>
      <c r="E51" s="161">
        <v>8</v>
      </c>
      <c r="F51" s="165"/>
      <c r="G51" s="48"/>
    </row>
    <row r="52" spans="1:8" ht="15.75" x14ac:dyDescent="0.25">
      <c r="A52" s="3" t="s">
        <v>22</v>
      </c>
      <c r="B52" s="169">
        <v>14</v>
      </c>
      <c r="C52" s="169">
        <v>10</v>
      </c>
      <c r="D52" s="169">
        <v>3</v>
      </c>
      <c r="E52" s="169">
        <v>21</v>
      </c>
      <c r="F52" s="165"/>
      <c r="G52" s="48"/>
    </row>
    <row r="53" spans="1:8" ht="15.75" x14ac:dyDescent="0.25">
      <c r="A53" s="2" t="s">
        <v>6</v>
      </c>
      <c r="B53" s="161">
        <v>11</v>
      </c>
      <c r="C53" s="161">
        <v>10</v>
      </c>
      <c r="D53" s="161">
        <v>3</v>
      </c>
      <c r="E53" s="161">
        <v>18</v>
      </c>
      <c r="F53" s="165">
        <v>10</v>
      </c>
      <c r="G53" s="48">
        <f>F53*220</f>
        <v>2200</v>
      </c>
    </row>
    <row r="54" spans="1:8" ht="15.75" x14ac:dyDescent="0.25">
      <c r="A54" s="2" t="s">
        <v>8</v>
      </c>
      <c r="B54" s="161">
        <v>3</v>
      </c>
      <c r="C54" s="160"/>
      <c r="D54" s="160"/>
      <c r="E54" s="161">
        <v>3</v>
      </c>
      <c r="F54" s="165"/>
      <c r="G54" s="48">
        <f>F54*310</f>
        <v>0</v>
      </c>
    </row>
    <row r="55" spans="1:8" ht="15.75" x14ac:dyDescent="0.2">
      <c r="A55" s="3" t="s">
        <v>23</v>
      </c>
      <c r="B55" s="168">
        <v>3.5</v>
      </c>
      <c r="C55" s="169">
        <v>62</v>
      </c>
      <c r="D55" s="168">
        <v>12.5</v>
      </c>
      <c r="E55" s="169">
        <v>53</v>
      </c>
      <c r="F55" s="48"/>
      <c r="G55" s="48"/>
      <c r="H55" s="72"/>
    </row>
    <row r="56" spans="1:8" ht="15" x14ac:dyDescent="0.2">
      <c r="A56" s="2" t="s">
        <v>6</v>
      </c>
      <c r="B56" s="160"/>
      <c r="C56" s="161">
        <v>57</v>
      </c>
      <c r="D56" s="159">
        <v>12.5</v>
      </c>
      <c r="E56" s="159">
        <v>44.5</v>
      </c>
      <c r="F56" s="48">
        <v>10</v>
      </c>
      <c r="G56" s="48">
        <f>F56*220</f>
        <v>2200</v>
      </c>
    </row>
    <row r="57" spans="1:8" ht="15" x14ac:dyDescent="0.2">
      <c r="A57" s="2" t="s">
        <v>8</v>
      </c>
      <c r="B57" s="159">
        <v>3.5</v>
      </c>
      <c r="C57" s="161">
        <v>5</v>
      </c>
      <c r="D57" s="160"/>
      <c r="E57" s="159">
        <v>8.5</v>
      </c>
      <c r="F57" s="48"/>
      <c r="G57" s="48">
        <f>F57*310</f>
        <v>0</v>
      </c>
    </row>
    <row r="58" spans="1:8" ht="15" x14ac:dyDescent="0.2">
      <c r="A58" s="3" t="s">
        <v>24</v>
      </c>
      <c r="B58" s="168">
        <v>6.5</v>
      </c>
      <c r="C58" s="169">
        <v>25</v>
      </c>
      <c r="D58" s="168">
        <v>8.5</v>
      </c>
      <c r="E58" s="169">
        <v>23</v>
      </c>
      <c r="F58" s="48"/>
      <c r="G58" s="48"/>
    </row>
    <row r="59" spans="1:8" ht="15" x14ac:dyDescent="0.2">
      <c r="A59" s="2" t="s">
        <v>6</v>
      </c>
      <c r="B59" s="159">
        <v>5.5</v>
      </c>
      <c r="C59" s="161">
        <v>20</v>
      </c>
      <c r="D59" s="159">
        <v>7.5</v>
      </c>
      <c r="E59" s="161">
        <v>18</v>
      </c>
      <c r="F59" s="48">
        <v>10</v>
      </c>
      <c r="G59" s="48">
        <f>F59*220</f>
        <v>2200</v>
      </c>
    </row>
    <row r="60" spans="1:8" ht="15" x14ac:dyDescent="0.2">
      <c r="A60" s="2" t="s">
        <v>8</v>
      </c>
      <c r="B60" s="161">
        <v>1</v>
      </c>
      <c r="C60" s="161">
        <v>5</v>
      </c>
      <c r="D60" s="161">
        <v>1</v>
      </c>
      <c r="E60" s="161">
        <v>5</v>
      </c>
      <c r="F60" s="48"/>
      <c r="G60" s="48"/>
    </row>
    <row r="61" spans="1:8" ht="15" x14ac:dyDescent="0.2">
      <c r="A61" s="3" t="s">
        <v>86</v>
      </c>
      <c r="B61" s="168">
        <v>9.5</v>
      </c>
      <c r="C61" s="170"/>
      <c r="D61" s="169">
        <v>3</v>
      </c>
      <c r="E61" s="168">
        <v>6.5</v>
      </c>
      <c r="F61" s="48"/>
      <c r="G61" s="48"/>
    </row>
    <row r="62" spans="1:8" ht="15.75" x14ac:dyDescent="0.25">
      <c r="A62" s="2" t="s">
        <v>6</v>
      </c>
      <c r="B62" s="161">
        <v>6</v>
      </c>
      <c r="C62" s="160"/>
      <c r="D62" s="161">
        <v>1</v>
      </c>
      <c r="E62" s="161">
        <v>5</v>
      </c>
      <c r="F62" s="165"/>
      <c r="G62" s="48">
        <f>F62*220</f>
        <v>0</v>
      </c>
    </row>
    <row r="63" spans="1:8" ht="15" x14ac:dyDescent="0.2">
      <c r="A63" s="2" t="s">
        <v>8</v>
      </c>
      <c r="B63" s="159">
        <v>3.5</v>
      </c>
      <c r="C63" s="160"/>
      <c r="D63" s="161">
        <v>2</v>
      </c>
      <c r="E63" s="159">
        <v>1.5</v>
      </c>
      <c r="F63" s="48"/>
      <c r="G63" s="48"/>
    </row>
    <row r="64" spans="1:8" ht="15" x14ac:dyDescent="0.2">
      <c r="A64" s="142" t="s">
        <v>154</v>
      </c>
      <c r="B64" s="170"/>
      <c r="C64" s="169">
        <v>1</v>
      </c>
      <c r="D64" s="170"/>
      <c r="E64" s="169">
        <v>1</v>
      </c>
      <c r="F64" s="48"/>
      <c r="G64" s="48"/>
    </row>
    <row r="65" spans="1:7" ht="15" x14ac:dyDescent="0.2">
      <c r="A65" s="143" t="s">
        <v>6</v>
      </c>
      <c r="B65" s="160"/>
      <c r="C65" s="161">
        <v>1</v>
      </c>
      <c r="D65" s="160"/>
      <c r="E65" s="161">
        <v>1</v>
      </c>
      <c r="F65" s="48"/>
      <c r="G65" s="48"/>
    </row>
    <row r="66" spans="1:7" ht="15" x14ac:dyDescent="0.2">
      <c r="A66" s="3" t="s">
        <v>190</v>
      </c>
      <c r="B66" s="169"/>
      <c r="C66" s="170"/>
      <c r="D66" s="170"/>
      <c r="E66" s="169"/>
      <c r="F66" s="48"/>
      <c r="G66" s="48"/>
    </row>
    <row r="67" spans="1:7" ht="15.75" x14ac:dyDescent="0.25">
      <c r="A67" s="2" t="s">
        <v>6</v>
      </c>
      <c r="B67" s="161"/>
      <c r="C67" s="160"/>
      <c r="D67" s="160"/>
      <c r="E67" s="161"/>
      <c r="F67" s="165"/>
      <c r="G67" s="48">
        <f>F67*220</f>
        <v>0</v>
      </c>
    </row>
    <row r="68" spans="1:7" ht="15" x14ac:dyDescent="0.2">
      <c r="A68" s="3" t="s">
        <v>95</v>
      </c>
      <c r="B68" s="170"/>
      <c r="C68" s="169">
        <v>53</v>
      </c>
      <c r="D68" s="168">
        <v>32.5</v>
      </c>
      <c r="E68" s="168">
        <v>20.5</v>
      </c>
      <c r="F68" s="48"/>
      <c r="G68" s="48"/>
    </row>
    <row r="69" spans="1:7" ht="15" x14ac:dyDescent="0.2">
      <c r="A69" s="2" t="s">
        <v>6</v>
      </c>
      <c r="B69" s="160"/>
      <c r="C69" s="161">
        <v>48</v>
      </c>
      <c r="D69" s="161">
        <v>31</v>
      </c>
      <c r="E69" s="161">
        <v>17</v>
      </c>
      <c r="F69" s="48">
        <v>10</v>
      </c>
      <c r="G69" s="48">
        <f>F69*220</f>
        <v>2200</v>
      </c>
    </row>
    <row r="70" spans="1:7" ht="15" x14ac:dyDescent="0.2">
      <c r="A70" s="2" t="s">
        <v>8</v>
      </c>
      <c r="B70" s="160"/>
      <c r="C70" s="161">
        <v>5</v>
      </c>
      <c r="D70" s="159">
        <v>1.5</v>
      </c>
      <c r="E70" s="159">
        <v>3.5</v>
      </c>
      <c r="F70" s="48"/>
      <c r="G70" s="48"/>
    </row>
    <row r="71" spans="1:7" ht="15" x14ac:dyDescent="0.2">
      <c r="A71" s="3" t="s">
        <v>96</v>
      </c>
      <c r="B71" s="169">
        <v>10</v>
      </c>
      <c r="C71" s="170"/>
      <c r="D71" s="170"/>
      <c r="E71" s="169">
        <v>10</v>
      </c>
      <c r="F71" s="48"/>
      <c r="G71" s="48"/>
    </row>
    <row r="72" spans="1:7" ht="15" x14ac:dyDescent="0.2">
      <c r="A72" s="2" t="s">
        <v>6</v>
      </c>
      <c r="B72" s="161">
        <v>10</v>
      </c>
      <c r="C72" s="160"/>
      <c r="D72" s="160"/>
      <c r="E72" s="161">
        <v>10</v>
      </c>
      <c r="F72" s="48"/>
      <c r="G72" s="48"/>
    </row>
    <row r="73" spans="1:7" ht="15" x14ac:dyDescent="0.2">
      <c r="A73" s="3" t="s">
        <v>97</v>
      </c>
      <c r="B73" s="168">
        <v>2.5</v>
      </c>
      <c r="C73" s="170"/>
      <c r="D73" s="170"/>
      <c r="E73" s="168">
        <v>2.5</v>
      </c>
      <c r="F73" s="48"/>
      <c r="G73" s="48"/>
    </row>
    <row r="74" spans="1:7" ht="15.75" x14ac:dyDescent="0.25">
      <c r="A74" s="2" t="s">
        <v>6</v>
      </c>
      <c r="B74" s="159">
        <v>2.5</v>
      </c>
      <c r="C74" s="160"/>
      <c r="D74" s="160"/>
      <c r="E74" s="159">
        <v>2.5</v>
      </c>
      <c r="F74" s="165"/>
      <c r="G74" s="48">
        <f>F74*220</f>
        <v>0</v>
      </c>
    </row>
    <row r="75" spans="1:7" ht="15.75" x14ac:dyDescent="0.25">
      <c r="A75" s="3" t="s">
        <v>25</v>
      </c>
      <c r="B75" s="169">
        <v>14</v>
      </c>
      <c r="C75" s="170"/>
      <c r="D75" s="170"/>
      <c r="E75" s="169">
        <v>14</v>
      </c>
      <c r="F75" s="165"/>
      <c r="G75" s="48"/>
    </row>
    <row r="76" spans="1:7" ht="15.75" x14ac:dyDescent="0.25">
      <c r="A76" s="2" t="s">
        <v>6</v>
      </c>
      <c r="B76" s="161">
        <v>9</v>
      </c>
      <c r="C76" s="160"/>
      <c r="D76" s="160"/>
      <c r="E76" s="161">
        <v>9</v>
      </c>
      <c r="F76" s="165"/>
      <c r="G76" s="48">
        <f>F76*220</f>
        <v>0</v>
      </c>
    </row>
    <row r="77" spans="1:7" ht="15" x14ac:dyDescent="0.2">
      <c r="A77" s="2" t="s">
        <v>8</v>
      </c>
      <c r="B77" s="161">
        <v>5</v>
      </c>
      <c r="C77" s="160"/>
      <c r="D77" s="160"/>
      <c r="E77" s="161">
        <v>5</v>
      </c>
      <c r="F77" s="48"/>
      <c r="G77" s="48"/>
    </row>
    <row r="78" spans="1:7" ht="15" x14ac:dyDescent="0.2">
      <c r="A78" s="63" t="s">
        <v>87</v>
      </c>
      <c r="B78" s="168">
        <v>1.5</v>
      </c>
      <c r="C78" s="170"/>
      <c r="D78" s="169">
        <v>1</v>
      </c>
      <c r="E78" s="168">
        <v>0.5</v>
      </c>
      <c r="F78" s="48"/>
      <c r="G78" s="48"/>
    </row>
    <row r="79" spans="1:7" ht="15" x14ac:dyDescent="0.2">
      <c r="A79" s="64" t="s">
        <v>6</v>
      </c>
      <c r="B79" s="159">
        <v>1.5</v>
      </c>
      <c r="C79" s="160"/>
      <c r="D79" s="161">
        <v>1</v>
      </c>
      <c r="E79" s="159">
        <v>0.5</v>
      </c>
      <c r="F79" s="48"/>
      <c r="G79" s="48"/>
    </row>
    <row r="80" spans="1:7" ht="15" x14ac:dyDescent="0.2">
      <c r="A80" s="64" t="s">
        <v>8</v>
      </c>
      <c r="F80" s="48"/>
      <c r="G80" s="48"/>
    </row>
    <row r="81" spans="1:8" ht="15" x14ac:dyDescent="0.2">
      <c r="A81" s="3" t="s">
        <v>26</v>
      </c>
      <c r="B81" s="168">
        <v>3.5</v>
      </c>
      <c r="C81" s="169">
        <v>25</v>
      </c>
      <c r="D81" s="168">
        <v>12.5</v>
      </c>
      <c r="E81" s="169">
        <v>16</v>
      </c>
      <c r="F81" s="48"/>
      <c r="G81" s="48"/>
    </row>
    <row r="82" spans="1:8" ht="15.75" x14ac:dyDescent="0.2">
      <c r="A82" s="2" t="s">
        <v>6</v>
      </c>
      <c r="B82" s="159">
        <v>1.5</v>
      </c>
      <c r="C82" s="161">
        <v>25</v>
      </c>
      <c r="D82" s="159">
        <v>11.5</v>
      </c>
      <c r="E82" s="161">
        <v>15</v>
      </c>
      <c r="F82" s="48">
        <v>10</v>
      </c>
      <c r="G82" s="48">
        <f>F82*220</f>
        <v>2200</v>
      </c>
      <c r="H82" s="72" t="s">
        <v>195</v>
      </c>
    </row>
    <row r="83" spans="1:8" ht="15.75" x14ac:dyDescent="0.25">
      <c r="A83" s="2" t="s">
        <v>8</v>
      </c>
      <c r="B83" s="161">
        <v>2</v>
      </c>
      <c r="C83" s="160"/>
      <c r="D83" s="161">
        <v>1</v>
      </c>
      <c r="E83" s="161">
        <v>1</v>
      </c>
      <c r="F83" s="165"/>
      <c r="G83" s="48">
        <f>F83*310</f>
        <v>0</v>
      </c>
    </row>
    <row r="84" spans="1:8" ht="15" x14ac:dyDescent="0.2">
      <c r="A84" s="3" t="s">
        <v>27</v>
      </c>
      <c r="B84" s="168">
        <v>12.5</v>
      </c>
      <c r="C84" s="169">
        <v>20</v>
      </c>
      <c r="D84" s="169">
        <v>5</v>
      </c>
      <c r="E84" s="168">
        <v>27.5</v>
      </c>
      <c r="F84" s="48"/>
      <c r="G84" s="48"/>
    </row>
    <row r="85" spans="1:8" ht="15" x14ac:dyDescent="0.2">
      <c r="A85" s="2" t="s">
        <v>6</v>
      </c>
      <c r="B85" s="161">
        <v>7</v>
      </c>
      <c r="C85" s="161">
        <v>20</v>
      </c>
      <c r="D85" s="161">
        <v>5</v>
      </c>
      <c r="E85" s="161">
        <v>22</v>
      </c>
      <c r="F85" s="48"/>
      <c r="G85" s="48">
        <f>F85*220</f>
        <v>0</v>
      </c>
    </row>
    <row r="86" spans="1:8" ht="15" x14ac:dyDescent="0.2">
      <c r="A86" s="2" t="s">
        <v>8</v>
      </c>
      <c r="B86" s="159">
        <v>5.5</v>
      </c>
      <c r="C86" s="160"/>
      <c r="D86" s="160"/>
      <c r="E86" s="159">
        <v>5.5</v>
      </c>
      <c r="F86" s="48"/>
      <c r="G86" s="48"/>
    </row>
    <row r="87" spans="1:8" ht="15" x14ac:dyDescent="0.2">
      <c r="A87" s="3" t="s">
        <v>28</v>
      </c>
      <c r="B87" s="169">
        <v>4</v>
      </c>
      <c r="C87" s="169">
        <v>59</v>
      </c>
      <c r="D87" s="168">
        <v>27.5</v>
      </c>
      <c r="E87" s="168">
        <v>35.5</v>
      </c>
      <c r="F87" s="48"/>
      <c r="G87" s="48"/>
    </row>
    <row r="88" spans="1:8" ht="15" x14ac:dyDescent="0.2">
      <c r="A88" s="2" t="s">
        <v>6</v>
      </c>
      <c r="B88" s="161">
        <v>4</v>
      </c>
      <c r="C88" s="161">
        <v>53</v>
      </c>
      <c r="D88" s="159">
        <v>27.5</v>
      </c>
      <c r="E88" s="159">
        <v>29.5</v>
      </c>
      <c r="F88" s="48">
        <v>10</v>
      </c>
      <c r="G88" s="48">
        <f>F88*220</f>
        <v>2200</v>
      </c>
    </row>
    <row r="89" spans="1:8" ht="15" x14ac:dyDescent="0.2">
      <c r="A89" s="2" t="s">
        <v>8</v>
      </c>
      <c r="B89" s="160"/>
      <c r="C89" s="161">
        <v>6</v>
      </c>
      <c r="D89" s="160"/>
      <c r="E89" s="161">
        <v>6</v>
      </c>
      <c r="F89" s="48"/>
      <c r="G89" s="48">
        <f>F89*310</f>
        <v>0</v>
      </c>
    </row>
    <row r="90" spans="1:8" ht="15" x14ac:dyDescent="0.2">
      <c r="A90" s="3" t="s">
        <v>29</v>
      </c>
      <c r="B90" s="168">
        <v>13.5</v>
      </c>
      <c r="C90" s="170"/>
      <c r="D90" s="170"/>
      <c r="E90" s="168">
        <v>13.5</v>
      </c>
      <c r="F90" s="48"/>
      <c r="G90" s="48"/>
    </row>
    <row r="91" spans="1:8" ht="15.75" x14ac:dyDescent="0.25">
      <c r="A91" s="2" t="s">
        <v>6</v>
      </c>
      <c r="B91" s="161">
        <v>9</v>
      </c>
      <c r="C91" s="160"/>
      <c r="D91" s="160"/>
      <c r="E91" s="161">
        <v>9</v>
      </c>
      <c r="F91" s="165"/>
      <c r="G91" s="48">
        <f>F91*220</f>
        <v>0</v>
      </c>
    </row>
    <row r="92" spans="1:8" ht="15.75" x14ac:dyDescent="0.25">
      <c r="A92" s="2" t="s">
        <v>8</v>
      </c>
      <c r="B92" s="159">
        <v>4.5</v>
      </c>
      <c r="C92" s="160"/>
      <c r="D92" s="160"/>
      <c r="E92" s="159">
        <v>4.5</v>
      </c>
      <c r="F92" s="165"/>
      <c r="G92" s="48"/>
    </row>
    <row r="93" spans="1:8" ht="15.75" x14ac:dyDescent="0.25">
      <c r="A93" s="82" t="s">
        <v>139</v>
      </c>
      <c r="B93" s="170"/>
      <c r="C93" s="169">
        <v>1</v>
      </c>
      <c r="D93" s="170"/>
      <c r="E93" s="169">
        <v>1</v>
      </c>
      <c r="F93" s="165"/>
      <c r="G93" s="48"/>
    </row>
    <row r="94" spans="1:8" ht="15.75" x14ac:dyDescent="0.25">
      <c r="A94" s="83" t="s">
        <v>6</v>
      </c>
      <c r="B94" s="160"/>
      <c r="C94" s="161">
        <v>1</v>
      </c>
      <c r="D94" s="160"/>
      <c r="E94" s="161">
        <v>1</v>
      </c>
      <c r="F94" s="165"/>
      <c r="G94" s="48">
        <f>F94*220</f>
        <v>0</v>
      </c>
    </row>
    <row r="95" spans="1:8" ht="15" x14ac:dyDescent="0.2">
      <c r="A95" s="83" t="s">
        <v>8</v>
      </c>
      <c r="F95" s="48"/>
      <c r="G95" s="48"/>
    </row>
    <row r="96" spans="1:8" ht="15" x14ac:dyDescent="0.2">
      <c r="A96" s="3" t="s">
        <v>155</v>
      </c>
      <c r="B96" s="170"/>
      <c r="C96" s="169">
        <v>1</v>
      </c>
      <c r="D96" s="170"/>
      <c r="E96" s="169">
        <v>1</v>
      </c>
      <c r="F96" s="48"/>
      <c r="G96" s="48"/>
    </row>
    <row r="97" spans="1:8" ht="15" x14ac:dyDescent="0.2">
      <c r="A97" s="2" t="s">
        <v>6</v>
      </c>
      <c r="B97" s="160"/>
      <c r="C97" s="161">
        <v>1</v>
      </c>
      <c r="D97" s="160"/>
      <c r="E97" s="161">
        <v>1</v>
      </c>
      <c r="F97" s="48"/>
      <c r="G97" s="48"/>
    </row>
    <row r="98" spans="1:8" ht="15" x14ac:dyDescent="0.2">
      <c r="A98" s="3" t="s">
        <v>30</v>
      </c>
      <c r="B98" s="169">
        <v>14</v>
      </c>
      <c r="C98" s="169">
        <v>13</v>
      </c>
      <c r="D98" s="170"/>
      <c r="E98" s="169">
        <v>27</v>
      </c>
      <c r="F98" s="48"/>
      <c r="G98" s="48"/>
    </row>
    <row r="99" spans="1:8" ht="15" x14ac:dyDescent="0.2">
      <c r="A99" s="2" t="s">
        <v>6</v>
      </c>
      <c r="B99" s="159">
        <v>10.5</v>
      </c>
      <c r="C99" s="161">
        <v>13</v>
      </c>
      <c r="D99" s="160"/>
      <c r="E99" s="159">
        <v>23.5</v>
      </c>
      <c r="F99" s="48"/>
      <c r="G99" s="48">
        <f>F99*220</f>
        <v>0</v>
      </c>
    </row>
    <row r="100" spans="1:8" ht="15" x14ac:dyDescent="0.2">
      <c r="A100" s="2" t="s">
        <v>8</v>
      </c>
      <c r="B100" s="159">
        <v>3.5</v>
      </c>
      <c r="C100" s="160"/>
      <c r="D100" s="160"/>
      <c r="E100" s="159">
        <v>3.5</v>
      </c>
      <c r="F100" s="48"/>
      <c r="G100" s="48"/>
    </row>
    <row r="101" spans="1:8" ht="15" x14ac:dyDescent="0.2">
      <c r="A101" s="3" t="s">
        <v>31</v>
      </c>
      <c r="B101" s="169">
        <v>4</v>
      </c>
      <c r="C101" s="169">
        <v>10</v>
      </c>
      <c r="D101" s="169">
        <v>2</v>
      </c>
      <c r="E101" s="169">
        <v>12</v>
      </c>
      <c r="F101" s="48"/>
      <c r="G101" s="48"/>
    </row>
    <row r="102" spans="1:8" ht="15" x14ac:dyDescent="0.2">
      <c r="A102" s="2" t="s">
        <v>6</v>
      </c>
      <c r="B102" s="159">
        <v>2.5</v>
      </c>
      <c r="C102" s="161">
        <v>10</v>
      </c>
      <c r="D102" s="161">
        <v>2</v>
      </c>
      <c r="E102" s="159">
        <v>10.5</v>
      </c>
      <c r="F102" s="48"/>
      <c r="G102" s="48">
        <f>F102*220</f>
        <v>0</v>
      </c>
    </row>
    <row r="103" spans="1:8" ht="15.75" x14ac:dyDescent="0.25">
      <c r="A103" s="2" t="s">
        <v>8</v>
      </c>
      <c r="B103" s="159">
        <v>1.5</v>
      </c>
      <c r="C103" s="160"/>
      <c r="D103" s="160"/>
      <c r="E103" s="159">
        <v>1.5</v>
      </c>
      <c r="F103" s="165"/>
      <c r="G103" s="48">
        <f>F103*310</f>
        <v>0</v>
      </c>
    </row>
    <row r="104" spans="1:8" ht="15" x14ac:dyDescent="0.2">
      <c r="A104" s="3" t="s">
        <v>32</v>
      </c>
      <c r="B104" s="168">
        <v>13.5</v>
      </c>
      <c r="C104" s="169">
        <v>10</v>
      </c>
      <c r="D104" s="169">
        <v>2</v>
      </c>
      <c r="E104" s="168">
        <v>21.5</v>
      </c>
      <c r="F104" s="48"/>
      <c r="G104" s="48"/>
    </row>
    <row r="105" spans="1:8" ht="15" x14ac:dyDescent="0.2">
      <c r="A105" s="2" t="s">
        <v>6</v>
      </c>
      <c r="B105" s="159">
        <v>13.5</v>
      </c>
      <c r="C105" s="161">
        <v>10</v>
      </c>
      <c r="D105" s="161">
        <v>2</v>
      </c>
      <c r="E105" s="159">
        <v>21.5</v>
      </c>
      <c r="F105" s="48"/>
      <c r="G105" s="48">
        <f>F105*220</f>
        <v>0</v>
      </c>
    </row>
    <row r="106" spans="1:8" ht="15" x14ac:dyDescent="0.2">
      <c r="A106" s="3" t="s">
        <v>33</v>
      </c>
      <c r="B106" s="169">
        <v>13</v>
      </c>
      <c r="C106" s="170"/>
      <c r="D106" s="170"/>
      <c r="E106" s="169">
        <v>13</v>
      </c>
      <c r="F106" s="48"/>
      <c r="G106" s="48"/>
    </row>
    <row r="107" spans="1:8" ht="15" x14ac:dyDescent="0.2">
      <c r="A107" s="2" t="s">
        <v>6</v>
      </c>
      <c r="B107" s="161">
        <v>11</v>
      </c>
      <c r="C107" s="160"/>
      <c r="D107" s="160"/>
      <c r="E107" s="161">
        <v>11</v>
      </c>
      <c r="F107" s="48"/>
      <c r="G107" s="48"/>
    </row>
    <row r="108" spans="1:8" ht="15" x14ac:dyDescent="0.2">
      <c r="A108" s="2" t="s">
        <v>8</v>
      </c>
      <c r="B108" s="161">
        <v>2</v>
      </c>
      <c r="C108" s="160"/>
      <c r="D108" s="160"/>
      <c r="E108" s="161">
        <v>2</v>
      </c>
      <c r="F108" s="48"/>
      <c r="G108" s="48"/>
    </row>
    <row r="109" spans="1:8" ht="15.75" x14ac:dyDescent="0.2">
      <c r="A109" s="3" t="s">
        <v>34</v>
      </c>
      <c r="B109" s="169">
        <v>4</v>
      </c>
      <c r="C109" s="169">
        <v>25</v>
      </c>
      <c r="D109" s="169">
        <v>4</v>
      </c>
      <c r="E109" s="169">
        <v>25</v>
      </c>
      <c r="F109" s="48"/>
      <c r="G109" s="48"/>
      <c r="H109" s="72"/>
    </row>
    <row r="110" spans="1:8" ht="15.75" x14ac:dyDescent="0.2">
      <c r="A110" s="2" t="s">
        <v>6</v>
      </c>
      <c r="B110" s="161">
        <v>2</v>
      </c>
      <c r="C110" s="161">
        <v>20</v>
      </c>
      <c r="D110" s="160"/>
      <c r="E110" s="161">
        <v>22</v>
      </c>
      <c r="F110" s="48"/>
      <c r="G110" s="48">
        <f>F110*220</f>
        <v>0</v>
      </c>
      <c r="H110" s="72"/>
    </row>
    <row r="111" spans="1:8" ht="15" x14ac:dyDescent="0.2">
      <c r="A111" s="2" t="s">
        <v>8</v>
      </c>
      <c r="B111" s="161">
        <v>2</v>
      </c>
      <c r="C111" s="161">
        <v>5</v>
      </c>
      <c r="D111" s="161">
        <v>4</v>
      </c>
      <c r="E111" s="161">
        <v>3</v>
      </c>
      <c r="F111" s="48"/>
      <c r="G111" s="48"/>
    </row>
    <row r="112" spans="1:8" ht="15" x14ac:dyDescent="0.2">
      <c r="A112" s="63" t="s">
        <v>88</v>
      </c>
      <c r="B112" s="168">
        <v>3.5</v>
      </c>
      <c r="C112" s="170"/>
      <c r="D112" s="169">
        <v>1</v>
      </c>
      <c r="E112" s="168">
        <v>2.5</v>
      </c>
      <c r="F112" s="48"/>
      <c r="G112" s="48"/>
    </row>
    <row r="113" spans="1:7" ht="15" x14ac:dyDescent="0.2">
      <c r="A113" s="64" t="s">
        <v>6</v>
      </c>
      <c r="B113" s="161">
        <v>3</v>
      </c>
      <c r="C113" s="160"/>
      <c r="D113" s="161">
        <v>1</v>
      </c>
      <c r="E113" s="161">
        <v>2</v>
      </c>
      <c r="F113" s="48"/>
      <c r="G113" s="48"/>
    </row>
    <row r="114" spans="1:7" ht="15" x14ac:dyDescent="0.2">
      <c r="A114" s="64" t="s">
        <v>8</v>
      </c>
      <c r="B114" s="159">
        <v>0.5</v>
      </c>
      <c r="C114" s="160"/>
      <c r="D114" s="160"/>
      <c r="E114" s="159">
        <v>0.5</v>
      </c>
      <c r="F114" s="48"/>
      <c r="G114" s="48"/>
    </row>
    <row r="115" spans="1:7" ht="15" x14ac:dyDescent="0.2">
      <c r="A115" s="3" t="s">
        <v>35</v>
      </c>
      <c r="B115" s="168">
        <v>9.5</v>
      </c>
      <c r="C115" s="169">
        <v>10</v>
      </c>
      <c r="D115" s="169">
        <v>1</v>
      </c>
      <c r="E115" s="168">
        <v>18.5</v>
      </c>
      <c r="F115" s="48"/>
      <c r="G115" s="48"/>
    </row>
    <row r="116" spans="1:7" ht="15" x14ac:dyDescent="0.2">
      <c r="A116" s="2" t="s">
        <v>6</v>
      </c>
      <c r="B116" s="159">
        <v>3.5</v>
      </c>
      <c r="C116" s="161">
        <v>10</v>
      </c>
      <c r="D116" s="161">
        <v>1</v>
      </c>
      <c r="E116" s="159">
        <v>12.5</v>
      </c>
      <c r="F116" s="48"/>
      <c r="G116" s="48"/>
    </row>
    <row r="117" spans="1:7" ht="15" x14ac:dyDescent="0.2">
      <c r="A117" s="2" t="s">
        <v>8</v>
      </c>
      <c r="B117" s="161">
        <v>6</v>
      </c>
      <c r="C117" s="160"/>
      <c r="D117" s="160"/>
      <c r="E117" s="161">
        <v>6</v>
      </c>
      <c r="F117" s="48"/>
      <c r="G117" s="48"/>
    </row>
    <row r="118" spans="1:7" ht="15" x14ac:dyDescent="0.2">
      <c r="A118" s="3" t="s">
        <v>36</v>
      </c>
      <c r="B118" s="168">
        <v>13.5</v>
      </c>
      <c r="C118" s="170"/>
      <c r="D118" s="169">
        <v>13</v>
      </c>
      <c r="E118" s="168">
        <v>0.5</v>
      </c>
      <c r="F118" s="48"/>
      <c r="G118" s="48"/>
    </row>
    <row r="119" spans="1:7" ht="15" x14ac:dyDescent="0.2">
      <c r="A119" s="2" t="s">
        <v>6</v>
      </c>
      <c r="B119" s="159">
        <v>11.5</v>
      </c>
      <c r="C119" s="160"/>
      <c r="D119" s="161">
        <v>11</v>
      </c>
      <c r="E119" s="159">
        <v>0.5</v>
      </c>
      <c r="F119" s="48"/>
      <c r="G119" s="48"/>
    </row>
    <row r="120" spans="1:7" ht="15" x14ac:dyDescent="0.2">
      <c r="A120" s="2" t="s">
        <v>8</v>
      </c>
      <c r="B120" s="161">
        <v>2</v>
      </c>
      <c r="C120" s="160"/>
      <c r="D120" s="161">
        <v>2</v>
      </c>
      <c r="E120" s="160"/>
      <c r="F120" s="48"/>
      <c r="G120" s="48"/>
    </row>
    <row r="121" spans="1:7" ht="15" x14ac:dyDescent="0.2">
      <c r="A121" s="3" t="s">
        <v>37</v>
      </c>
      <c r="B121" s="169">
        <v>22</v>
      </c>
      <c r="C121" s="170"/>
      <c r="D121" s="169">
        <v>1</v>
      </c>
      <c r="E121" s="169">
        <v>21</v>
      </c>
      <c r="F121" s="48"/>
      <c r="G121" s="48"/>
    </row>
    <row r="122" spans="1:7" ht="15" x14ac:dyDescent="0.2">
      <c r="A122" s="2" t="s">
        <v>6</v>
      </c>
      <c r="B122" s="161">
        <v>15</v>
      </c>
      <c r="C122" s="160"/>
      <c r="D122" s="161">
        <v>1</v>
      </c>
      <c r="E122" s="161">
        <v>14</v>
      </c>
      <c r="F122" s="48"/>
      <c r="G122" s="48"/>
    </row>
    <row r="123" spans="1:7" ht="15" x14ac:dyDescent="0.2">
      <c r="A123" s="2" t="s">
        <v>8</v>
      </c>
      <c r="B123" s="161">
        <v>7</v>
      </c>
      <c r="C123" s="160"/>
      <c r="D123" s="160"/>
      <c r="E123" s="161">
        <v>7</v>
      </c>
      <c r="F123" s="48"/>
      <c r="G123" s="48"/>
    </row>
    <row r="124" spans="1:7" ht="15" x14ac:dyDescent="0.2">
      <c r="A124" s="3" t="s">
        <v>38</v>
      </c>
      <c r="B124" s="169">
        <v>4</v>
      </c>
      <c r="C124" s="169">
        <v>20</v>
      </c>
      <c r="D124" s="168">
        <v>3.5</v>
      </c>
      <c r="E124" s="168">
        <v>20.5</v>
      </c>
      <c r="F124" s="48"/>
      <c r="G124" s="48"/>
    </row>
    <row r="125" spans="1:7" ht="15" x14ac:dyDescent="0.2">
      <c r="A125" s="2" t="s">
        <v>6</v>
      </c>
      <c r="B125" s="161">
        <v>2</v>
      </c>
      <c r="C125" s="161">
        <v>20</v>
      </c>
      <c r="D125" s="159">
        <v>3.5</v>
      </c>
      <c r="E125" s="159">
        <v>18.5</v>
      </c>
      <c r="F125" s="48"/>
      <c r="G125" s="48"/>
    </row>
    <row r="126" spans="1:7" ht="15.75" x14ac:dyDescent="0.25">
      <c r="A126" s="2" t="s">
        <v>8</v>
      </c>
      <c r="B126" s="161">
        <v>2</v>
      </c>
      <c r="C126" s="160"/>
      <c r="D126" s="160"/>
      <c r="E126" s="161">
        <v>2</v>
      </c>
      <c r="F126" s="165"/>
      <c r="G126" s="48">
        <f>F126*310</f>
        <v>0</v>
      </c>
    </row>
    <row r="127" spans="1:7" ht="15" x14ac:dyDescent="0.2">
      <c r="A127" s="3" t="s">
        <v>39</v>
      </c>
      <c r="B127" s="169">
        <v>5</v>
      </c>
      <c r="C127" s="169">
        <v>20</v>
      </c>
      <c r="D127" s="169">
        <v>15</v>
      </c>
      <c r="E127" s="169">
        <v>10</v>
      </c>
      <c r="F127" s="48"/>
      <c r="G127" s="48"/>
    </row>
    <row r="128" spans="1:7" ht="15" x14ac:dyDescent="0.2">
      <c r="A128" s="2" t="s">
        <v>6</v>
      </c>
      <c r="B128" s="160"/>
      <c r="C128" s="161">
        <v>20</v>
      </c>
      <c r="D128" s="161">
        <v>15</v>
      </c>
      <c r="E128" s="161">
        <v>5</v>
      </c>
      <c r="F128" s="48"/>
      <c r="G128" s="48"/>
    </row>
    <row r="129" spans="1:7" ht="15" x14ac:dyDescent="0.2">
      <c r="A129" s="2" t="s">
        <v>8</v>
      </c>
      <c r="B129" s="161">
        <v>5</v>
      </c>
      <c r="C129" s="160"/>
      <c r="D129" s="160"/>
      <c r="E129" s="161">
        <v>5</v>
      </c>
      <c r="F129" s="48"/>
      <c r="G129" s="48"/>
    </row>
    <row r="130" spans="1:7" ht="15" x14ac:dyDescent="0.2">
      <c r="A130" s="3" t="s">
        <v>40</v>
      </c>
      <c r="B130" s="169">
        <v>7</v>
      </c>
      <c r="C130" s="169">
        <v>10</v>
      </c>
      <c r="D130" s="170"/>
      <c r="E130" s="169">
        <v>17</v>
      </c>
      <c r="F130" s="48"/>
      <c r="G130" s="48"/>
    </row>
    <row r="131" spans="1:7" ht="15" x14ac:dyDescent="0.2">
      <c r="A131" s="2" t="s">
        <v>6</v>
      </c>
      <c r="B131" s="159">
        <v>5.5</v>
      </c>
      <c r="C131" s="161">
        <v>10</v>
      </c>
      <c r="D131" s="160"/>
      <c r="E131" s="159">
        <v>15.5</v>
      </c>
      <c r="F131" s="48"/>
      <c r="G131" s="48">
        <f>F131*220</f>
        <v>0</v>
      </c>
    </row>
    <row r="132" spans="1:7" ht="15" x14ac:dyDescent="0.2">
      <c r="A132" s="2" t="s">
        <v>8</v>
      </c>
      <c r="B132" s="159">
        <v>1.5</v>
      </c>
      <c r="C132" s="160"/>
      <c r="D132" s="160"/>
      <c r="E132" s="159">
        <v>1.5</v>
      </c>
      <c r="F132" s="48"/>
      <c r="G132" s="48"/>
    </row>
    <row r="133" spans="1:7" ht="15" x14ac:dyDescent="0.2">
      <c r="A133" s="3" t="s">
        <v>41</v>
      </c>
      <c r="B133" s="168">
        <v>0.5</v>
      </c>
      <c r="C133" s="169">
        <v>11</v>
      </c>
      <c r="D133" s="169">
        <v>1</v>
      </c>
      <c r="E133" s="168">
        <v>10.5</v>
      </c>
      <c r="F133" s="48"/>
      <c r="G133" s="48"/>
    </row>
    <row r="134" spans="1:7" ht="15" x14ac:dyDescent="0.2">
      <c r="A134" s="2" t="s">
        <v>6</v>
      </c>
      <c r="B134" s="159">
        <v>0.5</v>
      </c>
      <c r="C134" s="161">
        <v>10</v>
      </c>
      <c r="D134" s="160"/>
      <c r="E134" s="159">
        <v>10.5</v>
      </c>
      <c r="F134" s="48"/>
      <c r="G134" s="48"/>
    </row>
    <row r="135" spans="1:7" ht="15" x14ac:dyDescent="0.2">
      <c r="A135" s="2" t="s">
        <v>8</v>
      </c>
      <c r="B135" s="160"/>
      <c r="C135" s="161">
        <v>1</v>
      </c>
      <c r="D135" s="161">
        <v>1</v>
      </c>
      <c r="E135" s="160"/>
      <c r="F135" s="48"/>
      <c r="G135" s="48">
        <f>F135*310</f>
        <v>0</v>
      </c>
    </row>
    <row r="136" spans="1:7" ht="15" x14ac:dyDescent="0.2">
      <c r="A136" s="3" t="s">
        <v>42</v>
      </c>
      <c r="B136" s="169">
        <v>13</v>
      </c>
      <c r="C136" s="170"/>
      <c r="D136" s="168">
        <v>0.5</v>
      </c>
      <c r="E136" s="168">
        <v>12.5</v>
      </c>
      <c r="F136" s="48"/>
      <c r="G136" s="48"/>
    </row>
    <row r="137" spans="1:7" ht="15" x14ac:dyDescent="0.2">
      <c r="A137" s="2" t="s">
        <v>6</v>
      </c>
      <c r="B137" s="161">
        <v>13</v>
      </c>
      <c r="C137" s="160"/>
      <c r="D137" s="159">
        <v>0.5</v>
      </c>
      <c r="E137" s="159">
        <v>12.5</v>
      </c>
      <c r="F137" s="48"/>
      <c r="G137" s="48"/>
    </row>
    <row r="138" spans="1:7" ht="15" x14ac:dyDescent="0.2">
      <c r="A138" s="3" t="s">
        <v>125</v>
      </c>
      <c r="B138" s="168">
        <v>8.5</v>
      </c>
      <c r="C138" s="170"/>
      <c r="D138" s="170"/>
      <c r="E138" s="168">
        <v>8.5</v>
      </c>
      <c r="F138" s="48"/>
      <c r="G138" s="48"/>
    </row>
    <row r="139" spans="1:7" ht="15" x14ac:dyDescent="0.2">
      <c r="A139" s="2" t="s">
        <v>6</v>
      </c>
      <c r="B139" s="159">
        <v>8.5</v>
      </c>
      <c r="C139" s="160"/>
      <c r="D139" s="160"/>
      <c r="E139" s="159">
        <v>8.5</v>
      </c>
      <c r="F139" s="48"/>
      <c r="G139" s="48"/>
    </row>
    <row r="140" spans="1:7" ht="15" x14ac:dyDescent="0.2">
      <c r="A140" s="3" t="s">
        <v>43</v>
      </c>
      <c r="B140" s="169">
        <v>4</v>
      </c>
      <c r="C140" s="169">
        <v>10</v>
      </c>
      <c r="D140" s="168">
        <v>4.5</v>
      </c>
      <c r="E140" s="168">
        <v>9.5</v>
      </c>
      <c r="F140" s="48"/>
      <c r="G140" s="48"/>
    </row>
    <row r="141" spans="1:7" ht="15.75" x14ac:dyDescent="0.25">
      <c r="A141" s="2" t="s">
        <v>6</v>
      </c>
      <c r="B141" s="161">
        <v>3</v>
      </c>
      <c r="C141" s="161">
        <v>10</v>
      </c>
      <c r="D141" s="159">
        <v>4.5</v>
      </c>
      <c r="E141" s="159">
        <v>8.5</v>
      </c>
      <c r="F141" s="165"/>
      <c r="G141" s="48">
        <f>F141*220</f>
        <v>0</v>
      </c>
    </row>
    <row r="142" spans="1:7" ht="15" x14ac:dyDescent="0.2">
      <c r="A142" s="2" t="s">
        <v>8</v>
      </c>
      <c r="B142" s="161">
        <v>1</v>
      </c>
      <c r="C142" s="160"/>
      <c r="D142" s="160"/>
      <c r="E142" s="161">
        <v>1</v>
      </c>
      <c r="F142" s="48"/>
      <c r="G142" s="48"/>
    </row>
    <row r="143" spans="1:7" ht="15" x14ac:dyDescent="0.2">
      <c r="A143" s="63" t="s">
        <v>90</v>
      </c>
      <c r="B143" s="168">
        <v>20.5</v>
      </c>
      <c r="C143" s="170"/>
      <c r="D143" s="168">
        <v>1.5</v>
      </c>
      <c r="E143" s="169">
        <v>19</v>
      </c>
      <c r="F143" s="48"/>
      <c r="G143" s="48"/>
    </row>
    <row r="144" spans="1:7" ht="15" x14ac:dyDescent="0.2">
      <c r="A144" s="64" t="s">
        <v>6</v>
      </c>
      <c r="B144" s="161">
        <v>17</v>
      </c>
      <c r="C144" s="160"/>
      <c r="D144" s="159">
        <v>1.5</v>
      </c>
      <c r="E144" s="159">
        <v>15.5</v>
      </c>
      <c r="F144" s="48"/>
      <c r="G144" s="48"/>
    </row>
    <row r="145" spans="1:7" ht="15" x14ac:dyDescent="0.2">
      <c r="A145" s="64" t="s">
        <v>8</v>
      </c>
      <c r="B145" s="159">
        <v>3.5</v>
      </c>
      <c r="C145" s="160"/>
      <c r="D145" s="160"/>
      <c r="E145" s="159">
        <v>3.5</v>
      </c>
      <c r="F145" s="48"/>
      <c r="G145" s="48"/>
    </row>
    <row r="146" spans="1:7" ht="15" x14ac:dyDescent="0.2">
      <c r="A146" s="63" t="s">
        <v>91</v>
      </c>
      <c r="B146" s="169">
        <v>12</v>
      </c>
      <c r="C146" s="170"/>
      <c r="D146" s="170"/>
      <c r="E146" s="169">
        <v>12</v>
      </c>
      <c r="F146" s="48"/>
      <c r="G146" s="48"/>
    </row>
    <row r="147" spans="1:7" ht="15" x14ac:dyDescent="0.2">
      <c r="A147" s="64" t="s">
        <v>6</v>
      </c>
      <c r="B147" s="161">
        <v>9</v>
      </c>
      <c r="C147" s="160"/>
      <c r="D147" s="160"/>
      <c r="E147" s="161">
        <v>9</v>
      </c>
      <c r="F147" s="48"/>
      <c r="G147" s="48"/>
    </row>
    <row r="148" spans="1:7" ht="15" x14ac:dyDescent="0.2">
      <c r="A148" s="64" t="s">
        <v>8</v>
      </c>
      <c r="B148" s="161">
        <v>3</v>
      </c>
      <c r="C148" s="160"/>
      <c r="D148" s="160"/>
      <c r="E148" s="161">
        <v>3</v>
      </c>
      <c r="F148" s="48"/>
      <c r="G148" s="48"/>
    </row>
    <row r="149" spans="1:7" ht="15" x14ac:dyDescent="0.2">
      <c r="A149" s="63" t="s">
        <v>92</v>
      </c>
      <c r="B149" s="168">
        <v>8.5</v>
      </c>
      <c r="C149" s="170"/>
      <c r="D149" s="170"/>
      <c r="E149" s="168">
        <v>8.5</v>
      </c>
      <c r="F149" s="48"/>
      <c r="G149" s="48"/>
    </row>
    <row r="150" spans="1:7" ht="15" x14ac:dyDescent="0.2">
      <c r="A150" s="64" t="s">
        <v>6</v>
      </c>
      <c r="B150" s="161">
        <v>6</v>
      </c>
      <c r="C150" s="160"/>
      <c r="D150" s="160"/>
      <c r="E150" s="161">
        <v>6</v>
      </c>
      <c r="F150" s="48"/>
      <c r="G150" s="48"/>
    </row>
    <row r="151" spans="1:7" ht="15" x14ac:dyDescent="0.2">
      <c r="A151" s="64" t="s">
        <v>8</v>
      </c>
      <c r="B151" s="159">
        <v>2.5</v>
      </c>
      <c r="C151" s="160"/>
      <c r="D151" s="160"/>
      <c r="E151" s="159">
        <v>2.5</v>
      </c>
      <c r="F151" s="48"/>
      <c r="G151" s="48"/>
    </row>
    <row r="152" spans="1:7" ht="15" x14ac:dyDescent="0.2">
      <c r="A152" s="63" t="s">
        <v>93</v>
      </c>
      <c r="B152" s="169">
        <v>2</v>
      </c>
      <c r="C152" s="170"/>
      <c r="D152" s="170"/>
      <c r="E152" s="169">
        <v>2</v>
      </c>
      <c r="F152" s="48"/>
      <c r="G152" s="48"/>
    </row>
    <row r="153" spans="1:7" ht="15" x14ac:dyDescent="0.2">
      <c r="A153" s="64" t="s">
        <v>8</v>
      </c>
      <c r="B153" s="161">
        <v>2</v>
      </c>
      <c r="C153" s="160"/>
      <c r="D153" s="160"/>
      <c r="E153" s="161">
        <v>2</v>
      </c>
      <c r="F153" s="48"/>
      <c r="G153" s="48"/>
    </row>
    <row r="154" spans="1:7" ht="15.75" x14ac:dyDescent="0.25">
      <c r="F154" s="84">
        <f>SUM(F3:F153)</f>
        <v>100</v>
      </c>
      <c r="G154" s="84">
        <f>SUM(G3:G153)</f>
        <v>22000</v>
      </c>
    </row>
    <row r="155" spans="1:7" ht="15.75" x14ac:dyDescent="0.25">
      <c r="G155" s="84"/>
    </row>
  </sheetData>
  <mergeCells count="4">
    <mergeCell ref="B1:E1"/>
    <mergeCell ref="F1:F2"/>
    <mergeCell ref="G1:G2"/>
    <mergeCell ref="H1:H2"/>
  </mergeCells>
  <conditionalFormatting sqref="G4:G153">
    <cfRule type="cellIs" dxfId="407" priority="2" operator="equal">
      <formula>0</formula>
    </cfRule>
  </conditionalFormatting>
  <conditionalFormatting sqref="F3:G153">
    <cfRule type="cellIs" dxfId="406" priority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3" topLeftCell="A43" activePane="bottomLeft" state="frozenSplit"/>
      <selection pane="bottomLeft" activeCell="I22" sqref="I22"/>
    </sheetView>
  </sheetViews>
  <sheetFormatPr defaultRowHeight="11.25" x14ac:dyDescent="0.2"/>
  <cols>
    <col min="1" max="1" width="34.5" customWidth="1"/>
    <col min="2" max="5" width="9.83203125" customWidth="1"/>
    <col min="7" max="7" width="11.5" bestFit="1" customWidth="1"/>
    <col min="8" max="8" width="44" bestFit="1" customWidth="1"/>
  </cols>
  <sheetData>
    <row r="1" spans="1:8" ht="15.75" x14ac:dyDescent="0.25">
      <c r="F1" s="84">
        <f>SUM(F4:F154)</f>
        <v>100</v>
      </c>
      <c r="G1" s="84">
        <f>SUM(G4:G154)</f>
        <v>22000</v>
      </c>
    </row>
    <row r="2" spans="1:8" ht="12.75" x14ac:dyDescent="0.2">
      <c r="A2" s="43" t="s">
        <v>0</v>
      </c>
      <c r="B2" s="459" t="s">
        <v>197</v>
      </c>
      <c r="C2" s="460"/>
      <c r="D2" s="460"/>
      <c r="E2" s="461"/>
      <c r="F2" s="455" t="s">
        <v>198</v>
      </c>
      <c r="G2" s="455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56"/>
      <c r="G3" s="456"/>
      <c r="H3" s="464"/>
    </row>
    <row r="4" spans="1:8" ht="15.75" x14ac:dyDescent="0.25">
      <c r="A4" s="3" t="s">
        <v>5</v>
      </c>
      <c r="B4" s="135">
        <v>13.5</v>
      </c>
      <c r="C4" s="137"/>
      <c r="D4" s="136">
        <v>2</v>
      </c>
      <c r="E4" s="135">
        <v>11.5</v>
      </c>
      <c r="F4" s="165"/>
      <c r="G4" s="165"/>
    </row>
    <row r="5" spans="1:8" ht="15.75" x14ac:dyDescent="0.25">
      <c r="A5" s="2" t="s">
        <v>6</v>
      </c>
      <c r="B5" s="138">
        <v>9.5</v>
      </c>
      <c r="C5" s="140"/>
      <c r="D5" s="139">
        <v>2</v>
      </c>
      <c r="E5" s="138">
        <v>7.5</v>
      </c>
      <c r="F5" s="165"/>
      <c r="G5" s="165">
        <f>F5*220</f>
        <v>0</v>
      </c>
    </row>
    <row r="6" spans="1:8" ht="15.75" x14ac:dyDescent="0.25">
      <c r="A6" s="2" t="s">
        <v>8</v>
      </c>
      <c r="B6" s="139">
        <v>4</v>
      </c>
      <c r="C6" s="140"/>
      <c r="D6" s="140"/>
      <c r="E6" s="139">
        <v>4</v>
      </c>
      <c r="F6" s="165"/>
      <c r="G6" s="165">
        <f>F6*310</f>
        <v>0</v>
      </c>
    </row>
    <row r="7" spans="1:8" ht="15.75" x14ac:dyDescent="0.25">
      <c r="A7" s="3" t="s">
        <v>7</v>
      </c>
      <c r="B7" s="135">
        <v>10.5</v>
      </c>
      <c r="C7" s="137"/>
      <c r="D7" s="136">
        <v>4</v>
      </c>
      <c r="E7" s="135">
        <v>6.5</v>
      </c>
      <c r="F7" s="165"/>
      <c r="G7" s="165"/>
    </row>
    <row r="8" spans="1:8" ht="15.75" x14ac:dyDescent="0.25">
      <c r="A8" s="2" t="s">
        <v>6</v>
      </c>
      <c r="B8" s="138">
        <v>8.5</v>
      </c>
      <c r="C8" s="140"/>
      <c r="D8" s="139">
        <v>3</v>
      </c>
      <c r="E8" s="138">
        <v>5.5</v>
      </c>
      <c r="F8" s="165"/>
      <c r="G8" s="165">
        <f>F8*220</f>
        <v>0</v>
      </c>
      <c r="H8" s="72"/>
    </row>
    <row r="9" spans="1:8" ht="15.75" x14ac:dyDescent="0.25">
      <c r="A9" s="2" t="s">
        <v>8</v>
      </c>
      <c r="B9" s="139">
        <v>2</v>
      </c>
      <c r="C9" s="140"/>
      <c r="D9" s="139">
        <v>1</v>
      </c>
      <c r="E9" s="139">
        <v>1</v>
      </c>
      <c r="F9" s="165"/>
      <c r="G9" s="165">
        <f>F9*310</f>
        <v>0</v>
      </c>
    </row>
    <row r="10" spans="1:8" ht="15.75" x14ac:dyDescent="0.25">
      <c r="A10" s="3" t="s">
        <v>9</v>
      </c>
      <c r="B10" s="136">
        <v>13</v>
      </c>
      <c r="C10" s="137"/>
      <c r="D10" s="137"/>
      <c r="E10" s="136">
        <v>13</v>
      </c>
      <c r="F10" s="165"/>
      <c r="G10" s="165"/>
    </row>
    <row r="11" spans="1:8" ht="15.75" x14ac:dyDescent="0.25">
      <c r="A11" s="2" t="s">
        <v>6</v>
      </c>
      <c r="B11" s="139">
        <v>11</v>
      </c>
      <c r="C11" s="140"/>
      <c r="D11" s="140"/>
      <c r="E11" s="139">
        <v>11</v>
      </c>
      <c r="F11" s="165"/>
      <c r="G11" s="165">
        <f>F11*220</f>
        <v>0</v>
      </c>
    </row>
    <row r="12" spans="1:8" ht="15.75" x14ac:dyDescent="0.25">
      <c r="A12" s="2" t="s">
        <v>8</v>
      </c>
      <c r="B12" s="139">
        <v>2</v>
      </c>
      <c r="C12" s="140"/>
      <c r="D12" s="140"/>
      <c r="E12" s="139">
        <v>2</v>
      </c>
      <c r="F12" s="165"/>
      <c r="G12" s="165">
        <f>F12*310</f>
        <v>0</v>
      </c>
    </row>
    <row r="13" spans="1:8" ht="15.75" x14ac:dyDescent="0.25">
      <c r="A13" s="3" t="s">
        <v>10</v>
      </c>
      <c r="B13" s="135">
        <v>0.5</v>
      </c>
      <c r="C13" s="136">
        <v>10</v>
      </c>
      <c r="D13" s="136">
        <v>3</v>
      </c>
      <c r="E13" s="135">
        <v>7.5</v>
      </c>
      <c r="F13" s="165"/>
      <c r="G13" s="165"/>
    </row>
    <row r="14" spans="1:8" ht="15.75" x14ac:dyDescent="0.25">
      <c r="A14" s="2" t="s">
        <v>6</v>
      </c>
      <c r="B14" s="138">
        <v>0.5</v>
      </c>
      <c r="C14" s="139">
        <v>10</v>
      </c>
      <c r="D14" s="139">
        <v>3</v>
      </c>
      <c r="E14" s="138">
        <v>7.5</v>
      </c>
      <c r="F14" s="165"/>
      <c r="G14" s="165">
        <f>F14*220</f>
        <v>0</v>
      </c>
    </row>
    <row r="15" spans="1:8" ht="15.75" x14ac:dyDescent="0.25">
      <c r="A15" s="63" t="s">
        <v>151</v>
      </c>
      <c r="B15" s="137"/>
      <c r="C15" s="136">
        <v>1</v>
      </c>
      <c r="D15" s="136">
        <v>1</v>
      </c>
      <c r="E15" s="137"/>
      <c r="F15" s="165"/>
      <c r="G15" s="165"/>
    </row>
    <row r="16" spans="1:8" ht="15.75" x14ac:dyDescent="0.25">
      <c r="A16" s="64" t="s">
        <v>6</v>
      </c>
      <c r="B16" s="140"/>
      <c r="C16" s="139">
        <v>1</v>
      </c>
      <c r="D16" s="139">
        <v>1</v>
      </c>
      <c r="E16" s="140"/>
      <c r="F16" s="165"/>
      <c r="G16" s="165">
        <f>F16*220</f>
        <v>0</v>
      </c>
    </row>
    <row r="17" spans="1:7" ht="15.75" x14ac:dyDescent="0.25">
      <c r="A17" s="63" t="s">
        <v>94</v>
      </c>
      <c r="B17" s="136">
        <v>1</v>
      </c>
      <c r="C17" s="137"/>
      <c r="D17" s="137"/>
      <c r="E17" s="136">
        <v>1</v>
      </c>
      <c r="F17" s="165"/>
      <c r="G17" s="165"/>
    </row>
    <row r="18" spans="1:7" ht="15.75" x14ac:dyDescent="0.25">
      <c r="A18" s="64" t="s">
        <v>6</v>
      </c>
      <c r="B18" s="139">
        <v>1</v>
      </c>
      <c r="C18" s="140"/>
      <c r="D18" s="140"/>
      <c r="E18" s="139">
        <v>1</v>
      </c>
      <c r="F18" s="165"/>
      <c r="G18" s="165">
        <f>F18*220</f>
        <v>0</v>
      </c>
    </row>
    <row r="19" spans="1:7" ht="15.75" x14ac:dyDescent="0.25">
      <c r="A19" s="63" t="s">
        <v>85</v>
      </c>
      <c r="B19" s="136">
        <v>4</v>
      </c>
      <c r="C19" s="137"/>
      <c r="D19" s="135">
        <v>2.5</v>
      </c>
      <c r="E19" s="135">
        <v>1.5</v>
      </c>
      <c r="F19" s="165"/>
      <c r="G19" s="165"/>
    </row>
    <row r="20" spans="1:7" ht="15.75" x14ac:dyDescent="0.25">
      <c r="A20" s="64" t="s">
        <v>6</v>
      </c>
      <c r="B20" s="138">
        <v>2.5</v>
      </c>
      <c r="C20" s="140"/>
      <c r="D20" s="138">
        <v>2.5</v>
      </c>
      <c r="E20" s="140"/>
      <c r="F20" s="165"/>
      <c r="G20" s="165">
        <f>F20*220</f>
        <v>0</v>
      </c>
    </row>
    <row r="21" spans="1:7" ht="15.75" x14ac:dyDescent="0.25">
      <c r="A21" s="64" t="s">
        <v>8</v>
      </c>
      <c r="B21" s="138">
        <v>1.5</v>
      </c>
      <c r="C21" s="140"/>
      <c r="D21" s="140"/>
      <c r="E21" s="138">
        <v>1.5</v>
      </c>
      <c r="F21" s="165"/>
      <c r="G21" s="165">
        <f>F21*310</f>
        <v>0</v>
      </c>
    </row>
    <row r="22" spans="1:7" ht="15.75" x14ac:dyDescent="0.25">
      <c r="A22" s="63" t="s">
        <v>11</v>
      </c>
      <c r="B22" s="135">
        <v>6.5</v>
      </c>
      <c r="C22" s="137"/>
      <c r="D22" s="136">
        <v>1</v>
      </c>
      <c r="E22" s="135">
        <v>5.5</v>
      </c>
      <c r="F22" s="165"/>
      <c r="G22" s="165"/>
    </row>
    <row r="23" spans="1:7" ht="15.75" x14ac:dyDescent="0.25">
      <c r="A23" s="64" t="s">
        <v>6</v>
      </c>
      <c r="B23" s="138">
        <v>6.5</v>
      </c>
      <c r="C23" s="140"/>
      <c r="D23" s="139">
        <v>1</v>
      </c>
      <c r="E23" s="138">
        <v>5.5</v>
      </c>
      <c r="F23" s="165"/>
      <c r="G23" s="165">
        <f>F23*220</f>
        <v>0</v>
      </c>
    </row>
    <row r="24" spans="1:7" ht="15.75" x14ac:dyDescent="0.25">
      <c r="A24" s="3" t="s">
        <v>12</v>
      </c>
      <c r="B24" s="136">
        <v>2</v>
      </c>
      <c r="C24" s="136">
        <v>10</v>
      </c>
      <c r="D24" s="136">
        <v>1</v>
      </c>
      <c r="E24" s="136">
        <v>11</v>
      </c>
      <c r="F24" s="165"/>
      <c r="G24" s="165"/>
    </row>
    <row r="25" spans="1:7" ht="15.75" x14ac:dyDescent="0.25">
      <c r="A25" s="2" t="s">
        <v>6</v>
      </c>
      <c r="B25" s="139">
        <v>2</v>
      </c>
      <c r="C25" s="139">
        <v>10</v>
      </c>
      <c r="D25" s="139">
        <v>1</v>
      </c>
      <c r="E25" s="139">
        <v>11</v>
      </c>
      <c r="F25" s="165"/>
      <c r="G25" s="165">
        <f>F25*220</f>
        <v>0</v>
      </c>
    </row>
    <row r="26" spans="1:7" ht="15.75" x14ac:dyDescent="0.25">
      <c r="A26" s="3" t="s">
        <v>13</v>
      </c>
      <c r="B26" s="136">
        <v>14</v>
      </c>
      <c r="C26" s="136">
        <v>10</v>
      </c>
      <c r="D26" s="136">
        <v>8</v>
      </c>
      <c r="E26" s="136">
        <v>16</v>
      </c>
      <c r="F26" s="165"/>
      <c r="G26" s="165"/>
    </row>
    <row r="27" spans="1:7" ht="15.75" x14ac:dyDescent="0.25">
      <c r="A27" s="2" t="s">
        <v>6</v>
      </c>
      <c r="B27" s="138">
        <v>7.5</v>
      </c>
      <c r="C27" s="139">
        <v>10</v>
      </c>
      <c r="D27" s="138">
        <v>6.5</v>
      </c>
      <c r="E27" s="139">
        <v>11</v>
      </c>
      <c r="F27" s="165">
        <v>13</v>
      </c>
      <c r="G27" s="165">
        <f>F27*220</f>
        <v>2860</v>
      </c>
    </row>
    <row r="28" spans="1:7" ht="15.75" x14ac:dyDescent="0.25">
      <c r="A28" s="2" t="s">
        <v>8</v>
      </c>
      <c r="B28" s="138">
        <v>6.5</v>
      </c>
      <c r="C28" s="140"/>
      <c r="D28" s="138">
        <v>1.5</v>
      </c>
      <c r="E28" s="139">
        <v>5</v>
      </c>
      <c r="F28" s="165"/>
      <c r="G28" s="165">
        <f>F28*310</f>
        <v>0</v>
      </c>
    </row>
    <row r="29" spans="1:7" ht="15.75" x14ac:dyDescent="0.25">
      <c r="A29" s="3" t="s">
        <v>14</v>
      </c>
      <c r="B29" s="136">
        <v>12</v>
      </c>
      <c r="C29" s="136">
        <v>20</v>
      </c>
      <c r="D29" s="135">
        <v>5.5</v>
      </c>
      <c r="E29" s="135">
        <v>26.5</v>
      </c>
      <c r="F29" s="165"/>
      <c r="G29" s="165"/>
    </row>
    <row r="30" spans="1:7" ht="15.75" x14ac:dyDescent="0.25">
      <c r="A30" s="2" t="s">
        <v>6</v>
      </c>
      <c r="B30" s="139">
        <v>7</v>
      </c>
      <c r="C30" s="139">
        <v>20</v>
      </c>
      <c r="D30" s="138">
        <v>4.5</v>
      </c>
      <c r="E30" s="138">
        <v>22.5</v>
      </c>
      <c r="F30" s="165"/>
      <c r="G30" s="165">
        <f>F30*220</f>
        <v>0</v>
      </c>
    </row>
    <row r="31" spans="1:7" ht="15.75" x14ac:dyDescent="0.25">
      <c r="A31" s="2" t="s">
        <v>8</v>
      </c>
      <c r="B31" s="139">
        <v>5</v>
      </c>
      <c r="C31" s="140"/>
      <c r="D31" s="139">
        <v>1</v>
      </c>
      <c r="E31" s="139">
        <v>4</v>
      </c>
      <c r="F31" s="165"/>
      <c r="G31" s="165">
        <f>F31*310</f>
        <v>0</v>
      </c>
    </row>
    <row r="32" spans="1:7" ht="15.75" x14ac:dyDescent="0.25">
      <c r="A32" s="3" t="s">
        <v>15</v>
      </c>
      <c r="B32" s="136">
        <v>9</v>
      </c>
      <c r="C32" s="136">
        <v>5</v>
      </c>
      <c r="D32" s="136">
        <v>2</v>
      </c>
      <c r="E32" s="136">
        <v>12</v>
      </c>
      <c r="F32" s="165"/>
      <c r="G32" s="165"/>
    </row>
    <row r="33" spans="1:8" ht="15.75" x14ac:dyDescent="0.25">
      <c r="A33" s="2" t="s">
        <v>6</v>
      </c>
      <c r="B33" s="138">
        <v>6.5</v>
      </c>
      <c r="C33" s="140"/>
      <c r="D33" s="139">
        <v>2</v>
      </c>
      <c r="E33" s="138">
        <v>4.5</v>
      </c>
      <c r="F33" s="165"/>
      <c r="G33" s="165">
        <f>F33*220</f>
        <v>0</v>
      </c>
    </row>
    <row r="34" spans="1:8" ht="15.75" x14ac:dyDescent="0.25">
      <c r="A34" s="2" t="s">
        <v>8</v>
      </c>
      <c r="B34" s="138">
        <v>2.5</v>
      </c>
      <c r="C34" s="139">
        <v>5</v>
      </c>
      <c r="D34" s="140"/>
      <c r="E34" s="138">
        <v>7.5</v>
      </c>
      <c r="F34" s="165"/>
      <c r="G34" s="165">
        <f>F34*310</f>
        <v>0</v>
      </c>
    </row>
    <row r="35" spans="1:8" ht="15.75" x14ac:dyDescent="0.25">
      <c r="A35" s="3" t="s">
        <v>16</v>
      </c>
      <c r="B35" s="136">
        <v>11</v>
      </c>
      <c r="C35" s="136">
        <v>26</v>
      </c>
      <c r="D35" s="136">
        <v>6</v>
      </c>
      <c r="E35" s="136">
        <v>31</v>
      </c>
      <c r="F35" s="165"/>
      <c r="G35" s="165"/>
    </row>
    <row r="36" spans="1:8" ht="15.75" x14ac:dyDescent="0.25">
      <c r="A36" s="2" t="s">
        <v>6</v>
      </c>
      <c r="B36" s="139">
        <v>4</v>
      </c>
      <c r="C36" s="139">
        <v>26</v>
      </c>
      <c r="D36" s="139">
        <v>4</v>
      </c>
      <c r="E36" s="139">
        <v>26</v>
      </c>
      <c r="F36" s="165"/>
      <c r="G36" s="165">
        <f>F36*220</f>
        <v>0</v>
      </c>
      <c r="H36" s="72"/>
    </row>
    <row r="37" spans="1:8" ht="15.75" x14ac:dyDescent="0.25">
      <c r="A37" s="2" t="s">
        <v>8</v>
      </c>
      <c r="B37" s="139">
        <v>7</v>
      </c>
      <c r="C37" s="140"/>
      <c r="D37" s="139">
        <v>2</v>
      </c>
      <c r="E37" s="139">
        <v>5</v>
      </c>
      <c r="F37" s="165"/>
      <c r="G37" s="165">
        <f>F37*310</f>
        <v>0</v>
      </c>
      <c r="H37" s="72"/>
    </row>
    <row r="38" spans="1:8" ht="15.75" x14ac:dyDescent="0.25">
      <c r="A38" s="3" t="s">
        <v>17</v>
      </c>
      <c r="B38" s="135">
        <v>11.5</v>
      </c>
      <c r="C38" s="136">
        <v>10</v>
      </c>
      <c r="D38" s="137"/>
      <c r="E38" s="135">
        <v>21.5</v>
      </c>
      <c r="F38" s="165"/>
      <c r="G38" s="165"/>
    </row>
    <row r="39" spans="1:8" ht="15.75" x14ac:dyDescent="0.25">
      <c r="A39" s="2" t="s">
        <v>6</v>
      </c>
      <c r="B39" s="139">
        <v>6</v>
      </c>
      <c r="C39" s="139">
        <v>10</v>
      </c>
      <c r="D39" s="140"/>
      <c r="E39" s="139">
        <v>16</v>
      </c>
      <c r="F39" s="165"/>
      <c r="G39" s="165">
        <f>F39*220</f>
        <v>0</v>
      </c>
    </row>
    <row r="40" spans="1:8" ht="15.75" x14ac:dyDescent="0.25">
      <c r="A40" s="2" t="s">
        <v>8</v>
      </c>
      <c r="B40" s="138">
        <v>5.5</v>
      </c>
      <c r="C40" s="140"/>
      <c r="D40" s="140"/>
      <c r="E40" s="138">
        <v>5.5</v>
      </c>
      <c r="F40" s="165"/>
      <c r="G40" s="165">
        <f>F40*310</f>
        <v>0</v>
      </c>
    </row>
    <row r="41" spans="1:8" ht="15.75" x14ac:dyDescent="0.25">
      <c r="A41" s="3" t="s">
        <v>18</v>
      </c>
      <c r="B41" s="136">
        <v>4</v>
      </c>
      <c r="C41" s="136">
        <v>34</v>
      </c>
      <c r="D41" s="135">
        <v>7.5</v>
      </c>
      <c r="E41" s="135">
        <v>30.5</v>
      </c>
      <c r="F41" s="165"/>
      <c r="G41" s="165"/>
    </row>
    <row r="42" spans="1:8" ht="15.75" x14ac:dyDescent="0.25">
      <c r="A42" s="2" t="s">
        <v>6</v>
      </c>
      <c r="B42" s="139">
        <v>3</v>
      </c>
      <c r="C42" s="139">
        <v>30</v>
      </c>
      <c r="D42" s="138">
        <v>7.5</v>
      </c>
      <c r="E42" s="138">
        <v>25.5</v>
      </c>
      <c r="F42" s="165">
        <v>15</v>
      </c>
      <c r="G42" s="165">
        <f>F42*220</f>
        <v>3300</v>
      </c>
    </row>
    <row r="43" spans="1:8" ht="15.75" x14ac:dyDescent="0.25">
      <c r="A43" s="2" t="s">
        <v>8</v>
      </c>
      <c r="B43" s="139">
        <v>1</v>
      </c>
      <c r="C43" s="139">
        <v>4</v>
      </c>
      <c r="D43" s="140"/>
      <c r="E43" s="139">
        <v>5</v>
      </c>
      <c r="F43" s="165"/>
      <c r="G43" s="165">
        <f>F43*310</f>
        <v>0</v>
      </c>
    </row>
    <row r="44" spans="1:8" ht="15.75" x14ac:dyDescent="0.25">
      <c r="A44" s="3" t="s">
        <v>19</v>
      </c>
      <c r="B44" s="136">
        <v>8</v>
      </c>
      <c r="C44" s="136">
        <v>10</v>
      </c>
      <c r="D44" s="136">
        <v>1</v>
      </c>
      <c r="E44" s="136">
        <v>17</v>
      </c>
      <c r="F44" s="165"/>
      <c r="G44" s="165"/>
    </row>
    <row r="45" spans="1:8" ht="15.75" x14ac:dyDescent="0.25">
      <c r="A45" s="2" t="s">
        <v>6</v>
      </c>
      <c r="B45" s="138">
        <v>1.5</v>
      </c>
      <c r="C45" s="139">
        <v>10</v>
      </c>
      <c r="D45" s="140"/>
      <c r="E45" s="138">
        <v>11.5</v>
      </c>
      <c r="F45" s="165"/>
      <c r="G45" s="165">
        <f>F45*220</f>
        <v>0</v>
      </c>
    </row>
    <row r="46" spans="1:8" ht="15.75" x14ac:dyDescent="0.25">
      <c r="A46" s="2" t="s">
        <v>8</v>
      </c>
      <c r="B46" s="138">
        <v>6.5</v>
      </c>
      <c r="C46" s="140"/>
      <c r="D46" s="139">
        <v>1</v>
      </c>
      <c r="E46" s="138">
        <v>5.5</v>
      </c>
      <c r="F46" s="165"/>
      <c r="G46" s="165">
        <f>F46*310</f>
        <v>0</v>
      </c>
    </row>
    <row r="47" spans="1:8" ht="15.75" x14ac:dyDescent="0.25">
      <c r="A47" s="3" t="s">
        <v>20</v>
      </c>
      <c r="B47" s="136">
        <v>2</v>
      </c>
      <c r="C47" s="136">
        <v>100</v>
      </c>
      <c r="D47" s="135">
        <v>30.5</v>
      </c>
      <c r="E47" s="135">
        <v>71.5</v>
      </c>
      <c r="F47" s="165"/>
      <c r="G47" s="165"/>
    </row>
    <row r="48" spans="1:8" ht="15.75" x14ac:dyDescent="0.25">
      <c r="A48" s="2" t="s">
        <v>6</v>
      </c>
      <c r="B48" s="138">
        <v>1.5</v>
      </c>
      <c r="C48" s="139">
        <v>80</v>
      </c>
      <c r="D48" s="138">
        <v>20.5</v>
      </c>
      <c r="E48" s="139">
        <v>61</v>
      </c>
      <c r="F48" s="165">
        <v>20</v>
      </c>
      <c r="G48" s="165">
        <f>F48*220</f>
        <v>4400</v>
      </c>
      <c r="H48" s="72" t="s">
        <v>195</v>
      </c>
    </row>
    <row r="49" spans="1:8" ht="15.75" x14ac:dyDescent="0.25">
      <c r="A49" s="2" t="s">
        <v>8</v>
      </c>
      <c r="B49" s="138">
        <v>0.5</v>
      </c>
      <c r="C49" s="139">
        <v>20</v>
      </c>
      <c r="D49" s="139">
        <v>10</v>
      </c>
      <c r="E49" s="138">
        <v>10.5</v>
      </c>
      <c r="F49" s="165"/>
      <c r="G49" s="165">
        <f>F49*310</f>
        <v>0</v>
      </c>
    </row>
    <row r="50" spans="1:8" ht="15.75" x14ac:dyDescent="0.25">
      <c r="A50" s="3" t="s">
        <v>21</v>
      </c>
      <c r="B50" s="136">
        <v>16</v>
      </c>
      <c r="C50" s="136">
        <v>35</v>
      </c>
      <c r="D50" s="136">
        <v>5</v>
      </c>
      <c r="E50" s="136">
        <v>46</v>
      </c>
      <c r="F50" s="165"/>
      <c r="G50" s="165"/>
    </row>
    <row r="51" spans="1:8" ht="15.75" x14ac:dyDescent="0.25">
      <c r="A51" s="2" t="s">
        <v>6</v>
      </c>
      <c r="B51" s="139">
        <v>13</v>
      </c>
      <c r="C51" s="139">
        <v>30</v>
      </c>
      <c r="D51" s="139">
        <v>5</v>
      </c>
      <c r="E51" s="139">
        <v>38</v>
      </c>
      <c r="F51" s="165"/>
      <c r="G51" s="165">
        <f>F51*220</f>
        <v>0</v>
      </c>
    </row>
    <row r="52" spans="1:8" ht="15.75" x14ac:dyDescent="0.25">
      <c r="A52" s="2" t="s">
        <v>8</v>
      </c>
      <c r="B52" s="139">
        <v>3</v>
      </c>
      <c r="C52" s="139">
        <v>5</v>
      </c>
      <c r="D52" s="140"/>
      <c r="E52" s="139">
        <v>8</v>
      </c>
      <c r="F52" s="165"/>
      <c r="G52" s="165">
        <f>F52*310</f>
        <v>0</v>
      </c>
    </row>
    <row r="53" spans="1:8" ht="15.75" x14ac:dyDescent="0.25">
      <c r="A53" s="3" t="s">
        <v>22</v>
      </c>
      <c r="B53" s="136">
        <v>12</v>
      </c>
      <c r="C53" s="136">
        <v>14</v>
      </c>
      <c r="D53" s="135">
        <v>3.5</v>
      </c>
      <c r="E53" s="135">
        <v>22.5</v>
      </c>
      <c r="F53" s="165"/>
      <c r="G53" s="165"/>
    </row>
    <row r="54" spans="1:8" ht="15.75" x14ac:dyDescent="0.25">
      <c r="A54" s="2" t="s">
        <v>6</v>
      </c>
      <c r="B54" s="139">
        <v>9</v>
      </c>
      <c r="C54" s="139">
        <v>10</v>
      </c>
      <c r="D54" s="138">
        <v>3.5</v>
      </c>
      <c r="E54" s="138">
        <v>15.5</v>
      </c>
      <c r="F54" s="165"/>
      <c r="G54" s="165">
        <f>F54*220</f>
        <v>0</v>
      </c>
    </row>
    <row r="55" spans="1:8" ht="15.75" x14ac:dyDescent="0.25">
      <c r="A55" s="2" t="s">
        <v>8</v>
      </c>
      <c r="B55" s="139">
        <v>3</v>
      </c>
      <c r="C55" s="139">
        <v>4</v>
      </c>
      <c r="D55" s="140"/>
      <c r="E55" s="139">
        <v>7</v>
      </c>
      <c r="F55" s="165"/>
      <c r="G55" s="165">
        <f>F55*310</f>
        <v>0</v>
      </c>
    </row>
    <row r="56" spans="1:8" ht="15.75" x14ac:dyDescent="0.25">
      <c r="A56" s="3" t="s">
        <v>23</v>
      </c>
      <c r="B56" s="135">
        <v>18.5</v>
      </c>
      <c r="C56" s="136">
        <v>39</v>
      </c>
      <c r="D56" s="135">
        <v>22.5</v>
      </c>
      <c r="E56" s="136">
        <v>35</v>
      </c>
      <c r="F56" s="165"/>
      <c r="G56" s="165"/>
      <c r="H56" s="72"/>
    </row>
    <row r="57" spans="1:8" ht="15.75" x14ac:dyDescent="0.25">
      <c r="A57" s="2" t="s">
        <v>6</v>
      </c>
      <c r="B57" s="139">
        <v>16</v>
      </c>
      <c r="C57" s="139">
        <v>34</v>
      </c>
      <c r="D57" s="139">
        <v>22</v>
      </c>
      <c r="E57" s="139">
        <v>28</v>
      </c>
      <c r="F57" s="165">
        <v>15</v>
      </c>
      <c r="G57" s="165">
        <f>F57*220</f>
        <v>3300</v>
      </c>
      <c r="H57" s="72" t="s">
        <v>201</v>
      </c>
    </row>
    <row r="58" spans="1:8" ht="15.75" x14ac:dyDescent="0.25">
      <c r="A58" s="2" t="s">
        <v>8</v>
      </c>
      <c r="B58" s="138">
        <v>2.5</v>
      </c>
      <c r="C58" s="139">
        <v>5</v>
      </c>
      <c r="D58" s="138">
        <v>0.5</v>
      </c>
      <c r="E58" s="139">
        <v>7</v>
      </c>
      <c r="F58" s="165"/>
      <c r="G58" s="165">
        <f>F58*310</f>
        <v>0</v>
      </c>
    </row>
    <row r="59" spans="1:8" ht="15.75" x14ac:dyDescent="0.25">
      <c r="A59" s="3" t="s">
        <v>24</v>
      </c>
      <c r="B59" s="135">
        <v>1.5</v>
      </c>
      <c r="C59" s="136">
        <v>25</v>
      </c>
      <c r="D59" s="135">
        <v>2.5</v>
      </c>
      <c r="E59" s="136">
        <v>24</v>
      </c>
      <c r="F59" s="165"/>
      <c r="G59" s="165"/>
    </row>
    <row r="60" spans="1:8" ht="15.75" x14ac:dyDescent="0.25">
      <c r="A60" s="2" t="s">
        <v>6</v>
      </c>
      <c r="B60" s="138">
        <v>0.5</v>
      </c>
      <c r="C60" s="139">
        <v>20</v>
      </c>
      <c r="D60" s="138">
        <v>2.5</v>
      </c>
      <c r="E60" s="139">
        <v>18</v>
      </c>
      <c r="F60" s="165"/>
      <c r="G60" s="165">
        <f>F60*220</f>
        <v>0</v>
      </c>
    </row>
    <row r="61" spans="1:8" ht="15.75" x14ac:dyDescent="0.25">
      <c r="A61" s="2" t="s">
        <v>8</v>
      </c>
      <c r="B61" s="139">
        <v>1</v>
      </c>
      <c r="C61" s="139">
        <v>5</v>
      </c>
      <c r="D61" s="140"/>
      <c r="E61" s="139">
        <v>6</v>
      </c>
      <c r="F61" s="165"/>
      <c r="G61" s="165">
        <f>F61*310</f>
        <v>0</v>
      </c>
    </row>
    <row r="62" spans="1:8" ht="15.75" x14ac:dyDescent="0.25">
      <c r="A62" s="3" t="s">
        <v>86</v>
      </c>
      <c r="B62" s="135">
        <v>7.5</v>
      </c>
      <c r="C62" s="136">
        <v>10</v>
      </c>
      <c r="D62" s="135">
        <v>2.5</v>
      </c>
      <c r="E62" s="136">
        <v>15</v>
      </c>
      <c r="F62" s="165"/>
      <c r="G62" s="165"/>
    </row>
    <row r="63" spans="1:8" ht="15.75" x14ac:dyDescent="0.25">
      <c r="A63" s="2" t="s">
        <v>6</v>
      </c>
      <c r="B63" s="139">
        <v>6</v>
      </c>
      <c r="C63" s="139">
        <v>10</v>
      </c>
      <c r="D63" s="138">
        <v>2.5</v>
      </c>
      <c r="E63" s="138">
        <v>13.5</v>
      </c>
      <c r="F63" s="165"/>
      <c r="G63" s="165">
        <f>F63*220</f>
        <v>0</v>
      </c>
    </row>
    <row r="64" spans="1:8" ht="15.75" x14ac:dyDescent="0.25">
      <c r="A64" s="2" t="s">
        <v>8</v>
      </c>
      <c r="B64" s="138">
        <v>1.5</v>
      </c>
      <c r="C64" s="140"/>
      <c r="D64" s="140"/>
      <c r="E64" s="138">
        <v>1.5</v>
      </c>
      <c r="F64" s="165"/>
      <c r="G64" s="165">
        <f>F64*310</f>
        <v>0</v>
      </c>
    </row>
    <row r="65" spans="1:7" ht="15.75" x14ac:dyDescent="0.25">
      <c r="A65" s="142" t="s">
        <v>154</v>
      </c>
      <c r="B65" s="137"/>
      <c r="C65" s="136">
        <v>1</v>
      </c>
      <c r="D65" s="137"/>
      <c r="E65" s="136">
        <v>1</v>
      </c>
      <c r="F65" s="165"/>
      <c r="G65" s="165"/>
    </row>
    <row r="66" spans="1:7" ht="15.75" x14ac:dyDescent="0.25">
      <c r="A66" s="143" t="s">
        <v>6</v>
      </c>
      <c r="B66" s="140"/>
      <c r="C66" s="139">
        <v>1</v>
      </c>
      <c r="D66" s="140"/>
      <c r="E66" s="139">
        <v>1</v>
      </c>
      <c r="F66" s="165"/>
      <c r="G66" s="165">
        <f>F66*220</f>
        <v>0</v>
      </c>
    </row>
    <row r="67" spans="1:7" ht="15.75" x14ac:dyDescent="0.25">
      <c r="A67" s="3" t="s">
        <v>190</v>
      </c>
      <c r="B67" s="137"/>
      <c r="C67" s="136">
        <v>1</v>
      </c>
      <c r="D67" s="136">
        <v>1</v>
      </c>
      <c r="E67" s="137"/>
      <c r="F67" s="165"/>
      <c r="G67" s="165"/>
    </row>
    <row r="68" spans="1:7" ht="15.75" x14ac:dyDescent="0.25">
      <c r="A68" s="2" t="s">
        <v>6</v>
      </c>
      <c r="B68" s="140"/>
      <c r="C68" s="139">
        <v>1</v>
      </c>
      <c r="D68" s="139">
        <v>1</v>
      </c>
      <c r="E68" s="140"/>
      <c r="F68" s="165"/>
      <c r="G68" s="165">
        <f>F68*220</f>
        <v>0</v>
      </c>
    </row>
    <row r="69" spans="1:7" ht="15.75" x14ac:dyDescent="0.25">
      <c r="A69" s="3" t="s">
        <v>95</v>
      </c>
      <c r="B69" s="135">
        <v>6.5</v>
      </c>
      <c r="C69" s="136">
        <v>45</v>
      </c>
      <c r="D69" s="136">
        <v>34</v>
      </c>
      <c r="E69" s="135">
        <v>17.5</v>
      </c>
      <c r="F69" s="165"/>
      <c r="G69" s="165"/>
    </row>
    <row r="70" spans="1:7" ht="15.75" x14ac:dyDescent="0.25">
      <c r="A70" s="2" t="s">
        <v>6</v>
      </c>
      <c r="B70" s="138">
        <v>6.5</v>
      </c>
      <c r="C70" s="139">
        <v>40</v>
      </c>
      <c r="D70" s="138">
        <v>30.5</v>
      </c>
      <c r="E70" s="139">
        <v>16</v>
      </c>
      <c r="F70" s="165"/>
      <c r="G70" s="165">
        <f>F70*220</f>
        <v>0</v>
      </c>
    </row>
    <row r="71" spans="1:7" ht="15.75" x14ac:dyDescent="0.25">
      <c r="A71" s="2" t="s">
        <v>8</v>
      </c>
      <c r="B71" s="140"/>
      <c r="C71" s="139">
        <v>5</v>
      </c>
      <c r="D71" s="138">
        <v>3.5</v>
      </c>
      <c r="E71" s="138">
        <v>1.5</v>
      </c>
      <c r="F71" s="165"/>
      <c r="G71" s="165">
        <f>F71*310</f>
        <v>0</v>
      </c>
    </row>
    <row r="72" spans="1:7" ht="15.75" x14ac:dyDescent="0.25">
      <c r="A72" s="3" t="s">
        <v>96</v>
      </c>
      <c r="B72" s="136">
        <v>9</v>
      </c>
      <c r="C72" s="137"/>
      <c r="D72" s="135">
        <v>7.5</v>
      </c>
      <c r="E72" s="135">
        <v>1.5</v>
      </c>
      <c r="F72" s="165"/>
      <c r="G72" s="165"/>
    </row>
    <row r="73" spans="1:7" ht="15.75" x14ac:dyDescent="0.25">
      <c r="A73" s="2" t="s">
        <v>6</v>
      </c>
      <c r="B73" s="139">
        <v>9</v>
      </c>
      <c r="C73" s="140"/>
      <c r="D73" s="138">
        <v>7.5</v>
      </c>
      <c r="E73" s="138">
        <v>1.5</v>
      </c>
      <c r="F73" s="165">
        <v>20</v>
      </c>
      <c r="G73" s="165">
        <f>F73*220</f>
        <v>4400</v>
      </c>
    </row>
    <row r="74" spans="1:7" ht="15.75" x14ac:dyDescent="0.25">
      <c r="A74" s="3" t="s">
        <v>97</v>
      </c>
      <c r="B74" s="135">
        <v>2.5</v>
      </c>
      <c r="C74" s="136">
        <v>10</v>
      </c>
      <c r="D74" s="135">
        <v>2.5</v>
      </c>
      <c r="E74" s="136">
        <v>10</v>
      </c>
      <c r="F74" s="165"/>
      <c r="G74" s="165"/>
    </row>
    <row r="75" spans="1:7" ht="15.75" x14ac:dyDescent="0.25">
      <c r="A75" s="2" t="s">
        <v>6</v>
      </c>
      <c r="B75" s="138">
        <v>2.5</v>
      </c>
      <c r="C75" s="139">
        <v>10</v>
      </c>
      <c r="D75" s="138">
        <v>2.5</v>
      </c>
      <c r="E75" s="139">
        <v>10</v>
      </c>
      <c r="F75" s="165"/>
      <c r="G75" s="165">
        <f>F75*220</f>
        <v>0</v>
      </c>
    </row>
    <row r="76" spans="1:7" ht="15.75" x14ac:dyDescent="0.25">
      <c r="A76" s="3" t="s">
        <v>25</v>
      </c>
      <c r="B76" s="136">
        <v>16</v>
      </c>
      <c r="C76" s="136">
        <v>10</v>
      </c>
      <c r="D76" s="137"/>
      <c r="E76" s="136">
        <v>26</v>
      </c>
      <c r="F76" s="165"/>
      <c r="G76" s="165"/>
    </row>
    <row r="77" spans="1:7" ht="15.75" x14ac:dyDescent="0.25">
      <c r="A77" s="2" t="s">
        <v>6</v>
      </c>
      <c r="B77" s="139">
        <v>11</v>
      </c>
      <c r="C77" s="139">
        <v>10</v>
      </c>
      <c r="D77" s="140"/>
      <c r="E77" s="139">
        <v>21</v>
      </c>
      <c r="F77" s="165"/>
      <c r="G77" s="165">
        <f>F77*220</f>
        <v>0</v>
      </c>
    </row>
    <row r="78" spans="1:7" ht="15.75" x14ac:dyDescent="0.25">
      <c r="A78" s="2" t="s">
        <v>8</v>
      </c>
      <c r="B78" s="139">
        <v>5</v>
      </c>
      <c r="C78" s="140"/>
      <c r="D78" s="140"/>
      <c r="E78" s="139">
        <v>5</v>
      </c>
      <c r="F78" s="165"/>
      <c r="G78" s="165">
        <f>F78*310</f>
        <v>0</v>
      </c>
    </row>
    <row r="79" spans="1:7" ht="15.75" x14ac:dyDescent="0.25">
      <c r="A79" s="63" t="s">
        <v>87</v>
      </c>
      <c r="B79" s="135">
        <v>1.5</v>
      </c>
      <c r="C79" s="137"/>
      <c r="D79" s="136">
        <v>1</v>
      </c>
      <c r="E79" s="135">
        <v>0.5</v>
      </c>
      <c r="F79" s="165"/>
      <c r="G79" s="165"/>
    </row>
    <row r="80" spans="1:7" ht="15.75" x14ac:dyDescent="0.25">
      <c r="A80" s="64" t="s">
        <v>6</v>
      </c>
      <c r="F80" s="165">
        <v>2</v>
      </c>
      <c r="G80" s="165">
        <f>F80*220</f>
        <v>440</v>
      </c>
    </row>
    <row r="81" spans="1:8" ht="15.75" x14ac:dyDescent="0.25">
      <c r="A81" s="64" t="s">
        <v>8</v>
      </c>
      <c r="B81" s="138">
        <v>1.5</v>
      </c>
      <c r="C81" s="140"/>
      <c r="D81" s="139">
        <v>1</v>
      </c>
      <c r="E81" s="138">
        <v>0.5</v>
      </c>
      <c r="F81" s="165"/>
      <c r="G81" s="165">
        <f>F81*310</f>
        <v>0</v>
      </c>
    </row>
    <row r="82" spans="1:8" ht="15.75" x14ac:dyDescent="0.25">
      <c r="A82" s="3" t="s">
        <v>26</v>
      </c>
      <c r="B82" s="135">
        <v>7.5</v>
      </c>
      <c r="C82" s="136">
        <v>19</v>
      </c>
      <c r="D82" s="136">
        <v>9</v>
      </c>
      <c r="E82" s="135">
        <v>17.5</v>
      </c>
      <c r="F82" s="165"/>
      <c r="G82" s="165"/>
    </row>
    <row r="83" spans="1:8" ht="15.75" x14ac:dyDescent="0.25">
      <c r="A83" s="2" t="s">
        <v>6</v>
      </c>
      <c r="B83" s="139">
        <v>6</v>
      </c>
      <c r="C83" s="139">
        <v>15</v>
      </c>
      <c r="D83" s="139">
        <v>8</v>
      </c>
      <c r="E83" s="139">
        <v>13</v>
      </c>
      <c r="F83" s="165"/>
      <c r="G83" s="165">
        <f>F83*220</f>
        <v>0</v>
      </c>
      <c r="H83" s="72"/>
    </row>
    <row r="84" spans="1:8" ht="15.75" x14ac:dyDescent="0.25">
      <c r="A84" s="2" t="s">
        <v>8</v>
      </c>
      <c r="B84" s="138">
        <v>1.5</v>
      </c>
      <c r="C84" s="139">
        <v>4</v>
      </c>
      <c r="D84" s="139">
        <v>1</v>
      </c>
      <c r="E84" s="138">
        <v>4.5</v>
      </c>
      <c r="F84" s="165"/>
      <c r="G84" s="165">
        <f>F84*310</f>
        <v>0</v>
      </c>
    </row>
    <row r="85" spans="1:8" ht="15.75" x14ac:dyDescent="0.25">
      <c r="A85" s="3" t="s">
        <v>27</v>
      </c>
      <c r="B85" s="136">
        <v>9</v>
      </c>
      <c r="C85" s="136">
        <v>20</v>
      </c>
      <c r="D85" s="135">
        <v>1.5</v>
      </c>
      <c r="E85" s="135">
        <v>27.5</v>
      </c>
      <c r="F85" s="165"/>
      <c r="G85" s="165"/>
    </row>
    <row r="86" spans="1:8" ht="15.75" x14ac:dyDescent="0.25">
      <c r="A86" s="2" t="s">
        <v>6</v>
      </c>
      <c r="B86" s="138">
        <v>3.5</v>
      </c>
      <c r="C86" s="139">
        <v>20</v>
      </c>
      <c r="D86" s="138">
        <v>1.5</v>
      </c>
      <c r="E86" s="139">
        <v>22</v>
      </c>
      <c r="F86" s="165"/>
      <c r="G86" s="165">
        <f>F86*220</f>
        <v>0</v>
      </c>
    </row>
    <row r="87" spans="1:8" ht="15.75" x14ac:dyDescent="0.25">
      <c r="A87" s="2" t="s">
        <v>8</v>
      </c>
      <c r="B87" s="138">
        <v>5.5</v>
      </c>
      <c r="C87" s="140"/>
      <c r="D87" s="140"/>
      <c r="E87" s="138">
        <v>5.5</v>
      </c>
      <c r="F87" s="165"/>
      <c r="G87" s="165">
        <f>F87*310</f>
        <v>0</v>
      </c>
    </row>
    <row r="88" spans="1:8" ht="15.75" x14ac:dyDescent="0.25">
      <c r="A88" s="3" t="s">
        <v>28</v>
      </c>
      <c r="B88" s="136">
        <v>5</v>
      </c>
      <c r="C88" s="136">
        <v>49</v>
      </c>
      <c r="D88" s="136">
        <v>21</v>
      </c>
      <c r="E88" s="136">
        <v>33</v>
      </c>
      <c r="F88" s="165"/>
      <c r="G88" s="165"/>
    </row>
    <row r="89" spans="1:8" ht="15.75" x14ac:dyDescent="0.25">
      <c r="A89" s="2" t="s">
        <v>6</v>
      </c>
      <c r="B89" s="139">
        <v>5</v>
      </c>
      <c r="C89" s="139">
        <v>43</v>
      </c>
      <c r="D89" s="139">
        <v>21</v>
      </c>
      <c r="E89" s="139">
        <v>27</v>
      </c>
      <c r="F89" s="165">
        <v>15</v>
      </c>
      <c r="G89" s="165">
        <f>F89*220</f>
        <v>3300</v>
      </c>
    </row>
    <row r="90" spans="1:8" ht="15.75" x14ac:dyDescent="0.25">
      <c r="A90" s="2" t="s">
        <v>8</v>
      </c>
      <c r="B90" s="140"/>
      <c r="C90" s="139">
        <v>6</v>
      </c>
      <c r="D90" s="140"/>
      <c r="E90" s="139">
        <v>6</v>
      </c>
      <c r="F90" s="165"/>
      <c r="G90" s="165">
        <f>F90*310</f>
        <v>0</v>
      </c>
    </row>
    <row r="91" spans="1:8" ht="15.75" x14ac:dyDescent="0.25">
      <c r="A91" s="3" t="s">
        <v>29</v>
      </c>
      <c r="B91" s="135">
        <v>13.5</v>
      </c>
      <c r="C91" s="136">
        <v>10</v>
      </c>
      <c r="D91" s="136">
        <v>5</v>
      </c>
      <c r="E91" s="135">
        <v>18.5</v>
      </c>
      <c r="F91" s="165"/>
      <c r="G91" s="165"/>
    </row>
    <row r="92" spans="1:8" ht="15.75" x14ac:dyDescent="0.25">
      <c r="A92" s="2" t="s">
        <v>6</v>
      </c>
      <c r="B92" s="139">
        <v>9</v>
      </c>
      <c r="C92" s="139">
        <v>10</v>
      </c>
      <c r="D92" s="139">
        <v>5</v>
      </c>
      <c r="E92" s="139">
        <v>14</v>
      </c>
      <c r="F92" s="165"/>
      <c r="G92" s="165">
        <f>F92*220</f>
        <v>0</v>
      </c>
    </row>
    <row r="93" spans="1:8" ht="15.75" x14ac:dyDescent="0.25">
      <c r="A93" s="2" t="s">
        <v>8</v>
      </c>
      <c r="B93" s="138">
        <v>4.5</v>
      </c>
      <c r="C93" s="140"/>
      <c r="D93" s="140"/>
      <c r="E93" s="138">
        <v>4.5</v>
      </c>
      <c r="F93" s="165"/>
      <c r="G93" s="165">
        <f>F93*310</f>
        <v>0</v>
      </c>
    </row>
    <row r="94" spans="1:8" ht="15.75" x14ac:dyDescent="0.25">
      <c r="A94" s="82" t="s">
        <v>139</v>
      </c>
      <c r="B94" s="136">
        <v>1</v>
      </c>
      <c r="C94" s="136">
        <v>10</v>
      </c>
      <c r="D94" s="137"/>
      <c r="E94" s="136">
        <v>11</v>
      </c>
      <c r="F94" s="165"/>
      <c r="G94" s="165"/>
    </row>
    <row r="95" spans="1:8" ht="15.75" x14ac:dyDescent="0.25">
      <c r="A95" s="83" t="s">
        <v>6</v>
      </c>
      <c r="B95" s="139">
        <v>1</v>
      </c>
      <c r="C95" s="139">
        <v>10</v>
      </c>
      <c r="D95" s="140"/>
      <c r="E95" s="139">
        <v>11</v>
      </c>
      <c r="F95" s="165"/>
      <c r="G95" s="165">
        <f>F95*220</f>
        <v>0</v>
      </c>
    </row>
    <row r="96" spans="1:8" ht="15.75" x14ac:dyDescent="0.25">
      <c r="A96" s="83" t="s">
        <v>8</v>
      </c>
      <c r="F96" s="165"/>
      <c r="G96" s="165">
        <f>F96*310</f>
        <v>0</v>
      </c>
    </row>
    <row r="97" spans="1:8" ht="15.75" x14ac:dyDescent="0.25">
      <c r="A97" s="3" t="s">
        <v>155</v>
      </c>
      <c r="B97" s="136">
        <v>1</v>
      </c>
      <c r="C97" s="137"/>
      <c r="D97" s="137"/>
      <c r="E97" s="136">
        <v>1</v>
      </c>
      <c r="F97" s="165"/>
      <c r="G97" s="165"/>
    </row>
    <row r="98" spans="1:8" ht="15.75" x14ac:dyDescent="0.25">
      <c r="A98" s="2" t="s">
        <v>6</v>
      </c>
      <c r="B98" s="139">
        <v>1</v>
      </c>
      <c r="C98" s="140"/>
      <c r="D98" s="140"/>
      <c r="E98" s="139">
        <v>1</v>
      </c>
      <c r="F98" s="165"/>
      <c r="G98" s="165">
        <f>F98*220</f>
        <v>0</v>
      </c>
    </row>
    <row r="99" spans="1:8" ht="15.75" x14ac:dyDescent="0.25">
      <c r="A99" s="3" t="s">
        <v>30</v>
      </c>
      <c r="B99" s="135">
        <v>12.5</v>
      </c>
      <c r="C99" s="136">
        <v>13</v>
      </c>
      <c r="D99" s="137"/>
      <c r="E99" s="135">
        <v>25.5</v>
      </c>
      <c r="F99" s="165"/>
      <c r="G99" s="165"/>
    </row>
    <row r="100" spans="1:8" ht="15.75" x14ac:dyDescent="0.25">
      <c r="A100" s="2" t="s">
        <v>6</v>
      </c>
      <c r="B100" s="139">
        <v>10</v>
      </c>
      <c r="C100" s="139">
        <v>13</v>
      </c>
      <c r="D100" s="140"/>
      <c r="E100" s="139">
        <v>23</v>
      </c>
      <c r="F100" s="165"/>
      <c r="G100" s="165">
        <f>F100*220</f>
        <v>0</v>
      </c>
    </row>
    <row r="101" spans="1:8" ht="15.75" x14ac:dyDescent="0.25">
      <c r="A101" s="2" t="s">
        <v>8</v>
      </c>
      <c r="B101" s="138">
        <v>2.5</v>
      </c>
      <c r="C101" s="140"/>
      <c r="D101" s="140"/>
      <c r="E101" s="138">
        <v>2.5</v>
      </c>
      <c r="F101" s="165"/>
      <c r="G101" s="165">
        <f>F101*310</f>
        <v>0</v>
      </c>
    </row>
    <row r="102" spans="1:8" ht="15.75" x14ac:dyDescent="0.25">
      <c r="A102" s="3" t="s">
        <v>31</v>
      </c>
      <c r="B102" s="136">
        <v>4</v>
      </c>
      <c r="C102" s="136">
        <v>14</v>
      </c>
      <c r="D102" s="136">
        <v>2</v>
      </c>
      <c r="E102" s="136">
        <v>16</v>
      </c>
      <c r="F102" s="165"/>
      <c r="G102" s="165"/>
    </row>
    <row r="103" spans="1:8" ht="15.75" x14ac:dyDescent="0.25">
      <c r="A103" s="2" t="s">
        <v>6</v>
      </c>
      <c r="B103" s="138">
        <v>2.5</v>
      </c>
      <c r="C103" s="139">
        <v>10</v>
      </c>
      <c r="D103" s="139">
        <v>2</v>
      </c>
      <c r="E103" s="138">
        <v>10.5</v>
      </c>
      <c r="F103" s="165"/>
      <c r="G103" s="165">
        <f>F103*220</f>
        <v>0</v>
      </c>
    </row>
    <row r="104" spans="1:8" ht="15.75" x14ac:dyDescent="0.25">
      <c r="A104" s="2" t="s">
        <v>8</v>
      </c>
      <c r="B104" s="138">
        <v>1.5</v>
      </c>
      <c r="C104" s="139">
        <v>4</v>
      </c>
      <c r="D104" s="140"/>
      <c r="E104" s="138">
        <v>5.5</v>
      </c>
      <c r="F104" s="165"/>
      <c r="G104" s="165">
        <f>F104*310</f>
        <v>0</v>
      </c>
    </row>
    <row r="105" spans="1:8" ht="15.75" x14ac:dyDescent="0.25">
      <c r="A105" s="3" t="s">
        <v>32</v>
      </c>
      <c r="B105" s="135">
        <v>13.5</v>
      </c>
      <c r="C105" s="136">
        <v>10</v>
      </c>
      <c r="D105" s="135">
        <v>3.5</v>
      </c>
      <c r="E105" s="136">
        <v>20</v>
      </c>
      <c r="F105" s="165"/>
      <c r="G105" s="165"/>
    </row>
    <row r="106" spans="1:8" ht="15.75" x14ac:dyDescent="0.25">
      <c r="A106" s="2" t="s">
        <v>6</v>
      </c>
      <c r="B106" s="138">
        <v>13.5</v>
      </c>
      <c r="C106" s="139">
        <v>10</v>
      </c>
      <c r="D106" s="138">
        <v>3.5</v>
      </c>
      <c r="E106" s="139">
        <v>20</v>
      </c>
      <c r="F106" s="165"/>
      <c r="G106" s="165">
        <f>F106*220</f>
        <v>0</v>
      </c>
    </row>
    <row r="107" spans="1:8" ht="15.75" x14ac:dyDescent="0.25">
      <c r="A107" s="3" t="s">
        <v>33</v>
      </c>
      <c r="B107" s="136">
        <v>13</v>
      </c>
      <c r="C107" s="137"/>
      <c r="D107" s="137"/>
      <c r="E107" s="136">
        <v>13</v>
      </c>
      <c r="F107" s="165"/>
      <c r="G107" s="165"/>
    </row>
    <row r="108" spans="1:8" ht="15.75" x14ac:dyDescent="0.25">
      <c r="A108" s="2" t="s">
        <v>6</v>
      </c>
      <c r="B108" s="139">
        <v>11</v>
      </c>
      <c r="C108" s="140"/>
      <c r="D108" s="140"/>
      <c r="E108" s="139">
        <v>11</v>
      </c>
      <c r="F108" s="165"/>
      <c r="G108" s="165">
        <f>F108*220</f>
        <v>0</v>
      </c>
    </row>
    <row r="109" spans="1:8" ht="15.75" x14ac:dyDescent="0.25">
      <c r="A109" s="2" t="s">
        <v>8</v>
      </c>
      <c r="B109" s="139">
        <v>2</v>
      </c>
      <c r="C109" s="140"/>
      <c r="D109" s="140"/>
      <c r="E109" s="139">
        <v>2</v>
      </c>
      <c r="F109" s="165"/>
      <c r="G109" s="165">
        <f>F109*310</f>
        <v>0</v>
      </c>
    </row>
    <row r="110" spans="1:8" ht="15.75" x14ac:dyDescent="0.25">
      <c r="A110" s="3" t="s">
        <v>34</v>
      </c>
      <c r="B110" s="136">
        <v>7</v>
      </c>
      <c r="C110" s="136">
        <v>20</v>
      </c>
      <c r="D110" s="137"/>
      <c r="E110" s="136">
        <v>27</v>
      </c>
      <c r="F110" s="165"/>
      <c r="G110" s="165"/>
      <c r="H110" s="72"/>
    </row>
    <row r="111" spans="1:8" ht="15.75" x14ac:dyDescent="0.25">
      <c r="A111" s="2" t="s">
        <v>6</v>
      </c>
      <c r="B111" s="139">
        <v>3</v>
      </c>
      <c r="C111" s="139">
        <v>20</v>
      </c>
      <c r="D111" s="140"/>
      <c r="E111" s="139">
        <v>23</v>
      </c>
      <c r="F111" s="165"/>
      <c r="G111" s="165">
        <f>F111*220</f>
        <v>0</v>
      </c>
      <c r="H111" s="72"/>
    </row>
    <row r="112" spans="1:8" ht="15.75" x14ac:dyDescent="0.25">
      <c r="A112" s="2" t="s">
        <v>8</v>
      </c>
      <c r="B112" s="139">
        <v>4</v>
      </c>
      <c r="C112" s="140"/>
      <c r="D112" s="140"/>
      <c r="E112" s="139">
        <v>4</v>
      </c>
      <c r="F112" s="165"/>
      <c r="G112" s="165">
        <f>F112*310</f>
        <v>0</v>
      </c>
    </row>
    <row r="113" spans="1:7" ht="15.75" x14ac:dyDescent="0.25">
      <c r="A113" s="63" t="s">
        <v>88</v>
      </c>
      <c r="B113" s="135">
        <v>2.5</v>
      </c>
      <c r="C113" s="137"/>
      <c r="D113" s="137"/>
      <c r="E113" s="135">
        <v>2.5</v>
      </c>
      <c r="F113" s="165"/>
      <c r="G113" s="165"/>
    </row>
    <row r="114" spans="1:7" ht="15.75" x14ac:dyDescent="0.25">
      <c r="A114" s="64" t="s">
        <v>6</v>
      </c>
      <c r="B114" s="139">
        <v>2</v>
      </c>
      <c r="C114" s="140"/>
      <c r="D114" s="140"/>
      <c r="E114" s="139">
        <v>2</v>
      </c>
      <c r="F114" s="165"/>
      <c r="G114" s="165">
        <f>F114*220</f>
        <v>0</v>
      </c>
    </row>
    <row r="115" spans="1:7" ht="15.75" x14ac:dyDescent="0.25">
      <c r="A115" s="64" t="s">
        <v>8</v>
      </c>
      <c r="B115" s="138">
        <v>0.5</v>
      </c>
      <c r="C115" s="140"/>
      <c r="D115" s="140"/>
      <c r="E115" s="138">
        <v>0.5</v>
      </c>
      <c r="F115" s="165"/>
      <c r="G115" s="165">
        <f>F115*310</f>
        <v>0</v>
      </c>
    </row>
    <row r="116" spans="1:7" ht="15.75" x14ac:dyDescent="0.25">
      <c r="A116" s="3" t="s">
        <v>35</v>
      </c>
      <c r="B116" s="135">
        <v>9.5</v>
      </c>
      <c r="C116" s="136">
        <v>10</v>
      </c>
      <c r="D116" s="135">
        <v>1.5</v>
      </c>
      <c r="E116" s="136">
        <v>18</v>
      </c>
      <c r="F116" s="165"/>
      <c r="G116" s="165"/>
    </row>
    <row r="117" spans="1:7" ht="15.75" x14ac:dyDescent="0.25">
      <c r="A117" s="2" t="s">
        <v>6</v>
      </c>
      <c r="B117" s="138">
        <v>3.5</v>
      </c>
      <c r="C117" s="139">
        <v>10</v>
      </c>
      <c r="D117" s="138">
        <v>0.5</v>
      </c>
      <c r="E117" s="139">
        <v>13</v>
      </c>
      <c r="F117" s="165"/>
      <c r="G117" s="165">
        <f>F117*220</f>
        <v>0</v>
      </c>
    </row>
    <row r="118" spans="1:7" ht="15.75" x14ac:dyDescent="0.25">
      <c r="A118" s="2" t="s">
        <v>8</v>
      </c>
      <c r="B118" s="139">
        <v>6</v>
      </c>
      <c r="C118" s="140"/>
      <c r="D118" s="139">
        <v>1</v>
      </c>
      <c r="E118" s="139">
        <v>5</v>
      </c>
      <c r="F118" s="165"/>
      <c r="G118" s="165">
        <f>F118*310</f>
        <v>0</v>
      </c>
    </row>
    <row r="119" spans="1:7" ht="15.75" x14ac:dyDescent="0.25">
      <c r="A119" s="3" t="s">
        <v>36</v>
      </c>
      <c r="B119" s="135">
        <v>12.5</v>
      </c>
      <c r="C119" s="137"/>
      <c r="D119" s="136">
        <v>1</v>
      </c>
      <c r="E119" s="135">
        <v>11.5</v>
      </c>
      <c r="F119" s="165"/>
      <c r="G119" s="165"/>
    </row>
    <row r="120" spans="1:7" ht="15.75" x14ac:dyDescent="0.25">
      <c r="A120" s="2" t="s">
        <v>6</v>
      </c>
      <c r="B120" s="138">
        <v>10.5</v>
      </c>
      <c r="C120" s="140"/>
      <c r="D120" s="139">
        <v>1</v>
      </c>
      <c r="E120" s="138">
        <v>9.5</v>
      </c>
      <c r="F120" s="165"/>
      <c r="G120" s="165">
        <f>F120*220</f>
        <v>0</v>
      </c>
    </row>
    <row r="121" spans="1:7" ht="15.75" x14ac:dyDescent="0.25">
      <c r="A121" s="2" t="s">
        <v>8</v>
      </c>
      <c r="B121" s="139">
        <v>2</v>
      </c>
      <c r="C121" s="140"/>
      <c r="D121" s="140"/>
      <c r="E121" s="139">
        <v>2</v>
      </c>
      <c r="F121" s="165"/>
      <c r="G121" s="165">
        <f>F121*310</f>
        <v>0</v>
      </c>
    </row>
    <row r="122" spans="1:7" ht="15.75" x14ac:dyDescent="0.25">
      <c r="A122" s="3" t="s">
        <v>37</v>
      </c>
      <c r="B122" s="136">
        <v>22</v>
      </c>
      <c r="C122" s="137"/>
      <c r="D122" s="135">
        <v>5.5</v>
      </c>
      <c r="E122" s="135">
        <v>16.5</v>
      </c>
      <c r="F122" s="165"/>
      <c r="G122" s="165"/>
    </row>
    <row r="123" spans="1:7" ht="15.75" x14ac:dyDescent="0.25">
      <c r="A123" s="2" t="s">
        <v>6</v>
      </c>
      <c r="B123" s="139">
        <v>15</v>
      </c>
      <c r="C123" s="140"/>
      <c r="D123" s="138">
        <v>5.5</v>
      </c>
      <c r="E123" s="138">
        <v>9.5</v>
      </c>
      <c r="F123" s="165"/>
      <c r="G123" s="165">
        <f>F123*220</f>
        <v>0</v>
      </c>
    </row>
    <row r="124" spans="1:7" ht="15.75" x14ac:dyDescent="0.25">
      <c r="A124" s="2" t="s">
        <v>8</v>
      </c>
      <c r="B124" s="139">
        <v>7</v>
      </c>
      <c r="C124" s="140"/>
      <c r="D124" s="140"/>
      <c r="E124" s="139">
        <v>7</v>
      </c>
      <c r="F124" s="165"/>
      <c r="G124" s="165">
        <f>F124*310</f>
        <v>0</v>
      </c>
    </row>
    <row r="125" spans="1:7" ht="15.75" x14ac:dyDescent="0.25">
      <c r="A125" s="3" t="s">
        <v>38</v>
      </c>
      <c r="B125" s="136">
        <v>11</v>
      </c>
      <c r="C125" s="136">
        <v>14</v>
      </c>
      <c r="D125" s="135">
        <v>2.5</v>
      </c>
      <c r="E125" s="135">
        <v>22.5</v>
      </c>
      <c r="F125" s="165"/>
      <c r="G125" s="165"/>
    </row>
    <row r="126" spans="1:7" ht="15.75" x14ac:dyDescent="0.25">
      <c r="A126" s="2" t="s">
        <v>6</v>
      </c>
      <c r="B126" s="138">
        <v>9.5</v>
      </c>
      <c r="C126" s="139">
        <v>10</v>
      </c>
      <c r="D126" s="138">
        <v>2.5</v>
      </c>
      <c r="E126" s="139">
        <v>17</v>
      </c>
      <c r="F126" s="165"/>
      <c r="G126" s="165">
        <f>F126*220</f>
        <v>0</v>
      </c>
    </row>
    <row r="127" spans="1:7" ht="15.75" x14ac:dyDescent="0.25">
      <c r="A127" s="2" t="s">
        <v>8</v>
      </c>
      <c r="B127" s="138">
        <v>1.5</v>
      </c>
      <c r="C127" s="139">
        <v>4</v>
      </c>
      <c r="D127" s="140"/>
      <c r="E127" s="138">
        <v>5.5</v>
      </c>
      <c r="F127" s="165"/>
      <c r="G127" s="165">
        <f>F127*310</f>
        <v>0</v>
      </c>
    </row>
    <row r="128" spans="1:7" ht="15.75" x14ac:dyDescent="0.25">
      <c r="A128" s="3" t="s">
        <v>39</v>
      </c>
      <c r="B128" s="136">
        <v>9</v>
      </c>
      <c r="C128" s="136">
        <v>10</v>
      </c>
      <c r="D128" s="135">
        <v>14.5</v>
      </c>
      <c r="E128" s="135">
        <v>4.5</v>
      </c>
      <c r="F128" s="165"/>
      <c r="G128" s="165"/>
    </row>
    <row r="129" spans="1:7" ht="15.75" x14ac:dyDescent="0.25">
      <c r="A129" s="2" t="s">
        <v>6</v>
      </c>
      <c r="B129" s="139">
        <v>4</v>
      </c>
      <c r="C129" s="139">
        <v>10</v>
      </c>
      <c r="D129" s="138">
        <v>10.5</v>
      </c>
      <c r="E129" s="138">
        <v>3.5</v>
      </c>
      <c r="F129" s="165"/>
      <c r="G129" s="165">
        <f>F129*220</f>
        <v>0</v>
      </c>
    </row>
    <row r="130" spans="1:7" ht="15.75" x14ac:dyDescent="0.25">
      <c r="A130" s="2" t="s">
        <v>8</v>
      </c>
      <c r="B130" s="139">
        <v>5</v>
      </c>
      <c r="C130" s="140"/>
      <c r="D130" s="139">
        <v>4</v>
      </c>
      <c r="E130" s="139">
        <v>1</v>
      </c>
      <c r="F130" s="165"/>
      <c r="G130" s="165">
        <f>F130*310</f>
        <v>0</v>
      </c>
    </row>
    <row r="131" spans="1:7" ht="15.75" x14ac:dyDescent="0.25">
      <c r="A131" s="3" t="s">
        <v>40</v>
      </c>
      <c r="B131" s="136">
        <v>7</v>
      </c>
      <c r="C131" s="136">
        <v>10</v>
      </c>
      <c r="D131" s="137"/>
      <c r="E131" s="136">
        <v>17</v>
      </c>
      <c r="F131" s="165"/>
      <c r="G131" s="165"/>
    </row>
    <row r="132" spans="1:7" ht="15.75" x14ac:dyDescent="0.25">
      <c r="A132" s="2" t="s">
        <v>6</v>
      </c>
      <c r="B132" s="138">
        <v>5.5</v>
      </c>
      <c r="C132" s="139">
        <v>10</v>
      </c>
      <c r="D132" s="140"/>
      <c r="E132" s="138">
        <v>15.5</v>
      </c>
      <c r="F132" s="165"/>
      <c r="G132" s="165">
        <f>F132*220</f>
        <v>0</v>
      </c>
    </row>
    <row r="133" spans="1:7" ht="15.75" x14ac:dyDescent="0.25">
      <c r="A133" s="2" t="s">
        <v>8</v>
      </c>
      <c r="B133" s="138">
        <v>1.5</v>
      </c>
      <c r="C133" s="140"/>
      <c r="D133" s="140"/>
      <c r="E133" s="138">
        <v>1.5</v>
      </c>
      <c r="F133" s="165"/>
      <c r="G133" s="165">
        <f>F133*310</f>
        <v>0</v>
      </c>
    </row>
    <row r="134" spans="1:7" ht="15.75" x14ac:dyDescent="0.25">
      <c r="A134" s="3" t="s">
        <v>41</v>
      </c>
      <c r="B134" s="135">
        <v>0.5</v>
      </c>
      <c r="C134" s="136">
        <v>11</v>
      </c>
      <c r="D134" s="135">
        <v>1.5</v>
      </c>
      <c r="E134" s="136">
        <v>10</v>
      </c>
      <c r="F134" s="165"/>
      <c r="G134" s="165"/>
    </row>
    <row r="135" spans="1:7" ht="15.75" x14ac:dyDescent="0.25">
      <c r="A135" s="2" t="s">
        <v>6</v>
      </c>
      <c r="B135" s="138">
        <v>0.5</v>
      </c>
      <c r="C135" s="139">
        <v>10</v>
      </c>
      <c r="D135" s="138">
        <v>0.5</v>
      </c>
      <c r="E135" s="139">
        <v>10</v>
      </c>
      <c r="F135" s="165"/>
      <c r="G135" s="165">
        <f>F135*220</f>
        <v>0</v>
      </c>
    </row>
    <row r="136" spans="1:7" ht="15.75" x14ac:dyDescent="0.25">
      <c r="A136" s="2" t="s">
        <v>8</v>
      </c>
      <c r="B136" s="140"/>
      <c r="C136" s="139">
        <v>1</v>
      </c>
      <c r="D136" s="139">
        <v>1</v>
      </c>
      <c r="E136" s="140"/>
      <c r="F136" s="165"/>
      <c r="G136" s="165">
        <f>F136*310</f>
        <v>0</v>
      </c>
    </row>
    <row r="137" spans="1:7" ht="15.75" x14ac:dyDescent="0.25">
      <c r="A137" s="3" t="s">
        <v>42</v>
      </c>
      <c r="B137" s="136">
        <v>12</v>
      </c>
      <c r="C137" s="137"/>
      <c r="D137" s="137"/>
      <c r="E137" s="136">
        <v>12</v>
      </c>
      <c r="F137" s="165"/>
      <c r="G137" s="165"/>
    </row>
    <row r="138" spans="1:7" ht="15.75" x14ac:dyDescent="0.25">
      <c r="A138" s="2" t="s">
        <v>6</v>
      </c>
      <c r="B138" s="139">
        <v>12</v>
      </c>
      <c r="C138" s="140"/>
      <c r="D138" s="140"/>
      <c r="E138" s="139">
        <v>12</v>
      </c>
      <c r="F138" s="165"/>
      <c r="G138" s="165"/>
    </row>
    <row r="139" spans="1:7" ht="15.75" x14ac:dyDescent="0.25">
      <c r="A139" s="3" t="s">
        <v>125</v>
      </c>
      <c r="B139" s="135">
        <v>8.5</v>
      </c>
      <c r="C139" s="137"/>
      <c r="D139" s="137"/>
      <c r="E139" s="135">
        <v>8.5</v>
      </c>
      <c r="F139" s="165"/>
      <c r="G139" s="165"/>
    </row>
    <row r="140" spans="1:7" ht="15.75" x14ac:dyDescent="0.25">
      <c r="A140" s="2" t="s">
        <v>6</v>
      </c>
      <c r="B140" s="138">
        <v>8.5</v>
      </c>
      <c r="C140" s="140"/>
      <c r="D140" s="140"/>
      <c r="E140" s="138">
        <v>8.5</v>
      </c>
      <c r="F140" s="165"/>
      <c r="G140" s="165">
        <f>F140*220</f>
        <v>0</v>
      </c>
    </row>
    <row r="141" spans="1:7" ht="15.75" x14ac:dyDescent="0.25">
      <c r="A141" s="3" t="s">
        <v>43</v>
      </c>
      <c r="B141" s="135">
        <v>2.5</v>
      </c>
      <c r="C141" s="136">
        <v>20</v>
      </c>
      <c r="D141" s="135">
        <v>5.5</v>
      </c>
      <c r="E141" s="136">
        <v>17</v>
      </c>
      <c r="F141" s="165"/>
      <c r="G141" s="165"/>
    </row>
    <row r="142" spans="1:7" ht="15.75" x14ac:dyDescent="0.25">
      <c r="A142" s="2" t="s">
        <v>6</v>
      </c>
      <c r="B142" s="138">
        <v>1.5</v>
      </c>
      <c r="C142" s="139">
        <v>20</v>
      </c>
      <c r="D142" s="138">
        <v>4.5</v>
      </c>
      <c r="E142" s="139">
        <v>17</v>
      </c>
      <c r="F142" s="165"/>
      <c r="G142" s="165">
        <f>F142*220</f>
        <v>0</v>
      </c>
    </row>
    <row r="143" spans="1:7" ht="15.75" x14ac:dyDescent="0.25">
      <c r="A143" s="2" t="s">
        <v>8</v>
      </c>
      <c r="B143" s="139">
        <v>1</v>
      </c>
      <c r="C143" s="140"/>
      <c r="D143" s="139">
        <v>1</v>
      </c>
      <c r="E143" s="140"/>
      <c r="F143" s="165"/>
      <c r="G143" s="165">
        <f>F143*310</f>
        <v>0</v>
      </c>
    </row>
    <row r="144" spans="1:7" ht="15.75" x14ac:dyDescent="0.25">
      <c r="A144" s="63" t="s">
        <v>90</v>
      </c>
      <c r="B144" s="135">
        <v>20.5</v>
      </c>
      <c r="C144" s="137"/>
      <c r="D144" s="135">
        <v>1.5</v>
      </c>
      <c r="E144" s="136">
        <v>19</v>
      </c>
      <c r="F144" s="165"/>
      <c r="G144" s="165"/>
    </row>
    <row r="145" spans="1:7" ht="15.75" x14ac:dyDescent="0.25">
      <c r="A145" s="64" t="s">
        <v>6</v>
      </c>
      <c r="B145" s="139">
        <v>17</v>
      </c>
      <c r="C145" s="140"/>
      <c r="D145" s="138">
        <v>1.5</v>
      </c>
      <c r="E145" s="138">
        <v>15.5</v>
      </c>
      <c r="F145" s="165"/>
      <c r="G145" s="165">
        <f>F145*220</f>
        <v>0</v>
      </c>
    </row>
    <row r="146" spans="1:7" ht="15.75" x14ac:dyDescent="0.25">
      <c r="A146" s="64" t="s">
        <v>8</v>
      </c>
      <c r="B146" s="138">
        <v>3.5</v>
      </c>
      <c r="C146" s="140"/>
      <c r="D146" s="140"/>
      <c r="E146" s="138">
        <v>3.5</v>
      </c>
      <c r="F146" s="165"/>
      <c r="G146" s="165">
        <f>F146*310</f>
        <v>0</v>
      </c>
    </row>
    <row r="147" spans="1:7" ht="15.75" x14ac:dyDescent="0.25">
      <c r="A147" s="63" t="s">
        <v>91</v>
      </c>
      <c r="B147" s="136">
        <v>12</v>
      </c>
      <c r="C147" s="137"/>
      <c r="D147" s="137"/>
      <c r="E147" s="136">
        <v>12</v>
      </c>
      <c r="F147" s="165"/>
      <c r="G147" s="165"/>
    </row>
    <row r="148" spans="1:7" ht="15.75" x14ac:dyDescent="0.25">
      <c r="A148" s="64" t="s">
        <v>6</v>
      </c>
      <c r="B148" s="139">
        <v>9</v>
      </c>
      <c r="C148" s="140"/>
      <c r="D148" s="140"/>
      <c r="E148" s="139">
        <v>9</v>
      </c>
      <c r="F148" s="165"/>
      <c r="G148" s="165">
        <f>F148*220</f>
        <v>0</v>
      </c>
    </row>
    <row r="149" spans="1:7" ht="15.75" x14ac:dyDescent="0.25">
      <c r="A149" s="64" t="s">
        <v>8</v>
      </c>
      <c r="B149" s="139">
        <v>3</v>
      </c>
      <c r="C149" s="140"/>
      <c r="D149" s="140"/>
      <c r="E149" s="139">
        <v>3</v>
      </c>
      <c r="F149" s="165"/>
      <c r="G149" s="165">
        <f>F149*310</f>
        <v>0</v>
      </c>
    </row>
    <row r="150" spans="1:7" ht="15.75" x14ac:dyDescent="0.25">
      <c r="A150" s="63" t="s">
        <v>92</v>
      </c>
      <c r="B150" s="135">
        <v>8.5</v>
      </c>
      <c r="C150" s="137"/>
      <c r="D150" s="137"/>
      <c r="E150" s="135">
        <v>8.5</v>
      </c>
      <c r="F150" s="165"/>
      <c r="G150" s="165"/>
    </row>
    <row r="151" spans="1:7" ht="15.75" x14ac:dyDescent="0.25">
      <c r="A151" s="64" t="s">
        <v>6</v>
      </c>
      <c r="B151" s="139">
        <v>6</v>
      </c>
      <c r="C151" s="140"/>
      <c r="D151" s="140"/>
      <c r="E151" s="139">
        <v>6</v>
      </c>
      <c r="F151" s="165"/>
      <c r="G151" s="165">
        <f>F151*220</f>
        <v>0</v>
      </c>
    </row>
    <row r="152" spans="1:7" ht="15.75" x14ac:dyDescent="0.25">
      <c r="A152" s="64" t="s">
        <v>8</v>
      </c>
      <c r="B152" s="138">
        <v>2.5</v>
      </c>
      <c r="C152" s="140"/>
      <c r="D152" s="140"/>
      <c r="E152" s="138">
        <v>2.5</v>
      </c>
      <c r="F152" s="165"/>
      <c r="G152" s="165">
        <f>F152*310</f>
        <v>0</v>
      </c>
    </row>
    <row r="153" spans="1:7" ht="15.75" x14ac:dyDescent="0.25">
      <c r="A153" s="63" t="s">
        <v>93</v>
      </c>
      <c r="B153" s="136">
        <v>2</v>
      </c>
      <c r="C153" s="137"/>
      <c r="D153" s="137"/>
      <c r="E153" s="136">
        <v>2</v>
      </c>
      <c r="F153" s="165"/>
      <c r="G153" s="165"/>
    </row>
    <row r="154" spans="1:7" ht="15.75" x14ac:dyDescent="0.25">
      <c r="A154" s="64" t="s">
        <v>8</v>
      </c>
      <c r="B154" s="139">
        <v>2</v>
      </c>
      <c r="C154" s="140"/>
      <c r="D154" s="140"/>
      <c r="E154" s="139">
        <v>2</v>
      </c>
      <c r="F154" s="165"/>
      <c r="G154" s="165">
        <f>F154*220</f>
        <v>0</v>
      </c>
    </row>
    <row r="155" spans="1:7" ht="15.75" x14ac:dyDescent="0.25">
      <c r="F155" s="84">
        <f>SUM(F4:F154)</f>
        <v>100</v>
      </c>
      <c r="G155" s="84">
        <f>SUM(G4:G154)</f>
        <v>22000</v>
      </c>
    </row>
    <row r="156" spans="1:7" ht="15.75" x14ac:dyDescent="0.25">
      <c r="G156" s="84"/>
    </row>
  </sheetData>
  <mergeCells count="4">
    <mergeCell ref="B2:E2"/>
    <mergeCell ref="F2:F3"/>
    <mergeCell ref="G2:G3"/>
    <mergeCell ref="H2:H3"/>
  </mergeCells>
  <conditionalFormatting sqref="G5:G154">
    <cfRule type="cellIs" dxfId="405" priority="2" operator="equal">
      <formula>0</formula>
    </cfRule>
  </conditionalFormatting>
  <conditionalFormatting sqref="F4:G154">
    <cfRule type="cellIs" dxfId="404" priority="1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>
      <pane ySplit="3" topLeftCell="A4" activePane="bottomLeft" state="frozenSplit"/>
      <selection pane="bottomLeft" activeCell="H14" sqref="H14"/>
    </sheetView>
  </sheetViews>
  <sheetFormatPr defaultRowHeight="11.25" x14ac:dyDescent="0.2"/>
  <cols>
    <col min="1" max="1" width="34.5" customWidth="1"/>
    <col min="2" max="5" width="9.83203125" customWidth="1"/>
    <col min="7" max="7" width="11.5" bestFit="1" customWidth="1"/>
    <col min="8" max="8" width="45.33203125" bestFit="1" customWidth="1"/>
    <col min="9" max="9" width="44.33203125" customWidth="1"/>
  </cols>
  <sheetData>
    <row r="1" spans="1:8" ht="15.75" x14ac:dyDescent="0.25">
      <c r="F1" s="84">
        <f>SUM(F4:F154)</f>
        <v>100</v>
      </c>
      <c r="G1" s="84">
        <f>SUM(G4:G154)</f>
        <v>22000</v>
      </c>
    </row>
    <row r="2" spans="1:8" ht="12.75" x14ac:dyDescent="0.2">
      <c r="A2" s="43" t="s">
        <v>0</v>
      </c>
      <c r="B2" s="459" t="s">
        <v>197</v>
      </c>
      <c r="C2" s="460"/>
      <c r="D2" s="460"/>
      <c r="E2" s="461"/>
      <c r="F2" s="455" t="s">
        <v>202</v>
      </c>
      <c r="G2" s="455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56"/>
      <c r="G3" s="456"/>
      <c r="H3" s="464"/>
    </row>
    <row r="4" spans="1:8" ht="15.75" x14ac:dyDescent="0.25">
      <c r="A4" s="3" t="s">
        <v>5</v>
      </c>
      <c r="B4" s="135">
        <v>13.5</v>
      </c>
      <c r="C4" s="137"/>
      <c r="D4" s="136">
        <v>2</v>
      </c>
      <c r="E4" s="135">
        <v>11.5</v>
      </c>
      <c r="F4" s="165"/>
      <c r="G4" s="165"/>
    </row>
    <row r="5" spans="1:8" ht="15.75" x14ac:dyDescent="0.25">
      <c r="A5" s="2" t="s">
        <v>6</v>
      </c>
      <c r="B5" s="138">
        <v>9.5</v>
      </c>
      <c r="C5" s="140"/>
      <c r="D5" s="139">
        <v>2</v>
      </c>
      <c r="E5" s="138">
        <v>7.5</v>
      </c>
      <c r="F5" s="165"/>
      <c r="G5" s="165">
        <f>F5*220</f>
        <v>0</v>
      </c>
    </row>
    <row r="6" spans="1:8" ht="15.75" x14ac:dyDescent="0.25">
      <c r="A6" s="2" t="s">
        <v>8</v>
      </c>
      <c r="B6" s="139">
        <v>4</v>
      </c>
      <c r="C6" s="140"/>
      <c r="D6" s="140"/>
      <c r="E6" s="139">
        <v>4</v>
      </c>
      <c r="F6" s="165"/>
      <c r="G6" s="165">
        <f>F6*310</f>
        <v>0</v>
      </c>
    </row>
    <row r="7" spans="1:8" ht="15.75" x14ac:dyDescent="0.25">
      <c r="A7" s="3" t="s">
        <v>7</v>
      </c>
      <c r="B7" s="135">
        <v>10.5</v>
      </c>
      <c r="C7" s="137"/>
      <c r="D7" s="136">
        <v>4</v>
      </c>
      <c r="E7" s="135">
        <v>6.5</v>
      </c>
      <c r="F7" s="165"/>
      <c r="G7" s="165"/>
    </row>
    <row r="8" spans="1:8" ht="15.75" x14ac:dyDescent="0.25">
      <c r="A8" s="2" t="s">
        <v>6</v>
      </c>
      <c r="B8" s="138">
        <v>8.5</v>
      </c>
      <c r="C8" s="140"/>
      <c r="D8" s="139">
        <v>3</v>
      </c>
      <c r="E8" s="138">
        <v>5.5</v>
      </c>
      <c r="F8" s="165"/>
      <c r="G8" s="165">
        <f>F8*220</f>
        <v>0</v>
      </c>
      <c r="H8" s="72"/>
    </row>
    <row r="9" spans="1:8" ht="15.75" x14ac:dyDescent="0.25">
      <c r="A9" s="2" t="s">
        <v>8</v>
      </c>
      <c r="B9" s="139">
        <v>2</v>
      </c>
      <c r="C9" s="140"/>
      <c r="D9" s="139">
        <v>1</v>
      </c>
      <c r="E9" s="139">
        <v>1</v>
      </c>
      <c r="F9" s="165"/>
      <c r="G9" s="165">
        <f>F9*310</f>
        <v>0</v>
      </c>
    </row>
    <row r="10" spans="1:8" ht="15.75" x14ac:dyDescent="0.25">
      <c r="A10" s="3" t="s">
        <v>9</v>
      </c>
      <c r="B10" s="136">
        <v>13</v>
      </c>
      <c r="C10" s="137"/>
      <c r="D10" s="137"/>
      <c r="E10" s="136">
        <v>13</v>
      </c>
      <c r="F10" s="165"/>
      <c r="G10" s="165"/>
    </row>
    <row r="11" spans="1:8" ht="15.75" x14ac:dyDescent="0.25">
      <c r="A11" s="2" t="s">
        <v>6</v>
      </c>
      <c r="B11" s="139">
        <v>11</v>
      </c>
      <c r="C11" s="140"/>
      <c r="D11" s="140"/>
      <c r="E11" s="139">
        <v>11</v>
      </c>
      <c r="F11" s="165"/>
      <c r="G11" s="165">
        <f>F11*220</f>
        <v>0</v>
      </c>
    </row>
    <row r="12" spans="1:8" ht="15.75" x14ac:dyDescent="0.25">
      <c r="A12" s="2" t="s">
        <v>8</v>
      </c>
      <c r="B12" s="139">
        <v>2</v>
      </c>
      <c r="C12" s="140"/>
      <c r="D12" s="140"/>
      <c r="E12" s="139">
        <v>2</v>
      </c>
      <c r="F12" s="165"/>
      <c r="G12" s="165">
        <f>F12*310</f>
        <v>0</v>
      </c>
    </row>
    <row r="13" spans="1:8" ht="15.75" x14ac:dyDescent="0.25">
      <c r="A13" s="3" t="s">
        <v>10</v>
      </c>
      <c r="B13" s="135">
        <v>0.5</v>
      </c>
      <c r="C13" s="136">
        <v>10</v>
      </c>
      <c r="D13" s="136">
        <v>3</v>
      </c>
      <c r="E13" s="135">
        <v>7.5</v>
      </c>
      <c r="F13" s="165"/>
      <c r="G13" s="165"/>
    </row>
    <row r="14" spans="1:8" ht="15.75" x14ac:dyDescent="0.25">
      <c r="A14" s="2" t="s">
        <v>6</v>
      </c>
      <c r="B14" s="138">
        <v>0.5</v>
      </c>
      <c r="C14" s="139">
        <v>10</v>
      </c>
      <c r="D14" s="139">
        <v>3</v>
      </c>
      <c r="E14" s="138">
        <v>7.5</v>
      </c>
      <c r="F14" s="165"/>
      <c r="G14" s="165">
        <f>F14*220</f>
        <v>0</v>
      </c>
    </row>
    <row r="15" spans="1:8" ht="15.75" x14ac:dyDescent="0.25">
      <c r="A15" s="63" t="s">
        <v>151</v>
      </c>
      <c r="B15" s="137"/>
      <c r="C15" s="136">
        <v>1</v>
      </c>
      <c r="D15" s="136">
        <v>1</v>
      </c>
      <c r="E15" s="137"/>
      <c r="F15" s="165"/>
      <c r="G15" s="165"/>
    </row>
    <row r="16" spans="1:8" ht="15.75" x14ac:dyDescent="0.25">
      <c r="A16" s="64" t="s">
        <v>6</v>
      </c>
      <c r="B16" s="140"/>
      <c r="C16" s="139">
        <v>1</v>
      </c>
      <c r="D16" s="139">
        <v>1</v>
      </c>
      <c r="E16" s="140"/>
      <c r="F16" s="165"/>
      <c r="G16" s="165">
        <f>F16*220</f>
        <v>0</v>
      </c>
    </row>
    <row r="17" spans="1:7" ht="15.75" x14ac:dyDescent="0.25">
      <c r="A17" s="63" t="s">
        <v>94</v>
      </c>
      <c r="B17" s="136">
        <v>1</v>
      </c>
      <c r="C17" s="137"/>
      <c r="D17" s="137"/>
      <c r="E17" s="136">
        <v>1</v>
      </c>
      <c r="F17" s="165"/>
      <c r="G17" s="165"/>
    </row>
    <row r="18" spans="1:7" ht="15.75" x14ac:dyDescent="0.25">
      <c r="A18" s="64" t="s">
        <v>6</v>
      </c>
      <c r="B18" s="139">
        <v>1</v>
      </c>
      <c r="C18" s="140"/>
      <c r="D18" s="140"/>
      <c r="E18" s="139">
        <v>1</v>
      </c>
      <c r="F18" s="165"/>
      <c r="G18" s="165">
        <f>F18*220</f>
        <v>0</v>
      </c>
    </row>
    <row r="19" spans="1:7" ht="15.75" x14ac:dyDescent="0.25">
      <c r="A19" s="63" t="s">
        <v>85</v>
      </c>
      <c r="B19" s="136">
        <v>4</v>
      </c>
      <c r="C19" s="137"/>
      <c r="D19" s="135">
        <v>2.5</v>
      </c>
      <c r="E19" s="135">
        <v>1.5</v>
      </c>
      <c r="F19" s="165"/>
      <c r="G19" s="165"/>
    </row>
    <row r="20" spans="1:7" ht="15.75" x14ac:dyDescent="0.25">
      <c r="A20" s="64" t="s">
        <v>6</v>
      </c>
      <c r="B20" s="138">
        <v>2.5</v>
      </c>
      <c r="C20" s="140"/>
      <c r="D20" s="138">
        <v>2.5</v>
      </c>
      <c r="E20" s="140"/>
      <c r="F20" s="165"/>
      <c r="G20" s="165">
        <f>F20*220</f>
        <v>0</v>
      </c>
    </row>
    <row r="21" spans="1:7" ht="15.75" x14ac:dyDescent="0.25">
      <c r="A21" s="64" t="s">
        <v>8</v>
      </c>
      <c r="B21" s="138">
        <v>1.5</v>
      </c>
      <c r="C21" s="140"/>
      <c r="D21" s="140"/>
      <c r="E21" s="138">
        <v>1.5</v>
      </c>
      <c r="F21" s="165"/>
      <c r="G21" s="165">
        <f>F21*310</f>
        <v>0</v>
      </c>
    </row>
    <row r="22" spans="1:7" ht="15.75" x14ac:dyDescent="0.25">
      <c r="A22" s="63" t="s">
        <v>11</v>
      </c>
      <c r="B22" s="135">
        <v>6.5</v>
      </c>
      <c r="C22" s="137"/>
      <c r="D22" s="136">
        <v>1</v>
      </c>
      <c r="E22" s="135">
        <v>5.5</v>
      </c>
      <c r="F22" s="165"/>
      <c r="G22" s="165"/>
    </row>
    <row r="23" spans="1:7" ht="15.75" x14ac:dyDescent="0.25">
      <c r="A23" s="64" t="s">
        <v>6</v>
      </c>
      <c r="B23" s="138">
        <v>6.5</v>
      </c>
      <c r="C23" s="140"/>
      <c r="D23" s="139">
        <v>1</v>
      </c>
      <c r="E23" s="138">
        <v>5.5</v>
      </c>
      <c r="F23" s="165"/>
      <c r="G23" s="165">
        <f>F23*220</f>
        <v>0</v>
      </c>
    </row>
    <row r="24" spans="1:7" ht="15.75" x14ac:dyDescent="0.25">
      <c r="A24" s="3" t="s">
        <v>12</v>
      </c>
      <c r="B24" s="136">
        <v>2</v>
      </c>
      <c r="C24" s="136">
        <v>10</v>
      </c>
      <c r="D24" s="136">
        <v>1</v>
      </c>
      <c r="E24" s="136">
        <v>11</v>
      </c>
      <c r="F24" s="165"/>
      <c r="G24" s="165"/>
    </row>
    <row r="25" spans="1:7" ht="15.75" x14ac:dyDescent="0.25">
      <c r="A25" s="2" t="s">
        <v>6</v>
      </c>
      <c r="B25" s="139">
        <v>2</v>
      </c>
      <c r="C25" s="139">
        <v>10</v>
      </c>
      <c r="D25" s="139">
        <v>1</v>
      </c>
      <c r="E25" s="139">
        <v>11</v>
      </c>
      <c r="F25" s="165"/>
      <c r="G25" s="165">
        <f>F25*220</f>
        <v>0</v>
      </c>
    </row>
    <row r="26" spans="1:7" ht="15.75" x14ac:dyDescent="0.25">
      <c r="A26" s="3" t="s">
        <v>13</v>
      </c>
      <c r="B26" s="136">
        <v>14</v>
      </c>
      <c r="C26" s="136">
        <v>10</v>
      </c>
      <c r="D26" s="136">
        <v>8</v>
      </c>
      <c r="E26" s="136">
        <v>16</v>
      </c>
      <c r="F26" s="165"/>
      <c r="G26" s="165"/>
    </row>
    <row r="27" spans="1:7" ht="15.75" x14ac:dyDescent="0.25">
      <c r="A27" s="2" t="s">
        <v>6</v>
      </c>
      <c r="B27" s="138">
        <v>7.5</v>
      </c>
      <c r="C27" s="139">
        <v>10</v>
      </c>
      <c r="D27" s="138">
        <v>6.5</v>
      </c>
      <c r="E27" s="139">
        <v>11</v>
      </c>
      <c r="F27" s="165"/>
      <c r="G27" s="165">
        <f>F27*220</f>
        <v>0</v>
      </c>
    </row>
    <row r="28" spans="1:7" ht="15.75" x14ac:dyDescent="0.25">
      <c r="A28" s="2" t="s">
        <v>8</v>
      </c>
      <c r="B28" s="138">
        <v>6.5</v>
      </c>
      <c r="C28" s="140"/>
      <c r="D28" s="138">
        <v>1.5</v>
      </c>
      <c r="E28" s="139">
        <v>5</v>
      </c>
      <c r="F28" s="165"/>
      <c r="G28" s="165">
        <f>F28*310</f>
        <v>0</v>
      </c>
    </row>
    <row r="29" spans="1:7" ht="15.75" x14ac:dyDescent="0.25">
      <c r="A29" s="3" t="s">
        <v>14</v>
      </c>
      <c r="B29" s="136">
        <v>12</v>
      </c>
      <c r="C29" s="136">
        <v>20</v>
      </c>
      <c r="D29" s="135">
        <v>5.5</v>
      </c>
      <c r="E29" s="135">
        <v>26.5</v>
      </c>
      <c r="F29" s="165"/>
      <c r="G29" s="165"/>
    </row>
    <row r="30" spans="1:7" ht="15.75" x14ac:dyDescent="0.25">
      <c r="A30" s="2" t="s">
        <v>6</v>
      </c>
      <c r="B30" s="139">
        <v>7</v>
      </c>
      <c r="C30" s="139">
        <v>20</v>
      </c>
      <c r="D30" s="138">
        <v>4.5</v>
      </c>
      <c r="E30" s="138">
        <v>22.5</v>
      </c>
      <c r="F30" s="165"/>
      <c r="G30" s="165">
        <f>F30*220</f>
        <v>0</v>
      </c>
    </row>
    <row r="31" spans="1:7" ht="15.75" x14ac:dyDescent="0.25">
      <c r="A31" s="2" t="s">
        <v>8</v>
      </c>
      <c r="B31" s="139">
        <v>5</v>
      </c>
      <c r="C31" s="140"/>
      <c r="D31" s="139">
        <v>1</v>
      </c>
      <c r="E31" s="139">
        <v>4</v>
      </c>
      <c r="F31" s="165"/>
      <c r="G31" s="165">
        <f>F31*310</f>
        <v>0</v>
      </c>
    </row>
    <row r="32" spans="1:7" ht="15.75" x14ac:dyDescent="0.25">
      <c r="A32" s="3" t="s">
        <v>15</v>
      </c>
      <c r="B32" s="136">
        <v>9</v>
      </c>
      <c r="C32" s="136">
        <v>5</v>
      </c>
      <c r="D32" s="136">
        <v>2</v>
      </c>
      <c r="E32" s="136">
        <v>12</v>
      </c>
      <c r="F32" s="165"/>
      <c r="G32" s="165"/>
    </row>
    <row r="33" spans="1:10" ht="15.75" x14ac:dyDescent="0.25">
      <c r="A33" s="2" t="s">
        <v>6</v>
      </c>
      <c r="B33" s="138">
        <v>6.5</v>
      </c>
      <c r="C33" s="140"/>
      <c r="D33" s="139">
        <v>2</v>
      </c>
      <c r="E33" s="138">
        <v>4.5</v>
      </c>
      <c r="F33" s="165"/>
      <c r="G33" s="165">
        <f>F33*220</f>
        <v>0</v>
      </c>
    </row>
    <row r="34" spans="1:10" ht="15.75" x14ac:dyDescent="0.25">
      <c r="A34" s="2" t="s">
        <v>8</v>
      </c>
      <c r="B34" s="138">
        <v>2.5</v>
      </c>
      <c r="C34" s="139">
        <v>5</v>
      </c>
      <c r="D34" s="140"/>
      <c r="E34" s="138">
        <v>7.5</v>
      </c>
      <c r="F34" s="165"/>
      <c r="G34" s="165">
        <f>F34*310</f>
        <v>0</v>
      </c>
    </row>
    <row r="35" spans="1:10" ht="15.75" x14ac:dyDescent="0.25">
      <c r="A35" s="3" t="s">
        <v>16</v>
      </c>
      <c r="B35" s="136">
        <v>11</v>
      </c>
      <c r="C35" s="136">
        <v>26</v>
      </c>
      <c r="D35" s="136">
        <v>6</v>
      </c>
      <c r="E35" s="136">
        <v>31</v>
      </c>
      <c r="F35" s="165"/>
      <c r="G35" s="165"/>
    </row>
    <row r="36" spans="1:10" ht="15.75" x14ac:dyDescent="0.25">
      <c r="A36" s="2" t="s">
        <v>6</v>
      </c>
      <c r="B36" s="139">
        <v>4</v>
      </c>
      <c r="C36" s="139">
        <v>26</v>
      </c>
      <c r="D36" s="139">
        <v>4</v>
      </c>
      <c r="E36" s="139">
        <v>26</v>
      </c>
      <c r="F36" s="165">
        <v>10</v>
      </c>
      <c r="G36" s="165">
        <f>F36*220</f>
        <v>2200</v>
      </c>
      <c r="H36" s="72"/>
    </row>
    <row r="37" spans="1:10" ht="15.75" x14ac:dyDescent="0.25">
      <c r="A37" s="2" t="s">
        <v>8</v>
      </c>
      <c r="B37" s="139">
        <v>7</v>
      </c>
      <c r="C37" s="140"/>
      <c r="D37" s="139">
        <v>2</v>
      </c>
      <c r="E37" s="139">
        <v>5</v>
      </c>
      <c r="F37" s="165"/>
      <c r="G37" s="165">
        <f>F37*310</f>
        <v>0</v>
      </c>
      <c r="H37" s="72"/>
    </row>
    <row r="38" spans="1:10" ht="15.75" x14ac:dyDescent="0.25">
      <c r="A38" s="3" t="s">
        <v>17</v>
      </c>
      <c r="B38" s="135">
        <v>11.5</v>
      </c>
      <c r="C38" s="136">
        <v>10</v>
      </c>
      <c r="D38" s="137"/>
      <c r="E38" s="135">
        <v>21.5</v>
      </c>
      <c r="F38" s="165"/>
      <c r="G38" s="165"/>
    </row>
    <row r="39" spans="1:10" ht="15.75" x14ac:dyDescent="0.25">
      <c r="A39" s="2" t="s">
        <v>6</v>
      </c>
      <c r="B39" s="139">
        <v>6</v>
      </c>
      <c r="C39" s="139">
        <v>10</v>
      </c>
      <c r="D39" s="140"/>
      <c r="E39" s="139">
        <v>16</v>
      </c>
      <c r="F39" s="165">
        <v>10</v>
      </c>
      <c r="G39" s="165">
        <f>F39*220</f>
        <v>2200</v>
      </c>
    </row>
    <row r="40" spans="1:10" ht="15.75" x14ac:dyDescent="0.25">
      <c r="A40" s="2" t="s">
        <v>8</v>
      </c>
      <c r="B40" s="138">
        <v>5.5</v>
      </c>
      <c r="C40" s="140"/>
      <c r="D40" s="140"/>
      <c r="E40" s="138">
        <v>5.5</v>
      </c>
      <c r="F40" s="165"/>
      <c r="G40" s="165">
        <f>F40*310</f>
        <v>0</v>
      </c>
    </row>
    <row r="41" spans="1:10" ht="15.75" x14ac:dyDescent="0.25">
      <c r="A41" s="3" t="s">
        <v>18</v>
      </c>
      <c r="B41" s="136">
        <v>4</v>
      </c>
      <c r="C41" s="136">
        <v>34</v>
      </c>
      <c r="D41" s="135">
        <v>7.5</v>
      </c>
      <c r="E41" s="135">
        <v>30.5</v>
      </c>
      <c r="F41" s="165"/>
      <c r="G41" s="165"/>
    </row>
    <row r="42" spans="1:10" ht="15.75" x14ac:dyDescent="0.25">
      <c r="A42" s="2" t="s">
        <v>6</v>
      </c>
      <c r="B42" s="139">
        <v>3</v>
      </c>
      <c r="C42" s="139">
        <v>30</v>
      </c>
      <c r="D42" s="138">
        <v>7.5</v>
      </c>
      <c r="E42" s="138">
        <v>25.5</v>
      </c>
      <c r="F42" s="165"/>
      <c r="G42" s="165">
        <f>F42*220</f>
        <v>0</v>
      </c>
    </row>
    <row r="43" spans="1:10" ht="15.75" x14ac:dyDescent="0.25">
      <c r="A43" s="2" t="s">
        <v>8</v>
      </c>
      <c r="B43" s="139">
        <v>1</v>
      </c>
      <c r="C43" s="139">
        <v>4</v>
      </c>
      <c r="D43" s="140"/>
      <c r="E43" s="139">
        <v>5</v>
      </c>
      <c r="F43" s="165"/>
      <c r="G43" s="165">
        <f>F43*310</f>
        <v>0</v>
      </c>
    </row>
    <row r="44" spans="1:10" ht="15.75" x14ac:dyDescent="0.25">
      <c r="A44" s="3" t="s">
        <v>19</v>
      </c>
      <c r="B44" s="136">
        <v>8</v>
      </c>
      <c r="C44" s="136">
        <v>10</v>
      </c>
      <c r="D44" s="136">
        <v>1</v>
      </c>
      <c r="E44" s="136">
        <v>17</v>
      </c>
      <c r="F44" s="165"/>
      <c r="G44" s="165"/>
      <c r="J44" s="141"/>
    </row>
    <row r="45" spans="1:10" ht="15.75" x14ac:dyDescent="0.25">
      <c r="A45" s="2" t="s">
        <v>6</v>
      </c>
      <c r="B45" s="138">
        <v>1.5</v>
      </c>
      <c r="C45" s="139">
        <v>10</v>
      </c>
      <c r="D45" s="140"/>
      <c r="E45" s="138">
        <v>11.5</v>
      </c>
      <c r="F45" s="165">
        <v>10</v>
      </c>
      <c r="G45" s="165">
        <f>F45*220</f>
        <v>2200</v>
      </c>
      <c r="H45" s="72" t="s">
        <v>83</v>
      </c>
      <c r="J45" s="141"/>
    </row>
    <row r="46" spans="1:10" ht="15.75" x14ac:dyDescent="0.25">
      <c r="A46" s="2" t="s">
        <v>8</v>
      </c>
      <c r="B46" s="138">
        <v>6.5</v>
      </c>
      <c r="C46" s="140"/>
      <c r="D46" s="139">
        <v>1</v>
      </c>
      <c r="E46" s="138">
        <v>5.5</v>
      </c>
      <c r="F46" s="165"/>
      <c r="G46" s="165">
        <f>F46*310</f>
        <v>0</v>
      </c>
      <c r="J46" s="141"/>
    </row>
    <row r="47" spans="1:10" ht="15.75" x14ac:dyDescent="0.25">
      <c r="A47" s="3" t="s">
        <v>20</v>
      </c>
      <c r="B47" s="136">
        <v>2</v>
      </c>
      <c r="C47" s="136">
        <v>100</v>
      </c>
      <c r="D47" s="135">
        <v>30.5</v>
      </c>
      <c r="E47" s="135">
        <v>71.5</v>
      </c>
      <c r="F47" s="165"/>
      <c r="G47" s="165"/>
      <c r="I47" s="141"/>
      <c r="J47" s="141"/>
    </row>
    <row r="48" spans="1:10" ht="15.75" x14ac:dyDescent="0.25">
      <c r="A48" s="2" t="s">
        <v>6</v>
      </c>
      <c r="B48" s="138">
        <v>1.5</v>
      </c>
      <c r="C48" s="139">
        <v>80</v>
      </c>
      <c r="D48" s="138">
        <v>20.5</v>
      </c>
      <c r="E48" s="139">
        <v>61</v>
      </c>
      <c r="F48" s="165"/>
      <c r="G48" s="165">
        <f>F48*220</f>
        <v>0</v>
      </c>
    </row>
    <row r="49" spans="1:8" ht="15.75" x14ac:dyDescent="0.25">
      <c r="A49" s="2" t="s">
        <v>8</v>
      </c>
      <c r="B49" s="138">
        <v>0.5</v>
      </c>
      <c r="C49" s="139">
        <v>20</v>
      </c>
      <c r="D49" s="139">
        <v>10</v>
      </c>
      <c r="E49" s="138">
        <v>10.5</v>
      </c>
      <c r="F49" s="165"/>
      <c r="G49" s="165">
        <f>F49*310</f>
        <v>0</v>
      </c>
    </row>
    <row r="50" spans="1:8" ht="15.75" x14ac:dyDescent="0.25">
      <c r="A50" s="3" t="s">
        <v>21</v>
      </c>
      <c r="B50" s="136">
        <v>16</v>
      </c>
      <c r="C50" s="136">
        <v>35</v>
      </c>
      <c r="D50" s="136">
        <v>5</v>
      </c>
      <c r="E50" s="136">
        <v>46</v>
      </c>
      <c r="F50" s="165"/>
      <c r="G50" s="165"/>
    </row>
    <row r="51" spans="1:8" ht="15.75" x14ac:dyDescent="0.25">
      <c r="A51" s="2" t="s">
        <v>6</v>
      </c>
      <c r="B51" s="139">
        <v>13</v>
      </c>
      <c r="C51" s="139">
        <v>30</v>
      </c>
      <c r="D51" s="139">
        <v>5</v>
      </c>
      <c r="E51" s="139">
        <v>38</v>
      </c>
      <c r="F51" s="165"/>
      <c r="G51" s="165">
        <f>F51*220</f>
        <v>0</v>
      </c>
    </row>
    <row r="52" spans="1:8" ht="15.75" x14ac:dyDescent="0.25">
      <c r="A52" s="2" t="s">
        <v>8</v>
      </c>
      <c r="B52" s="139">
        <v>3</v>
      </c>
      <c r="C52" s="139">
        <v>5</v>
      </c>
      <c r="D52" s="140"/>
      <c r="E52" s="139">
        <v>8</v>
      </c>
      <c r="F52" s="165"/>
      <c r="G52" s="165">
        <f>F52*310</f>
        <v>0</v>
      </c>
    </row>
    <row r="53" spans="1:8" ht="15.75" x14ac:dyDescent="0.25">
      <c r="A53" s="3" t="s">
        <v>22</v>
      </c>
      <c r="B53" s="136">
        <v>12</v>
      </c>
      <c r="C53" s="136">
        <v>14</v>
      </c>
      <c r="D53" s="135">
        <v>3.5</v>
      </c>
      <c r="E53" s="135">
        <v>22.5</v>
      </c>
      <c r="F53" s="165"/>
      <c r="G53" s="165"/>
    </row>
    <row r="54" spans="1:8" ht="15.75" x14ac:dyDescent="0.25">
      <c r="A54" s="2" t="s">
        <v>6</v>
      </c>
      <c r="B54" s="139">
        <v>9</v>
      </c>
      <c r="C54" s="139">
        <v>10</v>
      </c>
      <c r="D54" s="138">
        <v>3.5</v>
      </c>
      <c r="E54" s="138">
        <v>15.5</v>
      </c>
      <c r="F54" s="165"/>
      <c r="G54" s="165">
        <f>F54*220</f>
        <v>0</v>
      </c>
    </row>
    <row r="55" spans="1:8" ht="15.75" x14ac:dyDescent="0.25">
      <c r="A55" s="2" t="s">
        <v>8</v>
      </c>
      <c r="B55" s="139">
        <v>3</v>
      </c>
      <c r="C55" s="139">
        <v>4</v>
      </c>
      <c r="D55" s="140"/>
      <c r="E55" s="139">
        <v>7</v>
      </c>
      <c r="F55" s="165"/>
      <c r="G55" s="165">
        <f>F55*310</f>
        <v>0</v>
      </c>
    </row>
    <row r="56" spans="1:8" ht="15.75" x14ac:dyDescent="0.25">
      <c r="A56" s="3" t="s">
        <v>23</v>
      </c>
      <c r="B56" s="135">
        <v>18.5</v>
      </c>
      <c r="C56" s="136">
        <v>39</v>
      </c>
      <c r="D56" s="135">
        <v>22.5</v>
      </c>
      <c r="E56" s="136">
        <v>35</v>
      </c>
      <c r="F56" s="165"/>
      <c r="G56" s="165"/>
      <c r="H56" s="72"/>
    </row>
    <row r="57" spans="1:8" ht="15.75" x14ac:dyDescent="0.25">
      <c r="A57" s="2" t="s">
        <v>6</v>
      </c>
      <c r="B57" s="139">
        <v>16</v>
      </c>
      <c r="C57" s="139">
        <v>34</v>
      </c>
      <c r="D57" s="139">
        <v>22</v>
      </c>
      <c r="E57" s="139">
        <v>28</v>
      </c>
      <c r="F57" s="165"/>
      <c r="G57" s="165">
        <f>F57*220</f>
        <v>0</v>
      </c>
      <c r="H57" s="72"/>
    </row>
    <row r="58" spans="1:8" ht="15.75" x14ac:dyDescent="0.25">
      <c r="A58" s="2" t="s">
        <v>8</v>
      </c>
      <c r="B58" s="138">
        <v>2.5</v>
      </c>
      <c r="C58" s="139">
        <v>5</v>
      </c>
      <c r="D58" s="138">
        <v>0.5</v>
      </c>
      <c r="E58" s="139">
        <v>7</v>
      </c>
      <c r="F58" s="165"/>
      <c r="G58" s="165">
        <f>F58*310</f>
        <v>0</v>
      </c>
    </row>
    <row r="59" spans="1:8" ht="15.75" x14ac:dyDescent="0.25">
      <c r="A59" s="3" t="s">
        <v>24</v>
      </c>
      <c r="B59" s="135">
        <v>1.5</v>
      </c>
      <c r="C59" s="136">
        <v>25</v>
      </c>
      <c r="D59" s="135">
        <v>2.5</v>
      </c>
      <c r="E59" s="136">
        <v>24</v>
      </c>
      <c r="F59" s="165"/>
      <c r="G59" s="165"/>
    </row>
    <row r="60" spans="1:8" ht="15.75" x14ac:dyDescent="0.25">
      <c r="A60" s="2" t="s">
        <v>6</v>
      </c>
      <c r="B60" s="138">
        <v>0.5</v>
      </c>
      <c r="C60" s="139">
        <v>20</v>
      </c>
      <c r="D60" s="138">
        <v>2.5</v>
      </c>
      <c r="E60" s="139">
        <v>18</v>
      </c>
      <c r="F60" s="165"/>
      <c r="G60" s="165">
        <f>F60*220</f>
        <v>0</v>
      </c>
    </row>
    <row r="61" spans="1:8" ht="15.75" x14ac:dyDescent="0.25">
      <c r="A61" s="2" t="s">
        <v>8</v>
      </c>
      <c r="B61" s="139">
        <v>1</v>
      </c>
      <c r="C61" s="139">
        <v>5</v>
      </c>
      <c r="D61" s="140"/>
      <c r="E61" s="139">
        <v>6</v>
      </c>
      <c r="F61" s="165"/>
      <c r="G61" s="165">
        <f>F61*310</f>
        <v>0</v>
      </c>
    </row>
    <row r="62" spans="1:8" ht="15.75" x14ac:dyDescent="0.25">
      <c r="A62" s="3" t="s">
        <v>86</v>
      </c>
      <c r="B62" s="135">
        <v>7.5</v>
      </c>
      <c r="C62" s="136">
        <v>10</v>
      </c>
      <c r="D62" s="135">
        <v>2.5</v>
      </c>
      <c r="E62" s="136">
        <v>15</v>
      </c>
      <c r="F62" s="165"/>
      <c r="G62" s="165"/>
    </row>
    <row r="63" spans="1:8" ht="15.75" x14ac:dyDescent="0.25">
      <c r="A63" s="2" t="s">
        <v>6</v>
      </c>
      <c r="B63" s="139">
        <v>6</v>
      </c>
      <c r="C63" s="139">
        <v>10</v>
      </c>
      <c r="D63" s="138">
        <v>2.5</v>
      </c>
      <c r="E63" s="138">
        <v>13.5</v>
      </c>
      <c r="F63" s="165"/>
      <c r="G63" s="165">
        <f>F63*220</f>
        <v>0</v>
      </c>
    </row>
    <row r="64" spans="1:8" ht="15.75" x14ac:dyDescent="0.25">
      <c r="A64" s="2" t="s">
        <v>8</v>
      </c>
      <c r="B64" s="138">
        <v>1.5</v>
      </c>
      <c r="C64" s="140"/>
      <c r="D64" s="140"/>
      <c r="E64" s="138">
        <v>1.5</v>
      </c>
      <c r="F64" s="165"/>
      <c r="G64" s="165">
        <f>F64*310</f>
        <v>0</v>
      </c>
    </row>
    <row r="65" spans="1:7" ht="15.75" x14ac:dyDescent="0.25">
      <c r="A65" s="142" t="s">
        <v>154</v>
      </c>
      <c r="B65" s="137"/>
      <c r="C65" s="136">
        <v>1</v>
      </c>
      <c r="D65" s="137"/>
      <c r="E65" s="136">
        <v>1</v>
      </c>
      <c r="F65" s="165"/>
      <c r="G65" s="165"/>
    </row>
    <row r="66" spans="1:7" ht="15.75" x14ac:dyDescent="0.25">
      <c r="A66" s="143" t="s">
        <v>6</v>
      </c>
      <c r="B66" s="140"/>
      <c r="C66" s="139">
        <v>1</v>
      </c>
      <c r="D66" s="140"/>
      <c r="E66" s="139">
        <v>1</v>
      </c>
      <c r="F66" s="165"/>
      <c r="G66" s="165">
        <f>F66*220</f>
        <v>0</v>
      </c>
    </row>
    <row r="67" spans="1:7" ht="15.75" x14ac:dyDescent="0.25">
      <c r="A67" s="3" t="s">
        <v>190</v>
      </c>
      <c r="B67" s="137"/>
      <c r="C67" s="136">
        <v>1</v>
      </c>
      <c r="D67" s="136">
        <v>1</v>
      </c>
      <c r="E67" s="137"/>
      <c r="F67" s="165"/>
      <c r="G67" s="165"/>
    </row>
    <row r="68" spans="1:7" ht="15.75" x14ac:dyDescent="0.25">
      <c r="A68" s="2" t="s">
        <v>6</v>
      </c>
      <c r="B68" s="140"/>
      <c r="C68" s="139">
        <v>1</v>
      </c>
      <c r="D68" s="139">
        <v>1</v>
      </c>
      <c r="E68" s="140"/>
      <c r="F68" s="165"/>
      <c r="G68" s="165">
        <f>F68*220</f>
        <v>0</v>
      </c>
    </row>
    <row r="69" spans="1:7" ht="15.75" x14ac:dyDescent="0.25">
      <c r="A69" s="3" t="s">
        <v>95</v>
      </c>
      <c r="B69" s="135">
        <v>6.5</v>
      </c>
      <c r="C69" s="136">
        <v>45</v>
      </c>
      <c r="D69" s="136">
        <v>34</v>
      </c>
      <c r="E69" s="135">
        <v>17.5</v>
      </c>
      <c r="F69" s="165"/>
      <c r="G69" s="165"/>
    </row>
    <row r="70" spans="1:7" ht="15.75" x14ac:dyDescent="0.25">
      <c r="A70" s="2" t="s">
        <v>6</v>
      </c>
      <c r="B70" s="138">
        <v>6.5</v>
      </c>
      <c r="C70" s="139">
        <v>40</v>
      </c>
      <c r="D70" s="138">
        <v>30.5</v>
      </c>
      <c r="E70" s="139">
        <v>16</v>
      </c>
      <c r="F70" s="165"/>
      <c r="G70" s="165">
        <f>F70*220</f>
        <v>0</v>
      </c>
    </row>
    <row r="71" spans="1:7" ht="15.75" x14ac:dyDescent="0.25">
      <c r="A71" s="2" t="s">
        <v>8</v>
      </c>
      <c r="B71" s="140"/>
      <c r="C71" s="139">
        <v>5</v>
      </c>
      <c r="D71" s="138">
        <v>3.5</v>
      </c>
      <c r="E71" s="138">
        <v>1.5</v>
      </c>
      <c r="F71" s="165"/>
      <c r="G71" s="165">
        <f>F71*310</f>
        <v>0</v>
      </c>
    </row>
    <row r="72" spans="1:7" ht="15.75" x14ac:dyDescent="0.25">
      <c r="A72" s="3" t="s">
        <v>96</v>
      </c>
      <c r="B72" s="136">
        <v>9</v>
      </c>
      <c r="C72" s="137"/>
      <c r="D72" s="135">
        <v>7.5</v>
      </c>
      <c r="E72" s="135">
        <v>1.5</v>
      </c>
      <c r="F72" s="165"/>
      <c r="G72" s="165"/>
    </row>
    <row r="73" spans="1:7" ht="15.75" x14ac:dyDescent="0.25">
      <c r="A73" s="2" t="s">
        <v>6</v>
      </c>
      <c r="B73" s="139">
        <v>9</v>
      </c>
      <c r="C73" s="140"/>
      <c r="D73" s="138">
        <v>7.5</v>
      </c>
      <c r="E73" s="138">
        <v>1.5</v>
      </c>
      <c r="F73" s="165"/>
      <c r="G73" s="165">
        <f>F73*220</f>
        <v>0</v>
      </c>
    </row>
    <row r="74" spans="1:7" ht="15.75" x14ac:dyDescent="0.25">
      <c r="A74" s="3" t="s">
        <v>97</v>
      </c>
      <c r="B74" s="135">
        <v>2.5</v>
      </c>
      <c r="C74" s="136">
        <v>10</v>
      </c>
      <c r="D74" s="135">
        <v>2.5</v>
      </c>
      <c r="E74" s="136">
        <v>10</v>
      </c>
      <c r="F74" s="165"/>
      <c r="G74" s="165"/>
    </row>
    <row r="75" spans="1:7" ht="15.75" x14ac:dyDescent="0.25">
      <c r="A75" s="2" t="s">
        <v>6</v>
      </c>
      <c r="B75" s="138">
        <v>2.5</v>
      </c>
      <c r="C75" s="139">
        <v>10</v>
      </c>
      <c r="D75" s="138">
        <v>2.5</v>
      </c>
      <c r="E75" s="139">
        <v>10</v>
      </c>
      <c r="F75" s="165">
        <v>10</v>
      </c>
      <c r="G75" s="165">
        <f>F75*220</f>
        <v>2200</v>
      </c>
    </row>
    <row r="76" spans="1:7" ht="15.75" x14ac:dyDescent="0.25">
      <c r="A76" s="3" t="s">
        <v>25</v>
      </c>
      <c r="B76" s="136">
        <v>16</v>
      </c>
      <c r="C76" s="136">
        <v>10</v>
      </c>
      <c r="D76" s="137"/>
      <c r="E76" s="136">
        <v>26</v>
      </c>
      <c r="F76" s="165"/>
      <c r="G76" s="165"/>
    </row>
    <row r="77" spans="1:7" ht="15.75" x14ac:dyDescent="0.25">
      <c r="A77" s="2" t="s">
        <v>6</v>
      </c>
      <c r="B77" s="139">
        <v>11</v>
      </c>
      <c r="C77" s="139">
        <v>10</v>
      </c>
      <c r="D77" s="140"/>
      <c r="E77" s="139">
        <v>21</v>
      </c>
      <c r="F77" s="165"/>
      <c r="G77" s="165">
        <f>F77*220</f>
        <v>0</v>
      </c>
    </row>
    <row r="78" spans="1:7" ht="15.75" x14ac:dyDescent="0.25">
      <c r="A78" s="2" t="s">
        <v>8</v>
      </c>
      <c r="B78" s="139">
        <v>5</v>
      </c>
      <c r="C78" s="140"/>
      <c r="D78" s="140"/>
      <c r="E78" s="139">
        <v>5</v>
      </c>
      <c r="F78" s="165"/>
      <c r="G78" s="165">
        <f>F78*310</f>
        <v>0</v>
      </c>
    </row>
    <row r="79" spans="1:7" ht="15.75" x14ac:dyDescent="0.25">
      <c r="A79" s="63" t="s">
        <v>87</v>
      </c>
      <c r="B79" s="135">
        <v>1.5</v>
      </c>
      <c r="C79" s="137"/>
      <c r="D79" s="136">
        <v>1</v>
      </c>
      <c r="E79" s="135">
        <v>0.5</v>
      </c>
      <c r="F79" s="165"/>
      <c r="G79" s="165"/>
    </row>
    <row r="80" spans="1:7" ht="15.75" x14ac:dyDescent="0.25">
      <c r="A80" s="64" t="s">
        <v>6</v>
      </c>
      <c r="F80" s="165"/>
      <c r="G80" s="165">
        <f>F80*220</f>
        <v>0</v>
      </c>
    </row>
    <row r="81" spans="1:8" ht="15.75" x14ac:dyDescent="0.25">
      <c r="A81" s="64" t="s">
        <v>8</v>
      </c>
      <c r="B81" s="138">
        <v>1.5</v>
      </c>
      <c r="C81" s="140"/>
      <c r="D81" s="139">
        <v>1</v>
      </c>
      <c r="E81" s="138">
        <v>0.5</v>
      </c>
      <c r="F81" s="165"/>
      <c r="G81" s="165">
        <f>F81*310</f>
        <v>0</v>
      </c>
    </row>
    <row r="82" spans="1:8" ht="15.75" x14ac:dyDescent="0.25">
      <c r="A82" s="3" t="s">
        <v>26</v>
      </c>
      <c r="B82" s="135">
        <v>7.5</v>
      </c>
      <c r="C82" s="136">
        <v>19</v>
      </c>
      <c r="D82" s="136">
        <v>9</v>
      </c>
      <c r="E82" s="135">
        <v>17.5</v>
      </c>
      <c r="F82" s="165"/>
      <c r="G82" s="165"/>
    </row>
    <row r="83" spans="1:8" ht="15.75" x14ac:dyDescent="0.25">
      <c r="A83" s="2" t="s">
        <v>6</v>
      </c>
      <c r="B83" s="139">
        <v>6</v>
      </c>
      <c r="C83" s="139">
        <v>15</v>
      </c>
      <c r="D83" s="139">
        <v>8</v>
      </c>
      <c r="E83" s="139">
        <v>13</v>
      </c>
      <c r="F83" s="165">
        <v>10</v>
      </c>
      <c r="G83" s="165">
        <f>F83*220</f>
        <v>2200</v>
      </c>
      <c r="H83" s="72" t="s">
        <v>209</v>
      </c>
    </row>
    <row r="84" spans="1:8" ht="15.75" x14ac:dyDescent="0.25">
      <c r="A84" s="2" t="s">
        <v>8</v>
      </c>
      <c r="B84" s="138">
        <v>1.5</v>
      </c>
      <c r="C84" s="139">
        <v>4</v>
      </c>
      <c r="D84" s="139">
        <v>1</v>
      </c>
      <c r="E84" s="138">
        <v>4.5</v>
      </c>
      <c r="F84" s="165"/>
      <c r="G84" s="165">
        <f>F84*310</f>
        <v>0</v>
      </c>
    </row>
    <row r="85" spans="1:8" ht="15.75" x14ac:dyDescent="0.25">
      <c r="A85" s="3" t="s">
        <v>27</v>
      </c>
      <c r="B85" s="136">
        <v>9</v>
      </c>
      <c r="C85" s="136">
        <v>20</v>
      </c>
      <c r="D85" s="135">
        <v>1.5</v>
      </c>
      <c r="E85" s="135">
        <v>27.5</v>
      </c>
      <c r="F85" s="165"/>
      <c r="G85" s="165"/>
    </row>
    <row r="86" spans="1:8" ht="15.75" x14ac:dyDescent="0.25">
      <c r="A86" s="2" t="s">
        <v>6</v>
      </c>
      <c r="B86" s="138">
        <v>3.5</v>
      </c>
      <c r="C86" s="139">
        <v>20</v>
      </c>
      <c r="D86" s="138">
        <v>1.5</v>
      </c>
      <c r="E86" s="139">
        <v>22</v>
      </c>
      <c r="F86" s="165"/>
      <c r="G86" s="165">
        <f>F86*220</f>
        <v>0</v>
      </c>
    </row>
    <row r="87" spans="1:8" ht="15.75" x14ac:dyDescent="0.25">
      <c r="A87" s="2" t="s">
        <v>8</v>
      </c>
      <c r="B87" s="138">
        <v>5.5</v>
      </c>
      <c r="C87" s="140"/>
      <c r="D87" s="140"/>
      <c r="E87" s="138">
        <v>5.5</v>
      </c>
      <c r="F87" s="165"/>
      <c r="G87" s="165">
        <f>F87*310</f>
        <v>0</v>
      </c>
    </row>
    <row r="88" spans="1:8" ht="15.75" x14ac:dyDescent="0.25">
      <c r="A88" s="3" t="s">
        <v>28</v>
      </c>
      <c r="B88" s="136">
        <v>5</v>
      </c>
      <c r="C88" s="136">
        <v>49</v>
      </c>
      <c r="D88" s="136">
        <v>21</v>
      </c>
      <c r="E88" s="136">
        <v>33</v>
      </c>
      <c r="F88" s="165"/>
      <c r="G88" s="165"/>
    </row>
    <row r="89" spans="1:8" ht="15.75" x14ac:dyDescent="0.25">
      <c r="A89" s="2" t="s">
        <v>6</v>
      </c>
      <c r="B89" s="139">
        <v>5</v>
      </c>
      <c r="C89" s="139">
        <v>43</v>
      </c>
      <c r="D89" s="139">
        <v>21</v>
      </c>
      <c r="E89" s="139">
        <v>27</v>
      </c>
      <c r="F89" s="165"/>
      <c r="G89" s="165">
        <f>F89*220</f>
        <v>0</v>
      </c>
    </row>
    <row r="90" spans="1:8" ht="15.75" x14ac:dyDescent="0.25">
      <c r="A90" s="2" t="s">
        <v>8</v>
      </c>
      <c r="B90" s="140"/>
      <c r="C90" s="139">
        <v>6</v>
      </c>
      <c r="D90" s="140"/>
      <c r="E90" s="139">
        <v>6</v>
      </c>
      <c r="F90" s="165"/>
      <c r="G90" s="165">
        <f>F90*310</f>
        <v>0</v>
      </c>
    </row>
    <row r="91" spans="1:8" ht="15.75" x14ac:dyDescent="0.25">
      <c r="A91" s="3" t="s">
        <v>29</v>
      </c>
      <c r="B91" s="135">
        <v>13.5</v>
      </c>
      <c r="C91" s="136">
        <v>10</v>
      </c>
      <c r="D91" s="136">
        <v>5</v>
      </c>
      <c r="E91" s="135">
        <v>18.5</v>
      </c>
      <c r="F91" s="165"/>
      <c r="G91" s="165"/>
    </row>
    <row r="92" spans="1:8" ht="15.75" x14ac:dyDescent="0.25">
      <c r="A92" s="2" t="s">
        <v>6</v>
      </c>
      <c r="B92" s="139">
        <v>9</v>
      </c>
      <c r="C92" s="139">
        <v>10</v>
      </c>
      <c r="D92" s="139">
        <v>5</v>
      </c>
      <c r="E92" s="139">
        <v>14</v>
      </c>
      <c r="F92" s="165">
        <v>10</v>
      </c>
      <c r="G92" s="165">
        <f>F92*220</f>
        <v>2200</v>
      </c>
    </row>
    <row r="93" spans="1:8" ht="15.75" x14ac:dyDescent="0.25">
      <c r="A93" s="2" t="s">
        <v>8</v>
      </c>
      <c r="B93" s="138">
        <v>4.5</v>
      </c>
      <c r="C93" s="140"/>
      <c r="D93" s="140"/>
      <c r="E93" s="138">
        <v>4.5</v>
      </c>
      <c r="F93" s="165"/>
      <c r="G93" s="165">
        <f>F93*310</f>
        <v>0</v>
      </c>
    </row>
    <row r="94" spans="1:8" ht="15.75" x14ac:dyDescent="0.25">
      <c r="A94" s="82" t="s">
        <v>139</v>
      </c>
      <c r="B94" s="136">
        <v>1</v>
      </c>
      <c r="C94" s="136">
        <v>10</v>
      </c>
      <c r="D94" s="137"/>
      <c r="E94" s="136">
        <v>11</v>
      </c>
      <c r="F94" s="165"/>
      <c r="G94" s="165"/>
    </row>
    <row r="95" spans="1:8" ht="15.75" x14ac:dyDescent="0.25">
      <c r="A95" s="83" t="s">
        <v>6</v>
      </c>
      <c r="B95" s="139">
        <v>1</v>
      </c>
      <c r="C95" s="139">
        <v>10</v>
      </c>
      <c r="D95" s="140"/>
      <c r="E95" s="139">
        <v>11</v>
      </c>
      <c r="F95" s="165"/>
      <c r="G95" s="165">
        <f>F95*220</f>
        <v>0</v>
      </c>
    </row>
    <row r="96" spans="1:8" ht="15.75" x14ac:dyDescent="0.25">
      <c r="A96" s="83" t="s">
        <v>8</v>
      </c>
      <c r="F96" s="165"/>
      <c r="G96" s="165">
        <f>F96*310</f>
        <v>0</v>
      </c>
    </row>
    <row r="97" spans="1:8" ht="15.75" x14ac:dyDescent="0.25">
      <c r="A97" s="3" t="s">
        <v>155</v>
      </c>
      <c r="B97" s="136">
        <v>1</v>
      </c>
      <c r="C97" s="137"/>
      <c r="D97" s="137"/>
      <c r="E97" s="136">
        <v>1</v>
      </c>
      <c r="F97" s="165"/>
      <c r="G97" s="165"/>
    </row>
    <row r="98" spans="1:8" ht="15.75" x14ac:dyDescent="0.25">
      <c r="A98" s="2" t="s">
        <v>6</v>
      </c>
      <c r="B98" s="139">
        <v>1</v>
      </c>
      <c r="C98" s="140"/>
      <c r="D98" s="140"/>
      <c r="E98" s="139">
        <v>1</v>
      </c>
      <c r="F98" s="165"/>
      <c r="G98" s="165">
        <f>F98*220</f>
        <v>0</v>
      </c>
    </row>
    <row r="99" spans="1:8" ht="15.75" x14ac:dyDescent="0.25">
      <c r="A99" s="3" t="s">
        <v>30</v>
      </c>
      <c r="B99" s="135">
        <v>12.5</v>
      </c>
      <c r="C99" s="136">
        <v>13</v>
      </c>
      <c r="D99" s="137"/>
      <c r="E99" s="135">
        <v>25.5</v>
      </c>
      <c r="F99" s="165"/>
      <c r="G99" s="165"/>
    </row>
    <row r="100" spans="1:8" ht="15.75" x14ac:dyDescent="0.25">
      <c r="A100" s="2" t="s">
        <v>6</v>
      </c>
      <c r="B100" s="139">
        <v>10</v>
      </c>
      <c r="C100" s="139">
        <v>13</v>
      </c>
      <c r="D100" s="140"/>
      <c r="E100" s="139">
        <v>23</v>
      </c>
      <c r="F100" s="165"/>
      <c r="G100" s="165">
        <f>F100*220</f>
        <v>0</v>
      </c>
    </row>
    <row r="101" spans="1:8" ht="15.75" x14ac:dyDescent="0.25">
      <c r="A101" s="2" t="s">
        <v>8</v>
      </c>
      <c r="B101" s="138">
        <v>2.5</v>
      </c>
      <c r="C101" s="140"/>
      <c r="D101" s="140"/>
      <c r="E101" s="138">
        <v>2.5</v>
      </c>
      <c r="F101" s="165"/>
      <c r="G101" s="165">
        <f>F101*310</f>
        <v>0</v>
      </c>
    </row>
    <row r="102" spans="1:8" ht="15.75" x14ac:dyDescent="0.25">
      <c r="A102" s="3" t="s">
        <v>31</v>
      </c>
      <c r="B102" s="136">
        <v>4</v>
      </c>
      <c r="C102" s="136">
        <v>14</v>
      </c>
      <c r="D102" s="136">
        <v>2</v>
      </c>
      <c r="E102" s="136">
        <v>16</v>
      </c>
      <c r="F102" s="165"/>
      <c r="G102" s="165"/>
    </row>
    <row r="103" spans="1:8" ht="15.75" x14ac:dyDescent="0.25">
      <c r="A103" s="2" t="s">
        <v>6</v>
      </c>
      <c r="B103" s="138">
        <v>2.5</v>
      </c>
      <c r="C103" s="139">
        <v>10</v>
      </c>
      <c r="D103" s="139">
        <v>2</v>
      </c>
      <c r="E103" s="138">
        <v>10.5</v>
      </c>
      <c r="F103" s="165"/>
      <c r="G103" s="165">
        <f>F103*220</f>
        <v>0</v>
      </c>
    </row>
    <row r="104" spans="1:8" ht="15.75" x14ac:dyDescent="0.25">
      <c r="A104" s="2" t="s">
        <v>8</v>
      </c>
      <c r="B104" s="138">
        <v>1.5</v>
      </c>
      <c r="C104" s="139">
        <v>4</v>
      </c>
      <c r="D104" s="140"/>
      <c r="E104" s="138">
        <v>5.5</v>
      </c>
      <c r="F104" s="165"/>
      <c r="G104" s="165">
        <f>F104*310</f>
        <v>0</v>
      </c>
    </row>
    <row r="105" spans="1:8" ht="15.75" x14ac:dyDescent="0.25">
      <c r="A105" s="3" t="s">
        <v>32</v>
      </c>
      <c r="B105" s="135">
        <v>13.5</v>
      </c>
      <c r="C105" s="136">
        <v>10</v>
      </c>
      <c r="D105" s="135">
        <v>3.5</v>
      </c>
      <c r="E105" s="136">
        <v>20</v>
      </c>
      <c r="F105" s="165"/>
      <c r="G105" s="165"/>
    </row>
    <row r="106" spans="1:8" ht="15.75" x14ac:dyDescent="0.25">
      <c r="A106" s="2" t="s">
        <v>6</v>
      </c>
      <c r="B106" s="138">
        <v>13.5</v>
      </c>
      <c r="C106" s="139">
        <v>10</v>
      </c>
      <c r="D106" s="138">
        <v>3.5</v>
      </c>
      <c r="E106" s="139">
        <v>20</v>
      </c>
      <c r="F106" s="165"/>
      <c r="G106" s="165">
        <f>F106*220</f>
        <v>0</v>
      </c>
    </row>
    <row r="107" spans="1:8" ht="15.75" x14ac:dyDescent="0.25">
      <c r="A107" s="3" t="s">
        <v>33</v>
      </c>
      <c r="B107" s="136">
        <v>13</v>
      </c>
      <c r="C107" s="137"/>
      <c r="D107" s="137"/>
      <c r="E107" s="136">
        <v>13</v>
      </c>
      <c r="F107" s="165"/>
      <c r="G107" s="165"/>
    </row>
    <row r="108" spans="1:8" ht="15.75" x14ac:dyDescent="0.25">
      <c r="A108" s="2" t="s">
        <v>6</v>
      </c>
      <c r="B108" s="139">
        <v>11</v>
      </c>
      <c r="C108" s="140"/>
      <c r="D108" s="140"/>
      <c r="E108" s="139">
        <v>11</v>
      </c>
      <c r="F108" s="165"/>
      <c r="G108" s="165">
        <f>F108*220</f>
        <v>0</v>
      </c>
    </row>
    <row r="109" spans="1:8" ht="15.75" x14ac:dyDescent="0.25">
      <c r="A109" s="2" t="s">
        <v>8</v>
      </c>
      <c r="B109" s="139">
        <v>2</v>
      </c>
      <c r="C109" s="140"/>
      <c r="D109" s="140"/>
      <c r="E109" s="139">
        <v>2</v>
      </c>
      <c r="F109" s="165"/>
      <c r="G109" s="165">
        <f>F109*310</f>
        <v>0</v>
      </c>
    </row>
    <row r="110" spans="1:8" ht="15.75" x14ac:dyDescent="0.25">
      <c r="A110" s="3" t="s">
        <v>34</v>
      </c>
      <c r="B110" s="136">
        <v>7</v>
      </c>
      <c r="C110" s="136">
        <v>20</v>
      </c>
      <c r="D110" s="137"/>
      <c r="E110" s="136">
        <v>27</v>
      </c>
      <c r="F110" s="165"/>
      <c r="G110" s="165"/>
      <c r="H110" s="72"/>
    </row>
    <row r="111" spans="1:8" ht="15.75" x14ac:dyDescent="0.25">
      <c r="A111" s="2" t="s">
        <v>6</v>
      </c>
      <c r="B111" s="139">
        <v>3</v>
      </c>
      <c r="C111" s="139">
        <v>20</v>
      </c>
      <c r="D111" s="140"/>
      <c r="E111" s="139">
        <v>23</v>
      </c>
      <c r="F111" s="165">
        <v>10</v>
      </c>
      <c r="G111" s="165">
        <f>F111*220</f>
        <v>2200</v>
      </c>
      <c r="H111" s="72"/>
    </row>
    <row r="112" spans="1:8" ht="15.75" x14ac:dyDescent="0.25">
      <c r="A112" s="2" t="s">
        <v>8</v>
      </c>
      <c r="B112" s="139">
        <v>4</v>
      </c>
      <c r="C112" s="140"/>
      <c r="D112" s="140"/>
      <c r="E112" s="139">
        <v>4</v>
      </c>
      <c r="F112" s="165"/>
      <c r="G112" s="165">
        <f>F112*310</f>
        <v>0</v>
      </c>
    </row>
    <row r="113" spans="1:7" ht="15.75" x14ac:dyDescent="0.25">
      <c r="A113" s="63" t="s">
        <v>88</v>
      </c>
      <c r="B113" s="135">
        <v>2.5</v>
      </c>
      <c r="C113" s="137"/>
      <c r="D113" s="137"/>
      <c r="E113" s="135">
        <v>2.5</v>
      </c>
      <c r="F113" s="165"/>
      <c r="G113" s="165"/>
    </row>
    <row r="114" spans="1:7" ht="15.75" x14ac:dyDescent="0.25">
      <c r="A114" s="64" t="s">
        <v>6</v>
      </c>
      <c r="B114" s="139">
        <v>2</v>
      </c>
      <c r="C114" s="140"/>
      <c r="D114" s="140"/>
      <c r="E114" s="139">
        <v>2</v>
      </c>
      <c r="F114" s="165"/>
      <c r="G114" s="165">
        <f>F114*220</f>
        <v>0</v>
      </c>
    </row>
    <row r="115" spans="1:7" ht="15.75" x14ac:dyDescent="0.25">
      <c r="A115" s="64" t="s">
        <v>8</v>
      </c>
      <c r="B115" s="138">
        <v>0.5</v>
      </c>
      <c r="C115" s="140"/>
      <c r="D115" s="140"/>
      <c r="E115" s="138">
        <v>0.5</v>
      </c>
      <c r="F115" s="165"/>
      <c r="G115" s="165">
        <f>F115*310</f>
        <v>0</v>
      </c>
    </row>
    <row r="116" spans="1:7" ht="15.75" x14ac:dyDescent="0.25">
      <c r="A116" s="3" t="s">
        <v>35</v>
      </c>
      <c r="B116" s="135">
        <v>9.5</v>
      </c>
      <c r="C116" s="136">
        <v>10</v>
      </c>
      <c r="D116" s="135">
        <v>1.5</v>
      </c>
      <c r="E116" s="136">
        <v>18</v>
      </c>
      <c r="F116" s="165"/>
      <c r="G116" s="165"/>
    </row>
    <row r="117" spans="1:7" ht="15.75" x14ac:dyDescent="0.25">
      <c r="A117" s="2" t="s">
        <v>6</v>
      </c>
      <c r="B117" s="138">
        <v>3.5</v>
      </c>
      <c r="C117" s="139">
        <v>10</v>
      </c>
      <c r="D117" s="138">
        <v>0.5</v>
      </c>
      <c r="E117" s="139">
        <v>13</v>
      </c>
      <c r="F117" s="165"/>
      <c r="G117" s="165">
        <f>F117*220</f>
        <v>0</v>
      </c>
    </row>
    <row r="118" spans="1:7" ht="15.75" x14ac:dyDescent="0.25">
      <c r="A118" s="2" t="s">
        <v>8</v>
      </c>
      <c r="B118" s="139">
        <v>6</v>
      </c>
      <c r="C118" s="140"/>
      <c r="D118" s="139">
        <v>1</v>
      </c>
      <c r="E118" s="139">
        <v>5</v>
      </c>
      <c r="F118" s="165"/>
      <c r="G118" s="165">
        <f>F118*310</f>
        <v>0</v>
      </c>
    </row>
    <row r="119" spans="1:7" ht="15.75" x14ac:dyDescent="0.25">
      <c r="A119" s="3" t="s">
        <v>36</v>
      </c>
      <c r="B119" s="135">
        <v>12.5</v>
      </c>
      <c r="C119" s="137"/>
      <c r="D119" s="136">
        <v>1</v>
      </c>
      <c r="E119" s="135">
        <v>11.5</v>
      </c>
      <c r="F119" s="165"/>
      <c r="G119" s="165"/>
    </row>
    <row r="120" spans="1:7" ht="15.75" x14ac:dyDescent="0.25">
      <c r="A120" s="2" t="s">
        <v>6</v>
      </c>
      <c r="B120" s="138">
        <v>10.5</v>
      </c>
      <c r="C120" s="140"/>
      <c r="D120" s="139">
        <v>1</v>
      </c>
      <c r="E120" s="138">
        <v>9.5</v>
      </c>
      <c r="F120" s="165"/>
      <c r="G120" s="165">
        <f>F120*220</f>
        <v>0</v>
      </c>
    </row>
    <row r="121" spans="1:7" ht="15.75" x14ac:dyDescent="0.25">
      <c r="A121" s="2" t="s">
        <v>8</v>
      </c>
      <c r="B121" s="139">
        <v>2</v>
      </c>
      <c r="C121" s="140"/>
      <c r="D121" s="140"/>
      <c r="E121" s="139">
        <v>2</v>
      </c>
      <c r="F121" s="165"/>
      <c r="G121" s="165">
        <f>F121*310</f>
        <v>0</v>
      </c>
    </row>
    <row r="122" spans="1:7" ht="15.75" x14ac:dyDescent="0.25">
      <c r="A122" s="3" t="s">
        <v>37</v>
      </c>
      <c r="B122" s="136">
        <v>22</v>
      </c>
      <c r="C122" s="137"/>
      <c r="D122" s="135">
        <v>5.5</v>
      </c>
      <c r="E122" s="135">
        <v>16.5</v>
      </c>
      <c r="F122" s="165"/>
      <c r="G122" s="165"/>
    </row>
    <row r="123" spans="1:7" ht="15.75" x14ac:dyDescent="0.25">
      <c r="A123" s="2" t="s">
        <v>6</v>
      </c>
      <c r="B123" s="139">
        <v>15</v>
      </c>
      <c r="C123" s="140"/>
      <c r="D123" s="138">
        <v>5.5</v>
      </c>
      <c r="E123" s="138">
        <v>9.5</v>
      </c>
      <c r="F123" s="165"/>
      <c r="G123" s="165">
        <f>F123*220</f>
        <v>0</v>
      </c>
    </row>
    <row r="124" spans="1:7" ht="15.75" x14ac:dyDescent="0.25">
      <c r="A124" s="2" t="s">
        <v>8</v>
      </c>
      <c r="B124" s="139">
        <v>7</v>
      </c>
      <c r="C124" s="140"/>
      <c r="D124" s="140"/>
      <c r="E124" s="139">
        <v>7</v>
      </c>
      <c r="F124" s="165"/>
      <c r="G124" s="165">
        <f>F124*310</f>
        <v>0</v>
      </c>
    </row>
    <row r="125" spans="1:7" ht="15.75" x14ac:dyDescent="0.25">
      <c r="A125" s="3" t="s">
        <v>38</v>
      </c>
      <c r="B125" s="136">
        <v>11</v>
      </c>
      <c r="C125" s="136">
        <v>14</v>
      </c>
      <c r="D125" s="135">
        <v>2.5</v>
      </c>
      <c r="E125" s="135">
        <v>22.5</v>
      </c>
      <c r="F125" s="165"/>
      <c r="G125" s="165"/>
    </row>
    <row r="126" spans="1:7" ht="15.75" x14ac:dyDescent="0.25">
      <c r="A126" s="2" t="s">
        <v>6</v>
      </c>
      <c r="B126" s="138">
        <v>9.5</v>
      </c>
      <c r="C126" s="139">
        <v>10</v>
      </c>
      <c r="D126" s="138">
        <v>2.5</v>
      </c>
      <c r="E126" s="139">
        <v>17</v>
      </c>
      <c r="F126" s="165">
        <v>10</v>
      </c>
      <c r="G126" s="165">
        <f>F126*220</f>
        <v>2200</v>
      </c>
    </row>
    <row r="127" spans="1:7" ht="15.75" x14ac:dyDescent="0.25">
      <c r="A127" s="2" t="s">
        <v>8</v>
      </c>
      <c r="B127" s="138">
        <v>1.5</v>
      </c>
      <c r="C127" s="139">
        <v>4</v>
      </c>
      <c r="D127" s="140"/>
      <c r="E127" s="138">
        <v>5.5</v>
      </c>
      <c r="F127" s="165"/>
      <c r="G127" s="165">
        <f>F127*310</f>
        <v>0</v>
      </c>
    </row>
    <row r="128" spans="1:7" ht="15.75" x14ac:dyDescent="0.25">
      <c r="A128" s="3" t="s">
        <v>39</v>
      </c>
      <c r="B128" s="136">
        <v>9</v>
      </c>
      <c r="C128" s="136">
        <v>10</v>
      </c>
      <c r="D128" s="135">
        <v>14.5</v>
      </c>
      <c r="E128" s="135">
        <v>4.5</v>
      </c>
      <c r="F128" s="165"/>
      <c r="G128" s="165"/>
    </row>
    <row r="129" spans="1:8" ht="15.75" x14ac:dyDescent="0.25">
      <c r="A129" s="2" t="s">
        <v>6</v>
      </c>
      <c r="B129" s="139">
        <v>4</v>
      </c>
      <c r="C129" s="139">
        <v>10</v>
      </c>
      <c r="D129" s="138">
        <v>10.5</v>
      </c>
      <c r="E129" s="138">
        <v>3.5</v>
      </c>
      <c r="F129" s="165">
        <v>10</v>
      </c>
      <c r="G129" s="165">
        <f>F129*220</f>
        <v>2200</v>
      </c>
    </row>
    <row r="130" spans="1:8" ht="15.75" x14ac:dyDescent="0.25">
      <c r="A130" s="2" t="s">
        <v>8</v>
      </c>
      <c r="B130" s="139">
        <v>5</v>
      </c>
      <c r="C130" s="140"/>
      <c r="D130" s="139">
        <v>4</v>
      </c>
      <c r="E130" s="139">
        <v>1</v>
      </c>
      <c r="F130" s="165"/>
      <c r="G130" s="165">
        <f>F130*310</f>
        <v>0</v>
      </c>
    </row>
    <row r="131" spans="1:8" ht="15.75" x14ac:dyDescent="0.25">
      <c r="A131" s="3" t="s">
        <v>40</v>
      </c>
      <c r="B131" s="136">
        <v>7</v>
      </c>
      <c r="C131" s="136">
        <v>10</v>
      </c>
      <c r="D131" s="137"/>
      <c r="E131" s="136">
        <v>17</v>
      </c>
      <c r="F131" s="165"/>
      <c r="G131" s="165"/>
    </row>
    <row r="132" spans="1:8" ht="15.75" x14ac:dyDescent="0.25">
      <c r="A132" s="2" t="s">
        <v>6</v>
      </c>
      <c r="B132" s="138">
        <v>5.5</v>
      </c>
      <c r="C132" s="139">
        <v>10</v>
      </c>
      <c r="D132" s="140"/>
      <c r="E132" s="138">
        <v>15.5</v>
      </c>
      <c r="F132" s="165"/>
      <c r="G132" s="165">
        <f>F132*220</f>
        <v>0</v>
      </c>
    </row>
    <row r="133" spans="1:8" ht="15.75" x14ac:dyDescent="0.25">
      <c r="A133" s="2" t="s">
        <v>8</v>
      </c>
      <c r="B133" s="138">
        <v>1.5</v>
      </c>
      <c r="C133" s="140"/>
      <c r="D133" s="140"/>
      <c r="E133" s="138">
        <v>1.5</v>
      </c>
      <c r="F133" s="165"/>
      <c r="G133" s="165">
        <f>F133*310</f>
        <v>0</v>
      </c>
    </row>
    <row r="134" spans="1:8" ht="15.75" x14ac:dyDescent="0.25">
      <c r="A134" s="3" t="s">
        <v>41</v>
      </c>
      <c r="B134" s="135">
        <v>0.5</v>
      </c>
      <c r="C134" s="136">
        <v>11</v>
      </c>
      <c r="D134" s="135">
        <v>1.5</v>
      </c>
      <c r="E134" s="136">
        <v>10</v>
      </c>
      <c r="F134" s="165"/>
      <c r="G134" s="165"/>
    </row>
    <row r="135" spans="1:8" ht="15.75" x14ac:dyDescent="0.25">
      <c r="A135" s="2" t="s">
        <v>6</v>
      </c>
      <c r="B135" s="138">
        <v>0.5</v>
      </c>
      <c r="C135" s="139">
        <v>10</v>
      </c>
      <c r="D135" s="138">
        <v>0.5</v>
      </c>
      <c r="E135" s="139">
        <v>10</v>
      </c>
      <c r="F135" s="165"/>
      <c r="G135" s="165">
        <f>F135*220</f>
        <v>0</v>
      </c>
    </row>
    <row r="136" spans="1:8" ht="15.75" x14ac:dyDescent="0.25">
      <c r="A136" s="2" t="s">
        <v>8</v>
      </c>
      <c r="B136" s="140"/>
      <c r="C136" s="139">
        <v>1</v>
      </c>
      <c r="D136" s="139">
        <v>1</v>
      </c>
      <c r="E136" s="140"/>
      <c r="F136" s="165"/>
      <c r="G136" s="165">
        <f>F136*310</f>
        <v>0</v>
      </c>
    </row>
    <row r="137" spans="1:8" ht="15.75" x14ac:dyDescent="0.25">
      <c r="A137" s="3" t="s">
        <v>42</v>
      </c>
      <c r="B137" s="136">
        <v>12</v>
      </c>
      <c r="C137" s="137"/>
      <c r="D137" s="137"/>
      <c r="E137" s="136">
        <v>12</v>
      </c>
      <c r="F137" s="165"/>
      <c r="G137" s="165"/>
    </row>
    <row r="138" spans="1:8" ht="15.75" x14ac:dyDescent="0.25">
      <c r="A138" s="2" t="s">
        <v>6</v>
      </c>
      <c r="B138" s="139">
        <v>12</v>
      </c>
      <c r="C138" s="140"/>
      <c r="D138" s="140"/>
      <c r="E138" s="139">
        <v>12</v>
      </c>
      <c r="F138" s="165"/>
      <c r="G138" s="165"/>
    </row>
    <row r="139" spans="1:8" ht="15.75" x14ac:dyDescent="0.25">
      <c r="A139" s="3" t="s">
        <v>125</v>
      </c>
      <c r="B139" s="135">
        <v>8.5</v>
      </c>
      <c r="C139" s="137"/>
      <c r="D139" s="137"/>
      <c r="E139" s="135">
        <v>8.5</v>
      </c>
      <c r="F139" s="165"/>
      <c r="G139" s="165"/>
    </row>
    <row r="140" spans="1:8" ht="15.75" x14ac:dyDescent="0.25">
      <c r="A140" s="2" t="s">
        <v>6</v>
      </c>
      <c r="B140" s="138">
        <v>8.5</v>
      </c>
      <c r="C140" s="140"/>
      <c r="D140" s="140"/>
      <c r="E140" s="138">
        <v>8.5</v>
      </c>
      <c r="F140" s="165"/>
      <c r="G140" s="165">
        <f>F140*220</f>
        <v>0</v>
      </c>
    </row>
    <row r="141" spans="1:8" ht="15.75" x14ac:dyDescent="0.25">
      <c r="A141" s="3" t="s">
        <v>43</v>
      </c>
      <c r="B141" s="135">
        <v>2.5</v>
      </c>
      <c r="C141" s="136">
        <v>20</v>
      </c>
      <c r="D141" s="135">
        <v>5.5</v>
      </c>
      <c r="E141" s="136">
        <v>17</v>
      </c>
      <c r="F141" s="165"/>
      <c r="G141" s="165"/>
    </row>
    <row r="142" spans="1:8" ht="15.75" x14ac:dyDescent="0.25">
      <c r="A142" s="2" t="s">
        <v>6</v>
      </c>
      <c r="B142" s="138">
        <v>1.5</v>
      </c>
      <c r="C142" s="139">
        <v>20</v>
      </c>
      <c r="D142" s="138">
        <v>4.5</v>
      </c>
      <c r="E142" s="139">
        <v>17</v>
      </c>
      <c r="F142" s="165">
        <v>10</v>
      </c>
      <c r="G142" s="165">
        <f>F142*220</f>
        <v>2200</v>
      </c>
      <c r="H142" s="72"/>
    </row>
    <row r="143" spans="1:8" ht="15.75" x14ac:dyDescent="0.25">
      <c r="A143" s="2" t="s">
        <v>8</v>
      </c>
      <c r="B143" s="139">
        <v>1</v>
      </c>
      <c r="C143" s="140"/>
      <c r="D143" s="139">
        <v>1</v>
      </c>
      <c r="E143" s="140"/>
      <c r="F143" s="165"/>
      <c r="G143" s="165">
        <f>F143*310</f>
        <v>0</v>
      </c>
    </row>
    <row r="144" spans="1:8" ht="15.75" x14ac:dyDescent="0.25">
      <c r="A144" s="63" t="s">
        <v>90</v>
      </c>
      <c r="B144" s="135">
        <v>20.5</v>
      </c>
      <c r="C144" s="137"/>
      <c r="D144" s="135">
        <v>1.5</v>
      </c>
      <c r="E144" s="136">
        <v>19</v>
      </c>
      <c r="F144" s="165"/>
      <c r="G144" s="165"/>
    </row>
    <row r="145" spans="1:7" ht="15.75" x14ac:dyDescent="0.25">
      <c r="A145" s="64" t="s">
        <v>6</v>
      </c>
      <c r="B145" s="139">
        <v>17</v>
      </c>
      <c r="C145" s="140"/>
      <c r="D145" s="138">
        <v>1.5</v>
      </c>
      <c r="E145" s="138">
        <v>15.5</v>
      </c>
      <c r="F145" s="165"/>
      <c r="G145" s="165">
        <f>F145*220</f>
        <v>0</v>
      </c>
    </row>
    <row r="146" spans="1:7" ht="15.75" x14ac:dyDescent="0.25">
      <c r="A146" s="64" t="s">
        <v>8</v>
      </c>
      <c r="B146" s="138">
        <v>3.5</v>
      </c>
      <c r="C146" s="140"/>
      <c r="D146" s="140"/>
      <c r="E146" s="138">
        <v>3.5</v>
      </c>
      <c r="F146" s="165"/>
      <c r="G146" s="165">
        <f>F146*310</f>
        <v>0</v>
      </c>
    </row>
    <row r="147" spans="1:7" ht="15.75" x14ac:dyDescent="0.25">
      <c r="A147" s="63" t="s">
        <v>91</v>
      </c>
      <c r="B147" s="136">
        <v>12</v>
      </c>
      <c r="C147" s="137"/>
      <c r="D147" s="137"/>
      <c r="E147" s="136">
        <v>12</v>
      </c>
      <c r="F147" s="165"/>
      <c r="G147" s="165"/>
    </row>
    <row r="148" spans="1:7" ht="15.75" x14ac:dyDescent="0.25">
      <c r="A148" s="64" t="s">
        <v>6</v>
      </c>
      <c r="B148" s="139">
        <v>9</v>
      </c>
      <c r="C148" s="140"/>
      <c r="D148" s="140"/>
      <c r="E148" s="139">
        <v>9</v>
      </c>
      <c r="F148" s="165"/>
      <c r="G148" s="165">
        <f>F148*220</f>
        <v>0</v>
      </c>
    </row>
    <row r="149" spans="1:7" ht="15.75" x14ac:dyDescent="0.25">
      <c r="A149" s="64" t="s">
        <v>8</v>
      </c>
      <c r="B149" s="139">
        <v>3</v>
      </c>
      <c r="C149" s="140"/>
      <c r="D149" s="140"/>
      <c r="E149" s="139">
        <v>3</v>
      </c>
      <c r="F149" s="165"/>
      <c r="G149" s="165">
        <f>F149*310</f>
        <v>0</v>
      </c>
    </row>
    <row r="150" spans="1:7" ht="15.75" x14ac:dyDescent="0.25">
      <c r="A150" s="63" t="s">
        <v>92</v>
      </c>
      <c r="B150" s="135">
        <v>8.5</v>
      </c>
      <c r="C150" s="137"/>
      <c r="D150" s="137"/>
      <c r="E150" s="135">
        <v>8.5</v>
      </c>
      <c r="F150" s="165"/>
      <c r="G150" s="165"/>
    </row>
    <row r="151" spans="1:7" ht="15.75" x14ac:dyDescent="0.25">
      <c r="A151" s="64" t="s">
        <v>6</v>
      </c>
      <c r="B151" s="139">
        <v>6</v>
      </c>
      <c r="C151" s="140"/>
      <c r="D151" s="140"/>
      <c r="E151" s="139">
        <v>6</v>
      </c>
      <c r="F151" s="165"/>
      <c r="G151" s="165">
        <f>F151*220</f>
        <v>0</v>
      </c>
    </row>
    <row r="152" spans="1:7" ht="15.75" x14ac:dyDescent="0.25">
      <c r="A152" s="64" t="s">
        <v>8</v>
      </c>
      <c r="B152" s="138">
        <v>2.5</v>
      </c>
      <c r="C152" s="140"/>
      <c r="D152" s="140"/>
      <c r="E152" s="138">
        <v>2.5</v>
      </c>
      <c r="F152" s="165"/>
      <c r="G152" s="165">
        <f>F152*310</f>
        <v>0</v>
      </c>
    </row>
    <row r="153" spans="1:7" ht="15.75" x14ac:dyDescent="0.25">
      <c r="A153" s="63" t="s">
        <v>93</v>
      </c>
      <c r="B153" s="136">
        <v>2</v>
      </c>
      <c r="C153" s="137"/>
      <c r="D153" s="137"/>
      <c r="E153" s="136">
        <v>2</v>
      </c>
      <c r="F153" s="165"/>
      <c r="G153" s="165"/>
    </row>
    <row r="154" spans="1:7" ht="15.75" x14ac:dyDescent="0.25">
      <c r="A154" s="64" t="s">
        <v>8</v>
      </c>
      <c r="B154" s="139">
        <v>2</v>
      </c>
      <c r="C154" s="140"/>
      <c r="D154" s="140"/>
      <c r="E154" s="139">
        <v>2</v>
      </c>
      <c r="F154" s="165"/>
      <c r="G154" s="165">
        <f>F154*220</f>
        <v>0</v>
      </c>
    </row>
    <row r="155" spans="1:7" ht="15.75" x14ac:dyDescent="0.25">
      <c r="F155" s="84">
        <f>SUM(F4:F154)</f>
        <v>100</v>
      </c>
      <c r="G155" s="84">
        <f>SUM(G4:G154)</f>
        <v>22000</v>
      </c>
    </row>
  </sheetData>
  <mergeCells count="4">
    <mergeCell ref="B2:E2"/>
    <mergeCell ref="F2:F3"/>
    <mergeCell ref="G2:G3"/>
    <mergeCell ref="H2:H3"/>
  </mergeCells>
  <conditionalFormatting sqref="F4:G154">
    <cfRule type="cellIs" dxfId="403" priority="1" operator="equal">
      <formula>0</formula>
    </cfRule>
  </conditionalFormatting>
  <conditionalFormatting sqref="G5:G154">
    <cfRule type="cellIs" dxfId="402" priority="2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76" activePane="bottomLeft" state="frozenSplit"/>
      <selection pane="bottomLeft" activeCell="H86" sqref="H86"/>
    </sheetView>
  </sheetViews>
  <sheetFormatPr defaultRowHeight="11.25" x14ac:dyDescent="0.2"/>
  <cols>
    <col min="1" max="1" width="34.5" customWidth="1"/>
    <col min="2" max="5" width="9.83203125" customWidth="1"/>
    <col min="7" max="7" width="11.5" bestFit="1" customWidth="1"/>
    <col min="8" max="8" width="45.33203125" bestFit="1" customWidth="1"/>
  </cols>
  <sheetData>
    <row r="1" spans="1:8" ht="15.75" x14ac:dyDescent="0.25">
      <c r="F1" s="84">
        <f>SUM(F4:F154)</f>
        <v>83</v>
      </c>
      <c r="G1" s="84">
        <f>SUM(G4:G154)</f>
        <v>22040</v>
      </c>
    </row>
    <row r="2" spans="1:8" ht="12.75" x14ac:dyDescent="0.2">
      <c r="A2" s="43" t="s">
        <v>0</v>
      </c>
      <c r="B2" s="459" t="s">
        <v>197</v>
      </c>
      <c r="C2" s="460"/>
      <c r="D2" s="460"/>
      <c r="E2" s="461"/>
      <c r="F2" s="455" t="s">
        <v>203</v>
      </c>
      <c r="G2" s="455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56"/>
      <c r="G3" s="456"/>
      <c r="H3" s="464"/>
    </row>
    <row r="4" spans="1:8" ht="15.75" x14ac:dyDescent="0.25">
      <c r="A4" s="3" t="s">
        <v>5</v>
      </c>
      <c r="B4" s="135">
        <v>13.5</v>
      </c>
      <c r="C4" s="137"/>
      <c r="D4" s="136">
        <v>2</v>
      </c>
      <c r="E4" s="135">
        <v>11.5</v>
      </c>
      <c r="F4" s="165"/>
      <c r="G4" s="165"/>
    </row>
    <row r="5" spans="1:8" ht="15.75" x14ac:dyDescent="0.25">
      <c r="A5" s="2" t="s">
        <v>6</v>
      </c>
      <c r="B5" s="138">
        <v>9.5</v>
      </c>
      <c r="C5" s="140"/>
      <c r="D5" s="139">
        <v>2</v>
      </c>
      <c r="E5" s="138">
        <v>7.5</v>
      </c>
      <c r="F5" s="165"/>
      <c r="G5" s="165">
        <f>F5*220</f>
        <v>0</v>
      </c>
    </row>
    <row r="6" spans="1:8" ht="15.75" x14ac:dyDescent="0.25">
      <c r="A6" s="2" t="s">
        <v>8</v>
      </c>
      <c r="B6" s="139">
        <v>4</v>
      </c>
      <c r="C6" s="140"/>
      <c r="D6" s="140"/>
      <c r="E6" s="139">
        <v>4</v>
      </c>
      <c r="F6" s="165">
        <v>5</v>
      </c>
      <c r="G6" s="165">
        <f>F6*310</f>
        <v>1550</v>
      </c>
    </row>
    <row r="7" spans="1:8" ht="15.75" x14ac:dyDescent="0.25">
      <c r="A7" s="3" t="s">
        <v>7</v>
      </c>
      <c r="B7" s="135">
        <v>10.5</v>
      </c>
      <c r="C7" s="137"/>
      <c r="D7" s="136">
        <v>4</v>
      </c>
      <c r="E7" s="135">
        <v>6.5</v>
      </c>
      <c r="F7" s="165"/>
      <c r="G7" s="165"/>
    </row>
    <row r="8" spans="1:8" ht="15.75" x14ac:dyDescent="0.25">
      <c r="A8" s="2" t="s">
        <v>6</v>
      </c>
      <c r="B8" s="138">
        <v>8.5</v>
      </c>
      <c r="C8" s="140"/>
      <c r="D8" s="139">
        <v>3</v>
      </c>
      <c r="E8" s="138">
        <v>5.5</v>
      </c>
      <c r="F8" s="165"/>
      <c r="G8" s="165">
        <f>F8*220</f>
        <v>0</v>
      </c>
      <c r="H8" s="72"/>
    </row>
    <row r="9" spans="1:8" ht="15.75" x14ac:dyDescent="0.25">
      <c r="A9" s="2" t="s">
        <v>8</v>
      </c>
      <c r="B9" s="139">
        <v>2</v>
      </c>
      <c r="C9" s="140"/>
      <c r="D9" s="139">
        <v>1</v>
      </c>
      <c r="E9" s="139">
        <v>1</v>
      </c>
      <c r="F9" s="165"/>
      <c r="G9" s="165">
        <f>F9*310</f>
        <v>0</v>
      </c>
    </row>
    <row r="10" spans="1:8" ht="15.75" x14ac:dyDescent="0.25">
      <c r="A10" s="3" t="s">
        <v>9</v>
      </c>
      <c r="B10" s="136">
        <v>13</v>
      </c>
      <c r="C10" s="137"/>
      <c r="D10" s="137"/>
      <c r="E10" s="136">
        <v>13</v>
      </c>
      <c r="F10" s="165"/>
      <c r="G10" s="165"/>
    </row>
    <row r="11" spans="1:8" ht="15.75" x14ac:dyDescent="0.25">
      <c r="A11" s="2" t="s">
        <v>6</v>
      </c>
      <c r="B11" s="139">
        <v>11</v>
      </c>
      <c r="C11" s="140"/>
      <c r="D11" s="140"/>
      <c r="E11" s="139">
        <v>11</v>
      </c>
      <c r="F11" s="165">
        <v>10</v>
      </c>
      <c r="G11" s="165">
        <f>F11*220</f>
        <v>2200</v>
      </c>
    </row>
    <row r="12" spans="1:8" ht="15.75" x14ac:dyDescent="0.25">
      <c r="A12" s="2" t="s">
        <v>8</v>
      </c>
      <c r="B12" s="139">
        <v>2</v>
      </c>
      <c r="C12" s="140"/>
      <c r="D12" s="140"/>
      <c r="E12" s="139">
        <v>2</v>
      </c>
      <c r="F12" s="165"/>
      <c r="G12" s="165">
        <f>F12*310</f>
        <v>0</v>
      </c>
    </row>
    <row r="13" spans="1:8" ht="15.75" x14ac:dyDescent="0.25">
      <c r="A13" s="3" t="s">
        <v>10</v>
      </c>
      <c r="B13" s="135">
        <v>0.5</v>
      </c>
      <c r="C13" s="136">
        <v>10</v>
      </c>
      <c r="D13" s="136">
        <v>3</v>
      </c>
      <c r="E13" s="135">
        <v>7.5</v>
      </c>
      <c r="F13" s="165"/>
      <c r="G13" s="165"/>
    </row>
    <row r="14" spans="1:8" ht="15.75" x14ac:dyDescent="0.25">
      <c r="A14" s="2" t="s">
        <v>6</v>
      </c>
      <c r="B14" s="138">
        <v>0.5</v>
      </c>
      <c r="C14" s="139">
        <v>10</v>
      </c>
      <c r="D14" s="139">
        <v>3</v>
      </c>
      <c r="E14" s="138">
        <v>7.5</v>
      </c>
      <c r="F14" s="165">
        <v>10</v>
      </c>
      <c r="G14" s="165">
        <f>F14*220</f>
        <v>2200</v>
      </c>
    </row>
    <row r="15" spans="1:8" ht="15.75" x14ac:dyDescent="0.25">
      <c r="A15" s="63" t="s">
        <v>151</v>
      </c>
      <c r="B15" s="137"/>
      <c r="C15" s="136">
        <v>1</v>
      </c>
      <c r="D15" s="136">
        <v>1</v>
      </c>
      <c r="E15" s="137"/>
      <c r="F15" s="165"/>
      <c r="G15" s="165"/>
    </row>
    <row r="16" spans="1:8" ht="15.75" x14ac:dyDescent="0.25">
      <c r="A16" s="64" t="s">
        <v>6</v>
      </c>
      <c r="B16" s="140"/>
      <c r="C16" s="139">
        <v>1</v>
      </c>
      <c r="D16" s="139">
        <v>1</v>
      </c>
      <c r="E16" s="140"/>
      <c r="F16" s="165"/>
      <c r="G16" s="165">
        <f>F16*220</f>
        <v>0</v>
      </c>
    </row>
    <row r="17" spans="1:7" ht="15.75" x14ac:dyDescent="0.25">
      <c r="A17" s="63" t="s">
        <v>94</v>
      </c>
      <c r="B17" s="136">
        <v>1</v>
      </c>
      <c r="C17" s="137"/>
      <c r="D17" s="137"/>
      <c r="E17" s="136">
        <v>1</v>
      </c>
      <c r="F17" s="165"/>
      <c r="G17" s="165"/>
    </row>
    <row r="18" spans="1:7" ht="15.75" x14ac:dyDescent="0.25">
      <c r="A18" s="64" t="s">
        <v>6</v>
      </c>
      <c r="B18" s="139">
        <v>1</v>
      </c>
      <c r="C18" s="140"/>
      <c r="D18" s="140"/>
      <c r="E18" s="139">
        <v>1</v>
      </c>
      <c r="F18" s="165"/>
      <c r="G18" s="165">
        <f>F18*220</f>
        <v>0</v>
      </c>
    </row>
    <row r="19" spans="1:7" ht="15.75" x14ac:dyDescent="0.25">
      <c r="A19" s="63" t="s">
        <v>85</v>
      </c>
      <c r="B19" s="136">
        <v>4</v>
      </c>
      <c r="C19" s="137"/>
      <c r="D19" s="135">
        <v>2.5</v>
      </c>
      <c r="E19" s="135">
        <v>1.5</v>
      </c>
      <c r="F19" s="165"/>
      <c r="G19" s="165"/>
    </row>
    <row r="20" spans="1:7" ht="15.75" x14ac:dyDescent="0.25">
      <c r="A20" s="64" t="s">
        <v>6</v>
      </c>
      <c r="B20" s="138">
        <v>2.5</v>
      </c>
      <c r="C20" s="140"/>
      <c r="D20" s="138">
        <v>2.5</v>
      </c>
      <c r="E20" s="140"/>
      <c r="F20" s="165"/>
      <c r="G20" s="165">
        <f>F20*220</f>
        <v>0</v>
      </c>
    </row>
    <row r="21" spans="1:7" ht="15.75" x14ac:dyDescent="0.25">
      <c r="A21" s="64" t="s">
        <v>8</v>
      </c>
      <c r="B21" s="138">
        <v>1.5</v>
      </c>
      <c r="C21" s="140"/>
      <c r="D21" s="140"/>
      <c r="E21" s="138">
        <v>1.5</v>
      </c>
      <c r="F21" s="165"/>
      <c r="G21" s="165">
        <f>F21*310</f>
        <v>0</v>
      </c>
    </row>
    <row r="22" spans="1:7" ht="15.75" x14ac:dyDescent="0.25">
      <c r="A22" s="63" t="s">
        <v>11</v>
      </c>
      <c r="B22" s="135">
        <v>6.5</v>
      </c>
      <c r="C22" s="137"/>
      <c r="D22" s="136">
        <v>1</v>
      </c>
      <c r="E22" s="135">
        <v>5.5</v>
      </c>
      <c r="F22" s="165"/>
      <c r="G22" s="165"/>
    </row>
    <row r="23" spans="1:7" ht="15.75" x14ac:dyDescent="0.25">
      <c r="A23" s="64" t="s">
        <v>6</v>
      </c>
      <c r="B23" s="138">
        <v>6.5</v>
      </c>
      <c r="C23" s="140"/>
      <c r="D23" s="139">
        <v>1</v>
      </c>
      <c r="E23" s="138">
        <v>5.5</v>
      </c>
      <c r="F23" s="165"/>
      <c r="G23" s="165">
        <f>F23*220</f>
        <v>0</v>
      </c>
    </row>
    <row r="24" spans="1:7" ht="15.75" x14ac:dyDescent="0.25">
      <c r="A24" s="3" t="s">
        <v>12</v>
      </c>
      <c r="B24" s="136">
        <v>2</v>
      </c>
      <c r="C24" s="136">
        <v>10</v>
      </c>
      <c r="D24" s="136">
        <v>1</v>
      </c>
      <c r="E24" s="136">
        <v>11</v>
      </c>
      <c r="F24" s="165"/>
      <c r="G24" s="165"/>
    </row>
    <row r="25" spans="1:7" ht="15.75" x14ac:dyDescent="0.25">
      <c r="A25" s="2" t="s">
        <v>6</v>
      </c>
      <c r="B25" s="139">
        <v>2</v>
      </c>
      <c r="C25" s="139">
        <v>10</v>
      </c>
      <c r="D25" s="139">
        <v>1</v>
      </c>
      <c r="E25" s="139">
        <v>11</v>
      </c>
      <c r="F25" s="165"/>
      <c r="G25" s="165">
        <f>F25*220</f>
        <v>0</v>
      </c>
    </row>
    <row r="26" spans="1:7" ht="15.75" x14ac:dyDescent="0.25">
      <c r="A26" s="3" t="s">
        <v>13</v>
      </c>
      <c r="B26" s="136">
        <v>14</v>
      </c>
      <c r="C26" s="136">
        <v>10</v>
      </c>
      <c r="D26" s="136">
        <v>8</v>
      </c>
      <c r="E26" s="136">
        <v>16</v>
      </c>
      <c r="F26" s="165"/>
      <c r="G26" s="165"/>
    </row>
    <row r="27" spans="1:7" ht="15.75" x14ac:dyDescent="0.25">
      <c r="A27" s="2" t="s">
        <v>6</v>
      </c>
      <c r="B27" s="138">
        <v>7.5</v>
      </c>
      <c r="C27" s="139">
        <v>10</v>
      </c>
      <c r="D27" s="138">
        <v>6.5</v>
      </c>
      <c r="E27" s="139">
        <v>11</v>
      </c>
      <c r="F27" s="165"/>
      <c r="G27" s="165">
        <f>F27*220</f>
        <v>0</v>
      </c>
    </row>
    <row r="28" spans="1:7" ht="15.75" x14ac:dyDescent="0.25">
      <c r="A28" s="2" t="s">
        <v>8</v>
      </c>
      <c r="B28" s="138">
        <v>6.5</v>
      </c>
      <c r="C28" s="140"/>
      <c r="D28" s="138">
        <v>1.5</v>
      </c>
      <c r="E28" s="139">
        <v>5</v>
      </c>
      <c r="F28" s="165"/>
      <c r="G28" s="165">
        <f>F28*310</f>
        <v>0</v>
      </c>
    </row>
    <row r="29" spans="1:7" ht="15.75" x14ac:dyDescent="0.25">
      <c r="A29" s="3" t="s">
        <v>14</v>
      </c>
      <c r="B29" s="136">
        <v>12</v>
      </c>
      <c r="C29" s="136">
        <v>20</v>
      </c>
      <c r="D29" s="135">
        <v>5.5</v>
      </c>
      <c r="E29" s="135">
        <v>26.5</v>
      </c>
      <c r="F29" s="165"/>
      <c r="G29" s="165"/>
    </row>
    <row r="30" spans="1:7" ht="15.75" x14ac:dyDescent="0.25">
      <c r="A30" s="2" t="s">
        <v>6</v>
      </c>
      <c r="B30" s="139">
        <v>7</v>
      </c>
      <c r="C30" s="139">
        <v>20</v>
      </c>
      <c r="D30" s="138">
        <v>4.5</v>
      </c>
      <c r="E30" s="138">
        <v>22.5</v>
      </c>
      <c r="F30" s="165"/>
      <c r="G30" s="165">
        <f>F30*220</f>
        <v>0</v>
      </c>
    </row>
    <row r="31" spans="1:7" ht="15.75" x14ac:dyDescent="0.25">
      <c r="A31" s="2" t="s">
        <v>8</v>
      </c>
      <c r="B31" s="139">
        <v>5</v>
      </c>
      <c r="C31" s="140"/>
      <c r="D31" s="139">
        <v>1</v>
      </c>
      <c r="E31" s="139">
        <v>4</v>
      </c>
      <c r="F31" s="165"/>
      <c r="G31" s="165">
        <f>F31*310</f>
        <v>0</v>
      </c>
    </row>
    <row r="32" spans="1:7" ht="15.75" x14ac:dyDescent="0.25">
      <c r="A32" s="3" t="s">
        <v>15</v>
      </c>
      <c r="B32" s="136">
        <v>9</v>
      </c>
      <c r="C32" s="136">
        <v>5</v>
      </c>
      <c r="D32" s="136">
        <v>2</v>
      </c>
      <c r="E32" s="136">
        <v>12</v>
      </c>
      <c r="F32" s="165"/>
      <c r="G32" s="165"/>
    </row>
    <row r="33" spans="1:8" ht="15.75" x14ac:dyDescent="0.25">
      <c r="A33" s="2" t="s">
        <v>6</v>
      </c>
      <c r="B33" s="138">
        <v>6.5</v>
      </c>
      <c r="C33" s="140"/>
      <c r="D33" s="139">
        <v>2</v>
      </c>
      <c r="E33" s="138">
        <v>4.5</v>
      </c>
      <c r="F33" s="165">
        <v>11</v>
      </c>
      <c r="G33" s="165">
        <f>F33*220</f>
        <v>2420</v>
      </c>
    </row>
    <row r="34" spans="1:8" ht="15.75" x14ac:dyDescent="0.25">
      <c r="A34" s="2" t="s">
        <v>8</v>
      </c>
      <c r="B34" s="138">
        <v>2.5</v>
      </c>
      <c r="C34" s="139">
        <v>5</v>
      </c>
      <c r="D34" s="140"/>
      <c r="E34" s="138">
        <v>7.5</v>
      </c>
      <c r="F34" s="165"/>
      <c r="G34" s="165">
        <f>F34*310</f>
        <v>0</v>
      </c>
    </row>
    <row r="35" spans="1:8" ht="15.75" x14ac:dyDescent="0.25">
      <c r="A35" s="3" t="s">
        <v>16</v>
      </c>
      <c r="B35" s="136">
        <v>11</v>
      </c>
      <c r="C35" s="136">
        <v>26</v>
      </c>
      <c r="D35" s="136">
        <v>6</v>
      </c>
      <c r="E35" s="136">
        <v>31</v>
      </c>
      <c r="F35" s="165"/>
      <c r="G35" s="165"/>
    </row>
    <row r="36" spans="1:8" ht="15.75" x14ac:dyDescent="0.25">
      <c r="A36" s="2" t="s">
        <v>6</v>
      </c>
      <c r="B36" s="139">
        <v>4</v>
      </c>
      <c r="C36" s="139">
        <v>26</v>
      </c>
      <c r="D36" s="139">
        <v>4</v>
      </c>
      <c r="E36" s="139">
        <v>26</v>
      </c>
      <c r="F36" s="165"/>
      <c r="G36" s="165">
        <f>F36*220</f>
        <v>0</v>
      </c>
      <c r="H36" s="72"/>
    </row>
    <row r="37" spans="1:8" ht="15.75" x14ac:dyDescent="0.25">
      <c r="A37" s="2" t="s">
        <v>8</v>
      </c>
      <c r="B37" s="139">
        <v>7</v>
      </c>
      <c r="C37" s="140"/>
      <c r="D37" s="139">
        <v>2</v>
      </c>
      <c r="E37" s="139">
        <v>5</v>
      </c>
      <c r="F37" s="165">
        <v>4</v>
      </c>
      <c r="G37" s="165">
        <f>F37*310</f>
        <v>1240</v>
      </c>
      <c r="H37" s="72"/>
    </row>
    <row r="38" spans="1:8" ht="15.75" x14ac:dyDescent="0.25">
      <c r="A38" s="3" t="s">
        <v>17</v>
      </c>
      <c r="B38" s="135">
        <v>11.5</v>
      </c>
      <c r="C38" s="136">
        <v>10</v>
      </c>
      <c r="D38" s="137"/>
      <c r="E38" s="135">
        <v>21.5</v>
      </c>
      <c r="F38" s="165"/>
      <c r="G38" s="165"/>
    </row>
    <row r="39" spans="1:8" ht="15.75" x14ac:dyDescent="0.25">
      <c r="A39" s="2" t="s">
        <v>6</v>
      </c>
      <c r="B39" s="139">
        <v>6</v>
      </c>
      <c r="C39" s="139">
        <v>10</v>
      </c>
      <c r="D39" s="140"/>
      <c r="E39" s="139">
        <v>16</v>
      </c>
      <c r="F39" s="165"/>
      <c r="G39" s="165">
        <f>F39*220</f>
        <v>0</v>
      </c>
    </row>
    <row r="40" spans="1:8" ht="15.75" x14ac:dyDescent="0.25">
      <c r="A40" s="2" t="s">
        <v>8</v>
      </c>
      <c r="B40" s="138">
        <v>5.5</v>
      </c>
      <c r="C40" s="140"/>
      <c r="D40" s="140"/>
      <c r="E40" s="138">
        <v>5.5</v>
      </c>
      <c r="F40" s="165"/>
      <c r="G40" s="165">
        <f>F40*310</f>
        <v>0</v>
      </c>
    </row>
    <row r="41" spans="1:8" ht="15.75" x14ac:dyDescent="0.25">
      <c r="A41" s="3" t="s">
        <v>18</v>
      </c>
      <c r="B41" s="136">
        <v>4</v>
      </c>
      <c r="C41" s="136">
        <v>34</v>
      </c>
      <c r="D41" s="135">
        <v>7.5</v>
      </c>
      <c r="E41" s="135">
        <v>30.5</v>
      </c>
      <c r="F41" s="165"/>
      <c r="G41" s="165"/>
    </row>
    <row r="42" spans="1:8" ht="15.75" x14ac:dyDescent="0.25">
      <c r="A42" s="2" t="s">
        <v>6</v>
      </c>
      <c r="B42" s="139">
        <v>3</v>
      </c>
      <c r="C42" s="139">
        <v>30</v>
      </c>
      <c r="D42" s="138">
        <v>7.5</v>
      </c>
      <c r="E42" s="138">
        <v>25.5</v>
      </c>
      <c r="F42" s="165"/>
      <c r="G42" s="165">
        <f>F42*220</f>
        <v>0</v>
      </c>
    </row>
    <row r="43" spans="1:8" ht="15.75" x14ac:dyDescent="0.25">
      <c r="A43" s="2" t="s">
        <v>8</v>
      </c>
      <c r="B43" s="139">
        <v>1</v>
      </c>
      <c r="C43" s="139">
        <v>4</v>
      </c>
      <c r="D43" s="140"/>
      <c r="E43" s="139">
        <v>5</v>
      </c>
      <c r="F43" s="165">
        <v>4</v>
      </c>
      <c r="G43" s="165">
        <f>F43*310</f>
        <v>1240</v>
      </c>
    </row>
    <row r="44" spans="1:8" ht="15.75" x14ac:dyDescent="0.25">
      <c r="A44" s="3" t="s">
        <v>19</v>
      </c>
      <c r="B44" s="136">
        <v>8</v>
      </c>
      <c r="C44" s="136">
        <v>10</v>
      </c>
      <c r="D44" s="136">
        <v>1</v>
      </c>
      <c r="E44" s="136">
        <v>17</v>
      </c>
      <c r="F44" s="165"/>
      <c r="G44" s="165"/>
    </row>
    <row r="45" spans="1:8" ht="15.75" x14ac:dyDescent="0.25">
      <c r="A45" s="2" t="s">
        <v>6</v>
      </c>
      <c r="B45" s="138">
        <v>1.5</v>
      </c>
      <c r="C45" s="139">
        <v>10</v>
      </c>
      <c r="D45" s="140"/>
      <c r="E45" s="138">
        <v>11.5</v>
      </c>
      <c r="F45" s="165"/>
      <c r="G45" s="165">
        <f>F45*220</f>
        <v>0</v>
      </c>
      <c r="H45" s="72"/>
    </row>
    <row r="46" spans="1:8" ht="15.75" x14ac:dyDescent="0.25">
      <c r="A46" s="2" t="s">
        <v>8</v>
      </c>
      <c r="B46" s="138">
        <v>6.5</v>
      </c>
      <c r="C46" s="140"/>
      <c r="D46" s="139">
        <v>1</v>
      </c>
      <c r="E46" s="138">
        <v>5.5</v>
      </c>
      <c r="F46" s="165"/>
      <c r="G46" s="165">
        <f>F46*310</f>
        <v>0</v>
      </c>
    </row>
    <row r="47" spans="1:8" ht="15.75" x14ac:dyDescent="0.25">
      <c r="A47" s="3" t="s">
        <v>20</v>
      </c>
      <c r="B47" s="136">
        <v>2</v>
      </c>
      <c r="C47" s="136">
        <v>100</v>
      </c>
      <c r="D47" s="135">
        <v>30.5</v>
      </c>
      <c r="E47" s="135">
        <v>71.5</v>
      </c>
      <c r="F47" s="165"/>
      <c r="G47" s="165"/>
    </row>
    <row r="48" spans="1:8" ht="15.75" x14ac:dyDescent="0.25">
      <c r="A48" s="2" t="s">
        <v>6</v>
      </c>
      <c r="B48" s="138">
        <v>1.5</v>
      </c>
      <c r="C48" s="139">
        <v>80</v>
      </c>
      <c r="D48" s="138">
        <v>20.5</v>
      </c>
      <c r="E48" s="139">
        <v>61</v>
      </c>
      <c r="F48" s="165"/>
      <c r="G48" s="165">
        <f>F48*220</f>
        <v>0</v>
      </c>
    </row>
    <row r="49" spans="1:8" ht="15.75" x14ac:dyDescent="0.25">
      <c r="A49" s="2" t="s">
        <v>8</v>
      </c>
      <c r="B49" s="138">
        <v>0.5</v>
      </c>
      <c r="C49" s="139">
        <v>20</v>
      </c>
      <c r="D49" s="139">
        <v>10</v>
      </c>
      <c r="E49" s="138">
        <v>10.5</v>
      </c>
      <c r="F49" s="165">
        <v>4</v>
      </c>
      <c r="G49" s="165">
        <f>F49*310</f>
        <v>1240</v>
      </c>
    </row>
    <row r="50" spans="1:8" ht="15.75" x14ac:dyDescent="0.25">
      <c r="A50" s="3" t="s">
        <v>21</v>
      </c>
      <c r="B50" s="136">
        <v>16</v>
      </c>
      <c r="C50" s="136">
        <v>35</v>
      </c>
      <c r="D50" s="136">
        <v>5</v>
      </c>
      <c r="E50" s="136">
        <v>46</v>
      </c>
      <c r="F50" s="165"/>
      <c r="G50" s="165"/>
    </row>
    <row r="51" spans="1:8" ht="15.75" x14ac:dyDescent="0.25">
      <c r="A51" s="2" t="s">
        <v>6</v>
      </c>
      <c r="B51" s="139">
        <v>13</v>
      </c>
      <c r="C51" s="139">
        <v>30</v>
      </c>
      <c r="D51" s="139">
        <v>5</v>
      </c>
      <c r="E51" s="139">
        <v>38</v>
      </c>
      <c r="F51" s="165"/>
      <c r="G51" s="165">
        <f>F51*220</f>
        <v>0</v>
      </c>
    </row>
    <row r="52" spans="1:8" ht="15.75" x14ac:dyDescent="0.25">
      <c r="A52" s="2" t="s">
        <v>8</v>
      </c>
      <c r="B52" s="139">
        <v>3</v>
      </c>
      <c r="C52" s="139">
        <v>5</v>
      </c>
      <c r="D52" s="140"/>
      <c r="E52" s="139">
        <v>8</v>
      </c>
      <c r="F52" s="165"/>
      <c r="G52" s="165">
        <f>F52*310</f>
        <v>0</v>
      </c>
    </row>
    <row r="53" spans="1:8" ht="15.75" x14ac:dyDescent="0.25">
      <c r="A53" s="3" t="s">
        <v>22</v>
      </c>
      <c r="B53" s="136">
        <v>12</v>
      </c>
      <c r="C53" s="136">
        <v>14</v>
      </c>
      <c r="D53" s="135">
        <v>3.5</v>
      </c>
      <c r="E53" s="135">
        <v>22.5</v>
      </c>
      <c r="F53" s="165"/>
      <c r="G53" s="165"/>
    </row>
    <row r="54" spans="1:8" ht="15.75" x14ac:dyDescent="0.25">
      <c r="A54" s="2" t="s">
        <v>6</v>
      </c>
      <c r="B54" s="139">
        <v>9</v>
      </c>
      <c r="C54" s="139">
        <v>10</v>
      </c>
      <c r="D54" s="138">
        <v>3.5</v>
      </c>
      <c r="E54" s="138">
        <v>15.5</v>
      </c>
      <c r="F54" s="165"/>
      <c r="G54" s="165">
        <f>F54*220</f>
        <v>0</v>
      </c>
    </row>
    <row r="55" spans="1:8" ht="15.75" x14ac:dyDescent="0.25">
      <c r="A55" s="2" t="s">
        <v>8</v>
      </c>
      <c r="B55" s="139">
        <v>3</v>
      </c>
      <c r="C55" s="139">
        <v>4</v>
      </c>
      <c r="D55" s="140"/>
      <c r="E55" s="139">
        <v>7</v>
      </c>
      <c r="F55" s="165">
        <v>5</v>
      </c>
      <c r="G55" s="165">
        <f>F55*310</f>
        <v>1550</v>
      </c>
    </row>
    <row r="56" spans="1:8" ht="15.75" x14ac:dyDescent="0.25">
      <c r="A56" s="3" t="s">
        <v>23</v>
      </c>
      <c r="B56" s="135">
        <v>18.5</v>
      </c>
      <c r="C56" s="136">
        <v>39</v>
      </c>
      <c r="D56" s="135">
        <v>22.5</v>
      </c>
      <c r="E56" s="136">
        <v>35</v>
      </c>
      <c r="F56" s="165"/>
      <c r="G56" s="165"/>
      <c r="H56" s="72"/>
    </row>
    <row r="57" spans="1:8" ht="15.75" x14ac:dyDescent="0.25">
      <c r="A57" s="2" t="s">
        <v>6</v>
      </c>
      <c r="B57" s="139">
        <v>16</v>
      </c>
      <c r="C57" s="139">
        <v>34</v>
      </c>
      <c r="D57" s="139">
        <v>22</v>
      </c>
      <c r="E57" s="139">
        <v>28</v>
      </c>
      <c r="F57" s="165"/>
      <c r="G57" s="165">
        <f>F57*220</f>
        <v>0</v>
      </c>
      <c r="H57" s="72"/>
    </row>
    <row r="58" spans="1:8" ht="15.75" x14ac:dyDescent="0.25">
      <c r="A58" s="2" t="s">
        <v>8</v>
      </c>
      <c r="B58" s="138">
        <v>2.5</v>
      </c>
      <c r="C58" s="139">
        <v>5</v>
      </c>
      <c r="D58" s="138">
        <v>0.5</v>
      </c>
      <c r="E58" s="139">
        <v>7</v>
      </c>
      <c r="F58" s="165">
        <v>4</v>
      </c>
      <c r="G58" s="165">
        <f>F58*310</f>
        <v>1240</v>
      </c>
    </row>
    <row r="59" spans="1:8" ht="15.75" x14ac:dyDescent="0.25">
      <c r="A59" s="3" t="s">
        <v>24</v>
      </c>
      <c r="B59" s="135">
        <v>1.5</v>
      </c>
      <c r="C59" s="136">
        <v>25</v>
      </c>
      <c r="D59" s="135">
        <v>2.5</v>
      </c>
      <c r="E59" s="136">
        <v>24</v>
      </c>
      <c r="F59" s="165"/>
      <c r="G59" s="165"/>
    </row>
    <row r="60" spans="1:8" ht="15.75" x14ac:dyDescent="0.25">
      <c r="A60" s="2" t="s">
        <v>6</v>
      </c>
      <c r="B60" s="138">
        <v>0.5</v>
      </c>
      <c r="C60" s="139">
        <v>20</v>
      </c>
      <c r="D60" s="138">
        <v>2.5</v>
      </c>
      <c r="E60" s="139">
        <v>18</v>
      </c>
      <c r="F60" s="165"/>
      <c r="G60" s="165">
        <f>F60*220</f>
        <v>0</v>
      </c>
    </row>
    <row r="61" spans="1:8" ht="15.75" x14ac:dyDescent="0.25">
      <c r="A61" s="2" t="s">
        <v>8</v>
      </c>
      <c r="B61" s="139">
        <v>1</v>
      </c>
      <c r="C61" s="139">
        <v>5</v>
      </c>
      <c r="D61" s="140"/>
      <c r="E61" s="139">
        <v>6</v>
      </c>
      <c r="F61" s="165"/>
      <c r="G61" s="165">
        <f>F61*310</f>
        <v>0</v>
      </c>
    </row>
    <row r="62" spans="1:8" ht="15.75" x14ac:dyDescent="0.25">
      <c r="A62" s="3" t="s">
        <v>86</v>
      </c>
      <c r="B62" s="135">
        <v>7.5</v>
      </c>
      <c r="C62" s="136">
        <v>10</v>
      </c>
      <c r="D62" s="135">
        <v>2.5</v>
      </c>
      <c r="E62" s="136">
        <v>15</v>
      </c>
      <c r="F62" s="165"/>
      <c r="G62" s="165"/>
    </row>
    <row r="63" spans="1:8" ht="15.75" x14ac:dyDescent="0.25">
      <c r="A63" s="2" t="s">
        <v>6</v>
      </c>
      <c r="B63" s="139">
        <v>6</v>
      </c>
      <c r="C63" s="139">
        <v>10</v>
      </c>
      <c r="D63" s="138">
        <v>2.5</v>
      </c>
      <c r="E63" s="138">
        <v>13.5</v>
      </c>
      <c r="F63" s="165"/>
      <c r="G63" s="165">
        <f>F63*220</f>
        <v>0</v>
      </c>
    </row>
    <row r="64" spans="1:8" ht="15.75" x14ac:dyDescent="0.25">
      <c r="A64" s="2" t="s">
        <v>8</v>
      </c>
      <c r="B64" s="138">
        <v>1.5</v>
      </c>
      <c r="C64" s="140"/>
      <c r="D64" s="140"/>
      <c r="E64" s="138">
        <v>1.5</v>
      </c>
      <c r="F64" s="165"/>
      <c r="G64" s="165">
        <f>F64*310</f>
        <v>0</v>
      </c>
    </row>
    <row r="65" spans="1:7" ht="15.75" x14ac:dyDescent="0.25">
      <c r="A65" s="142" t="s">
        <v>154</v>
      </c>
      <c r="B65" s="137"/>
      <c r="C65" s="136">
        <v>1</v>
      </c>
      <c r="D65" s="137"/>
      <c r="E65" s="136">
        <v>1</v>
      </c>
      <c r="F65" s="165"/>
      <c r="G65" s="165"/>
    </row>
    <row r="66" spans="1:7" ht="15.75" x14ac:dyDescent="0.25">
      <c r="A66" s="143" t="s">
        <v>6</v>
      </c>
      <c r="B66" s="140"/>
      <c r="C66" s="139">
        <v>1</v>
      </c>
      <c r="D66" s="140"/>
      <c r="E66" s="139">
        <v>1</v>
      </c>
      <c r="F66" s="165"/>
      <c r="G66" s="165">
        <f>F66*220</f>
        <v>0</v>
      </c>
    </row>
    <row r="67" spans="1:7" ht="15.75" x14ac:dyDescent="0.25">
      <c r="A67" s="3" t="s">
        <v>190</v>
      </c>
      <c r="B67" s="137"/>
      <c r="C67" s="136">
        <v>1</v>
      </c>
      <c r="D67" s="136">
        <v>1</v>
      </c>
      <c r="E67" s="137"/>
      <c r="F67" s="165"/>
      <c r="G67" s="165"/>
    </row>
    <row r="68" spans="1:7" ht="15.75" x14ac:dyDescent="0.25">
      <c r="A68" s="2" t="s">
        <v>6</v>
      </c>
      <c r="B68" s="140"/>
      <c r="C68" s="139">
        <v>1</v>
      </c>
      <c r="D68" s="139">
        <v>1</v>
      </c>
      <c r="E68" s="140"/>
      <c r="F68" s="165"/>
      <c r="G68" s="165">
        <f>F68*220</f>
        <v>0</v>
      </c>
    </row>
    <row r="69" spans="1:7" ht="15.75" x14ac:dyDescent="0.25">
      <c r="A69" s="3" t="s">
        <v>95</v>
      </c>
      <c r="B69" s="135">
        <v>6.5</v>
      </c>
      <c r="C69" s="136">
        <v>45</v>
      </c>
      <c r="D69" s="136">
        <v>34</v>
      </c>
      <c r="E69" s="135">
        <v>17.5</v>
      </c>
      <c r="F69" s="165"/>
      <c r="G69" s="165"/>
    </row>
    <row r="70" spans="1:7" ht="15.75" x14ac:dyDescent="0.25">
      <c r="A70" s="2" t="s">
        <v>6</v>
      </c>
      <c r="B70" s="138">
        <v>6.5</v>
      </c>
      <c r="C70" s="139">
        <v>40</v>
      </c>
      <c r="D70" s="138">
        <v>30.5</v>
      </c>
      <c r="E70" s="139">
        <v>16</v>
      </c>
      <c r="F70" s="165"/>
      <c r="G70" s="165">
        <f>F70*220</f>
        <v>0</v>
      </c>
    </row>
    <row r="71" spans="1:7" ht="15.75" x14ac:dyDescent="0.25">
      <c r="A71" s="2" t="s">
        <v>8</v>
      </c>
      <c r="B71" s="140"/>
      <c r="C71" s="139">
        <v>5</v>
      </c>
      <c r="D71" s="138">
        <v>3.5</v>
      </c>
      <c r="E71" s="138">
        <v>1.5</v>
      </c>
      <c r="F71" s="165"/>
      <c r="G71" s="165">
        <f>F71*310</f>
        <v>0</v>
      </c>
    </row>
    <row r="72" spans="1:7" ht="15.75" x14ac:dyDescent="0.25">
      <c r="A72" s="3" t="s">
        <v>96</v>
      </c>
      <c r="B72" s="136">
        <v>9</v>
      </c>
      <c r="C72" s="137"/>
      <c r="D72" s="135">
        <v>7.5</v>
      </c>
      <c r="E72" s="135">
        <v>1.5</v>
      </c>
      <c r="F72" s="165"/>
      <c r="G72" s="165"/>
    </row>
    <row r="73" spans="1:7" ht="15.75" x14ac:dyDescent="0.25">
      <c r="A73" s="2" t="s">
        <v>6</v>
      </c>
      <c r="B73" s="139">
        <v>9</v>
      </c>
      <c r="C73" s="140"/>
      <c r="D73" s="138">
        <v>7.5</v>
      </c>
      <c r="E73" s="138">
        <v>1.5</v>
      </c>
      <c r="F73" s="165"/>
      <c r="G73" s="165">
        <f>F73*220</f>
        <v>0</v>
      </c>
    </row>
    <row r="74" spans="1:7" ht="15.75" x14ac:dyDescent="0.25">
      <c r="A74" s="3" t="s">
        <v>97</v>
      </c>
      <c r="B74" s="135">
        <v>2.5</v>
      </c>
      <c r="C74" s="136">
        <v>10</v>
      </c>
      <c r="D74" s="135">
        <v>2.5</v>
      </c>
      <c r="E74" s="136">
        <v>10</v>
      </c>
      <c r="F74" s="165"/>
      <c r="G74" s="165"/>
    </row>
    <row r="75" spans="1:7" ht="15.75" x14ac:dyDescent="0.25">
      <c r="A75" s="2" t="s">
        <v>6</v>
      </c>
      <c r="B75" s="138">
        <v>2.5</v>
      </c>
      <c r="C75" s="139">
        <v>10</v>
      </c>
      <c r="D75" s="138">
        <v>2.5</v>
      </c>
      <c r="E75" s="139">
        <v>10</v>
      </c>
      <c r="F75" s="165"/>
      <c r="G75" s="165">
        <f>F75*220</f>
        <v>0</v>
      </c>
    </row>
    <row r="76" spans="1:7" ht="15.75" x14ac:dyDescent="0.25">
      <c r="A76" s="3" t="s">
        <v>25</v>
      </c>
      <c r="B76" s="136">
        <v>16</v>
      </c>
      <c r="C76" s="136">
        <v>10</v>
      </c>
      <c r="D76" s="137"/>
      <c r="E76" s="136">
        <v>26</v>
      </c>
      <c r="F76" s="165"/>
      <c r="G76" s="165"/>
    </row>
    <row r="77" spans="1:7" ht="15.75" x14ac:dyDescent="0.25">
      <c r="A77" s="2" t="s">
        <v>6</v>
      </c>
      <c r="B77" s="139">
        <v>11</v>
      </c>
      <c r="C77" s="139">
        <v>10</v>
      </c>
      <c r="D77" s="140"/>
      <c r="E77" s="139">
        <v>21</v>
      </c>
      <c r="F77" s="165"/>
      <c r="G77" s="165">
        <f>F77*220</f>
        <v>0</v>
      </c>
    </row>
    <row r="78" spans="1:7" ht="15.75" x14ac:dyDescent="0.25">
      <c r="A78" s="2" t="s">
        <v>8</v>
      </c>
      <c r="B78" s="139">
        <v>5</v>
      </c>
      <c r="C78" s="140"/>
      <c r="D78" s="140"/>
      <c r="E78" s="139">
        <v>5</v>
      </c>
      <c r="F78" s="165"/>
      <c r="G78" s="165">
        <f>F78*310</f>
        <v>0</v>
      </c>
    </row>
    <row r="79" spans="1:7" ht="15.75" x14ac:dyDescent="0.25">
      <c r="A79" s="63" t="s">
        <v>87</v>
      </c>
      <c r="B79" s="135">
        <v>1.5</v>
      </c>
      <c r="C79" s="137"/>
      <c r="D79" s="136">
        <v>1</v>
      </c>
      <c r="E79" s="135">
        <v>0.5</v>
      </c>
      <c r="F79" s="165"/>
      <c r="G79" s="165"/>
    </row>
    <row r="80" spans="1:7" ht="15.75" x14ac:dyDescent="0.25">
      <c r="A80" s="64" t="s">
        <v>6</v>
      </c>
      <c r="F80" s="165"/>
      <c r="G80" s="165">
        <f>F80*220</f>
        <v>0</v>
      </c>
    </row>
    <row r="81" spans="1:8" ht="15.75" x14ac:dyDescent="0.25">
      <c r="A81" s="64" t="s">
        <v>8</v>
      </c>
      <c r="B81" s="138">
        <v>1.5</v>
      </c>
      <c r="C81" s="140"/>
      <c r="D81" s="139">
        <v>1</v>
      </c>
      <c r="E81" s="138">
        <v>0.5</v>
      </c>
      <c r="F81" s="165"/>
      <c r="G81" s="165">
        <f>F81*310</f>
        <v>0</v>
      </c>
    </row>
    <row r="82" spans="1:8" ht="15.75" x14ac:dyDescent="0.25">
      <c r="A82" s="3" t="s">
        <v>26</v>
      </c>
      <c r="B82" s="135">
        <v>7.5</v>
      </c>
      <c r="C82" s="136">
        <v>19</v>
      </c>
      <c r="D82" s="136">
        <v>9</v>
      </c>
      <c r="E82" s="135">
        <v>17.5</v>
      </c>
      <c r="F82" s="165"/>
      <c r="G82" s="165"/>
    </row>
    <row r="83" spans="1:8" ht="15.75" x14ac:dyDescent="0.25">
      <c r="A83" s="2" t="s">
        <v>6</v>
      </c>
      <c r="B83" s="139">
        <v>6</v>
      </c>
      <c r="C83" s="139">
        <v>15</v>
      </c>
      <c r="D83" s="139">
        <v>8</v>
      </c>
      <c r="E83" s="139">
        <v>13</v>
      </c>
      <c r="F83" s="165"/>
      <c r="G83" s="165">
        <f>F83*220</f>
        <v>0</v>
      </c>
      <c r="H83" s="72"/>
    </row>
    <row r="84" spans="1:8" ht="15.75" x14ac:dyDescent="0.25">
      <c r="A84" s="2" t="s">
        <v>8</v>
      </c>
      <c r="B84" s="138">
        <v>1.5</v>
      </c>
      <c r="C84" s="139">
        <v>4</v>
      </c>
      <c r="D84" s="139">
        <v>1</v>
      </c>
      <c r="E84" s="138">
        <v>4.5</v>
      </c>
      <c r="F84" s="165"/>
      <c r="G84" s="165">
        <f>F84*310</f>
        <v>0</v>
      </c>
    </row>
    <row r="85" spans="1:8" ht="15.75" x14ac:dyDescent="0.25">
      <c r="A85" s="3" t="s">
        <v>27</v>
      </c>
      <c r="B85" s="136">
        <v>9</v>
      </c>
      <c r="C85" s="136">
        <v>20</v>
      </c>
      <c r="D85" s="135">
        <v>1.5</v>
      </c>
      <c r="E85" s="135">
        <v>27.5</v>
      </c>
      <c r="F85" s="165"/>
      <c r="G85" s="165"/>
    </row>
    <row r="86" spans="1:8" ht="15.75" x14ac:dyDescent="0.25">
      <c r="A86" s="2" t="s">
        <v>6</v>
      </c>
      <c r="B86" s="138">
        <v>3.5</v>
      </c>
      <c r="C86" s="139">
        <v>20</v>
      </c>
      <c r="D86" s="138">
        <v>1.5</v>
      </c>
      <c r="E86" s="139">
        <v>22</v>
      </c>
      <c r="F86" s="165">
        <v>10</v>
      </c>
      <c r="G86" s="165">
        <f>F86*220</f>
        <v>2200</v>
      </c>
      <c r="H86" s="72" t="s">
        <v>208</v>
      </c>
    </row>
    <row r="87" spans="1:8" ht="15.75" x14ac:dyDescent="0.25">
      <c r="A87" s="2" t="s">
        <v>8</v>
      </c>
      <c r="B87" s="138">
        <v>5.5</v>
      </c>
      <c r="C87" s="140"/>
      <c r="D87" s="140"/>
      <c r="E87" s="138">
        <v>5.5</v>
      </c>
      <c r="F87" s="165"/>
      <c r="G87" s="165">
        <f>F87*310</f>
        <v>0</v>
      </c>
    </row>
    <row r="88" spans="1:8" ht="15.75" x14ac:dyDescent="0.25">
      <c r="A88" s="3" t="s">
        <v>28</v>
      </c>
      <c r="B88" s="136">
        <v>5</v>
      </c>
      <c r="C88" s="136">
        <v>49</v>
      </c>
      <c r="D88" s="136">
        <v>21</v>
      </c>
      <c r="E88" s="136">
        <v>33</v>
      </c>
      <c r="F88" s="165"/>
      <c r="G88" s="165"/>
    </row>
    <row r="89" spans="1:8" ht="15.75" x14ac:dyDescent="0.25">
      <c r="A89" s="2" t="s">
        <v>6</v>
      </c>
      <c r="B89" s="139">
        <v>5</v>
      </c>
      <c r="C89" s="139">
        <v>43</v>
      </c>
      <c r="D89" s="139">
        <v>21</v>
      </c>
      <c r="E89" s="139">
        <v>27</v>
      </c>
      <c r="F89" s="165"/>
      <c r="G89" s="165">
        <f>F89*220</f>
        <v>0</v>
      </c>
    </row>
    <row r="90" spans="1:8" ht="15.75" x14ac:dyDescent="0.25">
      <c r="A90" s="2" t="s">
        <v>8</v>
      </c>
      <c r="B90" s="140"/>
      <c r="C90" s="139">
        <v>6</v>
      </c>
      <c r="D90" s="140"/>
      <c r="E90" s="139">
        <v>6</v>
      </c>
      <c r="F90" s="165"/>
      <c r="G90" s="165">
        <f>F90*310</f>
        <v>0</v>
      </c>
    </row>
    <row r="91" spans="1:8" ht="15.75" x14ac:dyDescent="0.25">
      <c r="A91" s="3" t="s">
        <v>29</v>
      </c>
      <c r="B91" s="135">
        <v>13.5</v>
      </c>
      <c r="C91" s="136">
        <v>10</v>
      </c>
      <c r="D91" s="136">
        <v>5</v>
      </c>
      <c r="E91" s="135">
        <v>18.5</v>
      </c>
      <c r="F91" s="165"/>
      <c r="G91" s="165"/>
    </row>
    <row r="92" spans="1:8" ht="15.75" x14ac:dyDescent="0.25">
      <c r="A92" s="2" t="s">
        <v>6</v>
      </c>
      <c r="B92" s="139">
        <v>9</v>
      </c>
      <c r="C92" s="139">
        <v>10</v>
      </c>
      <c r="D92" s="139">
        <v>5</v>
      </c>
      <c r="E92" s="139">
        <v>14</v>
      </c>
      <c r="F92" s="165"/>
      <c r="G92" s="165">
        <f>F92*220</f>
        <v>0</v>
      </c>
    </row>
    <row r="93" spans="1:8" ht="15.75" x14ac:dyDescent="0.25">
      <c r="A93" s="2" t="s">
        <v>8</v>
      </c>
      <c r="B93" s="138">
        <v>4.5</v>
      </c>
      <c r="C93" s="140"/>
      <c r="D93" s="140"/>
      <c r="E93" s="138">
        <v>4.5</v>
      </c>
      <c r="F93" s="165"/>
      <c r="G93" s="165">
        <f>F93*310</f>
        <v>0</v>
      </c>
    </row>
    <row r="94" spans="1:8" ht="15.75" x14ac:dyDescent="0.25">
      <c r="A94" s="82" t="s">
        <v>139</v>
      </c>
      <c r="B94" s="136">
        <v>1</v>
      </c>
      <c r="C94" s="136">
        <v>10</v>
      </c>
      <c r="D94" s="137"/>
      <c r="E94" s="136">
        <v>11</v>
      </c>
      <c r="F94" s="165"/>
      <c r="G94" s="165"/>
    </row>
    <row r="95" spans="1:8" ht="15.75" x14ac:dyDescent="0.25">
      <c r="A95" s="83" t="s">
        <v>6</v>
      </c>
      <c r="B95" s="139">
        <v>1</v>
      </c>
      <c r="C95" s="139">
        <v>10</v>
      </c>
      <c r="D95" s="140"/>
      <c r="E95" s="139">
        <v>11</v>
      </c>
      <c r="F95" s="165"/>
      <c r="G95" s="165">
        <f>F95*220</f>
        <v>0</v>
      </c>
    </row>
    <row r="96" spans="1:8" ht="15.75" x14ac:dyDescent="0.25">
      <c r="A96" s="83" t="s">
        <v>8</v>
      </c>
      <c r="F96" s="165"/>
      <c r="G96" s="165">
        <f>F96*310</f>
        <v>0</v>
      </c>
    </row>
    <row r="97" spans="1:8" ht="15.75" x14ac:dyDescent="0.25">
      <c r="A97" s="3" t="s">
        <v>155</v>
      </c>
      <c r="B97" s="136">
        <v>1</v>
      </c>
      <c r="C97" s="137"/>
      <c r="D97" s="137"/>
      <c r="E97" s="136">
        <v>1</v>
      </c>
      <c r="F97" s="165"/>
      <c r="G97" s="165"/>
    </row>
    <row r="98" spans="1:8" ht="15.75" x14ac:dyDescent="0.25">
      <c r="A98" s="2" t="s">
        <v>6</v>
      </c>
      <c r="B98" s="139">
        <v>1</v>
      </c>
      <c r="C98" s="140"/>
      <c r="D98" s="140"/>
      <c r="E98" s="139">
        <v>1</v>
      </c>
      <c r="F98" s="165"/>
      <c r="G98" s="165">
        <f>F98*220</f>
        <v>0</v>
      </c>
    </row>
    <row r="99" spans="1:8" ht="15.75" x14ac:dyDescent="0.25">
      <c r="A99" s="3" t="s">
        <v>30</v>
      </c>
      <c r="B99" s="135">
        <v>12.5</v>
      </c>
      <c r="C99" s="136">
        <v>13</v>
      </c>
      <c r="D99" s="137"/>
      <c r="E99" s="135">
        <v>25.5</v>
      </c>
      <c r="F99" s="165"/>
      <c r="G99" s="165"/>
    </row>
    <row r="100" spans="1:8" ht="15.75" x14ac:dyDescent="0.25">
      <c r="A100" s="2" t="s">
        <v>6</v>
      </c>
      <c r="B100" s="139">
        <v>10</v>
      </c>
      <c r="C100" s="139">
        <v>13</v>
      </c>
      <c r="D100" s="140"/>
      <c r="E100" s="139">
        <v>23</v>
      </c>
      <c r="F100" s="165"/>
      <c r="G100" s="165">
        <f>F100*220</f>
        <v>0</v>
      </c>
    </row>
    <row r="101" spans="1:8" ht="15.75" x14ac:dyDescent="0.25">
      <c r="A101" s="2" t="s">
        <v>8</v>
      </c>
      <c r="B101" s="138">
        <v>2.5</v>
      </c>
      <c r="C101" s="140"/>
      <c r="D101" s="140"/>
      <c r="E101" s="138">
        <v>2.5</v>
      </c>
      <c r="F101" s="165">
        <v>4</v>
      </c>
      <c r="G101" s="165">
        <f>F101*310</f>
        <v>1240</v>
      </c>
    </row>
    <row r="102" spans="1:8" ht="15.75" x14ac:dyDescent="0.25">
      <c r="A102" s="3" t="s">
        <v>31</v>
      </c>
      <c r="B102" s="136">
        <v>4</v>
      </c>
      <c r="C102" s="136">
        <v>14</v>
      </c>
      <c r="D102" s="136">
        <v>2</v>
      </c>
      <c r="E102" s="136">
        <v>16</v>
      </c>
      <c r="F102" s="165"/>
      <c r="G102" s="165"/>
    </row>
    <row r="103" spans="1:8" ht="15.75" x14ac:dyDescent="0.25">
      <c r="A103" s="2" t="s">
        <v>6</v>
      </c>
      <c r="B103" s="138">
        <v>2.5</v>
      </c>
      <c r="C103" s="139">
        <v>10</v>
      </c>
      <c r="D103" s="139">
        <v>2</v>
      </c>
      <c r="E103" s="138">
        <v>10.5</v>
      </c>
      <c r="F103" s="165"/>
      <c r="G103" s="165">
        <f>F103*220</f>
        <v>0</v>
      </c>
    </row>
    <row r="104" spans="1:8" ht="15.75" x14ac:dyDescent="0.25">
      <c r="A104" s="2" t="s">
        <v>8</v>
      </c>
      <c r="B104" s="138">
        <v>1.5</v>
      </c>
      <c r="C104" s="139">
        <v>4</v>
      </c>
      <c r="D104" s="140"/>
      <c r="E104" s="138">
        <v>5.5</v>
      </c>
      <c r="F104" s="165"/>
      <c r="G104" s="165">
        <f>F104*310</f>
        <v>0</v>
      </c>
    </row>
    <row r="105" spans="1:8" ht="15.75" x14ac:dyDescent="0.25">
      <c r="A105" s="3" t="s">
        <v>32</v>
      </c>
      <c r="B105" s="135">
        <v>13.5</v>
      </c>
      <c r="C105" s="136">
        <v>10</v>
      </c>
      <c r="D105" s="135">
        <v>3.5</v>
      </c>
      <c r="E105" s="136">
        <v>20</v>
      </c>
      <c r="F105" s="165"/>
      <c r="G105" s="165"/>
    </row>
    <row r="106" spans="1:8" ht="15.75" x14ac:dyDescent="0.25">
      <c r="A106" s="2" t="s">
        <v>6</v>
      </c>
      <c r="B106" s="138">
        <v>13.5</v>
      </c>
      <c r="C106" s="139">
        <v>10</v>
      </c>
      <c r="D106" s="138">
        <v>3.5</v>
      </c>
      <c r="E106" s="139">
        <v>20</v>
      </c>
      <c r="F106" s="165"/>
      <c r="G106" s="165">
        <f>F106*220</f>
        <v>0</v>
      </c>
    </row>
    <row r="107" spans="1:8" ht="15.75" x14ac:dyDescent="0.25">
      <c r="A107" s="3" t="s">
        <v>33</v>
      </c>
      <c r="B107" s="136">
        <v>13</v>
      </c>
      <c r="C107" s="137"/>
      <c r="D107" s="137"/>
      <c r="E107" s="136">
        <v>13</v>
      </c>
      <c r="F107" s="165"/>
      <c r="G107" s="165"/>
    </row>
    <row r="108" spans="1:8" ht="15.75" x14ac:dyDescent="0.25">
      <c r="A108" s="2" t="s">
        <v>6</v>
      </c>
      <c r="B108" s="139">
        <v>11</v>
      </c>
      <c r="C108" s="140"/>
      <c r="D108" s="140"/>
      <c r="E108" s="139">
        <v>11</v>
      </c>
      <c r="F108" s="165"/>
      <c r="G108" s="165">
        <f>F108*220</f>
        <v>0</v>
      </c>
    </row>
    <row r="109" spans="1:8" ht="15.75" x14ac:dyDescent="0.25">
      <c r="A109" s="2" t="s">
        <v>8</v>
      </c>
      <c r="B109" s="139">
        <v>2</v>
      </c>
      <c r="C109" s="140"/>
      <c r="D109" s="140"/>
      <c r="E109" s="139">
        <v>2</v>
      </c>
      <c r="F109" s="165"/>
      <c r="G109" s="165">
        <f>F109*310</f>
        <v>0</v>
      </c>
    </row>
    <row r="110" spans="1:8" ht="15.75" x14ac:dyDescent="0.25">
      <c r="A110" s="3" t="s">
        <v>34</v>
      </c>
      <c r="B110" s="136">
        <v>7</v>
      </c>
      <c r="C110" s="136">
        <v>20</v>
      </c>
      <c r="D110" s="137"/>
      <c r="E110" s="136">
        <v>27</v>
      </c>
      <c r="F110" s="165"/>
      <c r="G110" s="165"/>
      <c r="H110" s="72"/>
    </row>
    <row r="111" spans="1:8" ht="15.75" x14ac:dyDescent="0.25">
      <c r="A111" s="2" t="s">
        <v>6</v>
      </c>
      <c r="B111" s="139">
        <v>3</v>
      </c>
      <c r="C111" s="139">
        <v>20</v>
      </c>
      <c r="D111" s="140"/>
      <c r="E111" s="139">
        <v>23</v>
      </c>
      <c r="F111" s="165"/>
      <c r="G111" s="165">
        <f>F111*220</f>
        <v>0</v>
      </c>
      <c r="H111" s="72"/>
    </row>
    <row r="112" spans="1:8" ht="15.75" x14ac:dyDescent="0.25">
      <c r="A112" s="2" t="s">
        <v>8</v>
      </c>
      <c r="B112" s="139">
        <v>4</v>
      </c>
      <c r="C112" s="140"/>
      <c r="D112" s="140"/>
      <c r="E112" s="139">
        <v>4</v>
      </c>
      <c r="F112" s="165">
        <v>4</v>
      </c>
      <c r="G112" s="165">
        <f>F112*310</f>
        <v>1240</v>
      </c>
    </row>
    <row r="113" spans="1:7" ht="15.75" x14ac:dyDescent="0.25">
      <c r="A113" s="63" t="s">
        <v>88</v>
      </c>
      <c r="B113" s="135">
        <v>2.5</v>
      </c>
      <c r="C113" s="137"/>
      <c r="D113" s="137"/>
      <c r="E113" s="135">
        <v>2.5</v>
      </c>
      <c r="F113" s="165"/>
      <c r="G113" s="165"/>
    </row>
    <row r="114" spans="1:7" ht="15.75" x14ac:dyDescent="0.25">
      <c r="A114" s="64" t="s">
        <v>6</v>
      </c>
      <c r="B114" s="139">
        <v>2</v>
      </c>
      <c r="C114" s="140"/>
      <c r="D114" s="140"/>
      <c r="E114" s="139">
        <v>2</v>
      </c>
      <c r="F114" s="165"/>
      <c r="G114" s="165">
        <f>F114*220</f>
        <v>0</v>
      </c>
    </row>
    <row r="115" spans="1:7" ht="15.75" x14ac:dyDescent="0.25">
      <c r="A115" s="64" t="s">
        <v>8</v>
      </c>
      <c r="B115" s="138">
        <v>0.5</v>
      </c>
      <c r="C115" s="140"/>
      <c r="D115" s="140"/>
      <c r="E115" s="138">
        <v>0.5</v>
      </c>
      <c r="F115" s="165"/>
      <c r="G115" s="165">
        <f>F115*310</f>
        <v>0</v>
      </c>
    </row>
    <row r="116" spans="1:7" ht="15.75" x14ac:dyDescent="0.25">
      <c r="A116" s="3" t="s">
        <v>35</v>
      </c>
      <c r="B116" s="135">
        <v>9.5</v>
      </c>
      <c r="C116" s="136">
        <v>10</v>
      </c>
      <c r="D116" s="135">
        <v>1.5</v>
      </c>
      <c r="E116" s="136">
        <v>18</v>
      </c>
      <c r="F116" s="165"/>
      <c r="G116" s="165"/>
    </row>
    <row r="117" spans="1:7" ht="15.75" x14ac:dyDescent="0.25">
      <c r="A117" s="2" t="s">
        <v>6</v>
      </c>
      <c r="B117" s="138">
        <v>3.5</v>
      </c>
      <c r="C117" s="139">
        <v>10</v>
      </c>
      <c r="D117" s="138">
        <v>0.5</v>
      </c>
      <c r="E117" s="139">
        <v>13</v>
      </c>
      <c r="F117" s="165"/>
      <c r="G117" s="165">
        <f>F117*220</f>
        <v>0</v>
      </c>
    </row>
    <row r="118" spans="1:7" ht="15.75" x14ac:dyDescent="0.25">
      <c r="A118" s="2" t="s">
        <v>8</v>
      </c>
      <c r="B118" s="139">
        <v>6</v>
      </c>
      <c r="C118" s="140"/>
      <c r="D118" s="139">
        <v>1</v>
      </c>
      <c r="E118" s="139">
        <v>5</v>
      </c>
      <c r="F118" s="165"/>
      <c r="G118" s="165">
        <f>F118*310</f>
        <v>0</v>
      </c>
    </row>
    <row r="119" spans="1:7" ht="15.75" x14ac:dyDescent="0.25">
      <c r="A119" s="3" t="s">
        <v>36</v>
      </c>
      <c r="B119" s="135">
        <v>12.5</v>
      </c>
      <c r="C119" s="137"/>
      <c r="D119" s="136">
        <v>1</v>
      </c>
      <c r="E119" s="135">
        <v>11.5</v>
      </c>
      <c r="F119" s="165"/>
      <c r="G119" s="165"/>
    </row>
    <row r="120" spans="1:7" ht="15.75" x14ac:dyDescent="0.25">
      <c r="A120" s="2" t="s">
        <v>6</v>
      </c>
      <c r="B120" s="138">
        <v>10.5</v>
      </c>
      <c r="C120" s="140"/>
      <c r="D120" s="139">
        <v>1</v>
      </c>
      <c r="E120" s="138">
        <v>9.5</v>
      </c>
      <c r="F120" s="165"/>
      <c r="G120" s="165">
        <f>F120*220</f>
        <v>0</v>
      </c>
    </row>
    <row r="121" spans="1:7" ht="15.75" x14ac:dyDescent="0.25">
      <c r="A121" s="2" t="s">
        <v>8</v>
      </c>
      <c r="B121" s="139">
        <v>2</v>
      </c>
      <c r="C121" s="140"/>
      <c r="D121" s="140"/>
      <c r="E121" s="139">
        <v>2</v>
      </c>
      <c r="F121" s="165"/>
      <c r="G121" s="165">
        <f>F121*310</f>
        <v>0</v>
      </c>
    </row>
    <row r="122" spans="1:7" ht="15.75" x14ac:dyDescent="0.25">
      <c r="A122" s="3" t="s">
        <v>37</v>
      </c>
      <c r="B122" s="136">
        <v>22</v>
      </c>
      <c r="C122" s="137"/>
      <c r="D122" s="135">
        <v>5.5</v>
      </c>
      <c r="E122" s="135">
        <v>16.5</v>
      </c>
      <c r="F122" s="165"/>
      <c r="G122" s="165"/>
    </row>
    <row r="123" spans="1:7" ht="15.75" x14ac:dyDescent="0.25">
      <c r="A123" s="2" t="s">
        <v>6</v>
      </c>
      <c r="B123" s="139">
        <v>15</v>
      </c>
      <c r="C123" s="140"/>
      <c r="D123" s="138">
        <v>5.5</v>
      </c>
      <c r="E123" s="138">
        <v>9.5</v>
      </c>
      <c r="F123" s="165"/>
      <c r="G123" s="165">
        <f>F123*220</f>
        <v>0</v>
      </c>
    </row>
    <row r="124" spans="1:7" ht="15.75" x14ac:dyDescent="0.25">
      <c r="A124" s="2" t="s">
        <v>8</v>
      </c>
      <c r="B124" s="139">
        <v>7</v>
      </c>
      <c r="C124" s="140"/>
      <c r="D124" s="140"/>
      <c r="E124" s="139">
        <v>7</v>
      </c>
      <c r="F124" s="165"/>
      <c r="G124" s="165">
        <f>F124*310</f>
        <v>0</v>
      </c>
    </row>
    <row r="125" spans="1:7" ht="15.75" x14ac:dyDescent="0.25">
      <c r="A125" s="3" t="s">
        <v>38</v>
      </c>
      <c r="B125" s="136">
        <v>11</v>
      </c>
      <c r="C125" s="136">
        <v>14</v>
      </c>
      <c r="D125" s="135">
        <v>2.5</v>
      </c>
      <c r="E125" s="135">
        <v>22.5</v>
      </c>
      <c r="F125" s="165"/>
      <c r="G125" s="165"/>
    </row>
    <row r="126" spans="1:7" ht="15.75" x14ac:dyDescent="0.25">
      <c r="A126" s="2" t="s">
        <v>6</v>
      </c>
      <c r="B126" s="138">
        <v>9.5</v>
      </c>
      <c r="C126" s="139">
        <v>10</v>
      </c>
      <c r="D126" s="138">
        <v>2.5</v>
      </c>
      <c r="E126" s="139">
        <v>17</v>
      </c>
      <c r="F126" s="165"/>
      <c r="G126" s="165">
        <f>F126*220</f>
        <v>0</v>
      </c>
    </row>
    <row r="127" spans="1:7" ht="15.75" x14ac:dyDescent="0.25">
      <c r="A127" s="2" t="s">
        <v>8</v>
      </c>
      <c r="B127" s="138">
        <v>1.5</v>
      </c>
      <c r="C127" s="139">
        <v>4</v>
      </c>
      <c r="D127" s="140"/>
      <c r="E127" s="138">
        <v>5.5</v>
      </c>
      <c r="F127" s="165"/>
      <c r="G127" s="165">
        <f>F127*310</f>
        <v>0</v>
      </c>
    </row>
    <row r="128" spans="1:7" ht="15.75" x14ac:dyDescent="0.25">
      <c r="A128" s="3" t="s">
        <v>39</v>
      </c>
      <c r="B128" s="136">
        <v>9</v>
      </c>
      <c r="C128" s="136">
        <v>10</v>
      </c>
      <c r="D128" s="135">
        <v>14.5</v>
      </c>
      <c r="E128" s="135">
        <v>4.5</v>
      </c>
      <c r="F128" s="165"/>
      <c r="G128" s="165"/>
    </row>
    <row r="129" spans="1:8" ht="15.75" x14ac:dyDescent="0.25">
      <c r="A129" s="2" t="s">
        <v>6</v>
      </c>
      <c r="B129" s="139">
        <v>4</v>
      </c>
      <c r="C129" s="139">
        <v>10</v>
      </c>
      <c r="D129" s="138">
        <v>10.5</v>
      </c>
      <c r="E129" s="138">
        <v>3.5</v>
      </c>
      <c r="F129" s="165"/>
      <c r="G129" s="165">
        <f>F129*220</f>
        <v>0</v>
      </c>
    </row>
    <row r="130" spans="1:8" ht="15.75" x14ac:dyDescent="0.25">
      <c r="A130" s="2" t="s">
        <v>8</v>
      </c>
      <c r="B130" s="139">
        <v>5</v>
      </c>
      <c r="C130" s="140"/>
      <c r="D130" s="139">
        <v>4</v>
      </c>
      <c r="E130" s="139">
        <v>1</v>
      </c>
      <c r="F130" s="165">
        <v>4</v>
      </c>
      <c r="G130" s="165">
        <f>F130*310</f>
        <v>1240</v>
      </c>
    </row>
    <row r="131" spans="1:8" ht="15.75" x14ac:dyDescent="0.25">
      <c r="A131" s="3" t="s">
        <v>40</v>
      </c>
      <c r="B131" s="136">
        <v>7</v>
      </c>
      <c r="C131" s="136">
        <v>10</v>
      </c>
      <c r="D131" s="137"/>
      <c r="E131" s="136">
        <v>17</v>
      </c>
      <c r="F131" s="165"/>
      <c r="G131" s="165"/>
    </row>
    <row r="132" spans="1:8" ht="15.75" x14ac:dyDescent="0.25">
      <c r="A132" s="2" t="s">
        <v>6</v>
      </c>
      <c r="B132" s="138">
        <v>5.5</v>
      </c>
      <c r="C132" s="139">
        <v>10</v>
      </c>
      <c r="D132" s="140"/>
      <c r="E132" s="138">
        <v>15.5</v>
      </c>
      <c r="F132" s="165"/>
      <c r="G132" s="165">
        <f>F132*220</f>
        <v>0</v>
      </c>
    </row>
    <row r="133" spans="1:8" ht="15.75" x14ac:dyDescent="0.25">
      <c r="A133" s="2" t="s">
        <v>8</v>
      </c>
      <c r="B133" s="138">
        <v>1.5</v>
      </c>
      <c r="C133" s="140"/>
      <c r="D133" s="140"/>
      <c r="E133" s="138">
        <v>1.5</v>
      </c>
      <c r="F133" s="165"/>
      <c r="G133" s="165">
        <f>F133*310</f>
        <v>0</v>
      </c>
    </row>
    <row r="134" spans="1:8" ht="15.75" x14ac:dyDescent="0.25">
      <c r="A134" s="3" t="s">
        <v>41</v>
      </c>
      <c r="B134" s="135">
        <v>0.5</v>
      </c>
      <c r="C134" s="136">
        <v>11</v>
      </c>
      <c r="D134" s="135">
        <v>1.5</v>
      </c>
      <c r="E134" s="136">
        <v>10</v>
      </c>
      <c r="F134" s="165"/>
      <c r="G134" s="165"/>
    </row>
    <row r="135" spans="1:8" ht="15.75" x14ac:dyDescent="0.25">
      <c r="A135" s="2" t="s">
        <v>6</v>
      </c>
      <c r="B135" s="138">
        <v>0.5</v>
      </c>
      <c r="C135" s="139">
        <v>10</v>
      </c>
      <c r="D135" s="138">
        <v>0.5</v>
      </c>
      <c r="E135" s="139">
        <v>10</v>
      </c>
      <c r="F135" s="165"/>
      <c r="G135" s="165">
        <f>F135*220</f>
        <v>0</v>
      </c>
    </row>
    <row r="136" spans="1:8" ht="15.75" x14ac:dyDescent="0.25">
      <c r="A136" s="2" t="s">
        <v>8</v>
      </c>
      <c r="B136" s="140"/>
      <c r="C136" s="139">
        <v>1</v>
      </c>
      <c r="D136" s="139">
        <v>1</v>
      </c>
      <c r="E136" s="140"/>
      <c r="F136" s="165"/>
      <c r="G136" s="165">
        <f>F136*310</f>
        <v>0</v>
      </c>
    </row>
    <row r="137" spans="1:8" ht="15.75" x14ac:dyDescent="0.25">
      <c r="A137" s="3" t="s">
        <v>42</v>
      </c>
      <c r="B137" s="136">
        <v>12</v>
      </c>
      <c r="C137" s="137"/>
      <c r="D137" s="137"/>
      <c r="E137" s="136">
        <v>12</v>
      </c>
      <c r="F137" s="165"/>
      <c r="G137" s="165"/>
    </row>
    <row r="138" spans="1:8" ht="15.75" x14ac:dyDescent="0.25">
      <c r="A138" s="2" t="s">
        <v>6</v>
      </c>
      <c r="B138" s="139">
        <v>12</v>
      </c>
      <c r="C138" s="140"/>
      <c r="D138" s="140"/>
      <c r="E138" s="139">
        <v>12</v>
      </c>
      <c r="F138" s="165"/>
      <c r="G138" s="165"/>
    </row>
    <row r="139" spans="1:8" ht="15.75" x14ac:dyDescent="0.25">
      <c r="A139" s="3" t="s">
        <v>125</v>
      </c>
      <c r="B139" s="135">
        <v>8.5</v>
      </c>
      <c r="C139" s="137"/>
      <c r="D139" s="137"/>
      <c r="E139" s="135">
        <v>8.5</v>
      </c>
      <c r="F139" s="165"/>
      <c r="G139" s="165"/>
    </row>
    <row r="140" spans="1:8" ht="15.75" x14ac:dyDescent="0.25">
      <c r="A140" s="2" t="s">
        <v>6</v>
      </c>
      <c r="B140" s="138">
        <v>8.5</v>
      </c>
      <c r="C140" s="140"/>
      <c r="D140" s="140"/>
      <c r="E140" s="138">
        <v>8.5</v>
      </c>
      <c r="F140" s="165"/>
      <c r="G140" s="165">
        <f>F140*220</f>
        <v>0</v>
      </c>
    </row>
    <row r="141" spans="1:8" ht="15.75" x14ac:dyDescent="0.25">
      <c r="A141" s="3" t="s">
        <v>43</v>
      </c>
      <c r="B141" s="135">
        <v>2.5</v>
      </c>
      <c r="C141" s="136">
        <v>20</v>
      </c>
      <c r="D141" s="135">
        <v>5.5</v>
      </c>
      <c r="E141" s="136">
        <v>17</v>
      </c>
      <c r="F141" s="165"/>
      <c r="G141" s="165"/>
    </row>
    <row r="142" spans="1:8" ht="15.75" x14ac:dyDescent="0.25">
      <c r="A142" s="2" t="s">
        <v>6</v>
      </c>
      <c r="B142" s="138">
        <v>1.5</v>
      </c>
      <c r="C142" s="139">
        <v>20</v>
      </c>
      <c r="D142" s="138">
        <v>4.5</v>
      </c>
      <c r="E142" s="139">
        <v>17</v>
      </c>
      <c r="F142" s="165"/>
      <c r="G142" s="165">
        <f>F142*220</f>
        <v>0</v>
      </c>
      <c r="H142" s="72"/>
    </row>
    <row r="143" spans="1:8" ht="15.75" x14ac:dyDescent="0.25">
      <c r="A143" s="2" t="s">
        <v>8</v>
      </c>
      <c r="B143" s="139">
        <v>1</v>
      </c>
      <c r="C143" s="140"/>
      <c r="D143" s="139">
        <v>1</v>
      </c>
      <c r="E143" s="140"/>
      <c r="F143" s="165">
        <v>4</v>
      </c>
      <c r="G143" s="165">
        <f>F143*310</f>
        <v>1240</v>
      </c>
    </row>
    <row r="144" spans="1:8" ht="15.75" x14ac:dyDescent="0.25">
      <c r="A144" s="63" t="s">
        <v>90</v>
      </c>
      <c r="B144" s="135">
        <v>20.5</v>
      </c>
      <c r="C144" s="137"/>
      <c r="D144" s="135">
        <v>1.5</v>
      </c>
      <c r="E144" s="136">
        <v>19</v>
      </c>
      <c r="F144" s="165"/>
      <c r="G144" s="165"/>
    </row>
    <row r="145" spans="1:7" ht="15.75" x14ac:dyDescent="0.25">
      <c r="A145" s="64" t="s">
        <v>6</v>
      </c>
      <c r="B145" s="139">
        <v>17</v>
      </c>
      <c r="C145" s="140"/>
      <c r="D145" s="138">
        <v>1.5</v>
      </c>
      <c r="E145" s="138">
        <v>15.5</v>
      </c>
      <c r="F145" s="165"/>
      <c r="G145" s="165">
        <f>F145*220</f>
        <v>0</v>
      </c>
    </row>
    <row r="146" spans="1:7" ht="15.75" x14ac:dyDescent="0.25">
      <c r="A146" s="64" t="s">
        <v>8</v>
      </c>
      <c r="B146" s="138">
        <v>3.5</v>
      </c>
      <c r="C146" s="140"/>
      <c r="D146" s="140"/>
      <c r="E146" s="138">
        <v>3.5</v>
      </c>
      <c r="F146" s="165"/>
      <c r="G146" s="165">
        <f>F146*310</f>
        <v>0</v>
      </c>
    </row>
    <row r="147" spans="1:7" ht="15.75" x14ac:dyDescent="0.25">
      <c r="A147" s="63" t="s">
        <v>91</v>
      </c>
      <c r="B147" s="136">
        <v>12</v>
      </c>
      <c r="C147" s="137"/>
      <c r="D147" s="137"/>
      <c r="E147" s="136">
        <v>12</v>
      </c>
      <c r="F147" s="165"/>
      <c r="G147" s="165"/>
    </row>
    <row r="148" spans="1:7" ht="15.75" x14ac:dyDescent="0.25">
      <c r="A148" s="64" t="s">
        <v>6</v>
      </c>
      <c r="B148" s="139">
        <v>9</v>
      </c>
      <c r="C148" s="140"/>
      <c r="D148" s="140"/>
      <c r="E148" s="139">
        <v>9</v>
      </c>
      <c r="F148" s="165"/>
      <c r="G148" s="165">
        <f>F148*220</f>
        <v>0</v>
      </c>
    </row>
    <row r="149" spans="1:7" ht="15.75" x14ac:dyDescent="0.25">
      <c r="A149" s="64" t="s">
        <v>8</v>
      </c>
      <c r="B149" s="139">
        <v>3</v>
      </c>
      <c r="C149" s="140"/>
      <c r="D149" s="140"/>
      <c r="E149" s="139">
        <v>3</v>
      </c>
      <c r="F149" s="165"/>
      <c r="G149" s="165">
        <f>F149*310</f>
        <v>0</v>
      </c>
    </row>
    <row r="150" spans="1:7" ht="15.75" x14ac:dyDescent="0.25">
      <c r="A150" s="63" t="s">
        <v>92</v>
      </c>
      <c r="B150" s="135">
        <v>8.5</v>
      </c>
      <c r="C150" s="137"/>
      <c r="D150" s="137"/>
      <c r="E150" s="135">
        <v>8.5</v>
      </c>
      <c r="F150" s="165"/>
      <c r="G150" s="165"/>
    </row>
    <row r="151" spans="1:7" ht="15.75" x14ac:dyDescent="0.25">
      <c r="A151" s="64" t="s">
        <v>6</v>
      </c>
      <c r="B151" s="139">
        <v>6</v>
      </c>
      <c r="C151" s="140"/>
      <c r="D151" s="140"/>
      <c r="E151" s="139">
        <v>6</v>
      </c>
      <c r="F151" s="165"/>
      <c r="G151" s="165">
        <f>F151*220</f>
        <v>0</v>
      </c>
    </row>
    <row r="152" spans="1:7" ht="15.75" x14ac:dyDescent="0.25">
      <c r="A152" s="64" t="s">
        <v>8</v>
      </c>
      <c r="B152" s="138">
        <v>2.5</v>
      </c>
      <c r="C152" s="140"/>
      <c r="D152" s="140"/>
      <c r="E152" s="138">
        <v>2.5</v>
      </c>
      <c r="F152" s="165"/>
      <c r="G152" s="165">
        <f>F152*310</f>
        <v>0</v>
      </c>
    </row>
    <row r="153" spans="1:7" ht="15.75" x14ac:dyDescent="0.25">
      <c r="A153" s="63" t="s">
        <v>93</v>
      </c>
      <c r="B153" s="136">
        <v>2</v>
      </c>
      <c r="C153" s="137"/>
      <c r="D153" s="137"/>
      <c r="E153" s="136">
        <v>2</v>
      </c>
      <c r="F153" s="165"/>
      <c r="G153" s="165"/>
    </row>
    <row r="154" spans="1:7" ht="15.75" x14ac:dyDescent="0.25">
      <c r="A154" s="64" t="s">
        <v>8</v>
      </c>
      <c r="B154" s="139">
        <v>2</v>
      </c>
      <c r="C154" s="140"/>
      <c r="D154" s="140"/>
      <c r="E154" s="139">
        <v>2</v>
      </c>
      <c r="F154" s="165"/>
      <c r="G154" s="165">
        <f>F154*220</f>
        <v>0</v>
      </c>
    </row>
    <row r="155" spans="1:7" ht="15.75" x14ac:dyDescent="0.25">
      <c r="F155" s="84">
        <f>SUM(F4:F154)</f>
        <v>83</v>
      </c>
      <c r="G155" s="84">
        <f>SUM(G4:G154)</f>
        <v>22040</v>
      </c>
    </row>
  </sheetData>
  <mergeCells count="4">
    <mergeCell ref="B2:E2"/>
    <mergeCell ref="F2:F3"/>
    <mergeCell ref="G2:G3"/>
    <mergeCell ref="H2:H3"/>
  </mergeCells>
  <conditionalFormatting sqref="F4:G154">
    <cfRule type="cellIs" dxfId="401" priority="1" operator="equal">
      <formula>0</formula>
    </cfRule>
  </conditionalFormatting>
  <conditionalFormatting sqref="G5:G154">
    <cfRule type="cellIs" dxfId="400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selection activeCell="F134" sqref="F134:G134"/>
    </sheetView>
  </sheetViews>
  <sheetFormatPr defaultRowHeight="11.25" x14ac:dyDescent="0.2"/>
  <cols>
    <col min="1" max="1" width="37.5" customWidth="1"/>
    <col min="2" max="2" width="9.1640625" bestFit="1" customWidth="1"/>
    <col min="3" max="3" width="10.1640625" bestFit="1" customWidth="1"/>
    <col min="4" max="4" width="8" bestFit="1" customWidth="1"/>
    <col min="5" max="5" width="10.83203125" bestFit="1" customWidth="1"/>
    <col min="7" max="7" width="10.1640625" bestFit="1" customWidth="1"/>
    <col min="8" max="8" width="24" bestFit="1" customWidth="1"/>
  </cols>
  <sheetData>
    <row r="1" spans="1:8" ht="15.75" x14ac:dyDescent="0.2">
      <c r="A1" s="8" t="s">
        <v>0</v>
      </c>
      <c r="B1" s="454" t="s">
        <v>44</v>
      </c>
      <c r="C1" s="454"/>
      <c r="D1" s="454"/>
      <c r="E1" s="454"/>
      <c r="F1" s="455" t="s">
        <v>126</v>
      </c>
      <c r="G1" s="455" t="s">
        <v>72</v>
      </c>
      <c r="H1" s="457" t="s">
        <v>71</v>
      </c>
    </row>
    <row r="2" spans="1:8" ht="15" customHeight="1" x14ac:dyDescent="0.2">
      <c r="A2" s="10"/>
      <c r="B2" s="25" t="s">
        <v>1</v>
      </c>
      <c r="C2" s="25" t="s">
        <v>2</v>
      </c>
      <c r="D2" s="25" t="s">
        <v>3</v>
      </c>
      <c r="E2" s="25" t="s">
        <v>4</v>
      </c>
      <c r="F2" s="456"/>
      <c r="G2" s="456"/>
      <c r="H2" s="457"/>
    </row>
    <row r="3" spans="1:8" ht="15.75" x14ac:dyDescent="0.2">
      <c r="A3" s="29" t="s">
        <v>5</v>
      </c>
      <c r="B3" s="12"/>
      <c r="C3" s="13"/>
      <c r="D3" s="13"/>
      <c r="E3" s="13"/>
      <c r="F3" s="14"/>
      <c r="G3" s="14"/>
    </row>
    <row r="4" spans="1:8" ht="15" x14ac:dyDescent="0.2">
      <c r="A4" s="30" t="s">
        <v>6</v>
      </c>
      <c r="B4" s="17"/>
      <c r="C4" s="18">
        <v>15</v>
      </c>
      <c r="D4" s="18">
        <v>6</v>
      </c>
      <c r="E4" s="18">
        <v>9</v>
      </c>
      <c r="F4" s="14"/>
      <c r="G4" s="14">
        <v>0</v>
      </c>
    </row>
    <row r="5" spans="1:8" ht="15" x14ac:dyDescent="0.2">
      <c r="A5" s="30" t="s">
        <v>8</v>
      </c>
      <c r="B5" s="20"/>
      <c r="C5" s="20"/>
      <c r="D5" s="18"/>
      <c r="E5" s="20"/>
      <c r="F5" s="14">
        <v>4</v>
      </c>
      <c r="G5" s="14">
        <v>1240</v>
      </c>
    </row>
    <row r="6" spans="1:8" ht="15.75" x14ac:dyDescent="0.2">
      <c r="A6" s="29" t="s">
        <v>7</v>
      </c>
      <c r="B6" s="33"/>
      <c r="C6" s="34"/>
      <c r="D6" s="34"/>
      <c r="E6" s="34"/>
      <c r="F6" s="14"/>
      <c r="G6" s="14">
        <v>0</v>
      </c>
    </row>
    <row r="7" spans="1:8" ht="15" x14ac:dyDescent="0.2">
      <c r="A7" s="30" t="s">
        <v>6</v>
      </c>
      <c r="B7" s="35">
        <v>7</v>
      </c>
      <c r="C7" s="36">
        <v>7</v>
      </c>
      <c r="D7" s="36">
        <v>4</v>
      </c>
      <c r="E7" s="36">
        <v>10</v>
      </c>
      <c r="F7" s="14"/>
      <c r="G7" s="14">
        <v>0</v>
      </c>
    </row>
    <row r="8" spans="1:8" ht="15" x14ac:dyDescent="0.2">
      <c r="A8" s="30" t="s">
        <v>8</v>
      </c>
      <c r="B8" s="37">
        <v>0.5</v>
      </c>
      <c r="C8" s="37">
        <v>5</v>
      </c>
      <c r="D8" s="36"/>
      <c r="E8" s="37">
        <v>5.5</v>
      </c>
      <c r="F8" s="14"/>
      <c r="G8" s="14">
        <v>0</v>
      </c>
    </row>
    <row r="9" spans="1:8" ht="15.75" x14ac:dyDescent="0.2">
      <c r="A9" s="29" t="s">
        <v>9</v>
      </c>
      <c r="B9" s="33"/>
      <c r="C9" s="34"/>
      <c r="D9" s="34"/>
      <c r="E9" s="34"/>
      <c r="F9" s="14"/>
      <c r="G9" s="14">
        <v>0</v>
      </c>
    </row>
    <row r="10" spans="1:8" ht="15" x14ac:dyDescent="0.2">
      <c r="A10" s="30" t="s">
        <v>6</v>
      </c>
      <c r="B10" s="35">
        <v>1</v>
      </c>
      <c r="C10" s="36">
        <v>15</v>
      </c>
      <c r="D10" s="36">
        <v>7.5</v>
      </c>
      <c r="E10" s="36">
        <v>8.5</v>
      </c>
      <c r="F10" s="14"/>
      <c r="G10" s="14">
        <v>0</v>
      </c>
    </row>
    <row r="11" spans="1:8" ht="15" x14ac:dyDescent="0.2">
      <c r="A11" s="30" t="s">
        <v>8</v>
      </c>
      <c r="B11" s="37">
        <v>0.5</v>
      </c>
      <c r="C11" s="37">
        <v>3</v>
      </c>
      <c r="D11" s="36"/>
      <c r="E11" s="37">
        <v>3.5</v>
      </c>
      <c r="F11" s="14"/>
      <c r="G11" s="14">
        <v>0</v>
      </c>
    </row>
    <row r="12" spans="1:8" ht="15.75" x14ac:dyDescent="0.2">
      <c r="A12" s="29" t="s">
        <v>10</v>
      </c>
      <c r="B12" s="33"/>
      <c r="C12" s="34"/>
      <c r="D12" s="34"/>
      <c r="E12" s="34"/>
      <c r="F12" s="14"/>
      <c r="G12" s="14">
        <v>0</v>
      </c>
    </row>
    <row r="13" spans="1:8" ht="15" x14ac:dyDescent="0.2">
      <c r="A13" s="30" t="s">
        <v>6</v>
      </c>
      <c r="B13" s="35">
        <v>6</v>
      </c>
      <c r="C13" s="36">
        <v>8</v>
      </c>
      <c r="D13" s="36">
        <v>2.5</v>
      </c>
      <c r="E13" s="36">
        <v>11.5</v>
      </c>
      <c r="F13" s="14"/>
      <c r="G13" s="14">
        <v>0</v>
      </c>
    </row>
    <row r="14" spans="1:8" ht="15.75" x14ac:dyDescent="0.2">
      <c r="A14" s="29" t="s">
        <v>94</v>
      </c>
      <c r="B14" s="33"/>
      <c r="C14" s="34"/>
      <c r="D14" s="34"/>
      <c r="E14" s="34"/>
      <c r="F14" s="14"/>
      <c r="G14" s="14">
        <v>0</v>
      </c>
    </row>
    <row r="15" spans="1:8" ht="15" x14ac:dyDescent="0.2">
      <c r="A15" s="30" t="s">
        <v>6</v>
      </c>
      <c r="B15" s="35">
        <v>1</v>
      </c>
      <c r="C15" s="36"/>
      <c r="D15" s="36"/>
      <c r="E15" s="36">
        <v>1</v>
      </c>
      <c r="F15" s="14"/>
      <c r="G15" s="14">
        <v>0</v>
      </c>
    </row>
    <row r="16" spans="1:8" ht="15.75" x14ac:dyDescent="0.2">
      <c r="A16" s="31" t="s">
        <v>85</v>
      </c>
      <c r="B16" s="38"/>
      <c r="C16" s="39"/>
      <c r="D16" s="39"/>
      <c r="E16" s="39"/>
      <c r="F16" s="14"/>
      <c r="G16" s="14">
        <v>0</v>
      </c>
    </row>
    <row r="17" spans="1:7" ht="15" x14ac:dyDescent="0.2">
      <c r="A17" s="32" t="s">
        <v>6</v>
      </c>
      <c r="B17" s="40">
        <v>5</v>
      </c>
      <c r="C17" s="41"/>
      <c r="D17" s="41">
        <v>1.5</v>
      </c>
      <c r="E17" s="41">
        <v>3.5</v>
      </c>
      <c r="F17" s="14"/>
      <c r="G17" s="14">
        <v>0</v>
      </c>
    </row>
    <row r="18" spans="1:7" ht="15" x14ac:dyDescent="0.2">
      <c r="A18" s="32" t="s">
        <v>8</v>
      </c>
      <c r="B18" s="42">
        <v>1.5</v>
      </c>
      <c r="C18" s="42"/>
      <c r="D18" s="41"/>
      <c r="E18" s="42">
        <v>1.5</v>
      </c>
      <c r="F18" s="14"/>
      <c r="G18" s="14">
        <v>0</v>
      </c>
    </row>
    <row r="19" spans="1:7" ht="15.75" x14ac:dyDescent="0.2">
      <c r="A19" s="29" t="s">
        <v>11</v>
      </c>
      <c r="B19" s="33"/>
      <c r="C19" s="34"/>
      <c r="D19" s="34"/>
      <c r="E19" s="34"/>
      <c r="F19" s="14"/>
      <c r="G19" s="14">
        <v>0</v>
      </c>
    </row>
    <row r="20" spans="1:7" ht="15" x14ac:dyDescent="0.2">
      <c r="A20" s="30" t="s">
        <v>6</v>
      </c>
      <c r="B20" s="35">
        <v>12</v>
      </c>
      <c r="C20" s="36"/>
      <c r="D20" s="36">
        <v>6</v>
      </c>
      <c r="E20" s="36">
        <v>6</v>
      </c>
      <c r="F20" s="14"/>
      <c r="G20" s="14">
        <v>0</v>
      </c>
    </row>
    <row r="21" spans="1:7" ht="15.75" x14ac:dyDescent="0.2">
      <c r="A21" s="29" t="s">
        <v>12</v>
      </c>
      <c r="B21" s="33"/>
      <c r="C21" s="34"/>
      <c r="D21" s="34"/>
      <c r="E21" s="34"/>
      <c r="F21" s="14"/>
      <c r="G21" s="14">
        <v>0</v>
      </c>
    </row>
    <row r="22" spans="1:7" ht="15" x14ac:dyDescent="0.2">
      <c r="A22" s="30" t="s">
        <v>6</v>
      </c>
      <c r="B22" s="35">
        <v>2</v>
      </c>
      <c r="C22" s="36">
        <v>8</v>
      </c>
      <c r="D22" s="36"/>
      <c r="E22" s="36">
        <v>10</v>
      </c>
      <c r="F22" s="14"/>
      <c r="G22" s="14">
        <v>0</v>
      </c>
    </row>
    <row r="23" spans="1:7" ht="15.75" x14ac:dyDescent="0.2">
      <c r="A23" s="29" t="s">
        <v>13</v>
      </c>
      <c r="B23" s="33"/>
      <c r="C23" s="34"/>
      <c r="D23" s="34"/>
      <c r="E23" s="34"/>
      <c r="F23" s="14"/>
      <c r="G23" s="14">
        <v>0</v>
      </c>
    </row>
    <row r="24" spans="1:7" ht="15" x14ac:dyDescent="0.2">
      <c r="A24" s="30" t="s">
        <v>6</v>
      </c>
      <c r="B24" s="35">
        <v>11.5</v>
      </c>
      <c r="C24" s="36">
        <v>15</v>
      </c>
      <c r="D24" s="36">
        <v>4</v>
      </c>
      <c r="E24" s="36">
        <v>22.5</v>
      </c>
      <c r="F24" s="14"/>
      <c r="G24" s="14">
        <v>0</v>
      </c>
    </row>
    <row r="25" spans="1:7" ht="15" x14ac:dyDescent="0.2">
      <c r="A25" s="30" t="s">
        <v>8</v>
      </c>
      <c r="B25" s="37">
        <v>2.5</v>
      </c>
      <c r="C25" s="37">
        <v>8</v>
      </c>
      <c r="D25" s="36"/>
      <c r="E25" s="37">
        <v>10.5</v>
      </c>
      <c r="F25" s="14"/>
      <c r="G25" s="14">
        <v>0</v>
      </c>
    </row>
    <row r="26" spans="1:7" ht="15.75" x14ac:dyDescent="0.2">
      <c r="A26" s="29" t="s">
        <v>14</v>
      </c>
      <c r="B26" s="33"/>
      <c r="C26" s="34"/>
      <c r="D26" s="34"/>
      <c r="E26" s="34"/>
      <c r="F26" s="14"/>
      <c r="G26" s="14">
        <v>0</v>
      </c>
    </row>
    <row r="27" spans="1:7" ht="15" x14ac:dyDescent="0.2">
      <c r="A27" s="30" t="s">
        <v>6</v>
      </c>
      <c r="B27" s="35">
        <v>11</v>
      </c>
      <c r="C27" s="36">
        <v>10</v>
      </c>
      <c r="D27" s="36">
        <v>1.5</v>
      </c>
      <c r="E27" s="36">
        <v>19.5</v>
      </c>
      <c r="F27" s="14"/>
      <c r="G27" s="14">
        <v>0</v>
      </c>
    </row>
    <row r="28" spans="1:7" ht="15" x14ac:dyDescent="0.2">
      <c r="A28" s="30" t="s">
        <v>8</v>
      </c>
      <c r="B28" s="37">
        <v>3</v>
      </c>
      <c r="C28" s="37">
        <v>4</v>
      </c>
      <c r="D28" s="36"/>
      <c r="E28" s="37">
        <v>7</v>
      </c>
      <c r="F28" s="14"/>
      <c r="G28" s="14">
        <v>0</v>
      </c>
    </row>
    <row r="29" spans="1:7" ht="15.75" x14ac:dyDescent="0.2">
      <c r="A29" s="29" t="s">
        <v>15</v>
      </c>
      <c r="B29" s="33"/>
      <c r="C29" s="34"/>
      <c r="D29" s="34"/>
      <c r="E29" s="34"/>
      <c r="F29" s="14"/>
      <c r="G29" s="14">
        <v>0</v>
      </c>
    </row>
    <row r="30" spans="1:7" ht="15" x14ac:dyDescent="0.2">
      <c r="A30" s="30" t="s">
        <v>6</v>
      </c>
      <c r="B30" s="35">
        <v>1.5</v>
      </c>
      <c r="C30" s="36">
        <v>7</v>
      </c>
      <c r="D30" s="36">
        <v>5.5</v>
      </c>
      <c r="E30" s="36">
        <v>3</v>
      </c>
      <c r="F30" s="14">
        <v>10</v>
      </c>
      <c r="G30" s="14">
        <v>2200</v>
      </c>
    </row>
    <row r="31" spans="1:7" ht="15" x14ac:dyDescent="0.2">
      <c r="A31" s="30" t="s">
        <v>8</v>
      </c>
      <c r="B31" s="37">
        <v>7.5</v>
      </c>
      <c r="C31" s="37"/>
      <c r="D31" s="36"/>
      <c r="E31" s="37">
        <v>7.5</v>
      </c>
      <c r="F31" s="14"/>
      <c r="G31" s="14">
        <v>0</v>
      </c>
    </row>
    <row r="32" spans="1:7" ht="15.75" x14ac:dyDescent="0.2">
      <c r="A32" s="29" t="s">
        <v>16</v>
      </c>
      <c r="B32" s="33"/>
      <c r="C32" s="34"/>
      <c r="D32" s="34"/>
      <c r="E32" s="34"/>
      <c r="F32" s="14"/>
      <c r="G32" s="14">
        <v>0</v>
      </c>
    </row>
    <row r="33" spans="1:7" ht="15" x14ac:dyDescent="0.2">
      <c r="A33" s="30" t="s">
        <v>6</v>
      </c>
      <c r="B33" s="35">
        <v>7.5</v>
      </c>
      <c r="C33" s="36">
        <v>20</v>
      </c>
      <c r="D33" s="36">
        <v>5</v>
      </c>
      <c r="E33" s="36">
        <v>22.5</v>
      </c>
      <c r="F33" s="14"/>
      <c r="G33" s="14">
        <v>0</v>
      </c>
    </row>
    <row r="34" spans="1:7" ht="15" x14ac:dyDescent="0.2">
      <c r="A34" s="30" t="s">
        <v>8</v>
      </c>
      <c r="B34" s="37"/>
      <c r="C34" s="37">
        <v>8</v>
      </c>
      <c r="D34" s="36"/>
      <c r="E34" s="37">
        <v>8</v>
      </c>
      <c r="F34" s="14"/>
      <c r="G34" s="14">
        <v>0</v>
      </c>
    </row>
    <row r="35" spans="1:7" ht="15.75" x14ac:dyDescent="0.2">
      <c r="A35" s="29" t="s">
        <v>17</v>
      </c>
      <c r="B35" s="33"/>
      <c r="C35" s="34"/>
      <c r="D35" s="34"/>
      <c r="E35" s="34"/>
      <c r="F35" s="14"/>
      <c r="G35" s="14">
        <v>0</v>
      </c>
    </row>
    <row r="36" spans="1:7" ht="15" x14ac:dyDescent="0.2">
      <c r="A36" s="30" t="s">
        <v>6</v>
      </c>
      <c r="B36" s="35"/>
      <c r="C36" s="36">
        <v>10</v>
      </c>
      <c r="D36" s="36"/>
      <c r="E36" s="36">
        <v>10</v>
      </c>
      <c r="F36" s="14"/>
      <c r="G36" s="14">
        <v>0</v>
      </c>
    </row>
    <row r="37" spans="1:7" ht="15" x14ac:dyDescent="0.2">
      <c r="A37" s="30" t="s">
        <v>8</v>
      </c>
      <c r="B37" s="37">
        <v>3</v>
      </c>
      <c r="C37" s="37">
        <v>4</v>
      </c>
      <c r="D37" s="36"/>
      <c r="E37" s="37">
        <v>7</v>
      </c>
      <c r="F37" s="14"/>
      <c r="G37" s="14">
        <v>0</v>
      </c>
    </row>
    <row r="38" spans="1:7" ht="15.75" x14ac:dyDescent="0.2">
      <c r="A38" s="29" t="s">
        <v>18</v>
      </c>
      <c r="B38" s="33"/>
      <c r="C38" s="34"/>
      <c r="D38" s="34"/>
      <c r="E38" s="34"/>
      <c r="F38" s="14"/>
      <c r="G38" s="14">
        <v>0</v>
      </c>
    </row>
    <row r="39" spans="1:7" ht="15" x14ac:dyDescent="0.2">
      <c r="A39" s="30" t="s">
        <v>6</v>
      </c>
      <c r="B39" s="35">
        <v>8.5</v>
      </c>
      <c r="C39" s="36">
        <v>27</v>
      </c>
      <c r="D39" s="36">
        <v>14.5</v>
      </c>
      <c r="E39" s="36">
        <v>21</v>
      </c>
      <c r="F39" s="14"/>
      <c r="G39" s="14">
        <v>0</v>
      </c>
    </row>
    <row r="40" spans="1:7" ht="15" x14ac:dyDescent="0.2">
      <c r="A40" s="30" t="s">
        <v>8</v>
      </c>
      <c r="B40" s="37">
        <v>1</v>
      </c>
      <c r="C40" s="37">
        <v>13</v>
      </c>
      <c r="D40" s="36">
        <v>5</v>
      </c>
      <c r="E40" s="37">
        <v>9</v>
      </c>
      <c r="F40" s="14"/>
      <c r="G40" s="14">
        <v>0</v>
      </c>
    </row>
    <row r="41" spans="1:7" ht="15.75" x14ac:dyDescent="0.2">
      <c r="A41" s="29" t="s">
        <v>19</v>
      </c>
      <c r="B41" s="33"/>
      <c r="C41" s="34"/>
      <c r="D41" s="34"/>
      <c r="E41" s="34"/>
      <c r="F41" s="14"/>
      <c r="G41" s="14">
        <v>0</v>
      </c>
    </row>
    <row r="42" spans="1:7" ht="15" x14ac:dyDescent="0.2">
      <c r="A42" s="30" t="s">
        <v>6</v>
      </c>
      <c r="B42" s="35">
        <v>2.5</v>
      </c>
      <c r="C42" s="36">
        <v>10</v>
      </c>
      <c r="D42" s="36">
        <v>2.5</v>
      </c>
      <c r="E42" s="36">
        <v>10</v>
      </c>
      <c r="F42" s="14"/>
      <c r="G42" s="14">
        <v>0</v>
      </c>
    </row>
    <row r="43" spans="1:7" ht="15" x14ac:dyDescent="0.2">
      <c r="A43" s="30" t="s">
        <v>8</v>
      </c>
      <c r="B43" s="37">
        <v>5.5</v>
      </c>
      <c r="C43" s="37"/>
      <c r="D43" s="36">
        <v>0.5</v>
      </c>
      <c r="E43" s="37">
        <v>5</v>
      </c>
      <c r="F43" s="14"/>
      <c r="G43" s="14">
        <v>0</v>
      </c>
    </row>
    <row r="44" spans="1:7" ht="15.75" x14ac:dyDescent="0.2">
      <c r="A44" s="29" t="s">
        <v>20</v>
      </c>
      <c r="B44" s="33"/>
      <c r="C44" s="34"/>
      <c r="D44" s="34"/>
      <c r="E44" s="34"/>
      <c r="F44" s="14"/>
      <c r="G44" s="14">
        <v>0</v>
      </c>
    </row>
    <row r="45" spans="1:7" ht="15" x14ac:dyDescent="0.2">
      <c r="A45" s="30" t="s">
        <v>6</v>
      </c>
      <c r="B45" s="35">
        <v>53.5</v>
      </c>
      <c r="C45" s="36">
        <v>30</v>
      </c>
      <c r="D45" s="36">
        <v>16.5</v>
      </c>
      <c r="E45" s="36">
        <v>67</v>
      </c>
      <c r="F45" s="14"/>
      <c r="G45" s="14">
        <v>0</v>
      </c>
    </row>
    <row r="46" spans="1:7" ht="15" x14ac:dyDescent="0.2">
      <c r="A46" s="30" t="s">
        <v>8</v>
      </c>
      <c r="B46" s="37">
        <v>2</v>
      </c>
      <c r="C46" s="37">
        <v>13</v>
      </c>
      <c r="D46" s="36">
        <v>1.5</v>
      </c>
      <c r="E46" s="37">
        <v>13.5</v>
      </c>
      <c r="F46" s="14"/>
      <c r="G46" s="14">
        <v>0</v>
      </c>
    </row>
    <row r="47" spans="1:7" ht="15.75" x14ac:dyDescent="0.2">
      <c r="A47" s="29" t="s">
        <v>21</v>
      </c>
      <c r="B47" s="33"/>
      <c r="C47" s="34"/>
      <c r="D47" s="34"/>
      <c r="E47" s="34"/>
      <c r="F47" s="14"/>
      <c r="G47" s="14">
        <v>0</v>
      </c>
    </row>
    <row r="48" spans="1:7" ht="15" x14ac:dyDescent="0.2">
      <c r="A48" s="30" t="s">
        <v>6</v>
      </c>
      <c r="B48" s="35">
        <v>0.5</v>
      </c>
      <c r="C48" s="36">
        <v>51</v>
      </c>
      <c r="D48" s="36">
        <v>11</v>
      </c>
      <c r="E48" s="36">
        <v>40.5</v>
      </c>
      <c r="F48" s="14"/>
      <c r="G48" s="14">
        <v>0</v>
      </c>
    </row>
    <row r="49" spans="1:7" ht="15" x14ac:dyDescent="0.2">
      <c r="A49" s="30" t="s">
        <v>8</v>
      </c>
      <c r="B49" s="37">
        <v>1.5</v>
      </c>
      <c r="C49" s="37">
        <v>9</v>
      </c>
      <c r="D49" s="36">
        <v>1</v>
      </c>
      <c r="E49" s="37">
        <v>9.5</v>
      </c>
      <c r="F49" s="14"/>
      <c r="G49" s="14">
        <v>0</v>
      </c>
    </row>
    <row r="50" spans="1:7" ht="15.75" x14ac:dyDescent="0.2">
      <c r="A50" s="29" t="s">
        <v>22</v>
      </c>
      <c r="B50" s="33"/>
      <c r="C50" s="34"/>
      <c r="D50" s="34"/>
      <c r="E50" s="34"/>
      <c r="F50" s="14"/>
      <c r="G50" s="14">
        <v>0</v>
      </c>
    </row>
    <row r="51" spans="1:7" ht="15" x14ac:dyDescent="0.2">
      <c r="A51" s="30" t="s">
        <v>6</v>
      </c>
      <c r="B51" s="35">
        <v>3</v>
      </c>
      <c r="C51" s="36">
        <v>23</v>
      </c>
      <c r="D51" s="36">
        <v>9.5</v>
      </c>
      <c r="E51" s="36">
        <v>16.5</v>
      </c>
      <c r="F51" s="14"/>
      <c r="G51" s="14">
        <v>0</v>
      </c>
    </row>
    <row r="52" spans="1:7" ht="15" x14ac:dyDescent="0.2">
      <c r="A52" s="30" t="s">
        <v>8</v>
      </c>
      <c r="B52" s="37">
        <v>0.5</v>
      </c>
      <c r="C52" s="37">
        <v>4</v>
      </c>
      <c r="D52" s="36"/>
      <c r="E52" s="37">
        <v>4.5</v>
      </c>
      <c r="F52" s="14"/>
      <c r="G52" s="14">
        <v>0</v>
      </c>
    </row>
    <row r="53" spans="1:7" ht="15.75" x14ac:dyDescent="0.2">
      <c r="A53" s="29" t="s">
        <v>23</v>
      </c>
      <c r="B53" s="33"/>
      <c r="C53" s="34"/>
      <c r="D53" s="34"/>
      <c r="E53" s="34"/>
      <c r="F53" s="14"/>
      <c r="G53" s="14">
        <v>0</v>
      </c>
    </row>
    <row r="54" spans="1:7" ht="15" x14ac:dyDescent="0.2">
      <c r="A54" s="30" t="s">
        <v>6</v>
      </c>
      <c r="B54" s="35">
        <v>4.5</v>
      </c>
      <c r="C54" s="36">
        <v>49</v>
      </c>
      <c r="D54" s="36">
        <v>20.5</v>
      </c>
      <c r="E54" s="36">
        <v>33</v>
      </c>
      <c r="F54" s="14"/>
      <c r="G54" s="14">
        <v>0</v>
      </c>
    </row>
    <row r="55" spans="1:7" ht="15" x14ac:dyDescent="0.2">
      <c r="A55" s="30" t="s">
        <v>8</v>
      </c>
      <c r="B55" s="37">
        <v>1.5</v>
      </c>
      <c r="C55" s="37">
        <v>9</v>
      </c>
      <c r="D55" s="36">
        <v>6.5</v>
      </c>
      <c r="E55" s="37">
        <v>4</v>
      </c>
      <c r="F55" s="14">
        <v>3</v>
      </c>
      <c r="G55" s="14">
        <v>930</v>
      </c>
    </row>
    <row r="56" spans="1:7" ht="15.75" x14ac:dyDescent="0.2">
      <c r="A56" s="29" t="s">
        <v>24</v>
      </c>
      <c r="B56" s="33"/>
      <c r="C56" s="34"/>
      <c r="D56" s="34"/>
      <c r="E56" s="34"/>
      <c r="F56" s="14"/>
      <c r="G56" s="14">
        <v>0</v>
      </c>
    </row>
    <row r="57" spans="1:7" ht="15" x14ac:dyDescent="0.2">
      <c r="A57" s="30" t="s">
        <v>6</v>
      </c>
      <c r="B57" s="35">
        <v>0.5</v>
      </c>
      <c r="C57" s="36">
        <v>12</v>
      </c>
      <c r="D57" s="36">
        <v>6</v>
      </c>
      <c r="E57" s="36">
        <v>6.5</v>
      </c>
      <c r="F57" s="14">
        <v>10</v>
      </c>
      <c r="G57" s="14">
        <v>2200</v>
      </c>
    </row>
    <row r="58" spans="1:7" ht="15" x14ac:dyDescent="0.2">
      <c r="A58" s="30" t="s">
        <v>8</v>
      </c>
      <c r="B58" s="37">
        <v>2</v>
      </c>
      <c r="C58" s="37"/>
      <c r="D58" s="36">
        <v>0.5</v>
      </c>
      <c r="E58" s="37">
        <v>1.5</v>
      </c>
      <c r="F58" s="14">
        <v>4</v>
      </c>
      <c r="G58" s="14">
        <v>1240</v>
      </c>
    </row>
    <row r="59" spans="1:7" ht="15.75" x14ac:dyDescent="0.2">
      <c r="A59" s="29" t="s">
        <v>86</v>
      </c>
      <c r="B59" s="33"/>
      <c r="C59" s="34"/>
      <c r="D59" s="34"/>
      <c r="E59" s="34"/>
      <c r="F59" s="14"/>
      <c r="G59" s="14">
        <v>0</v>
      </c>
    </row>
    <row r="60" spans="1:7" ht="15" x14ac:dyDescent="0.2">
      <c r="A60" s="30" t="s">
        <v>6</v>
      </c>
      <c r="B60" s="35">
        <v>12</v>
      </c>
      <c r="C60" s="36"/>
      <c r="D60" s="36"/>
      <c r="E60" s="36">
        <v>12</v>
      </c>
      <c r="F60" s="14"/>
      <c r="G60" s="14">
        <v>0</v>
      </c>
    </row>
    <row r="61" spans="1:7" ht="15" x14ac:dyDescent="0.2">
      <c r="A61" s="30" t="s">
        <v>8</v>
      </c>
      <c r="B61" s="37">
        <v>5</v>
      </c>
      <c r="C61" s="37"/>
      <c r="D61" s="36"/>
      <c r="E61" s="37">
        <v>5</v>
      </c>
      <c r="F61" s="14"/>
      <c r="G61" s="14">
        <v>0</v>
      </c>
    </row>
    <row r="62" spans="1:7" ht="15.75" x14ac:dyDescent="0.2">
      <c r="A62" s="29" t="s">
        <v>95</v>
      </c>
      <c r="B62" s="33"/>
      <c r="C62" s="34"/>
      <c r="D62" s="34"/>
      <c r="E62" s="34"/>
      <c r="F62" s="14"/>
      <c r="G62" s="14">
        <v>0</v>
      </c>
    </row>
    <row r="63" spans="1:7" ht="15" x14ac:dyDescent="0.2">
      <c r="A63" s="30" t="s">
        <v>6</v>
      </c>
      <c r="B63" s="35">
        <v>1</v>
      </c>
      <c r="C63" s="36"/>
      <c r="D63" s="36"/>
      <c r="E63" s="36">
        <v>1</v>
      </c>
      <c r="F63" s="14">
        <v>10</v>
      </c>
      <c r="G63" s="14">
        <v>2200</v>
      </c>
    </row>
    <row r="64" spans="1:7" ht="15.75" x14ac:dyDescent="0.2">
      <c r="A64" s="29" t="s">
        <v>96</v>
      </c>
      <c r="B64" s="33"/>
      <c r="C64" s="34"/>
      <c r="D64" s="34"/>
      <c r="E64" s="34"/>
      <c r="F64" s="14"/>
      <c r="G64" s="14">
        <v>0</v>
      </c>
    </row>
    <row r="65" spans="1:7" ht="15" x14ac:dyDescent="0.2">
      <c r="A65" s="30" t="s">
        <v>6</v>
      </c>
      <c r="B65" s="35">
        <v>1</v>
      </c>
      <c r="C65" s="36"/>
      <c r="D65" s="36"/>
      <c r="E65" s="36">
        <v>1</v>
      </c>
      <c r="F65" s="14">
        <v>0</v>
      </c>
      <c r="G65" s="14">
        <v>0</v>
      </c>
    </row>
    <row r="66" spans="1:7" ht="15.75" x14ac:dyDescent="0.2">
      <c r="A66" s="29" t="s">
        <v>97</v>
      </c>
      <c r="B66" s="33"/>
      <c r="C66" s="34"/>
      <c r="D66" s="34"/>
      <c r="E66" s="34"/>
      <c r="F66" s="14"/>
      <c r="G66" s="14">
        <v>0</v>
      </c>
    </row>
    <row r="67" spans="1:7" ht="15" x14ac:dyDescent="0.2">
      <c r="A67" s="30" t="s">
        <v>6</v>
      </c>
      <c r="B67" s="35">
        <v>1</v>
      </c>
      <c r="C67" s="36"/>
      <c r="D67" s="36"/>
      <c r="E67" s="36">
        <v>1</v>
      </c>
      <c r="F67" s="14">
        <v>0</v>
      </c>
      <c r="G67" s="14">
        <v>0</v>
      </c>
    </row>
    <row r="68" spans="1:7" ht="15.75" x14ac:dyDescent="0.2">
      <c r="A68" s="29" t="s">
        <v>25</v>
      </c>
      <c r="B68" s="33"/>
      <c r="C68" s="34"/>
      <c r="D68" s="34"/>
      <c r="E68" s="34"/>
      <c r="F68" s="14"/>
      <c r="G68" s="14">
        <v>0</v>
      </c>
    </row>
    <row r="69" spans="1:7" ht="15" x14ac:dyDescent="0.2">
      <c r="A69" s="30" t="s">
        <v>6</v>
      </c>
      <c r="B69" s="35"/>
      <c r="C69" s="36">
        <v>13</v>
      </c>
      <c r="D69" s="36">
        <v>7</v>
      </c>
      <c r="E69" s="36">
        <v>6</v>
      </c>
      <c r="F69" s="14">
        <v>0</v>
      </c>
      <c r="G69" s="14">
        <v>0</v>
      </c>
    </row>
    <row r="70" spans="1:7" ht="15" x14ac:dyDescent="0.2">
      <c r="A70" s="30" t="s">
        <v>8</v>
      </c>
      <c r="B70" s="37"/>
      <c r="C70" s="37">
        <v>5</v>
      </c>
      <c r="D70" s="36"/>
      <c r="E70" s="37">
        <v>5</v>
      </c>
      <c r="F70" s="14"/>
      <c r="G70" s="14">
        <v>0</v>
      </c>
    </row>
    <row r="71" spans="1:7" ht="15.75" x14ac:dyDescent="0.2">
      <c r="A71" s="31" t="s">
        <v>87</v>
      </c>
      <c r="B71" s="38"/>
      <c r="C71" s="39"/>
      <c r="D71" s="39"/>
      <c r="E71" s="39"/>
      <c r="F71" s="14"/>
      <c r="G71" s="14">
        <v>0</v>
      </c>
    </row>
    <row r="72" spans="1:7" ht="15" x14ac:dyDescent="0.2">
      <c r="A72" s="32" t="s">
        <v>6</v>
      </c>
      <c r="B72" s="40"/>
      <c r="C72" s="41"/>
      <c r="D72" s="41"/>
      <c r="E72" s="41"/>
      <c r="F72" s="14"/>
      <c r="G72" s="14">
        <v>0</v>
      </c>
    </row>
    <row r="73" spans="1:7" ht="15" x14ac:dyDescent="0.2">
      <c r="A73" s="32" t="s">
        <v>8</v>
      </c>
      <c r="B73" s="42">
        <v>0.5</v>
      </c>
      <c r="C73" s="42"/>
      <c r="D73" s="41"/>
      <c r="E73" s="42">
        <v>0.5</v>
      </c>
      <c r="F73" s="14"/>
      <c r="G73" s="14">
        <v>0</v>
      </c>
    </row>
    <row r="74" spans="1:7" ht="15.75" x14ac:dyDescent="0.2">
      <c r="A74" s="29" t="s">
        <v>26</v>
      </c>
      <c r="B74" s="33"/>
      <c r="C74" s="34"/>
      <c r="D74" s="34"/>
      <c r="E74" s="34"/>
      <c r="F74" s="14"/>
      <c r="G74" s="14">
        <v>0</v>
      </c>
    </row>
    <row r="75" spans="1:7" ht="15" x14ac:dyDescent="0.2">
      <c r="A75" s="30" t="s">
        <v>6</v>
      </c>
      <c r="B75" s="35">
        <v>3</v>
      </c>
      <c r="C75" s="36">
        <v>8</v>
      </c>
      <c r="D75" s="36">
        <v>6.5</v>
      </c>
      <c r="E75" s="36">
        <v>4.5</v>
      </c>
      <c r="F75" s="14">
        <v>10</v>
      </c>
      <c r="G75" s="14">
        <v>2200</v>
      </c>
    </row>
    <row r="76" spans="1:7" ht="15" x14ac:dyDescent="0.2">
      <c r="A76" s="30" t="s">
        <v>8</v>
      </c>
      <c r="B76" s="37"/>
      <c r="C76" s="37"/>
      <c r="D76" s="36"/>
      <c r="E76" s="37"/>
      <c r="F76" s="14"/>
      <c r="G76" s="14">
        <v>0</v>
      </c>
    </row>
    <row r="77" spans="1:7" ht="15.75" x14ac:dyDescent="0.2">
      <c r="A77" s="29" t="s">
        <v>27</v>
      </c>
      <c r="B77" s="33"/>
      <c r="C77" s="34"/>
      <c r="D77" s="34"/>
      <c r="E77" s="34"/>
      <c r="F77" s="14"/>
      <c r="G77" s="14">
        <v>0</v>
      </c>
    </row>
    <row r="78" spans="1:7" ht="15" x14ac:dyDescent="0.2">
      <c r="A78" s="30" t="s">
        <v>6</v>
      </c>
      <c r="B78" s="35">
        <v>3</v>
      </c>
      <c r="C78" s="36">
        <v>20</v>
      </c>
      <c r="D78" s="36">
        <v>8</v>
      </c>
      <c r="E78" s="36">
        <v>15</v>
      </c>
      <c r="F78" s="14">
        <v>10</v>
      </c>
      <c r="G78" s="14">
        <v>2200</v>
      </c>
    </row>
    <row r="79" spans="1:7" ht="15" x14ac:dyDescent="0.2">
      <c r="A79" s="30" t="s">
        <v>8</v>
      </c>
      <c r="B79" s="37">
        <v>4</v>
      </c>
      <c r="C79" s="37">
        <v>4</v>
      </c>
      <c r="D79" s="36"/>
      <c r="E79" s="37">
        <v>8</v>
      </c>
      <c r="F79" s="14"/>
      <c r="G79" s="14">
        <v>0</v>
      </c>
    </row>
    <row r="80" spans="1:7" ht="15.75" x14ac:dyDescent="0.2">
      <c r="A80" s="29" t="s">
        <v>28</v>
      </c>
      <c r="B80" s="33"/>
      <c r="C80" s="34"/>
      <c r="D80" s="34"/>
      <c r="E80" s="34"/>
      <c r="F80" s="14"/>
      <c r="G80" s="14">
        <v>0</v>
      </c>
    </row>
    <row r="81" spans="1:7" ht="15" x14ac:dyDescent="0.2">
      <c r="A81" s="30" t="s">
        <v>6</v>
      </c>
      <c r="B81" s="35"/>
      <c r="C81" s="36">
        <v>50</v>
      </c>
      <c r="D81" s="36">
        <v>20</v>
      </c>
      <c r="E81" s="36">
        <v>30</v>
      </c>
      <c r="F81" s="14"/>
      <c r="G81" s="14">
        <v>0</v>
      </c>
    </row>
    <row r="82" spans="1:7" ht="15" x14ac:dyDescent="0.2">
      <c r="A82" s="30" t="s">
        <v>8</v>
      </c>
      <c r="B82" s="37">
        <v>2</v>
      </c>
      <c r="C82" s="37">
        <v>9</v>
      </c>
      <c r="D82" s="36">
        <v>1</v>
      </c>
      <c r="E82" s="37">
        <v>10</v>
      </c>
      <c r="F82" s="14"/>
      <c r="G82" s="14">
        <v>0</v>
      </c>
    </row>
    <row r="83" spans="1:7" ht="15.75" x14ac:dyDescent="0.2">
      <c r="A83" s="29" t="s">
        <v>29</v>
      </c>
      <c r="B83" s="33"/>
      <c r="C83" s="34"/>
      <c r="D83" s="34"/>
      <c r="E83" s="34"/>
      <c r="F83" s="14"/>
      <c r="G83" s="14">
        <v>0</v>
      </c>
    </row>
    <row r="84" spans="1:7" ht="15" x14ac:dyDescent="0.2">
      <c r="A84" s="30" t="s">
        <v>6</v>
      </c>
      <c r="B84" s="35">
        <v>9</v>
      </c>
      <c r="C84" s="36"/>
      <c r="D84" s="36">
        <v>0.5</v>
      </c>
      <c r="E84" s="36">
        <v>8.5</v>
      </c>
      <c r="F84" s="14"/>
      <c r="G84" s="14">
        <v>0</v>
      </c>
    </row>
    <row r="85" spans="1:7" ht="15" x14ac:dyDescent="0.2">
      <c r="A85" s="30" t="s">
        <v>8</v>
      </c>
      <c r="B85" s="37">
        <v>0.5</v>
      </c>
      <c r="C85" s="37">
        <v>4</v>
      </c>
      <c r="D85" s="36"/>
      <c r="E85" s="37">
        <v>4.5</v>
      </c>
      <c r="F85" s="14"/>
      <c r="G85" s="14">
        <v>0</v>
      </c>
    </row>
    <row r="86" spans="1:7" ht="15.75" x14ac:dyDescent="0.2">
      <c r="A86" s="29" t="s">
        <v>30</v>
      </c>
      <c r="B86" s="33"/>
      <c r="C86" s="34"/>
      <c r="D86" s="34"/>
      <c r="E86" s="34"/>
      <c r="F86" s="14"/>
      <c r="G86" s="14">
        <v>0</v>
      </c>
    </row>
    <row r="87" spans="1:7" ht="15" x14ac:dyDescent="0.2">
      <c r="A87" s="30" t="s">
        <v>6</v>
      </c>
      <c r="B87" s="35">
        <v>5</v>
      </c>
      <c r="C87" s="36">
        <v>15</v>
      </c>
      <c r="D87" s="36">
        <v>9.5</v>
      </c>
      <c r="E87" s="36">
        <v>10.5</v>
      </c>
      <c r="F87" s="14">
        <v>10</v>
      </c>
      <c r="G87" s="14">
        <v>2200</v>
      </c>
    </row>
    <row r="88" spans="1:7" ht="15" x14ac:dyDescent="0.2">
      <c r="A88" s="30" t="s">
        <v>8</v>
      </c>
      <c r="B88" s="37">
        <v>1.5</v>
      </c>
      <c r="C88" s="37">
        <v>4</v>
      </c>
      <c r="D88" s="36"/>
      <c r="E88" s="37">
        <v>5.5</v>
      </c>
      <c r="F88" s="14"/>
      <c r="G88" s="14">
        <v>0</v>
      </c>
    </row>
    <row r="89" spans="1:7" ht="15.75" x14ac:dyDescent="0.2">
      <c r="A89" s="29" t="s">
        <v>31</v>
      </c>
      <c r="B89" s="33"/>
      <c r="C89" s="34"/>
      <c r="D89" s="34"/>
      <c r="E89" s="34"/>
      <c r="F89" s="14"/>
      <c r="G89" s="14">
        <v>0</v>
      </c>
    </row>
    <row r="90" spans="1:7" ht="15" x14ac:dyDescent="0.2">
      <c r="A90" s="30" t="s">
        <v>6</v>
      </c>
      <c r="B90" s="35">
        <v>7</v>
      </c>
      <c r="C90" s="36">
        <v>7</v>
      </c>
      <c r="D90" s="36">
        <v>1</v>
      </c>
      <c r="E90" s="36">
        <v>13</v>
      </c>
      <c r="F90" s="14"/>
      <c r="G90" s="14">
        <v>0</v>
      </c>
    </row>
    <row r="91" spans="1:7" ht="15" x14ac:dyDescent="0.2">
      <c r="A91" s="30" t="s">
        <v>8</v>
      </c>
      <c r="B91" s="37">
        <v>4</v>
      </c>
      <c r="C91" s="37">
        <v>4</v>
      </c>
      <c r="D91" s="36"/>
      <c r="E91" s="37">
        <v>8</v>
      </c>
      <c r="F91" s="14"/>
      <c r="G91" s="14">
        <v>0</v>
      </c>
    </row>
    <row r="92" spans="1:7" ht="15.75" x14ac:dyDescent="0.2">
      <c r="A92" s="29" t="s">
        <v>32</v>
      </c>
      <c r="B92" s="33"/>
      <c r="C92" s="34"/>
      <c r="D92" s="34"/>
      <c r="E92" s="34"/>
      <c r="F92" s="14"/>
      <c r="G92" s="14">
        <v>0</v>
      </c>
    </row>
    <row r="93" spans="1:7" ht="15" x14ac:dyDescent="0.2">
      <c r="A93" s="30" t="s">
        <v>6</v>
      </c>
      <c r="B93" s="35">
        <v>0.5</v>
      </c>
      <c r="C93" s="36">
        <v>20</v>
      </c>
      <c r="D93" s="36">
        <v>10</v>
      </c>
      <c r="E93" s="36">
        <v>10.5</v>
      </c>
      <c r="F93" s="14"/>
      <c r="G93" s="14">
        <v>0</v>
      </c>
    </row>
    <row r="94" spans="1:7" ht="15.75" x14ac:dyDescent="0.2">
      <c r="A94" s="29" t="s">
        <v>33</v>
      </c>
      <c r="B94" s="33"/>
      <c r="C94" s="34"/>
      <c r="D94" s="34"/>
      <c r="E94" s="34"/>
      <c r="F94" s="14"/>
      <c r="G94" s="14">
        <v>0</v>
      </c>
    </row>
    <row r="95" spans="1:7" ht="15" x14ac:dyDescent="0.2">
      <c r="A95" s="30" t="s">
        <v>6</v>
      </c>
      <c r="B95" s="35">
        <v>5</v>
      </c>
      <c r="C95" s="36">
        <v>10</v>
      </c>
      <c r="D95" s="36"/>
      <c r="E95" s="36">
        <v>15</v>
      </c>
      <c r="F95" s="14"/>
      <c r="G95" s="14">
        <v>0</v>
      </c>
    </row>
    <row r="96" spans="1:7" ht="15" x14ac:dyDescent="0.2">
      <c r="A96" s="30" t="s">
        <v>8</v>
      </c>
      <c r="B96" s="37">
        <v>1.5</v>
      </c>
      <c r="C96" s="37">
        <v>3</v>
      </c>
      <c r="D96" s="36"/>
      <c r="E96" s="37">
        <v>4.5</v>
      </c>
      <c r="F96" s="14"/>
      <c r="G96" s="14">
        <v>0</v>
      </c>
    </row>
    <row r="97" spans="1:7" ht="15.75" x14ac:dyDescent="0.2">
      <c r="A97" s="29" t="s">
        <v>34</v>
      </c>
      <c r="B97" s="33"/>
      <c r="C97" s="34"/>
      <c r="D97" s="34"/>
      <c r="E97" s="34"/>
      <c r="F97" s="14"/>
      <c r="G97" s="14">
        <v>0</v>
      </c>
    </row>
    <row r="98" spans="1:7" ht="15" x14ac:dyDescent="0.2">
      <c r="A98" s="30" t="s">
        <v>6</v>
      </c>
      <c r="B98" s="35">
        <v>0.5</v>
      </c>
      <c r="C98" s="36">
        <v>23</v>
      </c>
      <c r="D98" s="36">
        <v>7</v>
      </c>
      <c r="E98" s="36">
        <v>16.5</v>
      </c>
      <c r="F98" s="14"/>
      <c r="G98" s="14">
        <v>0</v>
      </c>
    </row>
    <row r="99" spans="1:7" ht="15" x14ac:dyDescent="0.2">
      <c r="A99" s="30" t="s">
        <v>8</v>
      </c>
      <c r="B99" s="37">
        <v>1</v>
      </c>
      <c r="C99" s="37">
        <v>4</v>
      </c>
      <c r="D99" s="36">
        <v>1</v>
      </c>
      <c r="E99" s="37">
        <v>4</v>
      </c>
      <c r="F99" s="14"/>
      <c r="G99" s="14">
        <v>0</v>
      </c>
    </row>
    <row r="100" spans="1:7" ht="15.75" x14ac:dyDescent="0.2">
      <c r="A100" s="31" t="s">
        <v>88</v>
      </c>
      <c r="B100" s="38"/>
      <c r="C100" s="39"/>
      <c r="D100" s="39"/>
      <c r="E100" s="39"/>
      <c r="F100" s="14"/>
      <c r="G100" s="14">
        <v>0</v>
      </c>
    </row>
    <row r="101" spans="1:7" ht="15" x14ac:dyDescent="0.2">
      <c r="A101" s="32" t="s">
        <v>6</v>
      </c>
      <c r="B101" s="40">
        <v>6</v>
      </c>
      <c r="C101" s="41"/>
      <c r="D101" s="41">
        <v>1</v>
      </c>
      <c r="E101" s="41">
        <v>5</v>
      </c>
      <c r="F101" s="14"/>
      <c r="G101" s="14">
        <v>0</v>
      </c>
    </row>
    <row r="102" spans="1:7" ht="15" x14ac:dyDescent="0.2">
      <c r="A102" s="32" t="s">
        <v>8</v>
      </c>
      <c r="B102" s="42">
        <v>2.5</v>
      </c>
      <c r="C102" s="42"/>
      <c r="D102" s="41"/>
      <c r="E102" s="42">
        <v>2.5</v>
      </c>
      <c r="F102" s="14"/>
      <c r="G102" s="14">
        <v>0</v>
      </c>
    </row>
    <row r="103" spans="1:7" ht="15.75" x14ac:dyDescent="0.2">
      <c r="A103" s="29" t="s">
        <v>35</v>
      </c>
      <c r="B103" s="33"/>
      <c r="C103" s="34"/>
      <c r="D103" s="34"/>
      <c r="E103" s="34"/>
      <c r="F103" s="14"/>
      <c r="G103" s="14">
        <v>0</v>
      </c>
    </row>
    <row r="104" spans="1:7" ht="15" x14ac:dyDescent="0.2">
      <c r="A104" s="30" t="s">
        <v>6</v>
      </c>
      <c r="B104" s="35">
        <v>2</v>
      </c>
      <c r="C104" s="36">
        <v>8</v>
      </c>
      <c r="D104" s="36">
        <v>3.5</v>
      </c>
      <c r="E104" s="36">
        <v>6.5</v>
      </c>
      <c r="F104" s="14"/>
      <c r="G104" s="14">
        <v>0</v>
      </c>
    </row>
    <row r="105" spans="1:7" ht="15" x14ac:dyDescent="0.2">
      <c r="A105" s="30" t="s">
        <v>8</v>
      </c>
      <c r="B105" s="37"/>
      <c r="C105" s="37">
        <v>8</v>
      </c>
      <c r="D105" s="36"/>
      <c r="E105" s="37">
        <v>8</v>
      </c>
      <c r="F105" s="14"/>
      <c r="G105" s="14">
        <v>0</v>
      </c>
    </row>
    <row r="106" spans="1:7" ht="15.75" x14ac:dyDescent="0.2">
      <c r="A106" s="29" t="s">
        <v>36</v>
      </c>
      <c r="B106" s="33"/>
      <c r="C106" s="34"/>
      <c r="D106" s="34"/>
      <c r="E106" s="34"/>
      <c r="F106" s="14"/>
      <c r="G106" s="14">
        <v>0</v>
      </c>
    </row>
    <row r="107" spans="1:7" ht="15" x14ac:dyDescent="0.2">
      <c r="A107" s="30" t="s">
        <v>6</v>
      </c>
      <c r="B107" s="35">
        <v>3.5</v>
      </c>
      <c r="C107" s="36">
        <v>6</v>
      </c>
      <c r="D107" s="36">
        <v>3.5</v>
      </c>
      <c r="E107" s="36">
        <v>6</v>
      </c>
      <c r="F107" s="14"/>
      <c r="G107" s="14">
        <v>0</v>
      </c>
    </row>
    <row r="108" spans="1:7" ht="15" x14ac:dyDescent="0.2">
      <c r="A108" s="30" t="s">
        <v>8</v>
      </c>
      <c r="B108" s="37">
        <v>3.5</v>
      </c>
      <c r="C108" s="37"/>
      <c r="D108" s="36"/>
      <c r="E108" s="37">
        <v>3.5</v>
      </c>
      <c r="F108" s="14"/>
      <c r="G108" s="14">
        <v>0</v>
      </c>
    </row>
    <row r="109" spans="1:7" ht="15.75" x14ac:dyDescent="0.2">
      <c r="A109" s="29" t="s">
        <v>37</v>
      </c>
      <c r="B109" s="33"/>
      <c r="C109" s="34"/>
      <c r="D109" s="34"/>
      <c r="E109" s="34"/>
      <c r="F109" s="14"/>
      <c r="G109" s="14">
        <v>0</v>
      </c>
    </row>
    <row r="110" spans="1:7" ht="15" x14ac:dyDescent="0.2">
      <c r="A110" s="30" t="s">
        <v>6</v>
      </c>
      <c r="B110" s="35"/>
      <c r="C110" s="36">
        <v>13</v>
      </c>
      <c r="D110" s="36">
        <v>7</v>
      </c>
      <c r="E110" s="36">
        <v>6</v>
      </c>
      <c r="F110" s="14">
        <v>10</v>
      </c>
      <c r="G110" s="14">
        <v>2200</v>
      </c>
    </row>
    <row r="111" spans="1:7" ht="15" x14ac:dyDescent="0.2">
      <c r="A111" s="30" t="s">
        <v>8</v>
      </c>
      <c r="B111" s="37">
        <v>3.5</v>
      </c>
      <c r="C111" s="37">
        <v>5</v>
      </c>
      <c r="D111" s="36">
        <v>2</v>
      </c>
      <c r="E111" s="37">
        <v>6.5</v>
      </c>
      <c r="F111" s="14"/>
      <c r="G111" s="14">
        <v>0</v>
      </c>
    </row>
    <row r="112" spans="1:7" ht="15.75" x14ac:dyDescent="0.2">
      <c r="A112" s="29" t="s">
        <v>38</v>
      </c>
      <c r="B112" s="33"/>
      <c r="C112" s="34"/>
      <c r="D112" s="34"/>
      <c r="E112" s="34"/>
      <c r="F112" s="14"/>
      <c r="G112" s="14">
        <v>0</v>
      </c>
    </row>
    <row r="113" spans="1:7" ht="15" x14ac:dyDescent="0.2">
      <c r="A113" s="30" t="s">
        <v>6</v>
      </c>
      <c r="B113" s="35">
        <v>9</v>
      </c>
      <c r="C113" s="36">
        <v>16</v>
      </c>
      <c r="D113" s="36">
        <v>1.5</v>
      </c>
      <c r="E113" s="36">
        <v>23.5</v>
      </c>
      <c r="F113" s="14"/>
      <c r="G113" s="14">
        <v>0</v>
      </c>
    </row>
    <row r="114" spans="1:7" ht="15" x14ac:dyDescent="0.2">
      <c r="A114" s="30" t="s">
        <v>8</v>
      </c>
      <c r="B114" s="37">
        <v>10.5</v>
      </c>
      <c r="C114" s="37">
        <v>4</v>
      </c>
      <c r="D114" s="36"/>
      <c r="E114" s="37">
        <v>14.5</v>
      </c>
      <c r="F114" s="14"/>
      <c r="G114" s="14">
        <v>0</v>
      </c>
    </row>
    <row r="115" spans="1:7" ht="15.75" x14ac:dyDescent="0.2">
      <c r="A115" s="29" t="s">
        <v>39</v>
      </c>
      <c r="B115" s="33"/>
      <c r="C115" s="34"/>
      <c r="D115" s="34"/>
      <c r="E115" s="34"/>
      <c r="F115" s="14"/>
      <c r="G115" s="14">
        <v>0</v>
      </c>
    </row>
    <row r="116" spans="1:7" ht="15" x14ac:dyDescent="0.2">
      <c r="A116" s="30" t="s">
        <v>6</v>
      </c>
      <c r="B116" s="35">
        <v>7.5</v>
      </c>
      <c r="C116" s="36">
        <v>7</v>
      </c>
      <c r="D116" s="36">
        <v>4</v>
      </c>
      <c r="E116" s="36">
        <v>10.5</v>
      </c>
      <c r="F116" s="14"/>
      <c r="G116" s="14">
        <v>0</v>
      </c>
    </row>
    <row r="117" spans="1:7" ht="15" x14ac:dyDescent="0.2">
      <c r="A117" s="30" t="s">
        <v>8</v>
      </c>
      <c r="B117" s="37">
        <v>2.5</v>
      </c>
      <c r="C117" s="37">
        <v>4</v>
      </c>
      <c r="D117" s="36"/>
      <c r="E117" s="37">
        <v>6.5</v>
      </c>
      <c r="F117" s="14"/>
      <c r="G117" s="14">
        <v>0</v>
      </c>
    </row>
    <row r="118" spans="1:7" ht="15.75" x14ac:dyDescent="0.2">
      <c r="A118" s="29" t="s">
        <v>40</v>
      </c>
      <c r="B118" s="33"/>
      <c r="C118" s="34"/>
      <c r="D118" s="34"/>
      <c r="E118" s="34"/>
      <c r="F118" s="14"/>
      <c r="G118" s="14">
        <v>0</v>
      </c>
    </row>
    <row r="119" spans="1:7" ht="15" x14ac:dyDescent="0.2">
      <c r="A119" s="30" t="s">
        <v>6</v>
      </c>
      <c r="B119" s="35">
        <v>10.5</v>
      </c>
      <c r="C119" s="36"/>
      <c r="D119" s="36">
        <v>2</v>
      </c>
      <c r="E119" s="36">
        <v>8.5</v>
      </c>
      <c r="F119" s="14"/>
      <c r="G119" s="14">
        <v>0</v>
      </c>
    </row>
    <row r="120" spans="1:7" ht="15" x14ac:dyDescent="0.2">
      <c r="A120" s="30" t="s">
        <v>8</v>
      </c>
      <c r="B120" s="37">
        <v>4</v>
      </c>
      <c r="C120" s="37"/>
      <c r="D120" s="36"/>
      <c r="E120" s="37">
        <v>4</v>
      </c>
      <c r="F120" s="14"/>
      <c r="G120" s="14">
        <v>0</v>
      </c>
    </row>
    <row r="121" spans="1:7" ht="15.75" x14ac:dyDescent="0.2">
      <c r="A121" s="29" t="s">
        <v>41</v>
      </c>
      <c r="B121" s="33"/>
      <c r="C121" s="34"/>
      <c r="D121" s="34"/>
      <c r="E121" s="34"/>
      <c r="F121" s="14"/>
      <c r="G121" s="14">
        <v>0</v>
      </c>
    </row>
    <row r="122" spans="1:7" ht="15" x14ac:dyDescent="0.2">
      <c r="A122" s="30" t="s">
        <v>6</v>
      </c>
      <c r="B122" s="35">
        <v>8.5</v>
      </c>
      <c r="C122" s="36"/>
      <c r="D122" s="36"/>
      <c r="E122" s="36">
        <v>8.5</v>
      </c>
      <c r="F122" s="14"/>
      <c r="G122" s="14">
        <v>0</v>
      </c>
    </row>
    <row r="123" spans="1:7" ht="15.75" x14ac:dyDescent="0.2">
      <c r="A123" s="29" t="s">
        <v>42</v>
      </c>
      <c r="B123" s="33"/>
      <c r="C123" s="34"/>
      <c r="D123" s="34"/>
      <c r="E123" s="34"/>
      <c r="F123" s="14"/>
      <c r="G123" s="14">
        <v>0</v>
      </c>
    </row>
    <row r="124" spans="1:7" ht="15" x14ac:dyDescent="0.2">
      <c r="A124" s="30" t="s">
        <v>6</v>
      </c>
      <c r="B124" s="35">
        <v>18.5</v>
      </c>
      <c r="C124" s="36"/>
      <c r="D124" s="36">
        <v>1</v>
      </c>
      <c r="E124" s="36">
        <v>17.5</v>
      </c>
      <c r="F124" s="14"/>
      <c r="G124" s="14">
        <v>0</v>
      </c>
    </row>
    <row r="125" spans="1:7" ht="15.75" x14ac:dyDescent="0.2">
      <c r="A125" s="31" t="s">
        <v>89</v>
      </c>
      <c r="B125" s="38"/>
      <c r="C125" s="39"/>
      <c r="D125" s="39"/>
      <c r="E125" s="39"/>
      <c r="F125" s="14"/>
      <c r="G125" s="14">
        <v>0</v>
      </c>
    </row>
    <row r="126" spans="1:7" ht="15" x14ac:dyDescent="0.2">
      <c r="A126" s="32" t="s">
        <v>6</v>
      </c>
      <c r="B126" s="40"/>
      <c r="C126" s="41"/>
      <c r="D126" s="41"/>
      <c r="E126" s="41"/>
      <c r="F126" s="14"/>
      <c r="G126" s="14">
        <v>0</v>
      </c>
    </row>
    <row r="127" spans="1:7" ht="15" x14ac:dyDescent="0.2">
      <c r="A127" s="32" t="s">
        <v>8</v>
      </c>
      <c r="B127" s="42">
        <v>2.5</v>
      </c>
      <c r="C127" s="42"/>
      <c r="D127" s="41"/>
      <c r="E127" s="42">
        <v>2.5</v>
      </c>
      <c r="F127" s="14"/>
      <c r="G127" s="14">
        <v>0</v>
      </c>
    </row>
    <row r="128" spans="1:7" ht="15.75" x14ac:dyDescent="0.2">
      <c r="A128" s="29" t="s">
        <v>125</v>
      </c>
      <c r="B128" s="33"/>
      <c r="C128" s="34"/>
      <c r="D128" s="34"/>
      <c r="E128" s="34"/>
      <c r="F128" s="14"/>
      <c r="G128" s="14">
        <v>0</v>
      </c>
    </row>
    <row r="129" spans="1:7" ht="15" x14ac:dyDescent="0.2">
      <c r="A129" s="30" t="s">
        <v>6</v>
      </c>
      <c r="B129" s="35"/>
      <c r="C129" s="36"/>
      <c r="D129" s="36"/>
      <c r="E129" s="36"/>
      <c r="F129" s="14">
        <v>10</v>
      </c>
      <c r="G129" s="14">
        <v>2200</v>
      </c>
    </row>
    <row r="130" spans="1:7" ht="15" x14ac:dyDescent="0.2">
      <c r="A130" s="30" t="s">
        <v>8</v>
      </c>
      <c r="B130" s="37"/>
      <c r="C130" s="37"/>
      <c r="D130" s="36"/>
      <c r="E130" s="37"/>
      <c r="F130" s="14">
        <v>0</v>
      </c>
      <c r="G130" s="14">
        <v>0</v>
      </c>
    </row>
    <row r="131" spans="1:7" ht="15.75" x14ac:dyDescent="0.2">
      <c r="A131" s="29" t="s">
        <v>43</v>
      </c>
      <c r="B131" s="33"/>
      <c r="C131" s="34"/>
      <c r="D131" s="34"/>
      <c r="E131" s="34"/>
      <c r="F131" s="14"/>
      <c r="G131" s="14">
        <v>0</v>
      </c>
    </row>
    <row r="132" spans="1:7" ht="15" x14ac:dyDescent="0.2">
      <c r="A132" s="30" t="s">
        <v>6</v>
      </c>
      <c r="B132" s="35">
        <v>3.5</v>
      </c>
      <c r="C132" s="36">
        <v>15</v>
      </c>
      <c r="D132" s="36">
        <v>5.5</v>
      </c>
      <c r="E132" s="36">
        <v>13</v>
      </c>
      <c r="F132" s="14"/>
      <c r="G132" s="14">
        <v>0</v>
      </c>
    </row>
    <row r="133" spans="1:7" ht="15" x14ac:dyDescent="0.2">
      <c r="A133" s="30" t="s">
        <v>8</v>
      </c>
      <c r="B133" s="37">
        <v>0.5</v>
      </c>
      <c r="C133" s="37">
        <v>7</v>
      </c>
      <c r="D133" s="36"/>
      <c r="E133" s="37">
        <v>7.5</v>
      </c>
      <c r="F133" s="14"/>
      <c r="G133" s="14">
        <v>0</v>
      </c>
    </row>
    <row r="134" spans="1:7" ht="15.75" x14ac:dyDescent="0.25">
      <c r="A134" s="9"/>
      <c r="F134" s="23">
        <f>SUM(F3:F133)</f>
        <v>91</v>
      </c>
      <c r="G134" s="23">
        <f>SUM(G3:G133)</f>
        <v>21010</v>
      </c>
    </row>
    <row r="135" spans="1:7" ht="15" x14ac:dyDescent="0.2">
      <c r="A135" s="9"/>
    </row>
    <row r="136" spans="1:7" ht="15" x14ac:dyDescent="0.2">
      <c r="A136" s="9"/>
    </row>
    <row r="137" spans="1:7" ht="15" x14ac:dyDescent="0.2">
      <c r="A137" s="9"/>
    </row>
    <row r="138" spans="1:7" ht="15" x14ac:dyDescent="0.2">
      <c r="A138" s="9"/>
    </row>
    <row r="139" spans="1:7" ht="15" x14ac:dyDescent="0.2">
      <c r="A139" s="9"/>
    </row>
    <row r="140" spans="1:7" ht="15" x14ac:dyDescent="0.2">
      <c r="A140" s="9"/>
    </row>
    <row r="141" spans="1:7" ht="15" x14ac:dyDescent="0.2">
      <c r="A141" s="9"/>
    </row>
    <row r="142" spans="1:7" ht="15" x14ac:dyDescent="0.2">
      <c r="A142" s="9"/>
    </row>
    <row r="143" spans="1:7" ht="15" x14ac:dyDescent="0.2">
      <c r="A143" s="9"/>
    </row>
    <row r="144" spans="1:7" ht="15" x14ac:dyDescent="0.2">
      <c r="A144" s="9"/>
    </row>
    <row r="145" spans="1:1" ht="15" x14ac:dyDescent="0.2">
      <c r="A145" s="9"/>
    </row>
    <row r="146" spans="1:1" ht="15" x14ac:dyDescent="0.2">
      <c r="A146" s="9"/>
    </row>
    <row r="147" spans="1:1" ht="15" x14ac:dyDescent="0.2">
      <c r="A147" s="9"/>
    </row>
    <row r="148" spans="1:1" ht="15" x14ac:dyDescent="0.2">
      <c r="A148" s="9"/>
    </row>
    <row r="149" spans="1:1" ht="15" x14ac:dyDescent="0.2">
      <c r="A149" s="9"/>
    </row>
    <row r="150" spans="1:1" ht="15" x14ac:dyDescent="0.2">
      <c r="A150" s="9"/>
    </row>
  </sheetData>
  <mergeCells count="4">
    <mergeCell ref="B1:E1"/>
    <mergeCell ref="F1:F2"/>
    <mergeCell ref="G1:G2"/>
    <mergeCell ref="H1:H2"/>
  </mergeCells>
  <conditionalFormatting sqref="F3:G133">
    <cfRule type="cellIs" dxfId="446" priority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workbookViewId="0">
      <pane ySplit="3" topLeftCell="A4" activePane="bottomLeft" state="frozenSplit"/>
      <selection pane="bottomLeft" activeCell="P13" sqref="A1:XFD1048576"/>
    </sheetView>
  </sheetViews>
  <sheetFormatPr defaultRowHeight="11.25" outlineLevelRow="1" x14ac:dyDescent="0.2"/>
  <cols>
    <col min="1" max="1" width="25.33203125" customWidth="1"/>
    <col min="2" max="2" width="8.6640625" customWidth="1"/>
    <col min="3" max="3" width="10.33203125" customWidth="1"/>
    <col min="4" max="4" width="8.83203125" customWidth="1"/>
    <col min="5" max="5" width="10.83203125" customWidth="1"/>
    <col min="7" max="7" width="11.5" bestFit="1" customWidth="1"/>
    <col min="8" max="8" width="45.33203125" bestFit="1" customWidth="1"/>
    <col min="10" max="10" width="27.6640625" customWidth="1"/>
  </cols>
  <sheetData>
    <row r="1" spans="1:8" ht="15.75" x14ac:dyDescent="0.25">
      <c r="F1" s="84">
        <f>SUM(F4:F154)</f>
        <v>86</v>
      </c>
      <c r="G1" s="84">
        <f>SUM(G4:G154)</f>
        <v>22070</v>
      </c>
    </row>
    <row r="2" spans="1:8" ht="12.75" customHeight="1" x14ac:dyDescent="0.2">
      <c r="A2" s="43" t="s">
        <v>0</v>
      </c>
      <c r="B2" s="459" t="s">
        <v>197</v>
      </c>
      <c r="C2" s="460"/>
      <c r="D2" s="460"/>
      <c r="E2" s="461"/>
      <c r="F2" s="455" t="s">
        <v>210</v>
      </c>
      <c r="G2" s="455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56"/>
      <c r="G3" s="456"/>
      <c r="H3" s="464"/>
    </row>
    <row r="4" spans="1:8" ht="15.75" x14ac:dyDescent="0.25">
      <c r="A4" s="176" t="s">
        <v>5</v>
      </c>
      <c r="B4" s="177">
        <v>10.5</v>
      </c>
      <c r="C4" s="178">
        <v>10</v>
      </c>
      <c r="D4" s="177">
        <v>3.5</v>
      </c>
      <c r="E4" s="178">
        <v>17</v>
      </c>
      <c r="F4" s="165"/>
      <c r="G4" s="165"/>
    </row>
    <row r="5" spans="1:8" ht="15.75" x14ac:dyDescent="0.25">
      <c r="A5" s="145" t="s">
        <v>6</v>
      </c>
      <c r="B5" s="138">
        <v>6.5</v>
      </c>
      <c r="C5" s="139">
        <v>10</v>
      </c>
      <c r="D5" s="138">
        <v>3.5</v>
      </c>
      <c r="E5" s="139">
        <v>13</v>
      </c>
      <c r="F5" s="165"/>
      <c r="G5" s="165"/>
    </row>
    <row r="6" spans="1:8" ht="15.75" x14ac:dyDescent="0.25">
      <c r="A6" s="145" t="s">
        <v>8</v>
      </c>
      <c r="B6" s="139">
        <v>4</v>
      </c>
      <c r="C6" s="140"/>
      <c r="D6" s="140"/>
      <c r="E6" s="139">
        <v>4</v>
      </c>
      <c r="F6" s="165"/>
      <c r="G6" s="165"/>
    </row>
    <row r="7" spans="1:8" ht="15.75" x14ac:dyDescent="0.25">
      <c r="A7" s="176" t="s">
        <v>7</v>
      </c>
      <c r="B7" s="177">
        <v>6.5</v>
      </c>
      <c r="C7" s="178">
        <v>10</v>
      </c>
      <c r="D7" s="178">
        <v>2</v>
      </c>
      <c r="E7" s="177">
        <v>14.5</v>
      </c>
      <c r="F7" s="165"/>
      <c r="G7" s="165"/>
    </row>
    <row r="8" spans="1:8" ht="15.75" x14ac:dyDescent="0.25">
      <c r="A8" s="145" t="s">
        <v>6</v>
      </c>
      <c r="B8" s="138">
        <v>5.5</v>
      </c>
      <c r="C8" s="139">
        <v>10</v>
      </c>
      <c r="D8" s="139">
        <v>2</v>
      </c>
      <c r="E8" s="138">
        <v>13.5</v>
      </c>
      <c r="F8" s="165"/>
      <c r="G8" s="165"/>
      <c r="H8" s="72"/>
    </row>
    <row r="9" spans="1:8" ht="15.75" x14ac:dyDescent="0.25">
      <c r="A9" s="145" t="s">
        <v>8</v>
      </c>
      <c r="B9" s="139">
        <v>1</v>
      </c>
      <c r="C9" s="140"/>
      <c r="D9" s="140"/>
      <c r="E9" s="139">
        <v>1</v>
      </c>
      <c r="F9" s="165">
        <v>5</v>
      </c>
      <c r="G9" s="165">
        <f>F9*310</f>
        <v>1550</v>
      </c>
    </row>
    <row r="10" spans="1:8" ht="15.75" x14ac:dyDescent="0.25">
      <c r="A10" s="176" t="s">
        <v>9</v>
      </c>
      <c r="B10" s="178">
        <v>13</v>
      </c>
      <c r="C10" s="179"/>
      <c r="D10" s="178">
        <v>3</v>
      </c>
      <c r="E10" s="178">
        <v>10</v>
      </c>
      <c r="F10" s="165"/>
      <c r="G10" s="165"/>
    </row>
    <row r="11" spans="1:8" ht="15.75" x14ac:dyDescent="0.25">
      <c r="A11" s="145" t="s">
        <v>6</v>
      </c>
      <c r="B11" s="139">
        <v>11</v>
      </c>
      <c r="C11" s="140"/>
      <c r="D11" s="139">
        <v>3</v>
      </c>
      <c r="E11" s="139">
        <v>8</v>
      </c>
      <c r="F11" s="165">
        <v>10</v>
      </c>
      <c r="G11" s="165">
        <f>F11*220</f>
        <v>2200</v>
      </c>
      <c r="H11" s="72" t="s">
        <v>83</v>
      </c>
    </row>
    <row r="12" spans="1:8" ht="15.75" x14ac:dyDescent="0.25">
      <c r="A12" s="145" t="s">
        <v>8</v>
      </c>
      <c r="B12" s="139">
        <v>2</v>
      </c>
      <c r="C12" s="140"/>
      <c r="D12" s="140"/>
      <c r="E12" s="139">
        <v>2</v>
      </c>
      <c r="F12" s="165"/>
      <c r="G12" s="165"/>
    </row>
    <row r="13" spans="1:8" ht="15.75" x14ac:dyDescent="0.25">
      <c r="A13" s="176" t="s">
        <v>10</v>
      </c>
      <c r="B13" s="179"/>
      <c r="C13" s="178">
        <v>20</v>
      </c>
      <c r="D13" s="178">
        <v>3</v>
      </c>
      <c r="E13" s="178">
        <v>17</v>
      </c>
      <c r="F13" s="165"/>
      <c r="G13" s="165"/>
    </row>
    <row r="14" spans="1:8" ht="15.75" x14ac:dyDescent="0.25">
      <c r="A14" s="145" t="s">
        <v>6</v>
      </c>
      <c r="B14" s="140"/>
      <c r="C14" s="139">
        <v>20</v>
      </c>
      <c r="D14" s="139">
        <v>3</v>
      </c>
      <c r="E14" s="139">
        <v>17</v>
      </c>
      <c r="F14" s="165"/>
      <c r="G14" s="165"/>
    </row>
    <row r="15" spans="1:8" ht="15.75" hidden="1" outlineLevel="1" x14ac:dyDescent="0.25">
      <c r="A15" s="180" t="s">
        <v>94</v>
      </c>
      <c r="B15" s="181">
        <v>1</v>
      </c>
      <c r="C15" s="182"/>
      <c r="D15" s="182"/>
      <c r="E15" s="181">
        <v>1</v>
      </c>
      <c r="F15" s="165"/>
      <c r="G15" s="165"/>
    </row>
    <row r="16" spans="1:8" ht="15.75" hidden="1" outlineLevel="1" x14ac:dyDescent="0.25">
      <c r="A16" s="183" t="s">
        <v>6</v>
      </c>
      <c r="B16" s="187">
        <v>1</v>
      </c>
      <c r="C16" s="185"/>
      <c r="D16" s="185"/>
      <c r="E16" s="187">
        <v>1</v>
      </c>
      <c r="F16" s="165"/>
      <c r="G16" s="165"/>
    </row>
    <row r="17" spans="1:7" ht="15.75" hidden="1" outlineLevel="1" x14ac:dyDescent="0.25">
      <c r="A17" s="180" t="s">
        <v>85</v>
      </c>
      <c r="B17" s="186">
        <v>2.5</v>
      </c>
      <c r="C17" s="182"/>
      <c r="D17" s="182"/>
      <c r="E17" s="186">
        <v>2.5</v>
      </c>
      <c r="F17" s="165"/>
      <c r="G17" s="165"/>
    </row>
    <row r="18" spans="1:7" ht="15.75" hidden="1" outlineLevel="1" x14ac:dyDescent="0.25">
      <c r="A18" s="183" t="s">
        <v>6</v>
      </c>
      <c r="B18" s="184">
        <v>2.5</v>
      </c>
      <c r="C18" s="185"/>
      <c r="D18" s="185"/>
      <c r="E18" s="184">
        <v>2.5</v>
      </c>
      <c r="F18" s="165"/>
      <c r="G18" s="165"/>
    </row>
    <row r="19" spans="1:7" ht="15.75" hidden="1" outlineLevel="1" x14ac:dyDescent="0.25">
      <c r="A19" s="183" t="s">
        <v>8</v>
      </c>
      <c r="B19" s="189"/>
      <c r="C19" s="189"/>
      <c r="D19" s="189"/>
      <c r="E19" s="189"/>
      <c r="F19" s="165"/>
      <c r="G19" s="165"/>
    </row>
    <row r="20" spans="1:7" ht="15.75" hidden="1" outlineLevel="1" x14ac:dyDescent="0.25">
      <c r="A20" s="180" t="s">
        <v>11</v>
      </c>
      <c r="B20" s="186">
        <v>5.5</v>
      </c>
      <c r="C20" s="182"/>
      <c r="D20" s="186">
        <v>1.5</v>
      </c>
      <c r="E20" s="181">
        <v>4</v>
      </c>
      <c r="F20" s="165"/>
      <c r="G20" s="165"/>
    </row>
    <row r="21" spans="1:7" ht="15.75" hidden="1" outlineLevel="1" x14ac:dyDescent="0.25">
      <c r="A21" s="183" t="s">
        <v>6</v>
      </c>
      <c r="B21" s="184">
        <v>5.5</v>
      </c>
      <c r="C21" s="185"/>
      <c r="D21" s="184">
        <v>1.5</v>
      </c>
      <c r="E21" s="187">
        <v>4</v>
      </c>
      <c r="F21" s="165"/>
      <c r="G21" s="165"/>
    </row>
    <row r="22" spans="1:7" ht="15.75" collapsed="1" x14ac:dyDescent="0.25">
      <c r="A22" s="176" t="s">
        <v>12</v>
      </c>
      <c r="B22" s="178">
        <v>2</v>
      </c>
      <c r="C22" s="178">
        <v>10</v>
      </c>
      <c r="D22" s="178">
        <v>1</v>
      </c>
      <c r="E22" s="178">
        <v>11</v>
      </c>
      <c r="F22" s="165"/>
      <c r="G22" s="165"/>
    </row>
    <row r="23" spans="1:7" ht="15.75" x14ac:dyDescent="0.25">
      <c r="A23" s="145" t="s">
        <v>6</v>
      </c>
      <c r="B23" s="139">
        <v>2</v>
      </c>
      <c r="C23" s="139">
        <v>10</v>
      </c>
      <c r="D23" s="139">
        <v>1</v>
      </c>
      <c r="E23" s="139">
        <v>11</v>
      </c>
      <c r="F23" s="165"/>
      <c r="G23" s="165"/>
    </row>
    <row r="24" spans="1:7" ht="15.75" x14ac:dyDescent="0.25">
      <c r="A24" s="176" t="s">
        <v>13</v>
      </c>
      <c r="B24" s="178">
        <v>8</v>
      </c>
      <c r="C24" s="178">
        <v>30</v>
      </c>
      <c r="D24" s="177">
        <v>2.5</v>
      </c>
      <c r="E24" s="177">
        <v>35.5</v>
      </c>
      <c r="F24" s="165"/>
      <c r="G24" s="165"/>
    </row>
    <row r="25" spans="1:7" ht="15.75" x14ac:dyDescent="0.25">
      <c r="A25" s="145" t="s">
        <v>6</v>
      </c>
      <c r="B25" s="138">
        <v>1.5</v>
      </c>
      <c r="C25" s="139">
        <v>30</v>
      </c>
      <c r="D25" s="138">
        <v>1.5</v>
      </c>
      <c r="E25" s="139">
        <v>30</v>
      </c>
      <c r="F25" s="165"/>
      <c r="G25" s="165"/>
    </row>
    <row r="26" spans="1:7" ht="15.75" x14ac:dyDescent="0.25">
      <c r="A26" s="145" t="s">
        <v>8</v>
      </c>
      <c r="B26" s="138">
        <v>6.5</v>
      </c>
      <c r="C26" s="140"/>
      <c r="D26" s="139">
        <v>1</v>
      </c>
      <c r="E26" s="138">
        <v>5.5</v>
      </c>
      <c r="F26" s="165"/>
      <c r="G26" s="165"/>
    </row>
    <row r="27" spans="1:7" ht="15.75" x14ac:dyDescent="0.25">
      <c r="A27" s="176" t="s">
        <v>14</v>
      </c>
      <c r="B27" s="177">
        <v>20.5</v>
      </c>
      <c r="C27" s="178">
        <v>30</v>
      </c>
      <c r="D27" s="178">
        <v>2</v>
      </c>
      <c r="E27" s="177">
        <v>48.5</v>
      </c>
      <c r="F27" s="165"/>
      <c r="G27" s="165"/>
    </row>
    <row r="28" spans="1:7" ht="15.75" x14ac:dyDescent="0.25">
      <c r="A28" s="145" t="s">
        <v>6</v>
      </c>
      <c r="B28" s="138">
        <v>16.5</v>
      </c>
      <c r="C28" s="139">
        <v>30</v>
      </c>
      <c r="D28" s="139">
        <v>2</v>
      </c>
      <c r="E28" s="138">
        <v>44.5</v>
      </c>
      <c r="F28" s="165"/>
      <c r="G28" s="165"/>
    </row>
    <row r="29" spans="1:7" ht="15.75" x14ac:dyDescent="0.25">
      <c r="A29" s="145" t="s">
        <v>8</v>
      </c>
      <c r="B29" s="139">
        <v>4</v>
      </c>
      <c r="C29" s="140"/>
      <c r="D29" s="140"/>
      <c r="E29" s="139">
        <v>4</v>
      </c>
      <c r="F29" s="165"/>
      <c r="G29" s="165"/>
    </row>
    <row r="30" spans="1:7" ht="15.75" x14ac:dyDescent="0.25">
      <c r="A30" s="176" t="s">
        <v>15</v>
      </c>
      <c r="B30" s="177">
        <v>7.5</v>
      </c>
      <c r="C30" s="178">
        <v>15</v>
      </c>
      <c r="D30" s="179"/>
      <c r="E30" s="177">
        <v>22.5</v>
      </c>
      <c r="F30" s="165"/>
      <c r="G30" s="165"/>
    </row>
    <row r="31" spans="1:7" ht="15.75" x14ac:dyDescent="0.25">
      <c r="A31" s="145" t="s">
        <v>6</v>
      </c>
      <c r="B31" s="139">
        <v>5</v>
      </c>
      <c r="C31" s="139">
        <v>10</v>
      </c>
      <c r="D31" s="140"/>
      <c r="E31" s="139">
        <v>15</v>
      </c>
      <c r="F31" s="165"/>
      <c r="G31" s="165"/>
    </row>
    <row r="32" spans="1:7" ht="15.75" x14ac:dyDescent="0.25">
      <c r="A32" s="145" t="s">
        <v>8</v>
      </c>
      <c r="B32" s="138">
        <v>2.5</v>
      </c>
      <c r="C32" s="139">
        <v>5</v>
      </c>
      <c r="D32" s="140"/>
      <c r="E32" s="138">
        <v>7.5</v>
      </c>
      <c r="F32" s="165"/>
      <c r="G32" s="165"/>
    </row>
    <row r="33" spans="1:11" ht="15.75" x14ac:dyDescent="0.25">
      <c r="A33" s="176" t="s">
        <v>16</v>
      </c>
      <c r="B33" s="178">
        <v>6</v>
      </c>
      <c r="C33" s="178">
        <v>56</v>
      </c>
      <c r="D33" s="177">
        <v>10.5</v>
      </c>
      <c r="E33" s="177">
        <v>51.5</v>
      </c>
      <c r="F33" s="165"/>
      <c r="G33" s="165"/>
    </row>
    <row r="34" spans="1:11" ht="15.75" x14ac:dyDescent="0.25">
      <c r="A34" s="145" t="s">
        <v>6</v>
      </c>
      <c r="B34" s="138">
        <v>0.5</v>
      </c>
      <c r="C34" s="139">
        <v>56</v>
      </c>
      <c r="D34" s="138">
        <v>5.5</v>
      </c>
      <c r="E34" s="139">
        <v>51</v>
      </c>
      <c r="F34" s="165"/>
      <c r="G34" s="165"/>
    </row>
    <row r="35" spans="1:11" ht="15.75" x14ac:dyDescent="0.25">
      <c r="A35" s="145" t="s">
        <v>8</v>
      </c>
      <c r="B35" s="138">
        <v>5.5</v>
      </c>
      <c r="C35" s="140"/>
      <c r="D35" s="139">
        <v>5</v>
      </c>
      <c r="E35" s="138">
        <v>0.5</v>
      </c>
      <c r="F35" s="165">
        <v>5</v>
      </c>
      <c r="G35" s="165">
        <f>F35*310</f>
        <v>1550</v>
      </c>
    </row>
    <row r="36" spans="1:11" ht="15.75" x14ac:dyDescent="0.25">
      <c r="A36" s="176" t="s">
        <v>17</v>
      </c>
      <c r="B36" s="177">
        <v>11.5</v>
      </c>
      <c r="C36" s="178">
        <v>10</v>
      </c>
      <c r="D36" s="179"/>
      <c r="E36" s="177">
        <v>21.5</v>
      </c>
      <c r="F36" s="165"/>
      <c r="G36" s="165"/>
      <c r="H36" s="72"/>
    </row>
    <row r="37" spans="1:11" ht="15.75" x14ac:dyDescent="0.25">
      <c r="A37" s="145" t="s">
        <v>6</v>
      </c>
      <c r="B37" s="139">
        <v>6</v>
      </c>
      <c r="C37" s="139">
        <v>10</v>
      </c>
      <c r="D37" s="140"/>
      <c r="E37" s="139">
        <v>16</v>
      </c>
      <c r="F37" s="165"/>
      <c r="G37" s="165"/>
      <c r="H37" s="72"/>
    </row>
    <row r="38" spans="1:11" ht="15.75" x14ac:dyDescent="0.25">
      <c r="A38" s="145" t="s">
        <v>8</v>
      </c>
      <c r="B38" s="138">
        <v>5.5</v>
      </c>
      <c r="C38" s="140"/>
      <c r="D38" s="140"/>
      <c r="E38" s="138">
        <v>5.5</v>
      </c>
      <c r="F38" s="165"/>
      <c r="G38" s="165"/>
    </row>
    <row r="39" spans="1:11" ht="15.75" x14ac:dyDescent="0.25">
      <c r="A39" s="176" t="s">
        <v>18</v>
      </c>
      <c r="B39" s="177">
        <v>6.5</v>
      </c>
      <c r="C39" s="178">
        <v>64</v>
      </c>
      <c r="D39" s="178">
        <v>15</v>
      </c>
      <c r="E39" s="177">
        <v>55.5</v>
      </c>
      <c r="F39" s="165"/>
      <c r="G39" s="165"/>
    </row>
    <row r="40" spans="1:11" ht="15.75" x14ac:dyDescent="0.25">
      <c r="A40" s="145" t="s">
        <v>6</v>
      </c>
      <c r="B40" s="138">
        <v>5.5</v>
      </c>
      <c r="C40" s="139">
        <v>60</v>
      </c>
      <c r="D40" s="139">
        <v>15</v>
      </c>
      <c r="E40" s="138">
        <v>50.5</v>
      </c>
      <c r="F40" s="165"/>
      <c r="G40" s="165"/>
      <c r="J40" t="s">
        <v>7</v>
      </c>
    </row>
    <row r="41" spans="1:11" ht="15.75" x14ac:dyDescent="0.25">
      <c r="A41" s="145" t="s">
        <v>8</v>
      </c>
      <c r="B41" s="139">
        <v>1</v>
      </c>
      <c r="C41" s="139">
        <v>4</v>
      </c>
      <c r="D41" s="140"/>
      <c r="E41" s="139">
        <v>5</v>
      </c>
      <c r="F41" s="165"/>
      <c r="G41" s="165"/>
      <c r="J41" t="s">
        <v>8</v>
      </c>
      <c r="K41">
        <v>5</v>
      </c>
    </row>
    <row r="42" spans="1:11" ht="15.75" x14ac:dyDescent="0.25">
      <c r="A42" s="176" t="s">
        <v>19</v>
      </c>
      <c r="B42" s="177">
        <v>6.5</v>
      </c>
      <c r="C42" s="178">
        <v>20</v>
      </c>
      <c r="D42" s="178">
        <v>1</v>
      </c>
      <c r="E42" s="177">
        <v>25.5</v>
      </c>
      <c r="F42" s="165"/>
      <c r="G42" s="165"/>
      <c r="J42" t="s">
        <v>9</v>
      </c>
    </row>
    <row r="43" spans="1:11" ht="15.75" x14ac:dyDescent="0.25">
      <c r="A43" s="145" t="s">
        <v>6</v>
      </c>
      <c r="B43" s="140"/>
      <c r="C43" s="139">
        <v>20</v>
      </c>
      <c r="D43" s="140"/>
      <c r="E43" s="139">
        <v>20</v>
      </c>
      <c r="F43" s="165"/>
      <c r="G43" s="165"/>
      <c r="J43" t="s">
        <v>6</v>
      </c>
      <c r="K43">
        <v>10</v>
      </c>
    </row>
    <row r="44" spans="1:11" ht="15.75" x14ac:dyDescent="0.25">
      <c r="A44" s="145" t="s">
        <v>8</v>
      </c>
      <c r="B44" s="138">
        <v>6.5</v>
      </c>
      <c r="C44" s="140"/>
      <c r="D44" s="139">
        <v>1</v>
      </c>
      <c r="E44" s="138">
        <v>5.5</v>
      </c>
      <c r="F44" s="165"/>
      <c r="G44" s="165"/>
      <c r="J44" t="s">
        <v>16</v>
      </c>
    </row>
    <row r="45" spans="1:11" ht="15.75" x14ac:dyDescent="0.25">
      <c r="A45" s="176" t="s">
        <v>20</v>
      </c>
      <c r="B45" s="177">
        <v>2.5</v>
      </c>
      <c r="C45" s="178">
        <v>145</v>
      </c>
      <c r="D45" s="177">
        <v>50.5</v>
      </c>
      <c r="E45" s="178">
        <v>97</v>
      </c>
      <c r="F45" s="165"/>
      <c r="G45" s="165"/>
      <c r="H45" s="72"/>
      <c r="J45" t="s">
        <v>8</v>
      </c>
      <c r="K45">
        <v>5</v>
      </c>
    </row>
    <row r="46" spans="1:11" ht="15.75" x14ac:dyDescent="0.25">
      <c r="A46" s="145" t="s">
        <v>6</v>
      </c>
      <c r="B46" s="140"/>
      <c r="C46" s="139">
        <v>135</v>
      </c>
      <c r="D46" s="138">
        <v>48.5</v>
      </c>
      <c r="E46" s="138">
        <v>86.5</v>
      </c>
      <c r="F46" s="165"/>
      <c r="G46" s="165">
        <f>F46*220</f>
        <v>0</v>
      </c>
      <c r="H46" s="72"/>
      <c r="J46" t="s">
        <v>20</v>
      </c>
    </row>
    <row r="47" spans="1:11" ht="15.75" x14ac:dyDescent="0.25">
      <c r="A47" s="145" t="s">
        <v>8</v>
      </c>
      <c r="B47" s="138">
        <v>2.5</v>
      </c>
      <c r="C47" s="139">
        <v>10</v>
      </c>
      <c r="D47" s="139">
        <v>2</v>
      </c>
      <c r="E47" s="138">
        <v>10.5</v>
      </c>
      <c r="F47" s="165">
        <v>7</v>
      </c>
      <c r="G47" s="165">
        <f>F47*310</f>
        <v>2170</v>
      </c>
      <c r="J47" t="s">
        <v>8</v>
      </c>
      <c r="K47">
        <v>7</v>
      </c>
    </row>
    <row r="48" spans="1:11" ht="15.75" x14ac:dyDescent="0.25">
      <c r="A48" s="176" t="s">
        <v>21</v>
      </c>
      <c r="B48" s="178">
        <v>17</v>
      </c>
      <c r="C48" s="178">
        <v>40</v>
      </c>
      <c r="D48" s="178">
        <v>8</v>
      </c>
      <c r="E48" s="178">
        <v>49</v>
      </c>
      <c r="F48" s="165"/>
      <c r="G48" s="165"/>
      <c r="J48" t="s">
        <v>23</v>
      </c>
    </row>
    <row r="49" spans="1:11" ht="15.75" x14ac:dyDescent="0.25">
      <c r="A49" s="145" t="s">
        <v>6</v>
      </c>
      <c r="B49" s="139">
        <v>9</v>
      </c>
      <c r="C49" s="139">
        <v>40</v>
      </c>
      <c r="D49" s="139">
        <v>8</v>
      </c>
      <c r="E49" s="139">
        <v>41</v>
      </c>
      <c r="F49" s="165"/>
      <c r="G49" s="165"/>
      <c r="J49" t="s">
        <v>8</v>
      </c>
      <c r="K49">
        <v>5</v>
      </c>
    </row>
    <row r="50" spans="1:11" ht="15.75" x14ac:dyDescent="0.25">
      <c r="A50" s="145" t="s">
        <v>8</v>
      </c>
      <c r="B50" s="139">
        <v>8</v>
      </c>
      <c r="C50" s="140"/>
      <c r="D50" s="140"/>
      <c r="E50" s="139">
        <v>8</v>
      </c>
      <c r="F50" s="165"/>
      <c r="G50" s="165"/>
      <c r="J50" t="s">
        <v>95</v>
      </c>
    </row>
    <row r="51" spans="1:11" ht="15.75" x14ac:dyDescent="0.25">
      <c r="A51" s="176" t="s">
        <v>22</v>
      </c>
      <c r="B51" s="178">
        <v>11</v>
      </c>
      <c r="C51" s="178">
        <v>24</v>
      </c>
      <c r="D51" s="178">
        <v>6</v>
      </c>
      <c r="E51" s="178">
        <v>29</v>
      </c>
      <c r="F51" s="165"/>
      <c r="G51" s="165"/>
      <c r="J51" t="s">
        <v>8</v>
      </c>
      <c r="K51">
        <v>5</v>
      </c>
    </row>
    <row r="52" spans="1:11" ht="15.75" x14ac:dyDescent="0.25">
      <c r="A52" s="145" t="s">
        <v>6</v>
      </c>
      <c r="B52" s="139">
        <v>8</v>
      </c>
      <c r="C52" s="139">
        <v>20</v>
      </c>
      <c r="D52" s="139">
        <v>6</v>
      </c>
      <c r="E52" s="139">
        <v>22</v>
      </c>
      <c r="F52" s="165"/>
      <c r="G52" s="165"/>
      <c r="J52" t="s">
        <v>96</v>
      </c>
    </row>
    <row r="53" spans="1:11" ht="15.75" x14ac:dyDescent="0.25">
      <c r="A53" s="145" t="s">
        <v>8</v>
      </c>
      <c r="B53" s="139">
        <v>3</v>
      </c>
      <c r="C53" s="139">
        <v>4</v>
      </c>
      <c r="D53" s="140"/>
      <c r="E53" s="139">
        <v>7</v>
      </c>
      <c r="F53" s="165"/>
      <c r="G53" s="165"/>
      <c r="J53" t="s">
        <v>8</v>
      </c>
      <c r="K53">
        <v>4</v>
      </c>
    </row>
    <row r="54" spans="1:11" ht="15.75" x14ac:dyDescent="0.25">
      <c r="A54" s="176" t="s">
        <v>23</v>
      </c>
      <c r="B54" s="177">
        <v>16.5</v>
      </c>
      <c r="C54" s="178">
        <v>75</v>
      </c>
      <c r="D54" s="177">
        <v>29.5</v>
      </c>
      <c r="E54" s="178">
        <v>62</v>
      </c>
      <c r="F54" s="165"/>
      <c r="G54" s="165"/>
      <c r="J54" t="s">
        <v>28</v>
      </c>
    </row>
    <row r="55" spans="1:11" ht="15.75" x14ac:dyDescent="0.25">
      <c r="A55" s="145" t="s">
        <v>6</v>
      </c>
      <c r="B55" s="138">
        <v>14.5</v>
      </c>
      <c r="C55" s="139">
        <v>70</v>
      </c>
      <c r="D55" s="139">
        <v>28</v>
      </c>
      <c r="E55" s="138">
        <v>56.5</v>
      </c>
      <c r="F55" s="165"/>
      <c r="G55" s="165"/>
      <c r="J55" t="s">
        <v>6</v>
      </c>
      <c r="K55">
        <v>11</v>
      </c>
    </row>
    <row r="56" spans="1:11" ht="15.75" x14ac:dyDescent="0.25">
      <c r="A56" s="145" t="s">
        <v>8</v>
      </c>
      <c r="B56" s="139">
        <v>2</v>
      </c>
      <c r="C56" s="139">
        <v>5</v>
      </c>
      <c r="D56" s="138">
        <v>1.5</v>
      </c>
      <c r="E56" s="138">
        <v>5.5</v>
      </c>
      <c r="F56" s="165">
        <v>5</v>
      </c>
      <c r="G56" s="165">
        <f>F56*310</f>
        <v>1550</v>
      </c>
      <c r="H56" s="72"/>
      <c r="J56" t="s">
        <v>31</v>
      </c>
    </row>
    <row r="57" spans="1:11" ht="15.75" x14ac:dyDescent="0.25">
      <c r="A57" s="176" t="s">
        <v>24</v>
      </c>
      <c r="B57" s="177">
        <v>8.5</v>
      </c>
      <c r="C57" s="178">
        <v>26</v>
      </c>
      <c r="D57" s="177">
        <v>4.5</v>
      </c>
      <c r="E57" s="178">
        <v>30</v>
      </c>
      <c r="F57" s="165"/>
      <c r="G57" s="165"/>
      <c r="H57" s="72"/>
      <c r="J57" t="s">
        <v>6</v>
      </c>
      <c r="K57">
        <v>10</v>
      </c>
    </row>
    <row r="58" spans="1:11" ht="15.75" x14ac:dyDescent="0.25">
      <c r="A58" s="145" t="s">
        <v>6</v>
      </c>
      <c r="B58" s="138">
        <v>4.5</v>
      </c>
      <c r="C58" s="139">
        <v>26</v>
      </c>
      <c r="D58" s="138">
        <v>4.5</v>
      </c>
      <c r="E58" s="139">
        <v>26</v>
      </c>
      <c r="F58" s="165"/>
      <c r="G58" s="165"/>
      <c r="J58" t="s">
        <v>30</v>
      </c>
    </row>
    <row r="59" spans="1:11" ht="15.75" x14ac:dyDescent="0.25">
      <c r="A59" s="145" t="s">
        <v>8</v>
      </c>
      <c r="B59" s="139">
        <v>4</v>
      </c>
      <c r="C59" s="140"/>
      <c r="D59" s="140"/>
      <c r="E59" s="139">
        <v>4</v>
      </c>
      <c r="F59" s="165"/>
      <c r="G59" s="165"/>
      <c r="J59" t="s">
        <v>8</v>
      </c>
      <c r="K59">
        <v>4</v>
      </c>
    </row>
    <row r="60" spans="1:11" ht="15.75" x14ac:dyDescent="0.25">
      <c r="A60" s="176" t="s">
        <v>86</v>
      </c>
      <c r="B60" s="178">
        <v>5</v>
      </c>
      <c r="C60" s="178">
        <v>20</v>
      </c>
      <c r="D60" s="178">
        <v>2</v>
      </c>
      <c r="E60" s="178">
        <v>23</v>
      </c>
      <c r="F60" s="165"/>
      <c r="G60" s="165"/>
      <c r="J60" t="s">
        <v>38</v>
      </c>
    </row>
    <row r="61" spans="1:11" ht="15.75" x14ac:dyDescent="0.25">
      <c r="A61" s="145" t="s">
        <v>6</v>
      </c>
      <c r="B61" s="138">
        <v>3.5</v>
      </c>
      <c r="C61" s="139">
        <v>20</v>
      </c>
      <c r="D61" s="139">
        <v>2</v>
      </c>
      <c r="E61" s="138">
        <v>21.5</v>
      </c>
      <c r="F61" s="165"/>
      <c r="G61" s="165"/>
      <c r="J61" t="s">
        <v>6</v>
      </c>
      <c r="K61">
        <v>10</v>
      </c>
    </row>
    <row r="62" spans="1:11" ht="15.75" x14ac:dyDescent="0.25">
      <c r="A62" s="145" t="s">
        <v>8</v>
      </c>
      <c r="B62" s="138">
        <v>1.5</v>
      </c>
      <c r="C62" s="140"/>
      <c r="D62" s="140"/>
      <c r="E62" s="138">
        <v>1.5</v>
      </c>
      <c r="F62" s="165"/>
      <c r="G62" s="165"/>
      <c r="J62" t="s">
        <v>125</v>
      </c>
    </row>
    <row r="63" spans="1:11" ht="15.75" x14ac:dyDescent="0.25">
      <c r="A63" s="176" t="s">
        <v>154</v>
      </c>
      <c r="B63" s="178">
        <v>1</v>
      </c>
      <c r="C63" s="179"/>
      <c r="D63" s="179"/>
      <c r="E63" s="178">
        <v>1</v>
      </c>
      <c r="F63" s="165"/>
      <c r="G63" s="165"/>
      <c r="J63" t="s">
        <v>6</v>
      </c>
      <c r="K63">
        <v>10</v>
      </c>
    </row>
    <row r="64" spans="1:11" ht="15.75" x14ac:dyDescent="0.25">
      <c r="A64" s="145" t="s">
        <v>6</v>
      </c>
      <c r="B64" s="139">
        <v>1</v>
      </c>
      <c r="C64" s="140"/>
      <c r="D64" s="140"/>
      <c r="E64" s="139">
        <v>1</v>
      </c>
      <c r="F64" s="165"/>
      <c r="G64" s="165"/>
    </row>
    <row r="65" spans="1:7" ht="15.75" x14ac:dyDescent="0.25">
      <c r="A65" s="176" t="s">
        <v>190</v>
      </c>
      <c r="B65" s="179"/>
      <c r="C65" s="178">
        <v>1</v>
      </c>
      <c r="D65" s="178">
        <v>1</v>
      </c>
      <c r="E65" s="179"/>
      <c r="F65" s="165"/>
      <c r="G65" s="165"/>
    </row>
    <row r="66" spans="1:7" ht="15.75" x14ac:dyDescent="0.25">
      <c r="A66" s="145" t="s">
        <v>6</v>
      </c>
      <c r="B66" s="140"/>
      <c r="C66" s="139">
        <v>1</v>
      </c>
      <c r="D66" s="139">
        <v>1</v>
      </c>
      <c r="E66" s="140"/>
      <c r="F66" s="165"/>
      <c r="G66" s="165"/>
    </row>
    <row r="67" spans="1:7" ht="15.75" x14ac:dyDescent="0.25">
      <c r="A67" s="176" t="s">
        <v>95</v>
      </c>
      <c r="B67" s="177">
        <v>3.5</v>
      </c>
      <c r="C67" s="178">
        <v>53</v>
      </c>
      <c r="D67" s="178">
        <v>14</v>
      </c>
      <c r="E67" s="177">
        <v>42.5</v>
      </c>
      <c r="F67" s="165"/>
      <c r="G67" s="165"/>
    </row>
    <row r="68" spans="1:7" ht="15.75" x14ac:dyDescent="0.25">
      <c r="A68" s="145" t="s">
        <v>6</v>
      </c>
      <c r="B68" s="139">
        <v>1</v>
      </c>
      <c r="C68" s="139">
        <v>53</v>
      </c>
      <c r="D68" s="139">
        <v>13</v>
      </c>
      <c r="E68" s="139">
        <v>41</v>
      </c>
      <c r="F68" s="165"/>
      <c r="G68" s="165">
        <f>F68*220</f>
        <v>0</v>
      </c>
    </row>
    <row r="69" spans="1:7" ht="15.75" x14ac:dyDescent="0.25">
      <c r="A69" s="145" t="s">
        <v>8</v>
      </c>
      <c r="B69" s="138">
        <v>2.5</v>
      </c>
      <c r="C69" s="140"/>
      <c r="D69" s="139">
        <v>1</v>
      </c>
      <c r="E69" s="138">
        <v>1.5</v>
      </c>
      <c r="F69" s="165">
        <v>5</v>
      </c>
      <c r="G69" s="165">
        <f>F69*310</f>
        <v>1550</v>
      </c>
    </row>
    <row r="70" spans="1:7" ht="15.75" x14ac:dyDescent="0.25">
      <c r="A70" s="176" t="s">
        <v>96</v>
      </c>
      <c r="B70" s="178">
        <v>3</v>
      </c>
      <c r="C70" s="178">
        <v>26</v>
      </c>
      <c r="D70" s="178">
        <v>3</v>
      </c>
      <c r="E70" s="178">
        <v>26</v>
      </c>
      <c r="F70" s="165"/>
      <c r="G70" s="165"/>
    </row>
    <row r="71" spans="1:7" ht="15.75" x14ac:dyDescent="0.25">
      <c r="A71" s="145" t="s">
        <v>6</v>
      </c>
      <c r="B71" s="139">
        <v>3</v>
      </c>
      <c r="C71" s="139">
        <v>24</v>
      </c>
      <c r="D71" s="139">
        <v>3</v>
      </c>
      <c r="E71" s="139">
        <v>24</v>
      </c>
      <c r="F71" s="165"/>
      <c r="G71" s="165"/>
    </row>
    <row r="72" spans="1:7" ht="15.75" x14ac:dyDescent="0.25">
      <c r="A72" s="145" t="s">
        <v>8</v>
      </c>
      <c r="B72" s="140"/>
      <c r="C72" s="139">
        <v>2</v>
      </c>
      <c r="D72" s="140"/>
      <c r="E72" s="139">
        <v>2</v>
      </c>
      <c r="F72" s="165">
        <v>4</v>
      </c>
      <c r="G72" s="165">
        <f>F72*310</f>
        <v>1240</v>
      </c>
    </row>
    <row r="73" spans="1:7" ht="15.75" x14ac:dyDescent="0.25">
      <c r="A73" s="176" t="s">
        <v>97</v>
      </c>
      <c r="B73" s="179"/>
      <c r="C73" s="178">
        <v>20</v>
      </c>
      <c r="D73" s="178">
        <v>5</v>
      </c>
      <c r="E73" s="178">
        <v>15</v>
      </c>
      <c r="F73" s="165"/>
      <c r="G73" s="165"/>
    </row>
    <row r="74" spans="1:7" ht="15.75" x14ac:dyDescent="0.25">
      <c r="A74" s="145" t="s">
        <v>6</v>
      </c>
      <c r="B74" s="140"/>
      <c r="C74" s="139">
        <v>20</v>
      </c>
      <c r="D74" s="139">
        <v>5</v>
      </c>
      <c r="E74" s="139">
        <v>15</v>
      </c>
      <c r="F74" s="165"/>
      <c r="G74" s="165"/>
    </row>
    <row r="75" spans="1:7" ht="15.75" x14ac:dyDescent="0.25">
      <c r="A75" s="176" t="s">
        <v>25</v>
      </c>
      <c r="B75" s="178">
        <v>16</v>
      </c>
      <c r="C75" s="178">
        <v>10</v>
      </c>
      <c r="D75" s="177">
        <v>3.5</v>
      </c>
      <c r="E75" s="177">
        <v>22.5</v>
      </c>
      <c r="F75" s="165"/>
      <c r="G75" s="165"/>
    </row>
    <row r="76" spans="1:7" ht="15.75" x14ac:dyDescent="0.25">
      <c r="A76" s="145" t="s">
        <v>6</v>
      </c>
      <c r="B76" s="139">
        <v>11</v>
      </c>
      <c r="C76" s="139">
        <v>10</v>
      </c>
      <c r="D76" s="138">
        <v>1.5</v>
      </c>
      <c r="E76" s="138">
        <v>19.5</v>
      </c>
      <c r="F76" s="165"/>
      <c r="G76" s="165"/>
    </row>
    <row r="77" spans="1:7" ht="15.75" x14ac:dyDescent="0.25">
      <c r="A77" s="145" t="s">
        <v>8</v>
      </c>
      <c r="B77" s="139">
        <v>5</v>
      </c>
      <c r="C77" s="140"/>
      <c r="D77" s="139">
        <v>2</v>
      </c>
      <c r="E77" s="139">
        <v>3</v>
      </c>
      <c r="F77" s="165"/>
      <c r="G77" s="165"/>
    </row>
    <row r="78" spans="1:7" ht="15.75" x14ac:dyDescent="0.25">
      <c r="A78" s="176" t="s">
        <v>87</v>
      </c>
      <c r="B78" s="177">
        <v>1.5</v>
      </c>
      <c r="C78" s="178">
        <v>2</v>
      </c>
      <c r="D78" s="178">
        <v>1</v>
      </c>
      <c r="E78" s="177">
        <v>2.5</v>
      </c>
      <c r="F78" s="165"/>
      <c r="G78" s="165"/>
    </row>
    <row r="79" spans="1:7" ht="15.75" x14ac:dyDescent="0.25">
      <c r="A79" s="145" t="s">
        <v>6</v>
      </c>
      <c r="B79" s="140"/>
      <c r="C79" s="139">
        <v>2</v>
      </c>
      <c r="D79" s="140"/>
      <c r="E79" s="139">
        <v>2</v>
      </c>
      <c r="F79" s="165"/>
      <c r="G79" s="165"/>
    </row>
    <row r="80" spans="1:7" ht="15.75" x14ac:dyDescent="0.25">
      <c r="A80" s="145" t="s">
        <v>8</v>
      </c>
      <c r="B80" s="138">
        <v>1.5</v>
      </c>
      <c r="C80" s="140"/>
      <c r="D80" s="139">
        <v>1</v>
      </c>
      <c r="E80" s="138">
        <v>0.5</v>
      </c>
      <c r="F80" s="165"/>
      <c r="G80" s="165"/>
    </row>
    <row r="81" spans="1:8" ht="15.75" x14ac:dyDescent="0.25">
      <c r="A81" s="176" t="s">
        <v>26</v>
      </c>
      <c r="B81" s="177">
        <v>5.5</v>
      </c>
      <c r="C81" s="178">
        <v>39</v>
      </c>
      <c r="D81" s="177">
        <v>15.5</v>
      </c>
      <c r="E81" s="178">
        <v>29</v>
      </c>
      <c r="F81" s="165"/>
      <c r="G81" s="165"/>
    </row>
    <row r="82" spans="1:8" ht="15.75" x14ac:dyDescent="0.25">
      <c r="A82" s="145" t="s">
        <v>6</v>
      </c>
      <c r="B82" s="138">
        <v>4.5</v>
      </c>
      <c r="C82" s="139">
        <v>35</v>
      </c>
      <c r="D82" s="138">
        <v>14.5</v>
      </c>
      <c r="E82" s="139">
        <v>25</v>
      </c>
      <c r="F82" s="165"/>
      <c r="G82" s="165"/>
    </row>
    <row r="83" spans="1:8" ht="15.75" x14ac:dyDescent="0.25">
      <c r="A83" s="145" t="s">
        <v>8</v>
      </c>
      <c r="B83" s="139">
        <v>1</v>
      </c>
      <c r="C83" s="139">
        <v>4</v>
      </c>
      <c r="D83" s="139">
        <v>1</v>
      </c>
      <c r="E83" s="139">
        <v>4</v>
      </c>
      <c r="F83" s="165"/>
      <c r="G83" s="165"/>
      <c r="H83" s="72"/>
    </row>
    <row r="84" spans="1:8" ht="15.75" x14ac:dyDescent="0.25">
      <c r="A84" s="176" t="s">
        <v>27</v>
      </c>
      <c r="B84" s="177">
        <v>6.5</v>
      </c>
      <c r="C84" s="178">
        <v>30</v>
      </c>
      <c r="D84" s="177">
        <v>7.5</v>
      </c>
      <c r="E84" s="178">
        <v>29</v>
      </c>
      <c r="F84" s="165"/>
      <c r="G84" s="165"/>
    </row>
    <row r="85" spans="1:8" ht="15.75" x14ac:dyDescent="0.25">
      <c r="A85" s="145" t="s">
        <v>6</v>
      </c>
      <c r="B85" s="139">
        <v>1</v>
      </c>
      <c r="C85" s="139">
        <v>30</v>
      </c>
      <c r="D85" s="138">
        <v>7.5</v>
      </c>
      <c r="E85" s="138">
        <v>23.5</v>
      </c>
      <c r="F85" s="165"/>
      <c r="G85" s="165"/>
    </row>
    <row r="86" spans="1:8" ht="15.75" x14ac:dyDescent="0.25">
      <c r="A86" s="145" t="s">
        <v>8</v>
      </c>
      <c r="B86" s="138">
        <v>5.5</v>
      </c>
      <c r="C86" s="140"/>
      <c r="D86" s="140"/>
      <c r="E86" s="138">
        <v>5.5</v>
      </c>
      <c r="F86" s="165"/>
      <c r="G86" s="165"/>
      <c r="H86" s="72"/>
    </row>
    <row r="87" spans="1:8" ht="15.75" x14ac:dyDescent="0.25">
      <c r="A87" s="176" t="s">
        <v>28</v>
      </c>
      <c r="B87" s="179"/>
      <c r="C87" s="178">
        <v>94</v>
      </c>
      <c r="D87" s="177">
        <v>45.5</v>
      </c>
      <c r="E87" s="177">
        <v>48.5</v>
      </c>
      <c r="F87" s="165"/>
      <c r="G87" s="165"/>
    </row>
    <row r="88" spans="1:8" ht="15.75" x14ac:dyDescent="0.25">
      <c r="A88" s="145" t="s">
        <v>6</v>
      </c>
      <c r="B88" s="140"/>
      <c r="C88" s="139">
        <v>83</v>
      </c>
      <c r="D88" s="138">
        <v>43.5</v>
      </c>
      <c r="E88" s="138">
        <v>39.5</v>
      </c>
      <c r="F88" s="165">
        <v>11</v>
      </c>
      <c r="G88" s="165">
        <f>F88*220</f>
        <v>2420</v>
      </c>
      <c r="H88" s="72" t="s">
        <v>181</v>
      </c>
    </row>
    <row r="89" spans="1:8" ht="15.75" x14ac:dyDescent="0.25">
      <c r="A89" s="145" t="s">
        <v>8</v>
      </c>
      <c r="B89" s="140"/>
      <c r="C89" s="139">
        <v>11</v>
      </c>
      <c r="D89" s="139">
        <v>2</v>
      </c>
      <c r="E89" s="139">
        <v>9</v>
      </c>
      <c r="F89" s="165"/>
      <c r="G89" s="165"/>
    </row>
    <row r="90" spans="1:8" ht="15.75" x14ac:dyDescent="0.25">
      <c r="A90" s="176" t="s">
        <v>29</v>
      </c>
      <c r="B90" s="178">
        <v>13</v>
      </c>
      <c r="C90" s="178">
        <v>10</v>
      </c>
      <c r="D90" s="178">
        <v>2</v>
      </c>
      <c r="E90" s="178">
        <v>21</v>
      </c>
      <c r="F90" s="165"/>
      <c r="G90" s="165"/>
    </row>
    <row r="91" spans="1:8" ht="15.75" x14ac:dyDescent="0.25">
      <c r="A91" s="145" t="s">
        <v>6</v>
      </c>
      <c r="B91" s="138">
        <v>8.5</v>
      </c>
      <c r="C91" s="139">
        <v>10</v>
      </c>
      <c r="D91" s="139">
        <v>2</v>
      </c>
      <c r="E91" s="138">
        <v>16.5</v>
      </c>
      <c r="F91" s="165"/>
      <c r="G91" s="165"/>
    </row>
    <row r="92" spans="1:8" ht="15.75" x14ac:dyDescent="0.25">
      <c r="A92" s="145" t="s">
        <v>8</v>
      </c>
      <c r="B92" s="138">
        <v>4.5</v>
      </c>
      <c r="C92" s="140"/>
      <c r="D92" s="140"/>
      <c r="E92" s="138">
        <v>4.5</v>
      </c>
      <c r="F92" s="165"/>
      <c r="G92" s="165"/>
    </row>
    <row r="93" spans="1:8" ht="15.75" x14ac:dyDescent="0.25">
      <c r="A93" s="176" t="s">
        <v>164</v>
      </c>
      <c r="B93" s="178">
        <v>1</v>
      </c>
      <c r="C93" s="178">
        <v>10</v>
      </c>
      <c r="D93" s="179"/>
      <c r="E93" s="178">
        <v>11</v>
      </c>
      <c r="F93" s="165"/>
      <c r="G93" s="165"/>
    </row>
    <row r="94" spans="1:8" ht="15.75" x14ac:dyDescent="0.25">
      <c r="A94" s="145" t="s">
        <v>6</v>
      </c>
      <c r="B94" s="139">
        <v>1</v>
      </c>
      <c r="C94" s="139">
        <v>10</v>
      </c>
      <c r="D94" s="140"/>
      <c r="E94" s="139">
        <v>11</v>
      </c>
      <c r="F94" s="165"/>
      <c r="G94" s="165"/>
    </row>
    <row r="95" spans="1:8" ht="15.75" x14ac:dyDescent="0.25">
      <c r="A95" s="176" t="s">
        <v>155</v>
      </c>
      <c r="B95" s="178">
        <v>1</v>
      </c>
      <c r="C95" s="179"/>
      <c r="D95" s="179"/>
      <c r="E95" s="178">
        <v>1</v>
      </c>
      <c r="F95" s="165"/>
      <c r="G95" s="165"/>
    </row>
    <row r="96" spans="1:8" ht="15.75" x14ac:dyDescent="0.25">
      <c r="A96" s="145" t="s">
        <v>6</v>
      </c>
      <c r="B96" s="139">
        <v>1</v>
      </c>
      <c r="C96" s="140"/>
      <c r="D96" s="140"/>
      <c r="E96" s="139">
        <v>1</v>
      </c>
      <c r="F96" s="165"/>
      <c r="G96" s="165"/>
    </row>
    <row r="97" spans="1:8" ht="15.75" x14ac:dyDescent="0.25">
      <c r="A97" s="176" t="s">
        <v>30</v>
      </c>
      <c r="B97" s="178">
        <v>12</v>
      </c>
      <c r="C97" s="178">
        <v>13</v>
      </c>
      <c r="D97" s="178">
        <v>1</v>
      </c>
      <c r="E97" s="178">
        <v>24</v>
      </c>
      <c r="F97" s="165"/>
      <c r="G97" s="165"/>
    </row>
    <row r="98" spans="1:8" ht="15.75" x14ac:dyDescent="0.25">
      <c r="A98" s="145" t="s">
        <v>6</v>
      </c>
      <c r="B98" s="139">
        <v>10</v>
      </c>
      <c r="C98" s="139">
        <v>13</v>
      </c>
      <c r="D98" s="139">
        <v>1</v>
      </c>
      <c r="E98" s="139">
        <v>22</v>
      </c>
      <c r="F98" s="165"/>
      <c r="G98" s="165"/>
    </row>
    <row r="99" spans="1:8" ht="15.75" x14ac:dyDescent="0.25">
      <c r="A99" s="145" t="s">
        <v>8</v>
      </c>
      <c r="B99" s="139">
        <v>2</v>
      </c>
      <c r="C99" s="140"/>
      <c r="D99" s="140"/>
      <c r="E99" s="139">
        <v>2</v>
      </c>
      <c r="F99" s="165">
        <v>4</v>
      </c>
      <c r="G99" s="165">
        <f>F99*310</f>
        <v>1240</v>
      </c>
    </row>
    <row r="100" spans="1:8" ht="15.75" x14ac:dyDescent="0.25">
      <c r="A100" s="176" t="s">
        <v>31</v>
      </c>
      <c r="B100" s="178">
        <v>4</v>
      </c>
      <c r="C100" s="178">
        <v>14</v>
      </c>
      <c r="D100" s="178">
        <v>9</v>
      </c>
      <c r="E100" s="178">
        <v>9</v>
      </c>
      <c r="F100" s="165"/>
      <c r="G100" s="165"/>
    </row>
    <row r="101" spans="1:8" ht="15.75" x14ac:dyDescent="0.25">
      <c r="A101" s="145" t="s">
        <v>6</v>
      </c>
      <c r="B101" s="138">
        <v>2.5</v>
      </c>
      <c r="C101" s="139">
        <v>10</v>
      </c>
      <c r="D101" s="139">
        <v>9</v>
      </c>
      <c r="E101" s="138">
        <v>3.5</v>
      </c>
      <c r="F101" s="165">
        <v>10</v>
      </c>
      <c r="G101" s="165">
        <f>F101*220</f>
        <v>2200</v>
      </c>
    </row>
    <row r="102" spans="1:8" ht="15.75" x14ac:dyDescent="0.25">
      <c r="A102" s="145" t="s">
        <v>8</v>
      </c>
      <c r="B102" s="138">
        <v>1.5</v>
      </c>
      <c r="C102" s="139">
        <v>4</v>
      </c>
      <c r="D102" s="140"/>
      <c r="E102" s="138">
        <v>5.5</v>
      </c>
      <c r="F102" s="165"/>
      <c r="G102" s="165"/>
    </row>
    <row r="103" spans="1:8" ht="15.75" x14ac:dyDescent="0.25">
      <c r="A103" s="176" t="s">
        <v>32</v>
      </c>
      <c r="B103" s="178">
        <v>3</v>
      </c>
      <c r="C103" s="178">
        <v>20</v>
      </c>
      <c r="D103" s="177">
        <v>4.5</v>
      </c>
      <c r="E103" s="177">
        <v>18.5</v>
      </c>
      <c r="F103" s="165"/>
      <c r="G103" s="165"/>
    </row>
    <row r="104" spans="1:8" ht="15.75" x14ac:dyDescent="0.25">
      <c r="A104" s="145" t="s">
        <v>6</v>
      </c>
      <c r="B104" s="139">
        <v>3</v>
      </c>
      <c r="C104" s="139">
        <v>20</v>
      </c>
      <c r="D104" s="138">
        <v>4.5</v>
      </c>
      <c r="E104" s="138">
        <v>18.5</v>
      </c>
      <c r="F104" s="165"/>
      <c r="G104" s="165"/>
    </row>
    <row r="105" spans="1:8" ht="15.75" x14ac:dyDescent="0.25">
      <c r="A105" s="176" t="s">
        <v>33</v>
      </c>
      <c r="B105" s="178">
        <v>10</v>
      </c>
      <c r="C105" s="179"/>
      <c r="D105" s="179"/>
      <c r="E105" s="178">
        <v>10</v>
      </c>
      <c r="F105" s="165"/>
      <c r="G105" s="165"/>
    </row>
    <row r="106" spans="1:8" ht="15.75" x14ac:dyDescent="0.25">
      <c r="A106" s="145" t="s">
        <v>6</v>
      </c>
      <c r="B106" s="139">
        <v>8</v>
      </c>
      <c r="C106" s="140"/>
      <c r="D106" s="140"/>
      <c r="E106" s="139">
        <v>8</v>
      </c>
      <c r="F106" s="165"/>
      <c r="G106" s="165"/>
    </row>
    <row r="107" spans="1:8" ht="15.75" x14ac:dyDescent="0.25">
      <c r="A107" s="145" t="s">
        <v>8</v>
      </c>
      <c r="B107" s="139">
        <v>2</v>
      </c>
      <c r="C107" s="140"/>
      <c r="D107" s="140"/>
      <c r="E107" s="139">
        <v>2</v>
      </c>
      <c r="F107" s="165"/>
      <c r="G107" s="165"/>
    </row>
    <row r="108" spans="1:8" ht="15.75" x14ac:dyDescent="0.25">
      <c r="A108" s="176" t="s">
        <v>34</v>
      </c>
      <c r="B108" s="178">
        <v>5</v>
      </c>
      <c r="C108" s="178">
        <v>20</v>
      </c>
      <c r="D108" s="177">
        <v>2.5</v>
      </c>
      <c r="E108" s="177">
        <v>22.5</v>
      </c>
      <c r="F108" s="165"/>
      <c r="G108" s="165"/>
    </row>
    <row r="109" spans="1:8" ht="15.75" x14ac:dyDescent="0.25">
      <c r="A109" s="145" t="s">
        <v>6</v>
      </c>
      <c r="B109" s="139">
        <v>1</v>
      </c>
      <c r="C109" s="139">
        <v>20</v>
      </c>
      <c r="D109" s="138">
        <v>2.5</v>
      </c>
      <c r="E109" s="138">
        <v>18.5</v>
      </c>
      <c r="F109" s="165"/>
      <c r="G109" s="165"/>
    </row>
    <row r="110" spans="1:8" ht="15.75" x14ac:dyDescent="0.25">
      <c r="A110" s="145" t="s">
        <v>8</v>
      </c>
      <c r="B110" s="139">
        <v>4</v>
      </c>
      <c r="C110" s="140"/>
      <c r="D110" s="140"/>
      <c r="E110" s="139">
        <v>4</v>
      </c>
      <c r="F110" s="165"/>
      <c r="G110" s="165"/>
      <c r="H110" s="72"/>
    </row>
    <row r="111" spans="1:8" ht="15.75" hidden="1" outlineLevel="1" x14ac:dyDescent="0.25">
      <c r="A111" s="180" t="s">
        <v>88</v>
      </c>
      <c r="B111" s="186">
        <v>0.5</v>
      </c>
      <c r="C111" s="182"/>
      <c r="D111" s="182"/>
      <c r="E111" s="186">
        <v>0.5</v>
      </c>
      <c r="F111" s="165"/>
      <c r="G111" s="165"/>
      <c r="H111" s="72"/>
    </row>
    <row r="112" spans="1:8" ht="15.75" hidden="1" outlineLevel="1" x14ac:dyDescent="0.25">
      <c r="A112" s="183" t="s">
        <v>6</v>
      </c>
      <c r="B112" s="184">
        <v>0.5</v>
      </c>
      <c r="C112" s="185"/>
      <c r="D112" s="185"/>
      <c r="E112" s="184">
        <v>0.5</v>
      </c>
      <c r="F112" s="165"/>
      <c r="G112" s="165"/>
    </row>
    <row r="113" spans="1:8" ht="15.75" hidden="1" outlineLevel="1" x14ac:dyDescent="0.25">
      <c r="A113" s="183" t="s">
        <v>8</v>
      </c>
      <c r="B113" s="189"/>
      <c r="C113" s="189"/>
      <c r="D113" s="189"/>
      <c r="E113" s="189"/>
      <c r="F113" s="165"/>
      <c r="G113" s="165"/>
    </row>
    <row r="114" spans="1:8" ht="15.75" collapsed="1" x14ac:dyDescent="0.25">
      <c r="A114" s="176" t="s">
        <v>35</v>
      </c>
      <c r="B114" s="178">
        <v>5</v>
      </c>
      <c r="C114" s="178">
        <v>10</v>
      </c>
      <c r="D114" s="179"/>
      <c r="E114" s="178">
        <v>15</v>
      </c>
      <c r="F114" s="165"/>
      <c r="G114" s="165"/>
    </row>
    <row r="115" spans="1:8" ht="15.75" x14ac:dyDescent="0.25">
      <c r="A115" s="145" t="s">
        <v>6</v>
      </c>
      <c r="B115" s="140"/>
      <c r="C115" s="139">
        <v>10</v>
      </c>
      <c r="D115" s="140"/>
      <c r="E115" s="139">
        <v>10</v>
      </c>
      <c r="F115" s="165"/>
      <c r="G115" s="165"/>
    </row>
    <row r="116" spans="1:8" ht="15.75" x14ac:dyDescent="0.25">
      <c r="A116" s="145" t="s">
        <v>8</v>
      </c>
      <c r="B116" s="139">
        <v>5</v>
      </c>
      <c r="C116" s="140"/>
      <c r="D116" s="140"/>
      <c r="E116" s="139">
        <v>5</v>
      </c>
      <c r="F116" s="165"/>
      <c r="G116" s="165"/>
    </row>
    <row r="117" spans="1:8" ht="15.75" x14ac:dyDescent="0.25">
      <c r="A117" s="176" t="s">
        <v>36</v>
      </c>
      <c r="B117" s="177">
        <v>9.5</v>
      </c>
      <c r="C117" s="179"/>
      <c r="D117" s="177">
        <v>0.5</v>
      </c>
      <c r="E117" s="178">
        <v>9</v>
      </c>
      <c r="F117" s="165"/>
      <c r="G117" s="165"/>
    </row>
    <row r="118" spans="1:8" ht="15.75" x14ac:dyDescent="0.25">
      <c r="A118" s="145" t="s">
        <v>6</v>
      </c>
      <c r="B118" s="138">
        <v>9.5</v>
      </c>
      <c r="C118" s="140"/>
      <c r="D118" s="138">
        <v>0.5</v>
      </c>
      <c r="E118" s="139">
        <v>9</v>
      </c>
      <c r="F118" s="165"/>
      <c r="G118" s="165"/>
    </row>
    <row r="119" spans="1:8" ht="15.75" x14ac:dyDescent="0.25">
      <c r="A119" s="145" t="s">
        <v>8</v>
      </c>
      <c r="F119" s="165"/>
      <c r="G119" s="165"/>
    </row>
    <row r="120" spans="1:8" ht="15.75" x14ac:dyDescent="0.25">
      <c r="A120" s="176" t="s">
        <v>37</v>
      </c>
      <c r="B120" s="177">
        <v>16.5</v>
      </c>
      <c r="C120" s="179"/>
      <c r="D120" s="179"/>
      <c r="E120" s="177">
        <v>16.5</v>
      </c>
      <c r="F120" s="165"/>
      <c r="G120" s="165"/>
    </row>
    <row r="121" spans="1:8" ht="15.75" x14ac:dyDescent="0.25">
      <c r="A121" s="145" t="s">
        <v>6</v>
      </c>
      <c r="B121" s="138">
        <v>9.5</v>
      </c>
      <c r="C121" s="140"/>
      <c r="D121" s="140"/>
      <c r="E121" s="138">
        <v>9.5</v>
      </c>
      <c r="F121" s="165"/>
      <c r="G121" s="165"/>
    </row>
    <row r="122" spans="1:8" ht="15.75" x14ac:dyDescent="0.25">
      <c r="A122" s="145" t="s">
        <v>8</v>
      </c>
      <c r="B122" s="139">
        <v>7</v>
      </c>
      <c r="C122" s="140"/>
      <c r="D122" s="140"/>
      <c r="E122" s="139">
        <v>7</v>
      </c>
      <c r="F122" s="165"/>
      <c r="G122" s="165"/>
    </row>
    <row r="123" spans="1:8" ht="15.75" x14ac:dyDescent="0.25">
      <c r="A123" s="176" t="s">
        <v>38</v>
      </c>
      <c r="B123" s="178">
        <v>7</v>
      </c>
      <c r="C123" s="178">
        <v>14</v>
      </c>
      <c r="D123" s="178">
        <v>5</v>
      </c>
      <c r="E123" s="178">
        <v>16</v>
      </c>
      <c r="F123" s="165"/>
      <c r="G123" s="165"/>
    </row>
    <row r="124" spans="1:8" ht="15.75" x14ac:dyDescent="0.25">
      <c r="A124" s="145" t="s">
        <v>6</v>
      </c>
      <c r="B124" s="138">
        <v>6.5</v>
      </c>
      <c r="C124" s="139">
        <v>10</v>
      </c>
      <c r="D124" s="139">
        <v>5</v>
      </c>
      <c r="E124" s="138">
        <v>11.5</v>
      </c>
      <c r="F124" s="165">
        <v>10</v>
      </c>
      <c r="G124" s="165">
        <f>F124*220</f>
        <v>2200</v>
      </c>
      <c r="H124" s="72" t="s">
        <v>201</v>
      </c>
    </row>
    <row r="125" spans="1:8" ht="15.75" x14ac:dyDescent="0.25">
      <c r="A125" s="145" t="s">
        <v>8</v>
      </c>
      <c r="B125" s="138">
        <v>0.5</v>
      </c>
      <c r="C125" s="139">
        <v>4</v>
      </c>
      <c r="D125" s="140"/>
      <c r="E125" s="138">
        <v>4.5</v>
      </c>
      <c r="F125" s="165"/>
      <c r="G125" s="165"/>
    </row>
    <row r="126" spans="1:8" ht="15.75" x14ac:dyDescent="0.25">
      <c r="A126" s="176" t="s">
        <v>39</v>
      </c>
      <c r="B126" s="178">
        <v>2</v>
      </c>
      <c r="C126" s="178">
        <v>24</v>
      </c>
      <c r="D126" s="178">
        <v>7</v>
      </c>
      <c r="E126" s="178">
        <v>19</v>
      </c>
      <c r="F126" s="165"/>
      <c r="G126" s="165"/>
    </row>
    <row r="127" spans="1:8" ht="15.75" x14ac:dyDescent="0.25">
      <c r="A127" s="145" t="s">
        <v>6</v>
      </c>
      <c r="B127" s="139">
        <v>2</v>
      </c>
      <c r="C127" s="139">
        <v>20</v>
      </c>
      <c r="D127" s="139">
        <v>7</v>
      </c>
      <c r="E127" s="139">
        <v>15</v>
      </c>
      <c r="F127" s="165"/>
      <c r="G127" s="165"/>
    </row>
    <row r="128" spans="1:8" ht="15.75" x14ac:dyDescent="0.25">
      <c r="A128" s="145" t="s">
        <v>8</v>
      </c>
      <c r="B128" s="140"/>
      <c r="C128" s="139">
        <v>4</v>
      </c>
      <c r="D128" s="140"/>
      <c r="E128" s="139">
        <v>4</v>
      </c>
      <c r="F128" s="165"/>
      <c r="G128" s="165"/>
    </row>
    <row r="129" spans="1:8" ht="15.75" x14ac:dyDescent="0.25">
      <c r="A129" s="176" t="s">
        <v>40</v>
      </c>
      <c r="B129" s="178">
        <v>7</v>
      </c>
      <c r="C129" s="178">
        <v>10</v>
      </c>
      <c r="D129" s="179"/>
      <c r="E129" s="178">
        <v>17</v>
      </c>
      <c r="F129" s="165"/>
      <c r="G129" s="165"/>
    </row>
    <row r="130" spans="1:8" ht="15.75" x14ac:dyDescent="0.25">
      <c r="A130" s="145" t="s">
        <v>6</v>
      </c>
      <c r="B130" s="138">
        <v>5.5</v>
      </c>
      <c r="C130" s="139">
        <v>10</v>
      </c>
      <c r="D130" s="140"/>
      <c r="E130" s="138">
        <v>15.5</v>
      </c>
      <c r="F130" s="165"/>
      <c r="G130" s="165"/>
    </row>
    <row r="131" spans="1:8" ht="15.75" x14ac:dyDescent="0.25">
      <c r="A131" s="145" t="s">
        <v>8</v>
      </c>
      <c r="B131" s="138">
        <v>1.5</v>
      </c>
      <c r="C131" s="140"/>
      <c r="D131" s="140"/>
      <c r="E131" s="138">
        <v>1.5</v>
      </c>
      <c r="F131" s="165"/>
      <c r="G131" s="165"/>
    </row>
    <row r="132" spans="1:8" ht="15.75" x14ac:dyDescent="0.25">
      <c r="A132" s="176" t="s">
        <v>41</v>
      </c>
      <c r="B132" s="179"/>
      <c r="C132" s="178">
        <v>21</v>
      </c>
      <c r="D132" s="178">
        <v>1</v>
      </c>
      <c r="E132" s="178">
        <v>20</v>
      </c>
      <c r="F132" s="165"/>
      <c r="G132" s="165"/>
    </row>
    <row r="133" spans="1:8" ht="15.75" x14ac:dyDescent="0.25">
      <c r="A133" s="145" t="s">
        <v>6</v>
      </c>
      <c r="B133" s="140"/>
      <c r="C133" s="139">
        <v>20</v>
      </c>
      <c r="D133" s="140"/>
      <c r="E133" s="139">
        <v>20</v>
      </c>
      <c r="F133" s="165"/>
      <c r="G133" s="165"/>
    </row>
    <row r="134" spans="1:8" ht="15.75" x14ac:dyDescent="0.25">
      <c r="A134" s="145" t="s">
        <v>8</v>
      </c>
      <c r="B134" s="140"/>
      <c r="C134" s="139">
        <v>1</v>
      </c>
      <c r="D134" s="139">
        <v>1</v>
      </c>
      <c r="E134" s="140"/>
      <c r="F134" s="165"/>
      <c r="G134" s="165"/>
    </row>
    <row r="135" spans="1:8" ht="15.75" x14ac:dyDescent="0.25">
      <c r="A135" s="176" t="s">
        <v>42</v>
      </c>
      <c r="B135" s="178">
        <v>10</v>
      </c>
      <c r="C135" s="179"/>
      <c r="D135" s="179"/>
      <c r="E135" s="178">
        <v>10</v>
      </c>
      <c r="F135" s="165"/>
      <c r="G135" s="165"/>
    </row>
    <row r="136" spans="1:8" ht="15.75" x14ac:dyDescent="0.25">
      <c r="A136" s="145" t="s">
        <v>6</v>
      </c>
      <c r="B136" s="139">
        <v>10</v>
      </c>
      <c r="C136" s="140"/>
      <c r="D136" s="140"/>
      <c r="E136" s="139">
        <v>10</v>
      </c>
      <c r="F136" s="165"/>
      <c r="G136" s="165"/>
    </row>
    <row r="137" spans="1:8" ht="15.75" x14ac:dyDescent="0.25">
      <c r="A137" s="176" t="s">
        <v>125</v>
      </c>
      <c r="B137" s="178">
        <v>8</v>
      </c>
      <c r="C137" s="179"/>
      <c r="D137" s="177">
        <v>2.5</v>
      </c>
      <c r="E137" s="177">
        <v>5.5</v>
      </c>
      <c r="F137" s="165"/>
      <c r="G137" s="165"/>
    </row>
    <row r="138" spans="1:8" ht="15.75" x14ac:dyDescent="0.25">
      <c r="A138" s="145" t="s">
        <v>6</v>
      </c>
      <c r="B138" s="139">
        <v>8</v>
      </c>
      <c r="C138" s="140"/>
      <c r="D138" s="138">
        <v>2.5</v>
      </c>
      <c r="E138" s="138">
        <v>5.5</v>
      </c>
      <c r="F138" s="165">
        <v>10</v>
      </c>
      <c r="G138" s="165">
        <f>F138*220</f>
        <v>2200</v>
      </c>
    </row>
    <row r="139" spans="1:8" ht="15.75" x14ac:dyDescent="0.25">
      <c r="A139" s="176" t="s">
        <v>43</v>
      </c>
      <c r="B139" s="178">
        <v>1</v>
      </c>
      <c r="C139" s="178">
        <v>45</v>
      </c>
      <c r="D139" s="178">
        <v>15</v>
      </c>
      <c r="E139" s="178">
        <v>31</v>
      </c>
      <c r="F139" s="165"/>
      <c r="G139" s="165"/>
    </row>
    <row r="140" spans="1:8" ht="15.75" x14ac:dyDescent="0.25">
      <c r="A140" s="145" t="s">
        <v>6</v>
      </c>
      <c r="B140" s="140"/>
      <c r="C140" s="139">
        <v>40</v>
      </c>
      <c r="D140" s="139">
        <v>15</v>
      </c>
      <c r="E140" s="139">
        <v>25</v>
      </c>
      <c r="F140" s="165"/>
      <c r="G140" s="165"/>
    </row>
    <row r="141" spans="1:8" ht="15.75" x14ac:dyDescent="0.25">
      <c r="A141" s="145" t="s">
        <v>8</v>
      </c>
      <c r="B141" s="139">
        <v>1</v>
      </c>
      <c r="C141" s="139">
        <v>5</v>
      </c>
      <c r="D141" s="140"/>
      <c r="E141" s="139">
        <v>6</v>
      </c>
      <c r="F141" s="165"/>
      <c r="G141" s="165"/>
    </row>
    <row r="142" spans="1:8" ht="15.75" x14ac:dyDescent="0.2">
      <c r="B142" s="72"/>
      <c r="C142" s="72"/>
      <c r="D142" s="72"/>
      <c r="E142" s="72"/>
      <c r="F142" s="72"/>
      <c r="G142" s="72"/>
      <c r="H142" s="72"/>
    </row>
    <row r="155" spans="6:7" ht="15.75" x14ac:dyDescent="0.25">
      <c r="F155" s="84"/>
      <c r="G155" s="84"/>
    </row>
  </sheetData>
  <mergeCells count="4">
    <mergeCell ref="B2:E2"/>
    <mergeCell ref="F2:F3"/>
    <mergeCell ref="G2:G3"/>
    <mergeCell ref="H2:H3"/>
  </mergeCells>
  <conditionalFormatting sqref="F4:G141">
    <cfRule type="cellIs" dxfId="399" priority="1" operator="equal">
      <formula>0</formula>
    </cfRule>
  </conditionalFormatting>
  <conditionalFormatting sqref="G5:G141">
    <cfRule type="cellIs" dxfId="398" priority="2" operator="equal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="90" zoomScaleNormal="90" workbookViewId="0">
      <pane ySplit="2" topLeftCell="A3" activePane="bottomLeft" state="frozenSplit"/>
      <selection pane="bottomLeft" activeCell="K108" sqref="K108"/>
    </sheetView>
  </sheetViews>
  <sheetFormatPr defaultRowHeight="11.25" x14ac:dyDescent="0.2"/>
  <cols>
    <col min="1" max="1" width="34.5" bestFit="1" customWidth="1"/>
    <col min="2" max="3" width="6.6640625" customWidth="1"/>
    <col min="4" max="4" width="6" bestFit="1" customWidth="1"/>
    <col min="5" max="6" width="6.5" customWidth="1"/>
    <col min="7" max="7" width="8.33203125" customWidth="1"/>
    <col min="8" max="8" width="16.6640625" customWidth="1"/>
  </cols>
  <sheetData>
    <row r="1" spans="1:8" ht="10.15" customHeight="1" x14ac:dyDescent="0.2">
      <c r="C1" s="476" t="s">
        <v>69</v>
      </c>
      <c r="D1" s="476"/>
      <c r="E1" s="476" t="s">
        <v>277</v>
      </c>
      <c r="F1" s="476"/>
      <c r="H1" s="472" t="s">
        <v>292</v>
      </c>
    </row>
    <row r="2" spans="1:8" ht="10.15" customHeight="1" x14ac:dyDescent="0.2">
      <c r="B2" s="297" t="s">
        <v>276</v>
      </c>
      <c r="C2" s="297">
        <v>2018</v>
      </c>
      <c r="D2" s="297" t="s">
        <v>278</v>
      </c>
      <c r="E2" s="297" t="s">
        <v>285</v>
      </c>
      <c r="F2" s="297" t="s">
        <v>286</v>
      </c>
      <c r="H2" s="472"/>
    </row>
    <row r="3" spans="1:8" ht="15" x14ac:dyDescent="0.2">
      <c r="A3" s="173" t="s">
        <v>279</v>
      </c>
      <c r="B3" s="297"/>
      <c r="C3" s="297"/>
      <c r="D3" s="297"/>
      <c r="E3" s="297"/>
      <c r="H3" s="9"/>
    </row>
    <row r="4" spans="1:8" ht="15" x14ac:dyDescent="0.2">
      <c r="A4" s="299" t="s">
        <v>282</v>
      </c>
      <c r="B4" s="297"/>
      <c r="C4" s="297"/>
      <c r="D4" s="297"/>
      <c r="E4" s="297"/>
      <c r="H4" s="9"/>
    </row>
    <row r="5" spans="1:8" ht="15" x14ac:dyDescent="0.2">
      <c r="A5" s="300" t="s">
        <v>20</v>
      </c>
      <c r="B5" s="473"/>
      <c r="C5" s="474"/>
      <c r="D5" s="474"/>
      <c r="E5" s="474"/>
      <c r="F5" s="475"/>
      <c r="H5" s="19"/>
    </row>
    <row r="6" spans="1:8" ht="15" x14ac:dyDescent="0.2">
      <c r="A6" s="301" t="s">
        <v>6</v>
      </c>
      <c r="B6" s="302">
        <v>6.7899999999999965</v>
      </c>
      <c r="C6" s="302">
        <v>265.5</v>
      </c>
      <c r="D6" s="302">
        <f>C6/10</f>
        <v>26.55</v>
      </c>
      <c r="E6" s="302">
        <v>30</v>
      </c>
      <c r="F6" s="302">
        <v>40</v>
      </c>
      <c r="H6" s="311">
        <f>E6-B6</f>
        <v>23.210000000000004</v>
      </c>
    </row>
    <row r="7" spans="1:8" ht="15" x14ac:dyDescent="0.2">
      <c r="A7" s="301" t="s">
        <v>8</v>
      </c>
      <c r="B7" s="302">
        <v>2.7299999999999995</v>
      </c>
      <c r="C7" s="302">
        <v>28.5</v>
      </c>
      <c r="D7" s="302">
        <f>C7/10</f>
        <v>2.85</v>
      </c>
      <c r="E7" s="302">
        <v>6</v>
      </c>
      <c r="F7" s="302">
        <v>10</v>
      </c>
      <c r="H7" s="311">
        <f>E7-B7</f>
        <v>3.2700000000000005</v>
      </c>
    </row>
    <row r="8" spans="1:8" ht="15" x14ac:dyDescent="0.2">
      <c r="A8" s="300" t="s">
        <v>23</v>
      </c>
      <c r="B8" s="473"/>
      <c r="C8" s="474"/>
      <c r="D8" s="474"/>
      <c r="E8" s="474"/>
      <c r="F8" s="475"/>
      <c r="H8" s="19"/>
    </row>
    <row r="9" spans="1:8" ht="15" x14ac:dyDescent="0.2">
      <c r="A9" s="301" t="s">
        <v>6</v>
      </c>
      <c r="B9" s="302">
        <v>18.919999999999998</v>
      </c>
      <c r="C9" s="302">
        <v>224</v>
      </c>
      <c r="D9" s="302">
        <f>C9/10</f>
        <v>22.4</v>
      </c>
      <c r="E9" s="302">
        <v>25</v>
      </c>
      <c r="F9" s="302">
        <v>30</v>
      </c>
      <c r="H9" s="311">
        <f t="shared" ref="H9:H10" si="0">E9-B9</f>
        <v>6.0800000000000018</v>
      </c>
    </row>
    <row r="10" spans="1:8" ht="15" x14ac:dyDescent="0.2">
      <c r="A10" s="301" t="s">
        <v>8</v>
      </c>
      <c r="B10" s="302">
        <v>5.3699999999999992</v>
      </c>
      <c r="C10" s="302">
        <v>21.5</v>
      </c>
      <c r="D10" s="302">
        <f>C10/10</f>
        <v>2.15</v>
      </c>
      <c r="E10" s="302">
        <v>3</v>
      </c>
      <c r="F10" s="302">
        <v>6</v>
      </c>
      <c r="H10" s="311">
        <f t="shared" si="0"/>
        <v>-2.3699999999999992</v>
      </c>
    </row>
    <row r="11" spans="1:8" ht="15" x14ac:dyDescent="0.2">
      <c r="A11" s="300" t="s">
        <v>28</v>
      </c>
      <c r="B11" s="473"/>
      <c r="C11" s="474"/>
      <c r="D11" s="474"/>
      <c r="E11" s="474"/>
      <c r="F11" s="475"/>
      <c r="H11" s="19"/>
    </row>
    <row r="12" spans="1:8" ht="15" x14ac:dyDescent="0.2">
      <c r="A12" s="301" t="s">
        <v>6</v>
      </c>
      <c r="B12" s="302">
        <v>38.699999999999996</v>
      </c>
      <c r="C12" s="302">
        <v>215</v>
      </c>
      <c r="D12" s="302">
        <f>C12/10</f>
        <v>21.5</v>
      </c>
      <c r="E12" s="302">
        <v>25</v>
      </c>
      <c r="F12" s="302">
        <v>30</v>
      </c>
      <c r="H12" s="311">
        <f t="shared" ref="H12:H13" si="1">E12-B12</f>
        <v>-13.699999999999996</v>
      </c>
    </row>
    <row r="13" spans="1:8" ht="15" x14ac:dyDescent="0.2">
      <c r="A13" s="301" t="s">
        <v>8</v>
      </c>
      <c r="B13" s="302">
        <v>3.7599999999999989</v>
      </c>
      <c r="C13" s="302">
        <v>27</v>
      </c>
      <c r="D13" s="302">
        <f>C13/10</f>
        <v>2.7</v>
      </c>
      <c r="E13" s="302">
        <v>3</v>
      </c>
      <c r="F13" s="302">
        <v>6</v>
      </c>
      <c r="H13" s="311">
        <f t="shared" si="1"/>
        <v>-0.7599999999999989</v>
      </c>
    </row>
    <row r="14" spans="1:8" ht="15" x14ac:dyDescent="0.2">
      <c r="A14" s="300" t="s">
        <v>18</v>
      </c>
      <c r="B14" s="473"/>
      <c r="C14" s="474"/>
      <c r="D14" s="474"/>
      <c r="E14" s="474"/>
      <c r="F14" s="475"/>
      <c r="H14" s="19"/>
    </row>
    <row r="15" spans="1:8" ht="15" x14ac:dyDescent="0.2">
      <c r="A15" s="301" t="s">
        <v>6</v>
      </c>
      <c r="B15" s="302">
        <v>19.07</v>
      </c>
      <c r="C15" s="302">
        <v>111.5</v>
      </c>
      <c r="D15" s="302">
        <f>C15/10</f>
        <v>11.15</v>
      </c>
      <c r="E15" s="302">
        <v>15</v>
      </c>
      <c r="F15" s="302">
        <v>20</v>
      </c>
      <c r="H15" s="311">
        <f t="shared" ref="H15:H16" si="2">E15-B15</f>
        <v>-4.07</v>
      </c>
    </row>
    <row r="16" spans="1:8" ht="15" x14ac:dyDescent="0.2">
      <c r="A16" s="301" t="s">
        <v>8</v>
      </c>
      <c r="B16" s="302">
        <v>4.97</v>
      </c>
      <c r="C16" s="302">
        <v>21.5</v>
      </c>
      <c r="D16" s="302">
        <f>C16/10</f>
        <v>2.15</v>
      </c>
      <c r="E16" s="302">
        <v>3</v>
      </c>
      <c r="F16" s="302">
        <v>4</v>
      </c>
      <c r="H16" s="311">
        <f t="shared" si="2"/>
        <v>-1.9699999999999998</v>
      </c>
    </row>
    <row r="17" spans="1:8" ht="15" x14ac:dyDescent="0.2">
      <c r="A17" s="303" t="s">
        <v>21</v>
      </c>
      <c r="B17" s="473"/>
      <c r="C17" s="474"/>
      <c r="D17" s="474"/>
      <c r="E17" s="474"/>
      <c r="F17" s="475"/>
      <c r="H17" s="19"/>
    </row>
    <row r="18" spans="1:8" ht="15" x14ac:dyDescent="0.2">
      <c r="A18" s="301" t="s">
        <v>6</v>
      </c>
      <c r="B18" s="302">
        <v>23.789999999999996</v>
      </c>
      <c r="C18" s="302">
        <v>120.5</v>
      </c>
      <c r="D18" s="302">
        <f>C18/10</f>
        <v>12.05</v>
      </c>
      <c r="E18" s="302">
        <v>15</v>
      </c>
      <c r="F18" s="302">
        <v>20</v>
      </c>
      <c r="H18" s="311">
        <f t="shared" ref="H18:H19" si="3">E18-B18</f>
        <v>-8.7899999999999956</v>
      </c>
    </row>
    <row r="19" spans="1:8" ht="15" x14ac:dyDescent="0.2">
      <c r="A19" s="301" t="s">
        <v>8</v>
      </c>
      <c r="B19" s="302">
        <v>3.8</v>
      </c>
      <c r="C19" s="302">
        <v>10</v>
      </c>
      <c r="D19" s="302">
        <f>C19/10</f>
        <v>1</v>
      </c>
      <c r="E19" s="302">
        <v>3</v>
      </c>
      <c r="F19" s="302">
        <v>4</v>
      </c>
      <c r="H19" s="311">
        <f t="shared" si="3"/>
        <v>-0.79999999999999982</v>
      </c>
    </row>
    <row r="20" spans="1:8" ht="15" x14ac:dyDescent="0.2">
      <c r="A20" s="300" t="s">
        <v>95</v>
      </c>
      <c r="B20" s="473"/>
      <c r="C20" s="474"/>
      <c r="D20" s="474"/>
      <c r="E20" s="474"/>
      <c r="F20" s="475"/>
      <c r="H20" s="19"/>
    </row>
    <row r="21" spans="1:8" ht="15" x14ac:dyDescent="0.2">
      <c r="A21" s="301" t="s">
        <v>6</v>
      </c>
      <c r="B21" s="302">
        <v>36.639999999999993</v>
      </c>
      <c r="C21" s="302">
        <v>106.5</v>
      </c>
      <c r="D21" s="302">
        <f>C21/10</f>
        <v>10.65</v>
      </c>
      <c r="E21" s="302">
        <v>20</v>
      </c>
      <c r="F21" s="302">
        <v>30</v>
      </c>
      <c r="H21" s="311">
        <f t="shared" ref="H21:H22" si="4">E21-B21</f>
        <v>-16.639999999999993</v>
      </c>
    </row>
    <row r="22" spans="1:8" ht="15" x14ac:dyDescent="0.2">
      <c r="A22" s="301" t="s">
        <v>8</v>
      </c>
      <c r="B22" s="302">
        <v>0.85999999999999988</v>
      </c>
      <c r="C22" s="302">
        <v>17</v>
      </c>
      <c r="D22" s="302">
        <f>C22/10</f>
        <v>1.7</v>
      </c>
      <c r="E22" s="302">
        <v>3</v>
      </c>
      <c r="F22" s="302">
        <v>6</v>
      </c>
      <c r="H22" s="311">
        <f t="shared" si="4"/>
        <v>2.14</v>
      </c>
    </row>
    <row r="23" spans="1:8" ht="15" x14ac:dyDescent="0.2">
      <c r="A23" s="300" t="s">
        <v>24</v>
      </c>
      <c r="B23" s="473"/>
      <c r="C23" s="474"/>
      <c r="D23" s="474"/>
      <c r="E23" s="474"/>
      <c r="F23" s="475"/>
      <c r="H23" s="19"/>
    </row>
    <row r="24" spans="1:8" ht="15" x14ac:dyDescent="0.2">
      <c r="A24" s="301" t="s">
        <v>6</v>
      </c>
      <c r="B24" s="302">
        <v>12.179999999999998</v>
      </c>
      <c r="C24" s="302">
        <v>101</v>
      </c>
      <c r="D24" s="302">
        <f>C24/10</f>
        <v>10.1</v>
      </c>
      <c r="E24" s="302">
        <v>15</v>
      </c>
      <c r="F24" s="302">
        <v>20</v>
      </c>
      <c r="H24" s="311">
        <f t="shared" ref="H24:H25" si="5">E24-B24</f>
        <v>2.8200000000000021</v>
      </c>
    </row>
    <row r="25" spans="1:8" ht="15" x14ac:dyDescent="0.2">
      <c r="A25" s="301" t="s">
        <v>8</v>
      </c>
      <c r="B25" s="302">
        <v>4.7799999999999994</v>
      </c>
      <c r="C25" s="302">
        <v>16</v>
      </c>
      <c r="D25" s="302">
        <f>C25/10</f>
        <v>1.6</v>
      </c>
      <c r="E25" s="302">
        <v>3</v>
      </c>
      <c r="F25" s="302">
        <v>4</v>
      </c>
      <c r="H25" s="311">
        <f t="shared" si="5"/>
        <v>-1.7799999999999994</v>
      </c>
    </row>
    <row r="26" spans="1:8" ht="15" x14ac:dyDescent="0.2">
      <c r="A26" s="300" t="s">
        <v>16</v>
      </c>
      <c r="B26" s="473"/>
      <c r="C26" s="474"/>
      <c r="D26" s="474"/>
      <c r="E26" s="474"/>
      <c r="F26" s="475"/>
      <c r="H26" s="19"/>
    </row>
    <row r="27" spans="1:8" ht="15" x14ac:dyDescent="0.2">
      <c r="A27" s="301" t="s">
        <v>6</v>
      </c>
      <c r="B27" s="302">
        <v>19.600000000000001</v>
      </c>
      <c r="C27" s="302">
        <v>90</v>
      </c>
      <c r="D27" s="302">
        <f>C27/10</f>
        <v>9</v>
      </c>
      <c r="E27" s="302">
        <v>15</v>
      </c>
      <c r="F27" s="302">
        <v>20</v>
      </c>
      <c r="H27" s="311">
        <f t="shared" ref="H27:H28" si="6">E27-B27</f>
        <v>-4.6000000000000014</v>
      </c>
    </row>
    <row r="28" spans="1:8" ht="15" x14ac:dyDescent="0.2">
      <c r="A28" s="301" t="s">
        <v>8</v>
      </c>
      <c r="B28" s="302">
        <v>1.1399999999999997</v>
      </c>
      <c r="C28" s="302">
        <v>13</v>
      </c>
      <c r="D28" s="302">
        <f>C28/10</f>
        <v>1.3</v>
      </c>
      <c r="E28" s="302">
        <v>3</v>
      </c>
      <c r="F28" s="302">
        <v>4</v>
      </c>
      <c r="H28" s="311">
        <f t="shared" si="6"/>
        <v>1.8600000000000003</v>
      </c>
    </row>
    <row r="29" spans="1:8" ht="15" x14ac:dyDescent="0.2">
      <c r="A29" s="300" t="s">
        <v>96</v>
      </c>
      <c r="B29" s="473"/>
      <c r="C29" s="474"/>
      <c r="D29" s="474"/>
      <c r="E29" s="474"/>
      <c r="F29" s="475"/>
      <c r="H29" s="19"/>
    </row>
    <row r="30" spans="1:8" ht="15" x14ac:dyDescent="0.2">
      <c r="A30" s="301" t="s">
        <v>6</v>
      </c>
      <c r="B30" s="302">
        <v>14.057142857142855</v>
      </c>
      <c r="C30" s="302">
        <v>52</v>
      </c>
      <c r="D30" s="302">
        <f>C30/8</f>
        <v>6.5</v>
      </c>
      <c r="E30" s="302">
        <v>15</v>
      </c>
      <c r="F30" s="302">
        <v>20</v>
      </c>
      <c r="H30" s="311">
        <f t="shared" ref="H30:H31" si="7">E30-B30</f>
        <v>0.94285714285714484</v>
      </c>
    </row>
    <row r="31" spans="1:8" ht="15" x14ac:dyDescent="0.2">
      <c r="A31" s="301" t="s">
        <v>8</v>
      </c>
      <c r="B31" s="302">
        <v>2.7714285714285714</v>
      </c>
      <c r="C31" s="302">
        <v>5.5</v>
      </c>
      <c r="D31" s="302">
        <f>C31/8</f>
        <v>0.6875</v>
      </c>
      <c r="E31" s="302">
        <v>3</v>
      </c>
      <c r="F31" s="302">
        <v>3</v>
      </c>
      <c r="H31" s="311">
        <f t="shared" si="7"/>
        <v>0.22857142857142865</v>
      </c>
    </row>
    <row r="32" spans="1:8" ht="15" x14ac:dyDescent="0.2">
      <c r="A32" s="300" t="s">
        <v>97</v>
      </c>
      <c r="B32" s="473"/>
      <c r="C32" s="474"/>
      <c r="D32" s="474"/>
      <c r="E32" s="474"/>
      <c r="F32" s="475"/>
      <c r="H32" s="19"/>
    </row>
    <row r="33" spans="1:8" ht="15" x14ac:dyDescent="0.2">
      <c r="A33" s="301" t="s">
        <v>6</v>
      </c>
      <c r="B33" s="302">
        <v>20.914285714285715</v>
      </c>
      <c r="C33" s="302">
        <v>44.5</v>
      </c>
      <c r="D33" s="302">
        <f>C33/8</f>
        <v>5.5625</v>
      </c>
      <c r="E33" s="302">
        <v>15</v>
      </c>
      <c r="F33" s="302">
        <v>20</v>
      </c>
      <c r="H33" s="311">
        <f t="shared" ref="H33:H34" si="8">E33-B33</f>
        <v>-5.9142857142857146</v>
      </c>
    </row>
    <row r="34" spans="1:8" ht="15" x14ac:dyDescent="0.2">
      <c r="A34" s="301" t="s">
        <v>8</v>
      </c>
      <c r="B34" s="302">
        <v>-0.8</v>
      </c>
      <c r="C34" s="302">
        <v>3.5</v>
      </c>
      <c r="D34" s="302">
        <f>C34/8</f>
        <v>0.4375</v>
      </c>
      <c r="E34" s="302">
        <v>3</v>
      </c>
      <c r="F34" s="302">
        <v>3</v>
      </c>
      <c r="H34" s="311">
        <f t="shared" si="8"/>
        <v>3.8</v>
      </c>
    </row>
    <row r="35" spans="1:8" ht="15" x14ac:dyDescent="0.2">
      <c r="A35" s="299" t="s">
        <v>283</v>
      </c>
      <c r="H35" s="19"/>
    </row>
    <row r="36" spans="1:8" ht="15" x14ac:dyDescent="0.2">
      <c r="A36" s="304" t="s">
        <v>26</v>
      </c>
      <c r="B36" s="469"/>
      <c r="C36" s="470"/>
      <c r="D36" s="470"/>
      <c r="E36" s="470"/>
      <c r="F36" s="471"/>
      <c r="H36" s="19"/>
    </row>
    <row r="37" spans="1:8" ht="15" x14ac:dyDescent="0.2">
      <c r="A37" s="305" t="s">
        <v>6</v>
      </c>
      <c r="B37" s="306">
        <v>3.6899999999999977</v>
      </c>
      <c r="C37" s="306">
        <v>85.5</v>
      </c>
      <c r="D37" s="306">
        <f>C37/10</f>
        <v>8.5500000000000007</v>
      </c>
      <c r="E37" s="306">
        <v>10</v>
      </c>
      <c r="F37" s="306">
        <v>15</v>
      </c>
      <c r="H37" s="311">
        <f t="shared" ref="H37:H38" si="9">E37-B37</f>
        <v>6.3100000000000023</v>
      </c>
    </row>
    <row r="38" spans="1:8" ht="15" x14ac:dyDescent="0.2">
      <c r="A38" s="305" t="s">
        <v>8</v>
      </c>
      <c r="B38" s="306">
        <v>5.83</v>
      </c>
      <c r="C38" s="306">
        <v>8.5</v>
      </c>
      <c r="D38" s="306">
        <f>C38/10</f>
        <v>0.85</v>
      </c>
      <c r="E38" s="306">
        <v>2</v>
      </c>
      <c r="F38" s="306">
        <v>3</v>
      </c>
      <c r="H38" s="311">
        <f t="shared" si="9"/>
        <v>-3.83</v>
      </c>
    </row>
    <row r="39" spans="1:8" ht="15" x14ac:dyDescent="0.2">
      <c r="A39" s="304" t="s">
        <v>27</v>
      </c>
      <c r="B39" s="469"/>
      <c r="C39" s="470"/>
      <c r="D39" s="470"/>
      <c r="E39" s="470"/>
      <c r="F39" s="471"/>
      <c r="H39" s="19"/>
    </row>
    <row r="40" spans="1:8" ht="15" x14ac:dyDescent="0.2">
      <c r="A40" s="305" t="s">
        <v>6</v>
      </c>
      <c r="B40" s="306">
        <v>10.299999999999997</v>
      </c>
      <c r="C40" s="306">
        <v>85</v>
      </c>
      <c r="D40" s="306">
        <f>C40/10</f>
        <v>8.5</v>
      </c>
      <c r="E40" s="306">
        <v>10</v>
      </c>
      <c r="F40" s="306">
        <v>15</v>
      </c>
      <c r="H40" s="311">
        <f t="shared" ref="H40:H41" si="10">E40-B40</f>
        <v>-0.29999999999999716</v>
      </c>
    </row>
    <row r="41" spans="1:8" ht="15" x14ac:dyDescent="0.2">
      <c r="A41" s="305" t="s">
        <v>8</v>
      </c>
      <c r="B41" s="306">
        <v>2.0199999999999996</v>
      </c>
      <c r="C41" s="306">
        <v>9</v>
      </c>
      <c r="D41" s="306">
        <f>C41/10</f>
        <v>0.9</v>
      </c>
      <c r="E41" s="306">
        <v>2</v>
      </c>
      <c r="F41" s="306">
        <v>3</v>
      </c>
      <c r="H41" s="311">
        <f t="shared" si="10"/>
        <v>-1.9999999999999574E-2</v>
      </c>
    </row>
    <row r="42" spans="1:8" ht="15" x14ac:dyDescent="0.2">
      <c r="A42" s="304" t="s">
        <v>13</v>
      </c>
      <c r="B42" s="469"/>
      <c r="C42" s="470"/>
      <c r="D42" s="470"/>
      <c r="E42" s="470"/>
      <c r="F42" s="471"/>
      <c r="H42" s="19"/>
    </row>
    <row r="43" spans="1:8" ht="15" x14ac:dyDescent="0.2">
      <c r="A43" s="305" t="s">
        <v>6</v>
      </c>
      <c r="B43" s="306">
        <v>17.139999999999997</v>
      </c>
      <c r="C43" s="306">
        <v>73</v>
      </c>
      <c r="D43" s="306">
        <f>C43/10</f>
        <v>7.3</v>
      </c>
      <c r="E43" s="306">
        <v>10</v>
      </c>
      <c r="F43" s="306">
        <v>15</v>
      </c>
      <c r="H43" s="311">
        <f t="shared" ref="H43:H44" si="11">E43-B43</f>
        <v>-7.139999999999997</v>
      </c>
    </row>
    <row r="44" spans="1:8" ht="15" x14ac:dyDescent="0.2">
      <c r="A44" s="305" t="s">
        <v>8</v>
      </c>
      <c r="B44" s="306">
        <v>3.2799999999999994</v>
      </c>
      <c r="C44" s="306">
        <v>16</v>
      </c>
      <c r="D44" s="306">
        <f>C44/10</f>
        <v>1.6</v>
      </c>
      <c r="E44" s="306">
        <v>2</v>
      </c>
      <c r="F44" s="306">
        <v>3</v>
      </c>
      <c r="H44" s="311">
        <f t="shared" si="11"/>
        <v>-1.2799999999999994</v>
      </c>
    </row>
    <row r="45" spans="1:8" ht="15" x14ac:dyDescent="0.2">
      <c r="A45" s="304" t="s">
        <v>38</v>
      </c>
      <c r="B45" s="469"/>
      <c r="C45" s="470"/>
      <c r="D45" s="470"/>
      <c r="E45" s="470"/>
      <c r="F45" s="471"/>
      <c r="H45" s="19"/>
    </row>
    <row r="46" spans="1:8" ht="15" x14ac:dyDescent="0.2">
      <c r="A46" s="305" t="s">
        <v>6</v>
      </c>
      <c r="B46" s="306">
        <v>11.649999999999999</v>
      </c>
      <c r="C46" s="306">
        <v>67.5</v>
      </c>
      <c r="D46" s="306">
        <f>C46/10</f>
        <v>6.75</v>
      </c>
      <c r="E46" s="306">
        <v>10</v>
      </c>
      <c r="F46" s="306">
        <v>15</v>
      </c>
      <c r="H46" s="311">
        <f t="shared" ref="H46:H47" si="12">E46-B46</f>
        <v>-1.6499999999999986</v>
      </c>
    </row>
    <row r="47" spans="1:8" ht="15" x14ac:dyDescent="0.2">
      <c r="A47" s="305" t="s">
        <v>8</v>
      </c>
      <c r="B47" s="306">
        <v>1.5299999999999994</v>
      </c>
      <c r="C47" s="306">
        <v>13.5</v>
      </c>
      <c r="D47" s="306">
        <f>C47/10</f>
        <v>1.35</v>
      </c>
      <c r="E47" s="306">
        <v>2</v>
      </c>
      <c r="F47" s="306">
        <v>3</v>
      </c>
      <c r="H47" s="311">
        <f t="shared" si="12"/>
        <v>0.47000000000000064</v>
      </c>
    </row>
    <row r="48" spans="1:8" ht="15" x14ac:dyDescent="0.2">
      <c r="A48" s="304" t="s">
        <v>30</v>
      </c>
      <c r="B48" s="469"/>
      <c r="C48" s="470"/>
      <c r="D48" s="470"/>
      <c r="E48" s="470"/>
      <c r="F48" s="471"/>
      <c r="H48" s="19"/>
    </row>
    <row r="49" spans="1:8" ht="15" x14ac:dyDescent="0.2">
      <c r="A49" s="305" t="s">
        <v>6</v>
      </c>
      <c r="B49" s="306">
        <v>12</v>
      </c>
      <c r="C49" s="306">
        <v>65</v>
      </c>
      <c r="D49" s="306">
        <f>C49/10</f>
        <v>6.5</v>
      </c>
      <c r="E49" s="306">
        <v>10</v>
      </c>
      <c r="F49" s="306">
        <v>10</v>
      </c>
      <c r="H49" s="311">
        <f t="shared" ref="H49:H50" si="13">E49-B49</f>
        <v>-2</v>
      </c>
    </row>
    <row r="50" spans="1:8" ht="15" x14ac:dyDescent="0.2">
      <c r="A50" s="305" t="s">
        <v>8</v>
      </c>
      <c r="B50" s="306">
        <v>4.3499999999999996</v>
      </c>
      <c r="C50" s="306">
        <v>7.5</v>
      </c>
      <c r="D50" s="306">
        <f>C50/10</f>
        <v>0.75</v>
      </c>
      <c r="E50" s="306">
        <v>2</v>
      </c>
      <c r="F50" s="306">
        <v>3</v>
      </c>
      <c r="H50" s="311">
        <f t="shared" si="13"/>
        <v>-2.3499999999999996</v>
      </c>
    </row>
    <row r="51" spans="1:8" ht="15" x14ac:dyDescent="0.2">
      <c r="A51" s="304" t="s">
        <v>39</v>
      </c>
      <c r="B51" s="469"/>
      <c r="C51" s="470"/>
      <c r="D51" s="470"/>
      <c r="E51" s="470"/>
      <c r="F51" s="471"/>
      <c r="H51" s="19"/>
    </row>
    <row r="52" spans="1:8" ht="15" x14ac:dyDescent="0.2">
      <c r="A52" s="305" t="s">
        <v>6</v>
      </c>
      <c r="B52" s="306">
        <v>12.189999999999998</v>
      </c>
      <c r="C52" s="306">
        <v>50.5</v>
      </c>
      <c r="D52" s="306">
        <f>C52/10</f>
        <v>5.05</v>
      </c>
      <c r="E52" s="306">
        <v>10</v>
      </c>
      <c r="F52" s="306">
        <v>10</v>
      </c>
      <c r="H52" s="311">
        <f t="shared" ref="H52:H53" si="14">E52-B52</f>
        <v>-2.1899999999999977</v>
      </c>
    </row>
    <row r="53" spans="1:8" ht="15" x14ac:dyDescent="0.2">
      <c r="A53" s="305" t="s">
        <v>8</v>
      </c>
      <c r="B53" s="306">
        <v>2.5299999999999994</v>
      </c>
      <c r="C53" s="306">
        <v>13.5</v>
      </c>
      <c r="D53" s="306">
        <f>C53/10</f>
        <v>1.35</v>
      </c>
      <c r="E53" s="306">
        <v>2</v>
      </c>
      <c r="F53" s="306">
        <v>3</v>
      </c>
      <c r="H53" s="311">
        <f t="shared" si="14"/>
        <v>-0.52999999999999936</v>
      </c>
    </row>
    <row r="54" spans="1:8" ht="15" x14ac:dyDescent="0.2">
      <c r="A54" s="304" t="s">
        <v>43</v>
      </c>
      <c r="B54" s="469"/>
      <c r="C54" s="470"/>
      <c r="D54" s="470"/>
      <c r="E54" s="470"/>
      <c r="F54" s="471"/>
      <c r="H54" s="19"/>
    </row>
    <row r="55" spans="1:8" ht="15" x14ac:dyDescent="0.2">
      <c r="A55" s="305" t="s">
        <v>6</v>
      </c>
      <c r="B55" s="306">
        <v>5.5599999999999987</v>
      </c>
      <c r="C55" s="306">
        <v>57</v>
      </c>
      <c r="D55" s="306">
        <f>C55/10</f>
        <v>5.7</v>
      </c>
      <c r="E55" s="306">
        <v>10</v>
      </c>
      <c r="F55" s="306">
        <v>10</v>
      </c>
      <c r="H55" s="311">
        <f t="shared" ref="H55:H56" si="15">E55-B55</f>
        <v>4.4400000000000013</v>
      </c>
    </row>
    <row r="56" spans="1:8" ht="15" x14ac:dyDescent="0.2">
      <c r="A56" s="305" t="s">
        <v>8</v>
      </c>
      <c r="B56" s="306">
        <v>4.3900000000000006</v>
      </c>
      <c r="C56" s="306">
        <v>5.5</v>
      </c>
      <c r="D56" s="306">
        <f>C56/10</f>
        <v>0.55000000000000004</v>
      </c>
      <c r="E56" s="306">
        <v>2</v>
      </c>
      <c r="F56" s="306">
        <v>3</v>
      </c>
      <c r="H56" s="311">
        <f t="shared" si="15"/>
        <v>-2.3900000000000006</v>
      </c>
    </row>
    <row r="57" spans="1:8" ht="15" x14ac:dyDescent="0.2">
      <c r="A57" s="304" t="s">
        <v>14</v>
      </c>
      <c r="B57" s="469"/>
      <c r="C57" s="470"/>
      <c r="D57" s="470"/>
      <c r="E57" s="470"/>
      <c r="F57" s="471"/>
      <c r="H57" s="19"/>
    </row>
    <row r="58" spans="1:8" ht="15" x14ac:dyDescent="0.2">
      <c r="A58" s="305" t="s">
        <v>6</v>
      </c>
      <c r="B58" s="306">
        <v>5.009999999999998</v>
      </c>
      <c r="C58" s="306">
        <v>54.5</v>
      </c>
      <c r="D58" s="306">
        <f>C58/10</f>
        <v>5.45</v>
      </c>
      <c r="E58" s="306">
        <v>10</v>
      </c>
      <c r="F58" s="306">
        <v>10</v>
      </c>
      <c r="H58" s="311">
        <f t="shared" ref="H58:H59" si="16">E58-B58</f>
        <v>4.990000000000002</v>
      </c>
    </row>
    <row r="59" spans="1:8" ht="15" x14ac:dyDescent="0.2">
      <c r="A59" s="305" t="s">
        <v>8</v>
      </c>
      <c r="B59" s="306">
        <v>6.73</v>
      </c>
      <c r="C59" s="306">
        <v>3.5</v>
      </c>
      <c r="D59" s="306">
        <f>C59/10</f>
        <v>0.35</v>
      </c>
      <c r="E59" s="306">
        <v>2</v>
      </c>
      <c r="F59" s="306">
        <v>3</v>
      </c>
      <c r="H59" s="311">
        <f t="shared" si="16"/>
        <v>-4.7300000000000004</v>
      </c>
    </row>
    <row r="60" spans="1:8" ht="15" x14ac:dyDescent="0.2">
      <c r="A60" s="304" t="s">
        <v>7</v>
      </c>
      <c r="B60" s="469"/>
      <c r="C60" s="470"/>
      <c r="D60" s="470"/>
      <c r="E60" s="470"/>
      <c r="F60" s="471"/>
      <c r="H60" s="19"/>
    </row>
    <row r="61" spans="1:8" ht="15" x14ac:dyDescent="0.2">
      <c r="A61" s="305" t="s">
        <v>6</v>
      </c>
      <c r="B61" s="306">
        <v>34.53</v>
      </c>
      <c r="C61" s="306">
        <v>43.5</v>
      </c>
      <c r="D61" s="306">
        <f>C61/10</f>
        <v>4.3499999999999996</v>
      </c>
      <c r="E61" s="306">
        <v>10</v>
      </c>
      <c r="F61" s="306">
        <v>10</v>
      </c>
      <c r="H61" s="311">
        <f t="shared" ref="H61:H62" si="17">E61-B61</f>
        <v>-24.53</v>
      </c>
    </row>
    <row r="62" spans="1:8" ht="15" x14ac:dyDescent="0.2">
      <c r="A62" s="305" t="s">
        <v>8</v>
      </c>
      <c r="B62" s="306">
        <v>2.9699999999999998</v>
      </c>
      <c r="C62" s="306">
        <v>6.5</v>
      </c>
      <c r="D62" s="306">
        <f>C62/10</f>
        <v>0.65</v>
      </c>
      <c r="E62" s="306">
        <v>2</v>
      </c>
      <c r="F62" s="306">
        <v>3</v>
      </c>
      <c r="H62" s="311">
        <f t="shared" si="17"/>
        <v>-0.96999999999999975</v>
      </c>
    </row>
    <row r="63" spans="1:8" ht="15" x14ac:dyDescent="0.2">
      <c r="A63" s="304" t="s">
        <v>34</v>
      </c>
      <c r="B63" s="469"/>
      <c r="C63" s="470"/>
      <c r="D63" s="470"/>
      <c r="E63" s="470"/>
      <c r="F63" s="471"/>
      <c r="H63" s="19"/>
    </row>
    <row r="64" spans="1:8" ht="15" x14ac:dyDescent="0.2">
      <c r="A64" s="305" t="s">
        <v>6</v>
      </c>
      <c r="B64" s="306">
        <v>11.849999999999998</v>
      </c>
      <c r="C64" s="306">
        <v>42.5</v>
      </c>
      <c r="D64" s="306">
        <f>C64/10</f>
        <v>4.25</v>
      </c>
      <c r="E64" s="306">
        <v>10</v>
      </c>
      <c r="F64" s="306">
        <v>10</v>
      </c>
      <c r="H64" s="311">
        <f t="shared" ref="H64:H65" si="18">E64-B64</f>
        <v>-1.8499999999999979</v>
      </c>
    </row>
    <row r="65" spans="1:8" ht="15" x14ac:dyDescent="0.2">
      <c r="A65" s="305" t="s">
        <v>8</v>
      </c>
      <c r="B65" s="306">
        <v>1.45</v>
      </c>
      <c r="C65" s="306">
        <v>7.5</v>
      </c>
      <c r="D65" s="306">
        <f>C65/10</f>
        <v>0.75</v>
      </c>
      <c r="E65" s="306">
        <v>2</v>
      </c>
      <c r="F65" s="306">
        <v>3</v>
      </c>
      <c r="H65" s="311">
        <f t="shared" si="18"/>
        <v>0.55000000000000004</v>
      </c>
    </row>
    <row r="66" spans="1:8" ht="15" x14ac:dyDescent="0.2">
      <c r="A66" s="304" t="s">
        <v>31</v>
      </c>
      <c r="B66" s="469"/>
      <c r="C66" s="470"/>
      <c r="D66" s="470"/>
      <c r="E66" s="470"/>
      <c r="F66" s="471"/>
      <c r="H66" s="19"/>
    </row>
    <row r="67" spans="1:8" ht="15" x14ac:dyDescent="0.2">
      <c r="A67" s="305" t="s">
        <v>6</v>
      </c>
      <c r="B67" s="306">
        <v>14.859999999999998</v>
      </c>
      <c r="C67" s="306">
        <v>42</v>
      </c>
      <c r="D67" s="306">
        <f>C67/10</f>
        <v>4.2</v>
      </c>
      <c r="E67" s="306">
        <v>10</v>
      </c>
      <c r="F67" s="306">
        <v>10</v>
      </c>
      <c r="H67" s="311">
        <f t="shared" ref="H67:H68" si="19">E67-B67</f>
        <v>-4.8599999999999977</v>
      </c>
    </row>
    <row r="68" spans="1:8" ht="15" x14ac:dyDescent="0.2">
      <c r="A68" s="305" t="s">
        <v>8</v>
      </c>
      <c r="B68" s="306">
        <v>2.9499999999999997</v>
      </c>
      <c r="C68" s="306">
        <v>7.5</v>
      </c>
      <c r="D68" s="306">
        <f>C68/10</f>
        <v>0.75</v>
      </c>
      <c r="E68" s="306">
        <v>2</v>
      </c>
      <c r="F68" s="306">
        <v>3</v>
      </c>
      <c r="H68" s="311">
        <f t="shared" si="19"/>
        <v>-0.94999999999999973</v>
      </c>
    </row>
    <row r="69" spans="1:8" ht="15" x14ac:dyDescent="0.2">
      <c r="A69" s="299" t="s">
        <v>284</v>
      </c>
      <c r="H69" s="19"/>
    </row>
    <row r="70" spans="1:8" ht="15" x14ac:dyDescent="0.2">
      <c r="A70" s="304" t="s">
        <v>22</v>
      </c>
      <c r="B70" s="469"/>
      <c r="C70" s="470"/>
      <c r="D70" s="470"/>
      <c r="E70" s="470"/>
      <c r="F70" s="471"/>
      <c r="H70" s="19"/>
    </row>
    <row r="71" spans="1:8" ht="15" x14ac:dyDescent="0.2">
      <c r="A71" s="305" t="s">
        <v>6</v>
      </c>
      <c r="B71" s="306">
        <v>9.74</v>
      </c>
      <c r="C71" s="306">
        <v>38</v>
      </c>
      <c r="D71" s="306">
        <f>C71/10</f>
        <v>3.8</v>
      </c>
      <c r="E71" s="306">
        <v>10</v>
      </c>
      <c r="F71" s="306">
        <v>10</v>
      </c>
      <c r="H71" s="311">
        <f t="shared" ref="H71:H72" si="20">E71-B71</f>
        <v>0.25999999999999979</v>
      </c>
    </row>
    <row r="72" spans="1:8" ht="15" x14ac:dyDescent="0.2">
      <c r="A72" s="305" t="s">
        <v>8</v>
      </c>
      <c r="B72" s="306">
        <v>5.44</v>
      </c>
      <c r="C72" s="306">
        <v>8</v>
      </c>
      <c r="D72" s="306">
        <f>C72/10</f>
        <v>0.8</v>
      </c>
      <c r="E72" s="306">
        <v>2</v>
      </c>
      <c r="F72" s="306">
        <v>3</v>
      </c>
      <c r="H72" s="311">
        <f t="shared" si="20"/>
        <v>-3.4400000000000004</v>
      </c>
    </row>
    <row r="73" spans="1:8" ht="15" x14ac:dyDescent="0.2">
      <c r="A73" s="304" t="s">
        <v>86</v>
      </c>
      <c r="B73" s="469"/>
      <c r="C73" s="470"/>
      <c r="D73" s="470"/>
      <c r="E73" s="470"/>
      <c r="F73" s="471"/>
      <c r="H73" s="19"/>
    </row>
    <row r="74" spans="1:8" ht="15" x14ac:dyDescent="0.2">
      <c r="A74" s="305" t="s">
        <v>6</v>
      </c>
      <c r="B74" s="306">
        <v>8.129999999999999</v>
      </c>
      <c r="C74" s="306">
        <v>33.5</v>
      </c>
      <c r="D74" s="306">
        <f>C74/10</f>
        <v>3.35</v>
      </c>
      <c r="E74" s="306">
        <v>10</v>
      </c>
      <c r="F74" s="306">
        <v>10</v>
      </c>
      <c r="H74" s="311">
        <f t="shared" ref="H74:H75" si="21">E74-B74</f>
        <v>1.870000000000001</v>
      </c>
    </row>
    <row r="75" spans="1:8" ht="15" x14ac:dyDescent="0.2">
      <c r="A75" s="305" t="s">
        <v>8</v>
      </c>
      <c r="B75" s="306">
        <v>3.0199999999999996</v>
      </c>
      <c r="C75" s="306">
        <v>9</v>
      </c>
      <c r="D75" s="306">
        <f>C75/10</f>
        <v>0.9</v>
      </c>
      <c r="E75" s="306">
        <v>2</v>
      </c>
      <c r="F75" s="306">
        <v>3</v>
      </c>
      <c r="H75" s="311">
        <f t="shared" si="21"/>
        <v>-1.0199999999999996</v>
      </c>
    </row>
    <row r="76" spans="1:8" ht="15" x14ac:dyDescent="0.2">
      <c r="A76" s="304" t="s">
        <v>32</v>
      </c>
      <c r="B76" s="469"/>
      <c r="C76" s="470"/>
      <c r="D76" s="470"/>
      <c r="E76" s="470"/>
      <c r="F76" s="471"/>
      <c r="H76" s="19"/>
    </row>
    <row r="77" spans="1:8" ht="15" x14ac:dyDescent="0.2">
      <c r="A77" s="305" t="s">
        <v>6</v>
      </c>
      <c r="B77" s="306">
        <v>12.49</v>
      </c>
      <c r="C77" s="306">
        <v>40.5</v>
      </c>
      <c r="D77" s="306">
        <f>C77/10</f>
        <v>4.05</v>
      </c>
      <c r="E77" s="306">
        <v>10</v>
      </c>
      <c r="F77" s="306">
        <v>10</v>
      </c>
      <c r="H77" s="311">
        <f t="shared" ref="H77" si="22">E77-B77</f>
        <v>-2.4900000000000002</v>
      </c>
    </row>
    <row r="78" spans="1:8" ht="15" x14ac:dyDescent="0.2">
      <c r="A78" s="304" t="s">
        <v>5</v>
      </c>
      <c r="B78" s="469"/>
      <c r="C78" s="470"/>
      <c r="D78" s="470"/>
      <c r="E78" s="470"/>
      <c r="F78" s="471"/>
      <c r="H78" s="19"/>
    </row>
    <row r="79" spans="1:8" ht="15" x14ac:dyDescent="0.2">
      <c r="A79" s="305" t="s">
        <v>6</v>
      </c>
      <c r="B79" s="306">
        <v>2.169999999999999</v>
      </c>
      <c r="C79" s="306">
        <v>36.5</v>
      </c>
      <c r="D79" s="306">
        <f>C79/10</f>
        <v>3.65</v>
      </c>
      <c r="E79" s="306">
        <v>10</v>
      </c>
      <c r="F79" s="306">
        <v>10</v>
      </c>
      <c r="H79" s="311">
        <f t="shared" ref="H79:H80" si="23">E79-B79</f>
        <v>7.830000000000001</v>
      </c>
    </row>
    <row r="80" spans="1:8" ht="15" x14ac:dyDescent="0.2">
      <c r="A80" s="305" t="s">
        <v>8</v>
      </c>
      <c r="B80" s="306">
        <v>3.33</v>
      </c>
      <c r="C80" s="306">
        <v>3.5</v>
      </c>
      <c r="D80" s="306">
        <f>C80/10</f>
        <v>0.35</v>
      </c>
      <c r="E80" s="306">
        <v>2</v>
      </c>
      <c r="F80" s="306">
        <v>3</v>
      </c>
      <c r="H80" s="311">
        <f t="shared" si="23"/>
        <v>-1.33</v>
      </c>
    </row>
    <row r="81" spans="1:8" ht="15" x14ac:dyDescent="0.2">
      <c r="A81" s="304" t="s">
        <v>35</v>
      </c>
      <c r="B81" s="469"/>
      <c r="C81" s="470"/>
      <c r="D81" s="470"/>
      <c r="E81" s="470"/>
      <c r="F81" s="471"/>
      <c r="H81" s="19"/>
    </row>
    <row r="82" spans="1:8" ht="15" x14ac:dyDescent="0.2">
      <c r="A82" s="305" t="s">
        <v>6</v>
      </c>
      <c r="B82" s="306">
        <v>4.9599999999999991</v>
      </c>
      <c r="C82" s="306">
        <v>32</v>
      </c>
      <c r="D82" s="306">
        <f>C82/10</f>
        <v>3.2</v>
      </c>
      <c r="E82" s="306">
        <v>10</v>
      </c>
      <c r="F82" s="306">
        <v>10</v>
      </c>
      <c r="H82" s="311">
        <f t="shared" ref="H82:H83" si="24">E82-B82</f>
        <v>5.0400000000000009</v>
      </c>
    </row>
    <row r="83" spans="1:8" ht="15" x14ac:dyDescent="0.2">
      <c r="A83" s="305" t="s">
        <v>8</v>
      </c>
      <c r="B83" s="306">
        <v>3.46</v>
      </c>
      <c r="C83" s="306">
        <v>7</v>
      </c>
      <c r="D83" s="306">
        <f>C83/10</f>
        <v>0.7</v>
      </c>
      <c r="E83" s="306">
        <v>2</v>
      </c>
      <c r="F83" s="306">
        <v>3</v>
      </c>
      <c r="H83" s="311">
        <f t="shared" si="24"/>
        <v>-1.46</v>
      </c>
    </row>
    <row r="84" spans="1:8" ht="15" x14ac:dyDescent="0.2">
      <c r="A84" s="304" t="s">
        <v>10</v>
      </c>
      <c r="B84" s="469"/>
      <c r="C84" s="470"/>
      <c r="D84" s="470"/>
      <c r="E84" s="470"/>
      <c r="F84" s="471"/>
      <c r="H84" s="19"/>
    </row>
    <row r="85" spans="1:8" ht="15" x14ac:dyDescent="0.2">
      <c r="A85" s="305" t="s">
        <v>6</v>
      </c>
      <c r="B85" s="306">
        <v>11.93</v>
      </c>
      <c r="C85" s="306">
        <v>38.5</v>
      </c>
      <c r="D85" s="306">
        <f>C85/10</f>
        <v>3.85</v>
      </c>
      <c r="E85" s="306">
        <v>10</v>
      </c>
      <c r="F85" s="306">
        <v>10</v>
      </c>
      <c r="H85" s="311">
        <f t="shared" ref="H85" si="25">E85-B85</f>
        <v>-1.9299999999999997</v>
      </c>
    </row>
    <row r="86" spans="1:8" ht="15" x14ac:dyDescent="0.2">
      <c r="A86" s="304" t="s">
        <v>19</v>
      </c>
      <c r="B86" s="469"/>
      <c r="C86" s="470"/>
      <c r="D86" s="470"/>
      <c r="E86" s="470"/>
      <c r="F86" s="471"/>
      <c r="H86" s="19"/>
    </row>
    <row r="87" spans="1:8" ht="15" x14ac:dyDescent="0.2">
      <c r="A87" s="305" t="s">
        <v>6</v>
      </c>
      <c r="B87" s="306">
        <v>6.63</v>
      </c>
      <c r="C87" s="306">
        <v>28.5</v>
      </c>
      <c r="D87" s="306">
        <f>C87/10</f>
        <v>2.85</v>
      </c>
      <c r="E87" s="306">
        <v>10</v>
      </c>
      <c r="F87" s="306">
        <v>10</v>
      </c>
      <c r="H87" s="311">
        <f t="shared" ref="H87:H88" si="26">E87-B87</f>
        <v>3.37</v>
      </c>
    </row>
    <row r="88" spans="1:8" ht="15" x14ac:dyDescent="0.2">
      <c r="A88" s="307" t="s">
        <v>8</v>
      </c>
      <c r="B88" s="306">
        <v>4.59</v>
      </c>
      <c r="C88" s="306">
        <v>5.5</v>
      </c>
      <c r="D88" s="306">
        <f>C88/10</f>
        <v>0.55000000000000004</v>
      </c>
      <c r="E88" s="306">
        <v>2</v>
      </c>
      <c r="F88" s="306">
        <v>3</v>
      </c>
      <c r="H88" s="311">
        <f t="shared" si="26"/>
        <v>-2.59</v>
      </c>
    </row>
    <row r="89" spans="1:8" ht="15" x14ac:dyDescent="0.2">
      <c r="A89" s="304" t="s">
        <v>36</v>
      </c>
      <c r="B89" s="469"/>
      <c r="C89" s="470"/>
      <c r="D89" s="470"/>
      <c r="E89" s="470"/>
      <c r="F89" s="471"/>
      <c r="H89" s="19"/>
    </row>
    <row r="90" spans="1:8" ht="15" x14ac:dyDescent="0.2">
      <c r="A90" s="305" t="s">
        <v>6</v>
      </c>
      <c r="B90" s="306">
        <v>3.5599999999999987</v>
      </c>
      <c r="C90" s="306">
        <v>27</v>
      </c>
      <c r="D90" s="306">
        <f>C90/10</f>
        <v>2.7</v>
      </c>
      <c r="E90" s="306">
        <v>10</v>
      </c>
      <c r="F90" s="306">
        <v>10</v>
      </c>
      <c r="H90" s="311">
        <f t="shared" ref="H90:H91" si="27">E90-B90</f>
        <v>6.4400000000000013</v>
      </c>
    </row>
    <row r="91" spans="1:8" ht="15" x14ac:dyDescent="0.2">
      <c r="A91" s="305" t="s">
        <v>8</v>
      </c>
      <c r="B91" s="306">
        <v>2.09</v>
      </c>
      <c r="C91" s="306">
        <v>5.5</v>
      </c>
      <c r="D91" s="306">
        <f>C91/10</f>
        <v>0.55000000000000004</v>
      </c>
      <c r="E91" s="306">
        <v>2</v>
      </c>
      <c r="F91" s="306">
        <v>3</v>
      </c>
      <c r="H91" s="311">
        <f t="shared" si="27"/>
        <v>-8.9999999999999858E-2</v>
      </c>
    </row>
    <row r="92" spans="1:8" ht="15" x14ac:dyDescent="0.2">
      <c r="A92" s="304" t="s">
        <v>33</v>
      </c>
      <c r="B92" s="469"/>
      <c r="C92" s="470"/>
      <c r="D92" s="470"/>
      <c r="E92" s="470"/>
      <c r="F92" s="471"/>
      <c r="H92" s="19"/>
    </row>
    <row r="93" spans="1:8" ht="15" x14ac:dyDescent="0.2">
      <c r="A93" s="305" t="s">
        <v>6</v>
      </c>
      <c r="B93" s="306">
        <v>4.3499999999999996</v>
      </c>
      <c r="C93" s="306">
        <v>22.5</v>
      </c>
      <c r="D93" s="306">
        <f>C93/10</f>
        <v>2.25</v>
      </c>
      <c r="E93" s="306">
        <v>10</v>
      </c>
      <c r="F93" s="306">
        <v>10</v>
      </c>
      <c r="H93" s="311">
        <f t="shared" ref="H93:H94" si="28">E93-B93</f>
        <v>5.65</v>
      </c>
    </row>
    <row r="94" spans="1:8" ht="15" x14ac:dyDescent="0.2">
      <c r="A94" s="305" t="s">
        <v>8</v>
      </c>
      <c r="B94" s="306">
        <v>7.01</v>
      </c>
      <c r="C94" s="306">
        <v>4.5</v>
      </c>
      <c r="D94" s="306">
        <f>C94/10</f>
        <v>0.45</v>
      </c>
      <c r="E94" s="306">
        <v>2</v>
      </c>
      <c r="F94" s="306">
        <v>3</v>
      </c>
      <c r="H94" s="311">
        <f t="shared" si="28"/>
        <v>-5.01</v>
      </c>
    </row>
    <row r="95" spans="1:8" ht="15" x14ac:dyDescent="0.2">
      <c r="A95" s="304" t="s">
        <v>41</v>
      </c>
      <c r="B95" s="469"/>
      <c r="C95" s="470"/>
      <c r="D95" s="470"/>
      <c r="E95" s="470"/>
      <c r="F95" s="471"/>
      <c r="H95" s="19"/>
    </row>
    <row r="96" spans="1:8" ht="15" x14ac:dyDescent="0.2">
      <c r="A96" s="305" t="s">
        <v>6</v>
      </c>
      <c r="B96" s="306">
        <v>12.529999999999998</v>
      </c>
      <c r="C96" s="306">
        <v>23.5</v>
      </c>
      <c r="D96" s="306">
        <f>C96/10</f>
        <v>2.35</v>
      </c>
      <c r="E96" s="306">
        <v>10</v>
      </c>
      <c r="F96" s="306">
        <v>10</v>
      </c>
      <c r="H96" s="311">
        <f t="shared" ref="H96:H97" si="29">E96-B96</f>
        <v>-2.5299999999999976</v>
      </c>
    </row>
    <row r="97" spans="1:8" ht="15" x14ac:dyDescent="0.2">
      <c r="A97" s="305" t="s">
        <v>8</v>
      </c>
      <c r="B97" s="306">
        <v>3.78</v>
      </c>
      <c r="C97" s="306">
        <v>1</v>
      </c>
      <c r="D97" s="306">
        <f>C97/10</f>
        <v>0.1</v>
      </c>
      <c r="E97" s="306">
        <v>2</v>
      </c>
      <c r="F97" s="306">
        <v>3</v>
      </c>
      <c r="H97" s="311">
        <f t="shared" si="29"/>
        <v>-1.7799999999999998</v>
      </c>
    </row>
    <row r="98" spans="1:8" ht="15" x14ac:dyDescent="0.2">
      <c r="A98" s="304" t="s">
        <v>42</v>
      </c>
      <c r="B98" s="469"/>
      <c r="C98" s="470">
        <v>22.5</v>
      </c>
      <c r="D98" s="470"/>
      <c r="E98" s="470"/>
      <c r="F98" s="471"/>
      <c r="H98" s="19"/>
    </row>
    <row r="99" spans="1:8" ht="15" x14ac:dyDescent="0.2">
      <c r="A99" s="305" t="s">
        <v>6</v>
      </c>
      <c r="B99" s="306">
        <v>13.25</v>
      </c>
      <c r="C99" s="306">
        <v>22.5</v>
      </c>
      <c r="D99" s="306">
        <f>C99/10</f>
        <v>2.25</v>
      </c>
      <c r="E99" s="306">
        <v>10</v>
      </c>
      <c r="F99" s="306">
        <v>10</v>
      </c>
      <c r="H99" s="311">
        <f t="shared" ref="H99:H100" si="30">E99-B99</f>
        <v>-3.25</v>
      </c>
    </row>
    <row r="100" spans="1:8" ht="15" x14ac:dyDescent="0.2">
      <c r="A100" s="305" t="s">
        <v>8</v>
      </c>
      <c r="B100" s="306">
        <v>4</v>
      </c>
      <c r="C100" s="306"/>
      <c r="D100" s="306">
        <f>C100/10</f>
        <v>0</v>
      </c>
      <c r="E100" s="306">
        <v>2</v>
      </c>
      <c r="F100" s="306">
        <v>3</v>
      </c>
      <c r="H100" s="311">
        <f t="shared" si="30"/>
        <v>-2</v>
      </c>
    </row>
    <row r="101" spans="1:8" ht="15" x14ac:dyDescent="0.2">
      <c r="A101" s="304" t="s">
        <v>125</v>
      </c>
      <c r="B101" s="469"/>
      <c r="C101" s="470">
        <v>21</v>
      </c>
      <c r="D101" s="470"/>
      <c r="E101" s="470"/>
      <c r="F101" s="471"/>
      <c r="H101" s="19"/>
    </row>
    <row r="102" spans="1:8" ht="15" x14ac:dyDescent="0.2">
      <c r="A102" s="305" t="s">
        <v>6</v>
      </c>
      <c r="B102" s="306">
        <v>2.6999999999999993</v>
      </c>
      <c r="C102" s="306">
        <v>21</v>
      </c>
      <c r="D102" s="306">
        <f>C102/8</f>
        <v>2.625</v>
      </c>
      <c r="E102" s="306">
        <v>10</v>
      </c>
      <c r="F102" s="306">
        <v>10</v>
      </c>
      <c r="H102" s="311">
        <f t="shared" ref="H102:H103" si="31">E102-B102</f>
        <v>7.3000000000000007</v>
      </c>
    </row>
    <row r="103" spans="1:8" ht="15" x14ac:dyDescent="0.2">
      <c r="A103" s="305" t="s">
        <v>8</v>
      </c>
      <c r="B103" s="306"/>
      <c r="C103" s="306"/>
      <c r="D103" s="306"/>
      <c r="E103" s="306">
        <v>2</v>
      </c>
      <c r="F103" s="306">
        <v>3</v>
      </c>
      <c r="H103" s="311">
        <f t="shared" si="31"/>
        <v>2</v>
      </c>
    </row>
    <row r="104" spans="1:8" ht="15" x14ac:dyDescent="0.2">
      <c r="A104" s="304" t="s">
        <v>40</v>
      </c>
      <c r="B104" s="469"/>
      <c r="C104" s="470"/>
      <c r="D104" s="470"/>
      <c r="E104" s="470"/>
      <c r="F104" s="471"/>
      <c r="H104" s="19"/>
    </row>
    <row r="105" spans="1:8" ht="15" x14ac:dyDescent="0.2">
      <c r="A105" s="305" t="s">
        <v>6</v>
      </c>
      <c r="B105" s="306">
        <v>4.0199999999999996</v>
      </c>
      <c r="C105" s="306">
        <v>9</v>
      </c>
      <c r="D105" s="306">
        <f>C105/10</f>
        <v>0.9</v>
      </c>
      <c r="E105" s="306">
        <v>10</v>
      </c>
      <c r="F105" s="306">
        <v>10</v>
      </c>
      <c r="H105" s="311">
        <f t="shared" ref="H105:H106" si="32">E105-B105</f>
        <v>5.98</v>
      </c>
    </row>
    <row r="106" spans="1:8" ht="15" x14ac:dyDescent="0.2">
      <c r="A106" s="305" t="s">
        <v>8</v>
      </c>
      <c r="B106" s="306">
        <v>0.25999999999999995</v>
      </c>
      <c r="C106" s="306">
        <v>2</v>
      </c>
      <c r="D106" s="306">
        <f>C106/10</f>
        <v>0.2</v>
      </c>
      <c r="E106" s="306">
        <v>2</v>
      </c>
      <c r="F106" s="306">
        <v>3</v>
      </c>
      <c r="H106" s="311">
        <f t="shared" si="32"/>
        <v>1.74</v>
      </c>
    </row>
    <row r="107" spans="1:8" ht="15" x14ac:dyDescent="0.2">
      <c r="A107" s="304" t="s">
        <v>164</v>
      </c>
      <c r="B107" s="469"/>
      <c r="C107" s="470"/>
      <c r="D107" s="470"/>
      <c r="E107" s="470"/>
      <c r="F107" s="471"/>
      <c r="H107" s="19"/>
    </row>
    <row r="108" spans="1:8" ht="15" x14ac:dyDescent="0.2">
      <c r="A108" s="305" t="s">
        <v>6</v>
      </c>
      <c r="B108" s="306">
        <v>4.7</v>
      </c>
      <c r="C108" s="306">
        <v>10</v>
      </c>
      <c r="D108" s="306">
        <f>C108/5</f>
        <v>2</v>
      </c>
      <c r="E108" s="306">
        <v>10</v>
      </c>
      <c r="F108" s="306">
        <v>10</v>
      </c>
      <c r="H108" s="311">
        <f t="shared" ref="H108:H109" si="33">E108-B108</f>
        <v>5.3</v>
      </c>
    </row>
    <row r="109" spans="1:8" ht="15" x14ac:dyDescent="0.2">
      <c r="A109" s="305"/>
      <c r="B109" s="306"/>
      <c r="C109" s="306"/>
      <c r="D109" s="306"/>
      <c r="E109" s="306">
        <v>2</v>
      </c>
      <c r="F109" s="306">
        <v>3</v>
      </c>
      <c r="H109" s="311">
        <f t="shared" si="33"/>
        <v>2</v>
      </c>
    </row>
    <row r="110" spans="1:8" ht="15.75" x14ac:dyDescent="0.25">
      <c r="B110" s="308">
        <f>SUM(B5:B109)</f>
        <v>554.99285714285702</v>
      </c>
      <c r="C110" s="309"/>
      <c r="D110" s="308">
        <f t="shared" ref="D110:F110" si="34">SUM(D5:D109)</f>
        <v>272.91250000000002</v>
      </c>
      <c r="E110" s="308">
        <f t="shared" si="34"/>
        <v>519</v>
      </c>
      <c r="F110" s="308">
        <f t="shared" si="34"/>
        <v>639</v>
      </c>
      <c r="H110" s="312">
        <f>SUMIF(H5:H109,"&gt;0")</f>
        <v>115.89142857142858</v>
      </c>
    </row>
    <row r="111" spans="1:8" ht="15" x14ac:dyDescent="0.2">
      <c r="A111" s="173" t="s">
        <v>280</v>
      </c>
      <c r="H111" s="19"/>
    </row>
    <row r="112" spans="1:8" ht="15" x14ac:dyDescent="0.2">
      <c r="A112" s="304" t="s">
        <v>264</v>
      </c>
      <c r="B112" s="469"/>
      <c r="C112" s="470"/>
      <c r="D112" s="470"/>
      <c r="E112" s="470"/>
      <c r="F112" s="471"/>
      <c r="H112" s="19"/>
    </row>
    <row r="113" spans="1:8" ht="15" x14ac:dyDescent="0.2">
      <c r="A113" s="305" t="s">
        <v>6</v>
      </c>
      <c r="B113" s="306">
        <v>0</v>
      </c>
      <c r="C113" s="306"/>
      <c r="D113" s="306"/>
      <c r="E113" s="306">
        <v>10</v>
      </c>
      <c r="F113" s="306">
        <v>10</v>
      </c>
      <c r="H113" s="311">
        <f t="shared" ref="H113:H114" si="35">E113-B113</f>
        <v>10</v>
      </c>
    </row>
    <row r="114" spans="1:8" ht="15" x14ac:dyDescent="0.2">
      <c r="A114" s="305" t="s">
        <v>8</v>
      </c>
      <c r="B114" s="306">
        <v>0</v>
      </c>
      <c r="C114" s="306"/>
      <c r="D114" s="306"/>
      <c r="E114" s="306">
        <v>3</v>
      </c>
      <c r="F114" s="306">
        <v>3</v>
      </c>
      <c r="H114" s="311">
        <f t="shared" si="35"/>
        <v>3</v>
      </c>
    </row>
    <row r="115" spans="1:8" ht="15" x14ac:dyDescent="0.2">
      <c r="A115" s="304" t="s">
        <v>265</v>
      </c>
      <c r="B115" s="469"/>
      <c r="C115" s="470"/>
      <c r="D115" s="470"/>
      <c r="E115" s="470"/>
      <c r="F115" s="471"/>
      <c r="H115" s="19"/>
    </row>
    <row r="116" spans="1:8" ht="15" x14ac:dyDescent="0.2">
      <c r="A116" s="305" t="s">
        <v>6</v>
      </c>
      <c r="B116" s="306">
        <v>10</v>
      </c>
      <c r="C116" s="306"/>
      <c r="D116" s="306"/>
      <c r="E116" s="306">
        <v>10</v>
      </c>
      <c r="F116" s="306">
        <v>15</v>
      </c>
      <c r="H116" s="311">
        <f t="shared" ref="H116:H117" si="36">E116-B116</f>
        <v>0</v>
      </c>
    </row>
    <row r="117" spans="1:8" ht="15" x14ac:dyDescent="0.2">
      <c r="A117" s="305" t="s">
        <v>8</v>
      </c>
      <c r="B117" s="306">
        <v>0</v>
      </c>
      <c r="C117" s="306"/>
      <c r="D117" s="306"/>
      <c r="E117" s="306">
        <v>3</v>
      </c>
      <c r="F117" s="306">
        <v>3</v>
      </c>
      <c r="H117" s="311">
        <f t="shared" si="36"/>
        <v>3</v>
      </c>
    </row>
    <row r="118" spans="1:8" ht="15" x14ac:dyDescent="0.2">
      <c r="A118" s="304" t="s">
        <v>266</v>
      </c>
      <c r="B118" s="469"/>
      <c r="C118" s="470"/>
      <c r="D118" s="470"/>
      <c r="E118" s="470"/>
      <c r="F118" s="471"/>
      <c r="H118" s="19"/>
    </row>
    <row r="119" spans="1:8" ht="15" x14ac:dyDescent="0.2">
      <c r="A119" s="305" t="s">
        <v>6</v>
      </c>
      <c r="B119" s="306">
        <v>10</v>
      </c>
      <c r="C119" s="306"/>
      <c r="D119" s="306"/>
      <c r="E119" s="306">
        <v>10</v>
      </c>
      <c r="F119" s="306">
        <v>15</v>
      </c>
      <c r="H119" s="311">
        <f t="shared" ref="H119:H120" si="37">E119-B119</f>
        <v>0</v>
      </c>
    </row>
    <row r="120" spans="1:8" ht="15" x14ac:dyDescent="0.2">
      <c r="A120" s="305" t="s">
        <v>8</v>
      </c>
      <c r="B120" s="306">
        <v>0</v>
      </c>
      <c r="C120" s="306"/>
      <c r="D120" s="306"/>
      <c r="E120" s="306">
        <v>3</v>
      </c>
      <c r="F120" s="306">
        <v>3</v>
      </c>
      <c r="H120" s="311">
        <f t="shared" si="37"/>
        <v>3</v>
      </c>
    </row>
    <row r="121" spans="1:8" ht="15" x14ac:dyDescent="0.2">
      <c r="A121" s="304" t="s">
        <v>267</v>
      </c>
      <c r="B121" s="469"/>
      <c r="C121" s="470"/>
      <c r="D121" s="470"/>
      <c r="E121" s="470"/>
      <c r="F121" s="471"/>
      <c r="H121" s="19"/>
    </row>
    <row r="122" spans="1:8" ht="15" x14ac:dyDescent="0.2">
      <c r="A122" s="305" t="s">
        <v>6</v>
      </c>
      <c r="B122" s="306">
        <v>10</v>
      </c>
      <c r="C122" s="306"/>
      <c r="D122" s="306"/>
      <c r="E122" s="306">
        <v>10</v>
      </c>
      <c r="F122" s="306">
        <v>15</v>
      </c>
      <c r="H122" s="311">
        <f t="shared" ref="H122:H123" si="38">E122-B122</f>
        <v>0</v>
      </c>
    </row>
    <row r="123" spans="1:8" ht="15" x14ac:dyDescent="0.2">
      <c r="A123" s="305" t="s">
        <v>8</v>
      </c>
      <c r="B123" s="306">
        <v>0</v>
      </c>
      <c r="C123" s="306"/>
      <c r="D123" s="306"/>
      <c r="E123" s="306">
        <v>3</v>
      </c>
      <c r="F123" s="306">
        <v>3</v>
      </c>
      <c r="H123" s="311">
        <f t="shared" si="38"/>
        <v>3</v>
      </c>
    </row>
    <row r="124" spans="1:8" ht="15" x14ac:dyDescent="0.2">
      <c r="A124" s="304" t="s">
        <v>268</v>
      </c>
      <c r="B124" s="469"/>
      <c r="C124" s="470"/>
      <c r="D124" s="470"/>
      <c r="E124" s="470"/>
      <c r="F124" s="471"/>
      <c r="H124" s="19"/>
    </row>
    <row r="125" spans="1:8" ht="15" x14ac:dyDescent="0.2">
      <c r="A125" s="305" t="s">
        <v>6</v>
      </c>
      <c r="B125" s="306">
        <v>10</v>
      </c>
      <c r="C125" s="306"/>
      <c r="D125" s="306"/>
      <c r="E125" s="306">
        <v>10</v>
      </c>
      <c r="F125" s="306">
        <v>15</v>
      </c>
      <c r="H125" s="311">
        <f t="shared" ref="H125:H126" si="39">E125-B125</f>
        <v>0</v>
      </c>
    </row>
    <row r="126" spans="1:8" ht="15" x14ac:dyDescent="0.2">
      <c r="A126" s="305" t="s">
        <v>8</v>
      </c>
      <c r="B126" s="306">
        <v>0</v>
      </c>
      <c r="C126" s="306"/>
      <c r="D126" s="306"/>
      <c r="E126" s="306">
        <v>3</v>
      </c>
      <c r="F126" s="306">
        <v>3</v>
      </c>
      <c r="H126" s="311">
        <f t="shared" si="39"/>
        <v>3</v>
      </c>
    </row>
    <row r="127" spans="1:8" ht="15" x14ac:dyDescent="0.2">
      <c r="A127" s="304" t="s">
        <v>269</v>
      </c>
      <c r="B127" s="469"/>
      <c r="C127" s="470"/>
      <c r="D127" s="470"/>
      <c r="E127" s="470"/>
      <c r="F127" s="471"/>
      <c r="H127" s="19"/>
    </row>
    <row r="128" spans="1:8" ht="15" x14ac:dyDescent="0.2">
      <c r="A128" s="305" t="s">
        <v>6</v>
      </c>
      <c r="B128" s="306">
        <v>8</v>
      </c>
      <c r="C128" s="306"/>
      <c r="D128" s="306"/>
      <c r="E128" s="306">
        <v>10</v>
      </c>
      <c r="F128" s="306">
        <v>20</v>
      </c>
      <c r="H128" s="311">
        <f t="shared" ref="H128:H129" si="40">E128-B128</f>
        <v>2</v>
      </c>
    </row>
    <row r="129" spans="1:8" ht="15" x14ac:dyDescent="0.2">
      <c r="A129" s="305" t="s">
        <v>8</v>
      </c>
      <c r="B129" s="306">
        <v>0</v>
      </c>
      <c r="C129" s="306"/>
      <c r="D129" s="306"/>
      <c r="E129" s="306">
        <v>3</v>
      </c>
      <c r="F129" s="306">
        <v>4</v>
      </c>
      <c r="H129" s="311">
        <f t="shared" si="40"/>
        <v>3</v>
      </c>
    </row>
    <row r="130" spans="1:8" ht="25.5" x14ac:dyDescent="0.2">
      <c r="A130" s="304" t="s">
        <v>270</v>
      </c>
      <c r="B130" s="469"/>
      <c r="C130" s="470"/>
      <c r="D130" s="470"/>
      <c r="E130" s="470"/>
      <c r="F130" s="471"/>
      <c r="H130" s="19"/>
    </row>
    <row r="131" spans="1:8" ht="15" x14ac:dyDescent="0.2">
      <c r="A131" s="305" t="s">
        <v>6</v>
      </c>
      <c r="B131" s="306">
        <v>0</v>
      </c>
      <c r="C131" s="306"/>
      <c r="D131" s="306"/>
      <c r="E131" s="306">
        <v>10</v>
      </c>
      <c r="F131" s="306">
        <v>20</v>
      </c>
      <c r="H131" s="311">
        <f t="shared" ref="H131:H132" si="41">E131-B131</f>
        <v>10</v>
      </c>
    </row>
    <row r="132" spans="1:8" ht="15" x14ac:dyDescent="0.2">
      <c r="A132" s="305" t="s">
        <v>8</v>
      </c>
      <c r="B132" s="306">
        <v>0</v>
      </c>
      <c r="C132" s="306"/>
      <c r="D132" s="306"/>
      <c r="E132" s="306">
        <v>3</v>
      </c>
      <c r="F132" s="306">
        <v>4</v>
      </c>
      <c r="H132" s="311">
        <f t="shared" si="41"/>
        <v>3</v>
      </c>
    </row>
    <row r="133" spans="1:8" ht="15.75" x14ac:dyDescent="0.25">
      <c r="A133" s="309"/>
      <c r="B133" s="308">
        <f>SUM(B112:B132)</f>
        <v>48</v>
      </c>
      <c r="C133" s="309"/>
      <c r="D133" s="309"/>
      <c r="E133" s="308">
        <f t="shared" ref="E133:F133" si="42">SUM(E112:E132)</f>
        <v>91</v>
      </c>
      <c r="F133" s="308">
        <f t="shared" si="42"/>
        <v>133</v>
      </c>
      <c r="H133" s="312">
        <f t="shared" ref="H133" si="43">SUM(H112:H132)</f>
        <v>43</v>
      </c>
    </row>
    <row r="134" spans="1:8" ht="12.75" x14ac:dyDescent="0.2">
      <c r="A134" s="310" t="s">
        <v>287</v>
      </c>
      <c r="B134" s="308">
        <f>B110+B133</f>
        <v>602.99285714285702</v>
      </c>
      <c r="C134" s="309"/>
      <c r="D134" s="309"/>
      <c r="E134" s="308">
        <f t="shared" ref="E134:F134" si="44">E110+E133</f>
        <v>610</v>
      </c>
      <c r="F134" s="308">
        <f t="shared" si="44"/>
        <v>772</v>
      </c>
      <c r="H134" s="1"/>
    </row>
    <row r="135" spans="1:8" ht="15.75" x14ac:dyDescent="0.25">
      <c r="A135" s="310" t="s">
        <v>293</v>
      </c>
      <c r="B135" s="308"/>
      <c r="C135" s="309"/>
      <c r="D135" s="309"/>
      <c r="E135" s="308"/>
      <c r="F135" s="308"/>
      <c r="H135" s="312">
        <f>H110+H133</f>
        <v>158.89142857142858</v>
      </c>
    </row>
    <row r="136" spans="1:8" x14ac:dyDescent="0.2">
      <c r="B136" s="298"/>
      <c r="E136" s="298"/>
      <c r="F136" s="298"/>
    </row>
    <row r="137" spans="1:8" ht="15" x14ac:dyDescent="0.2">
      <c r="A137" s="158" t="s">
        <v>281</v>
      </c>
      <c r="B137" s="309"/>
      <c r="C137" s="309"/>
      <c r="D137" s="309"/>
      <c r="H137" s="9"/>
    </row>
    <row r="138" spans="1:8" ht="15" x14ac:dyDescent="0.2">
      <c r="A138" s="304" t="s">
        <v>12</v>
      </c>
      <c r="B138" s="466"/>
      <c r="C138" s="467"/>
      <c r="D138" s="468"/>
      <c r="H138" s="9"/>
    </row>
    <row r="139" spans="1:8" ht="15" x14ac:dyDescent="0.2">
      <c r="A139" s="305" t="s">
        <v>6</v>
      </c>
      <c r="B139" s="306">
        <v>13.229999999999999</v>
      </c>
      <c r="C139" s="306">
        <v>13.5</v>
      </c>
      <c r="D139" s="306">
        <f>C139/10</f>
        <v>1.35</v>
      </c>
      <c r="H139" s="9"/>
    </row>
    <row r="140" spans="1:8" ht="15" x14ac:dyDescent="0.2">
      <c r="A140" s="304" t="s">
        <v>17</v>
      </c>
      <c r="B140" s="466"/>
      <c r="C140" s="467"/>
      <c r="D140" s="468"/>
      <c r="H140" s="9"/>
    </row>
    <row r="141" spans="1:8" ht="15" x14ac:dyDescent="0.2">
      <c r="A141" s="305" t="s">
        <v>6</v>
      </c>
      <c r="B141" s="306">
        <v>9.5799999999999983</v>
      </c>
      <c r="C141" s="306">
        <v>21</v>
      </c>
      <c r="D141" s="306">
        <f>C141/10</f>
        <v>2.1</v>
      </c>
      <c r="H141" s="9"/>
    </row>
    <row r="142" spans="1:8" ht="15" x14ac:dyDescent="0.2">
      <c r="A142" s="305" t="s">
        <v>8</v>
      </c>
      <c r="B142" s="306">
        <v>2.38</v>
      </c>
      <c r="C142" s="306">
        <v>6</v>
      </c>
      <c r="D142" s="306">
        <f>C142/10</f>
        <v>0.6</v>
      </c>
      <c r="H142" s="9"/>
    </row>
    <row r="143" spans="1:8" ht="15" x14ac:dyDescent="0.2">
      <c r="A143" s="304" t="s">
        <v>9</v>
      </c>
      <c r="B143" s="466"/>
      <c r="C143" s="467"/>
      <c r="D143" s="468"/>
      <c r="H143" s="9"/>
    </row>
    <row r="144" spans="1:8" ht="15" x14ac:dyDescent="0.2">
      <c r="A144" s="305" t="s">
        <v>6</v>
      </c>
      <c r="B144" s="306">
        <v>4.5699999999999994</v>
      </c>
      <c r="C144" s="306">
        <v>21.5</v>
      </c>
      <c r="D144" s="306">
        <f>C144/10</f>
        <v>2.15</v>
      </c>
      <c r="H144" s="9"/>
    </row>
    <row r="145" spans="1:8" ht="15" x14ac:dyDescent="0.2">
      <c r="A145" s="305" t="s">
        <v>8</v>
      </c>
      <c r="B145" s="306">
        <v>5.67</v>
      </c>
      <c r="C145" s="306">
        <v>1.5</v>
      </c>
      <c r="D145" s="306">
        <f>C145/10</f>
        <v>0.15</v>
      </c>
      <c r="H145" s="9"/>
    </row>
    <row r="146" spans="1:8" ht="15" x14ac:dyDescent="0.2">
      <c r="A146" s="304" t="s">
        <v>25</v>
      </c>
      <c r="B146" s="466"/>
      <c r="C146" s="467"/>
      <c r="D146" s="468"/>
      <c r="H146" s="9"/>
    </row>
    <row r="147" spans="1:8" ht="15" x14ac:dyDescent="0.2">
      <c r="A147" s="305" t="s">
        <v>6</v>
      </c>
      <c r="B147" s="306">
        <v>4.0799999999999992</v>
      </c>
      <c r="C147" s="306">
        <v>21</v>
      </c>
      <c r="D147" s="306">
        <f>C147/10</f>
        <v>2.1</v>
      </c>
      <c r="H147" s="9"/>
    </row>
    <row r="148" spans="1:8" ht="15" x14ac:dyDescent="0.2">
      <c r="A148" s="305" t="s">
        <v>8</v>
      </c>
      <c r="B148" s="306">
        <v>2.56</v>
      </c>
      <c r="C148" s="306">
        <v>2</v>
      </c>
      <c r="D148" s="306">
        <f>C148/10</f>
        <v>0.2</v>
      </c>
      <c r="H148" s="9"/>
    </row>
    <row r="149" spans="1:8" ht="15" x14ac:dyDescent="0.2">
      <c r="A149" s="304" t="s">
        <v>15</v>
      </c>
      <c r="B149" s="466"/>
      <c r="C149" s="467"/>
      <c r="D149" s="468"/>
      <c r="H149" s="9"/>
    </row>
    <row r="150" spans="1:8" ht="15" x14ac:dyDescent="0.2">
      <c r="A150" s="305" t="s">
        <v>6</v>
      </c>
      <c r="B150" s="306">
        <v>10.86</v>
      </c>
      <c r="C150" s="306">
        <v>32</v>
      </c>
      <c r="D150" s="306">
        <f>C150/10</f>
        <v>3.2</v>
      </c>
      <c r="H150" s="9"/>
    </row>
    <row r="151" spans="1:8" ht="15" x14ac:dyDescent="0.2">
      <c r="A151" s="305" t="s">
        <v>8</v>
      </c>
      <c r="B151" s="306">
        <v>4.29</v>
      </c>
      <c r="C151" s="306">
        <v>5.5</v>
      </c>
      <c r="D151" s="306">
        <f>C151/10</f>
        <v>0.55000000000000004</v>
      </c>
      <c r="H151" s="9"/>
    </row>
    <row r="152" spans="1:8" ht="15" x14ac:dyDescent="0.2">
      <c r="A152" s="304" t="s">
        <v>29</v>
      </c>
      <c r="B152" s="466"/>
      <c r="C152" s="467"/>
      <c r="D152" s="468"/>
      <c r="H152" s="9"/>
    </row>
    <row r="153" spans="1:8" ht="15" x14ac:dyDescent="0.2">
      <c r="A153" s="305" t="s">
        <v>6</v>
      </c>
      <c r="B153" s="306">
        <v>6.74</v>
      </c>
      <c r="C153" s="306">
        <v>33</v>
      </c>
      <c r="D153" s="306">
        <f>C153/10</f>
        <v>3.3</v>
      </c>
      <c r="H153" s="9"/>
    </row>
    <row r="154" spans="1:8" ht="15" x14ac:dyDescent="0.2">
      <c r="A154" s="305" t="s">
        <v>8</v>
      </c>
      <c r="B154" s="306">
        <v>2.06</v>
      </c>
      <c r="C154" s="306">
        <v>2</v>
      </c>
      <c r="D154" s="306">
        <f>C154/10</f>
        <v>0.2</v>
      </c>
      <c r="H154" s="9"/>
    </row>
    <row r="155" spans="1:8" ht="15" x14ac:dyDescent="0.2">
      <c r="A155" s="304" t="s">
        <v>37</v>
      </c>
      <c r="B155" s="466"/>
      <c r="C155" s="467"/>
      <c r="D155" s="468"/>
      <c r="H155" s="9"/>
    </row>
    <row r="156" spans="1:8" ht="15" x14ac:dyDescent="0.2">
      <c r="A156" s="305" t="s">
        <v>6</v>
      </c>
      <c r="B156" s="306">
        <v>7.59</v>
      </c>
      <c r="C156" s="306">
        <v>15.5</v>
      </c>
      <c r="D156" s="306">
        <f>C156/10</f>
        <v>1.55</v>
      </c>
      <c r="H156" s="9"/>
    </row>
    <row r="157" spans="1:8" ht="15" x14ac:dyDescent="0.2">
      <c r="A157" s="305" t="s">
        <v>8</v>
      </c>
      <c r="B157" s="306">
        <v>7</v>
      </c>
      <c r="C157" s="306">
        <v>0</v>
      </c>
      <c r="D157" s="306">
        <f>C157/10</f>
        <v>0</v>
      </c>
      <c r="H157" s="9"/>
    </row>
    <row r="158" spans="1:8" ht="15" x14ac:dyDescent="0.2">
      <c r="A158" s="309"/>
      <c r="B158" s="308">
        <f>SUM(B138:B157)</f>
        <v>80.61</v>
      </c>
      <c r="C158" s="309"/>
      <c r="D158" s="309"/>
      <c r="H158" s="9"/>
    </row>
    <row r="159" spans="1:8" ht="15" x14ac:dyDescent="0.2">
      <c r="A159" s="310" t="s">
        <v>288</v>
      </c>
      <c r="B159" s="308">
        <f>B110+B133+B158</f>
        <v>683.60285714285703</v>
      </c>
      <c r="C159" s="309"/>
      <c r="D159" s="309"/>
      <c r="H159" s="9"/>
    </row>
  </sheetData>
  <sortState ref="G3:I44">
    <sortCondition ref="G2"/>
  </sortState>
  <mergeCells count="52">
    <mergeCell ref="B14:F14"/>
    <mergeCell ref="C1:D1"/>
    <mergeCell ref="E1:F1"/>
    <mergeCell ref="B5:F5"/>
    <mergeCell ref="B8:F8"/>
    <mergeCell ref="B11:F11"/>
    <mergeCell ref="B112:F112"/>
    <mergeCell ref="B51:F51"/>
    <mergeCell ref="B17:F17"/>
    <mergeCell ref="B20:F20"/>
    <mergeCell ref="B23:F23"/>
    <mergeCell ref="B26:F26"/>
    <mergeCell ref="B29:F29"/>
    <mergeCell ref="B32:F32"/>
    <mergeCell ref="B36:F36"/>
    <mergeCell ref="B39:F39"/>
    <mergeCell ref="B42:F42"/>
    <mergeCell ref="B45:F45"/>
    <mergeCell ref="B48:F48"/>
    <mergeCell ref="B78:F78"/>
    <mergeCell ref="B81:F81"/>
    <mergeCell ref="B84:F84"/>
    <mergeCell ref="B104:F104"/>
    <mergeCell ref="B107:F107"/>
    <mergeCell ref="B63:F63"/>
    <mergeCell ref="B66:F66"/>
    <mergeCell ref="B70:F70"/>
    <mergeCell ref="B73:F73"/>
    <mergeCell ref="B76:F76"/>
    <mergeCell ref="B115:F115"/>
    <mergeCell ref="B118:F118"/>
    <mergeCell ref="H1:H2"/>
    <mergeCell ref="B149:D149"/>
    <mergeCell ref="B152:D152"/>
    <mergeCell ref="B124:F124"/>
    <mergeCell ref="B89:F89"/>
    <mergeCell ref="B92:F92"/>
    <mergeCell ref="B95:F95"/>
    <mergeCell ref="B98:F98"/>
    <mergeCell ref="B101:F101"/>
    <mergeCell ref="B121:F121"/>
    <mergeCell ref="B86:F86"/>
    <mergeCell ref="B54:F54"/>
    <mergeCell ref="B57:F57"/>
    <mergeCell ref="B60:F60"/>
    <mergeCell ref="B155:D155"/>
    <mergeCell ref="B127:F127"/>
    <mergeCell ref="B130:F130"/>
    <mergeCell ref="B138:D138"/>
    <mergeCell ref="B140:D140"/>
    <mergeCell ref="B143:D143"/>
    <mergeCell ref="B146:D146"/>
  </mergeCells>
  <conditionalFormatting sqref="H5:H135">
    <cfRule type="cellIs" dxfId="397" priority="2" operator="lessThan">
      <formula>0</formula>
    </cfRule>
  </conditionalFormatting>
  <conditionalFormatting sqref="H5:H109">
    <cfRule type="cellIs" dxfId="39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G19" sqref="G19"/>
    </sheetView>
  </sheetViews>
  <sheetFormatPr defaultRowHeight="11.25" x14ac:dyDescent="0.2"/>
  <cols>
    <col min="1" max="1" width="26" bestFit="1" customWidth="1"/>
  </cols>
  <sheetData>
    <row r="1" spans="1:2" x14ac:dyDescent="0.2">
      <c r="A1" s="249" t="s">
        <v>20</v>
      </c>
      <c r="B1" s="296">
        <v>294</v>
      </c>
    </row>
    <row r="2" spans="1:2" x14ac:dyDescent="0.2">
      <c r="A2" s="249" t="s">
        <v>23</v>
      </c>
      <c r="B2" s="296">
        <v>245.5</v>
      </c>
    </row>
    <row r="3" spans="1:2" x14ac:dyDescent="0.2">
      <c r="A3" s="249" t="s">
        <v>28</v>
      </c>
      <c r="B3" s="296">
        <v>241</v>
      </c>
    </row>
    <row r="4" spans="1:2" x14ac:dyDescent="0.2">
      <c r="A4" s="249" t="s">
        <v>18</v>
      </c>
      <c r="B4" s="296">
        <v>133</v>
      </c>
    </row>
    <row r="5" spans="1:2" x14ac:dyDescent="0.2">
      <c r="A5" s="249" t="s">
        <v>21</v>
      </c>
      <c r="B5" s="296">
        <v>130.5</v>
      </c>
    </row>
    <row r="6" spans="1:2" x14ac:dyDescent="0.2">
      <c r="A6" s="249" t="s">
        <v>95</v>
      </c>
      <c r="B6" s="296">
        <v>123.5</v>
      </c>
    </row>
    <row r="7" spans="1:2" x14ac:dyDescent="0.2">
      <c r="A7" s="249" t="s">
        <v>24</v>
      </c>
      <c r="B7" s="296">
        <v>116.5</v>
      </c>
    </row>
    <row r="8" spans="1:2" x14ac:dyDescent="0.2">
      <c r="A8" s="249" t="s">
        <v>16</v>
      </c>
      <c r="B8" s="296">
        <v>103</v>
      </c>
    </row>
    <row r="9" spans="1:2" x14ac:dyDescent="0.2">
      <c r="A9" s="249" t="s">
        <v>26</v>
      </c>
      <c r="B9" s="296">
        <v>94</v>
      </c>
    </row>
    <row r="10" spans="1:2" x14ac:dyDescent="0.2">
      <c r="A10" s="249" t="s">
        <v>27</v>
      </c>
      <c r="B10" s="296">
        <v>94</v>
      </c>
    </row>
    <row r="11" spans="1:2" x14ac:dyDescent="0.2">
      <c r="A11" s="249" t="s">
        <v>13</v>
      </c>
      <c r="B11" s="296">
        <v>89</v>
      </c>
    </row>
    <row r="12" spans="1:2" x14ac:dyDescent="0.2">
      <c r="A12" s="249" t="s">
        <v>38</v>
      </c>
      <c r="B12" s="296">
        <v>81</v>
      </c>
    </row>
    <row r="13" spans="1:2" x14ac:dyDescent="0.2">
      <c r="A13" s="249" t="s">
        <v>30</v>
      </c>
      <c r="B13" s="296">
        <v>72.5</v>
      </c>
    </row>
    <row r="14" spans="1:2" x14ac:dyDescent="0.2">
      <c r="A14" s="249" t="s">
        <v>39</v>
      </c>
      <c r="B14" s="296">
        <v>64</v>
      </c>
    </row>
    <row r="15" spans="1:2" x14ac:dyDescent="0.2">
      <c r="A15" s="249" t="s">
        <v>43</v>
      </c>
      <c r="B15" s="296">
        <v>62.5</v>
      </c>
    </row>
    <row r="16" spans="1:2" x14ac:dyDescent="0.2">
      <c r="A16" s="249" t="s">
        <v>14</v>
      </c>
      <c r="B16" s="296">
        <v>58</v>
      </c>
    </row>
    <row r="17" spans="1:2" x14ac:dyDescent="0.2">
      <c r="A17" s="249" t="s">
        <v>96</v>
      </c>
      <c r="B17" s="296">
        <v>57.5</v>
      </c>
    </row>
    <row r="18" spans="1:2" x14ac:dyDescent="0.2">
      <c r="A18" s="249" t="s">
        <v>7</v>
      </c>
      <c r="B18" s="296">
        <v>50</v>
      </c>
    </row>
    <row r="19" spans="1:2" x14ac:dyDescent="0.2">
      <c r="A19" s="249" t="s">
        <v>34</v>
      </c>
      <c r="B19" s="296">
        <v>50</v>
      </c>
    </row>
    <row r="20" spans="1:2" x14ac:dyDescent="0.2">
      <c r="A20" s="249" t="s">
        <v>31</v>
      </c>
      <c r="B20" s="296">
        <v>49.5</v>
      </c>
    </row>
    <row r="21" spans="1:2" x14ac:dyDescent="0.2">
      <c r="A21" s="249" t="s">
        <v>97</v>
      </c>
      <c r="B21" s="296">
        <v>48</v>
      </c>
    </row>
    <row r="22" spans="1:2" x14ac:dyDescent="0.2">
      <c r="A22" s="249" t="s">
        <v>22</v>
      </c>
      <c r="B22" s="296">
        <v>45</v>
      </c>
    </row>
    <row r="23" spans="1:2" x14ac:dyDescent="0.2">
      <c r="A23" s="249" t="s">
        <v>86</v>
      </c>
      <c r="B23" s="296">
        <v>42.5</v>
      </c>
    </row>
    <row r="24" spans="1:2" x14ac:dyDescent="0.2">
      <c r="A24" s="249" t="s">
        <v>32</v>
      </c>
      <c r="B24" s="296">
        <v>40.5</v>
      </c>
    </row>
    <row r="25" spans="1:2" x14ac:dyDescent="0.2">
      <c r="A25" s="249" t="s">
        <v>5</v>
      </c>
      <c r="B25" s="296">
        <v>40</v>
      </c>
    </row>
    <row r="26" spans="1:2" x14ac:dyDescent="0.2">
      <c r="A26" s="249" t="s">
        <v>35</v>
      </c>
      <c r="B26" s="296">
        <v>39</v>
      </c>
    </row>
    <row r="27" spans="1:2" x14ac:dyDescent="0.2">
      <c r="A27" s="249" t="s">
        <v>10</v>
      </c>
      <c r="B27" s="296">
        <v>38.5</v>
      </c>
    </row>
    <row r="28" spans="1:2" x14ac:dyDescent="0.2">
      <c r="A28" s="249" t="s">
        <v>15</v>
      </c>
      <c r="B28" s="296">
        <v>37.5</v>
      </c>
    </row>
    <row r="29" spans="1:2" x14ac:dyDescent="0.2">
      <c r="A29" s="249" t="s">
        <v>29</v>
      </c>
      <c r="B29" s="296">
        <v>35</v>
      </c>
    </row>
    <row r="30" spans="1:2" x14ac:dyDescent="0.2">
      <c r="A30" s="249" t="s">
        <v>19</v>
      </c>
      <c r="B30" s="296">
        <v>34</v>
      </c>
    </row>
    <row r="31" spans="1:2" x14ac:dyDescent="0.2">
      <c r="A31" s="249" t="s">
        <v>36</v>
      </c>
      <c r="B31" s="296">
        <v>32.5</v>
      </c>
    </row>
    <row r="32" spans="1:2" x14ac:dyDescent="0.2">
      <c r="A32" s="249" t="s">
        <v>17</v>
      </c>
      <c r="B32" s="296">
        <v>27</v>
      </c>
    </row>
    <row r="33" spans="1:2" x14ac:dyDescent="0.2">
      <c r="A33" s="249" t="s">
        <v>33</v>
      </c>
      <c r="B33" s="296">
        <v>27</v>
      </c>
    </row>
    <row r="34" spans="1:2" x14ac:dyDescent="0.2">
      <c r="A34" s="249" t="s">
        <v>41</v>
      </c>
      <c r="B34" s="296">
        <v>24.5</v>
      </c>
    </row>
    <row r="35" spans="1:2" x14ac:dyDescent="0.2">
      <c r="A35" s="249" t="s">
        <v>9</v>
      </c>
      <c r="B35" s="296">
        <v>23</v>
      </c>
    </row>
    <row r="36" spans="1:2" x14ac:dyDescent="0.2">
      <c r="A36" s="249" t="s">
        <v>25</v>
      </c>
      <c r="B36" s="296">
        <v>23</v>
      </c>
    </row>
    <row r="37" spans="1:2" x14ac:dyDescent="0.2">
      <c r="A37" s="249" t="s">
        <v>42</v>
      </c>
      <c r="B37" s="296">
        <v>22.5</v>
      </c>
    </row>
    <row r="38" spans="1:2" x14ac:dyDescent="0.2">
      <c r="A38" s="249" t="s">
        <v>125</v>
      </c>
      <c r="B38" s="296">
        <v>21</v>
      </c>
    </row>
    <row r="39" spans="1:2" x14ac:dyDescent="0.2">
      <c r="A39" s="249" t="s">
        <v>37</v>
      </c>
      <c r="B39" s="296">
        <v>15.5</v>
      </c>
    </row>
    <row r="40" spans="1:2" x14ac:dyDescent="0.2">
      <c r="A40" s="249" t="s">
        <v>12</v>
      </c>
      <c r="B40" s="296">
        <v>13.5</v>
      </c>
    </row>
    <row r="41" spans="1:2" x14ac:dyDescent="0.2">
      <c r="A41" s="249" t="s">
        <v>40</v>
      </c>
      <c r="B41" s="296">
        <v>11</v>
      </c>
    </row>
    <row r="42" spans="1:2" x14ac:dyDescent="0.2">
      <c r="A42" s="249" t="s">
        <v>164</v>
      </c>
      <c r="B42" s="296">
        <v>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zoomScale="90" zoomScaleNormal="90" workbookViewId="0">
      <pane ySplit="3" topLeftCell="A4" activePane="bottomLeft" state="frozenSplit"/>
      <selection pane="bottomLeft" activeCell="L33" sqref="L33"/>
    </sheetView>
  </sheetViews>
  <sheetFormatPr defaultRowHeight="11.25" outlineLevelRow="1" x14ac:dyDescent="0.2"/>
  <cols>
    <col min="1" max="1" width="25.33203125" customWidth="1"/>
    <col min="2" max="2" width="8.6640625" customWidth="1"/>
    <col min="3" max="3" width="10.33203125" customWidth="1"/>
    <col min="4" max="4" width="8.83203125" customWidth="1"/>
    <col min="5" max="5" width="10.83203125" customWidth="1"/>
    <col min="6" max="6" width="9.33203125" style="202"/>
    <col min="7" max="7" width="11.5" style="202" bestFit="1" customWidth="1"/>
    <col min="8" max="8" width="45.33203125" bestFit="1" customWidth="1"/>
    <col min="10" max="10" width="27.6640625" customWidth="1"/>
  </cols>
  <sheetData>
    <row r="1" spans="1:8" ht="15.75" x14ac:dyDescent="0.25">
      <c r="F1" s="201">
        <f>SUM(F4:F154)</f>
        <v>102</v>
      </c>
      <c r="G1" s="201">
        <f>SUM(G4:G154)</f>
        <v>21945</v>
      </c>
    </row>
    <row r="2" spans="1:8" ht="12.75" customHeight="1" x14ac:dyDescent="0.2">
      <c r="A2" s="43" t="s">
        <v>0</v>
      </c>
      <c r="B2" s="459" t="s">
        <v>197</v>
      </c>
      <c r="C2" s="460"/>
      <c r="D2" s="460"/>
      <c r="E2" s="461"/>
      <c r="F2" s="477" t="s">
        <v>210</v>
      </c>
      <c r="G2" s="477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">
        <v>5</v>
      </c>
      <c r="B4" s="135">
        <v>10.5</v>
      </c>
      <c r="C4" s="136">
        <v>10</v>
      </c>
      <c r="D4" s="135">
        <v>4.5</v>
      </c>
      <c r="E4" s="203">
        <v>16</v>
      </c>
      <c r="F4" s="200"/>
      <c r="G4" s="200"/>
    </row>
    <row r="5" spans="1:8" ht="15.75" x14ac:dyDescent="0.25">
      <c r="A5" s="145" t="s">
        <v>6</v>
      </c>
      <c r="B5" s="138">
        <v>6.5</v>
      </c>
      <c r="C5" s="139">
        <v>10</v>
      </c>
      <c r="D5" s="138">
        <v>4.5</v>
      </c>
      <c r="E5" s="204">
        <v>12</v>
      </c>
      <c r="F5" s="200"/>
      <c r="G5" s="200"/>
    </row>
    <row r="6" spans="1:8" ht="15.75" x14ac:dyDescent="0.25">
      <c r="A6" s="145" t="s">
        <v>8</v>
      </c>
      <c r="B6" s="139">
        <v>4</v>
      </c>
      <c r="C6" s="140"/>
      <c r="D6" s="140"/>
      <c r="E6" s="204">
        <v>4</v>
      </c>
      <c r="F6" s="200"/>
      <c r="G6" s="200"/>
    </row>
    <row r="7" spans="1:8" ht="15.75" x14ac:dyDescent="0.25">
      <c r="A7" s="176" t="s">
        <v>7</v>
      </c>
      <c r="B7" s="135">
        <v>4.5</v>
      </c>
      <c r="C7" s="136">
        <v>10</v>
      </c>
      <c r="D7" s="136">
        <v>2</v>
      </c>
      <c r="E7" s="205">
        <v>12.5</v>
      </c>
      <c r="F7" s="200"/>
      <c r="G7" s="200"/>
    </row>
    <row r="8" spans="1:8" ht="15.75" x14ac:dyDescent="0.25">
      <c r="A8" s="145" t="s">
        <v>6</v>
      </c>
      <c r="B8" s="138">
        <v>3.5</v>
      </c>
      <c r="C8" s="139">
        <v>10</v>
      </c>
      <c r="D8" s="139">
        <v>2</v>
      </c>
      <c r="E8" s="206">
        <v>11.5</v>
      </c>
      <c r="F8" s="200">
        <v>10</v>
      </c>
      <c r="G8" s="200">
        <v>2100</v>
      </c>
      <c r="H8" s="72"/>
    </row>
    <row r="9" spans="1:8" ht="15.75" x14ac:dyDescent="0.25">
      <c r="A9" s="145" t="s">
        <v>8</v>
      </c>
      <c r="B9" s="139">
        <v>1</v>
      </c>
      <c r="C9" s="140"/>
      <c r="D9" s="140"/>
      <c r="E9" s="204">
        <v>1</v>
      </c>
      <c r="F9" s="200"/>
      <c r="G9" s="200">
        <f>F9*310</f>
        <v>0</v>
      </c>
    </row>
    <row r="10" spans="1:8" ht="15.75" x14ac:dyDescent="0.25">
      <c r="A10" s="176" t="s">
        <v>9</v>
      </c>
      <c r="B10" s="136">
        <v>13</v>
      </c>
      <c r="C10" s="137"/>
      <c r="D10" s="135">
        <v>3.5</v>
      </c>
      <c r="E10" s="205">
        <v>9.5</v>
      </c>
      <c r="F10" s="200"/>
      <c r="G10" s="200"/>
    </row>
    <row r="11" spans="1:8" ht="15.75" x14ac:dyDescent="0.25">
      <c r="A11" s="145" t="s">
        <v>6</v>
      </c>
      <c r="B11" s="139">
        <v>11</v>
      </c>
      <c r="C11" s="140"/>
      <c r="D11" s="138">
        <v>3.5</v>
      </c>
      <c r="E11" s="206">
        <v>7.5</v>
      </c>
      <c r="F11" s="200"/>
      <c r="G11" s="200">
        <f>F11*220</f>
        <v>0</v>
      </c>
    </row>
    <row r="12" spans="1:8" ht="15.75" x14ac:dyDescent="0.25">
      <c r="A12" s="145" t="s">
        <v>8</v>
      </c>
      <c r="B12" s="139">
        <v>2</v>
      </c>
      <c r="C12" s="140"/>
      <c r="D12" s="140"/>
      <c r="E12" s="204">
        <v>2</v>
      </c>
      <c r="F12" s="200"/>
      <c r="G12" s="200"/>
    </row>
    <row r="13" spans="1:8" ht="15.75" x14ac:dyDescent="0.25">
      <c r="A13" s="176" t="s">
        <v>10</v>
      </c>
      <c r="B13" s="137"/>
      <c r="C13" s="136">
        <v>20</v>
      </c>
      <c r="D13" s="136">
        <v>3</v>
      </c>
      <c r="E13" s="203">
        <v>17</v>
      </c>
      <c r="F13" s="200"/>
      <c r="G13" s="200"/>
    </row>
    <row r="14" spans="1:8" ht="15.75" x14ac:dyDescent="0.25">
      <c r="A14" s="145" t="s">
        <v>6</v>
      </c>
      <c r="B14" s="140"/>
      <c r="C14" s="139">
        <v>20</v>
      </c>
      <c r="D14" s="139">
        <v>3</v>
      </c>
      <c r="E14" s="204">
        <v>17</v>
      </c>
      <c r="F14" s="200"/>
      <c r="G14" s="200"/>
    </row>
    <row r="15" spans="1:8" ht="15.75" hidden="1" outlineLevel="1" x14ac:dyDescent="0.25">
      <c r="A15" s="180" t="s">
        <v>94</v>
      </c>
      <c r="B15" s="136">
        <v>1</v>
      </c>
      <c r="C15" s="137"/>
      <c r="D15" s="137"/>
      <c r="E15" s="203">
        <v>1</v>
      </c>
      <c r="F15" s="200"/>
      <c r="G15" s="200"/>
    </row>
    <row r="16" spans="1:8" ht="15.75" hidden="1" outlineLevel="1" x14ac:dyDescent="0.25">
      <c r="A16" s="183" t="s">
        <v>6</v>
      </c>
      <c r="B16" s="139">
        <v>1</v>
      </c>
      <c r="C16" s="140"/>
      <c r="D16" s="140"/>
      <c r="E16" s="204">
        <v>1</v>
      </c>
      <c r="F16" s="200"/>
      <c r="G16" s="200"/>
    </row>
    <row r="17" spans="1:7" ht="15.75" hidden="1" outlineLevel="1" x14ac:dyDescent="0.25">
      <c r="A17" s="180" t="s">
        <v>85</v>
      </c>
      <c r="B17" s="135">
        <v>2.5</v>
      </c>
      <c r="C17" s="137"/>
      <c r="D17" s="137"/>
      <c r="E17" s="205">
        <v>2.5</v>
      </c>
      <c r="F17" s="200"/>
      <c r="G17" s="200"/>
    </row>
    <row r="18" spans="1:7" ht="15.75" hidden="1" outlineLevel="1" x14ac:dyDescent="0.25">
      <c r="A18" s="183" t="s">
        <v>6</v>
      </c>
      <c r="B18" s="138">
        <v>2.5</v>
      </c>
      <c r="C18" s="140"/>
      <c r="D18" s="140"/>
      <c r="E18" s="206">
        <v>2.5</v>
      </c>
      <c r="F18" s="200"/>
      <c r="G18" s="200"/>
    </row>
    <row r="19" spans="1:7" ht="15.75" hidden="1" outlineLevel="1" x14ac:dyDescent="0.25">
      <c r="A19" s="180" t="s">
        <v>11</v>
      </c>
      <c r="B19" s="136">
        <v>5</v>
      </c>
      <c r="C19" s="137"/>
      <c r="D19" s="136">
        <v>1</v>
      </c>
      <c r="E19" s="203">
        <v>4</v>
      </c>
      <c r="F19" s="200"/>
      <c r="G19" s="200"/>
    </row>
    <row r="20" spans="1:7" ht="15.75" hidden="1" outlineLevel="1" x14ac:dyDescent="0.25">
      <c r="A20" s="183" t="s">
        <v>6</v>
      </c>
      <c r="B20" s="139">
        <v>5</v>
      </c>
      <c r="C20" s="140"/>
      <c r="D20" s="139">
        <v>1</v>
      </c>
      <c r="E20" s="204">
        <v>4</v>
      </c>
      <c r="F20" s="200"/>
      <c r="G20" s="200"/>
    </row>
    <row r="21" spans="1:7" ht="15.75" hidden="1" outlineLevel="1" x14ac:dyDescent="0.25">
      <c r="A21" s="176" t="s">
        <v>12</v>
      </c>
      <c r="B21" s="136">
        <v>2</v>
      </c>
      <c r="C21" s="136">
        <v>10</v>
      </c>
      <c r="D21" s="136">
        <v>1</v>
      </c>
      <c r="E21" s="203">
        <v>11</v>
      </c>
      <c r="F21" s="200"/>
      <c r="G21" s="200"/>
    </row>
    <row r="22" spans="1:7" ht="15.75" collapsed="1" x14ac:dyDescent="0.25">
      <c r="A22" s="145" t="s">
        <v>6</v>
      </c>
      <c r="B22" s="139">
        <v>2</v>
      </c>
      <c r="C22" s="139">
        <v>10</v>
      </c>
      <c r="D22" s="139">
        <v>1</v>
      </c>
      <c r="E22" s="204">
        <v>11</v>
      </c>
      <c r="F22" s="200"/>
      <c r="G22" s="200"/>
    </row>
    <row r="23" spans="1:7" ht="15.75" x14ac:dyDescent="0.25">
      <c r="A23" s="176" t="s">
        <v>13</v>
      </c>
      <c r="B23" s="136">
        <v>8</v>
      </c>
      <c r="C23" s="136">
        <v>30</v>
      </c>
      <c r="D23" s="136">
        <v>5</v>
      </c>
      <c r="E23" s="203">
        <v>33</v>
      </c>
      <c r="F23" s="200"/>
      <c r="G23" s="200"/>
    </row>
    <row r="24" spans="1:7" ht="15.75" x14ac:dyDescent="0.25">
      <c r="A24" s="145" t="s">
        <v>6</v>
      </c>
      <c r="B24" s="138">
        <v>1.5</v>
      </c>
      <c r="C24" s="139">
        <v>30</v>
      </c>
      <c r="D24" s="138">
        <v>3.5</v>
      </c>
      <c r="E24" s="204">
        <v>28</v>
      </c>
      <c r="F24" s="200">
        <v>10</v>
      </c>
      <c r="G24" s="200">
        <v>2100</v>
      </c>
    </row>
    <row r="25" spans="1:7" ht="15.75" x14ac:dyDescent="0.25">
      <c r="A25" s="145" t="s">
        <v>8</v>
      </c>
      <c r="B25" s="138">
        <v>6.5</v>
      </c>
      <c r="C25" s="140"/>
      <c r="D25" s="138">
        <v>1.5</v>
      </c>
      <c r="E25" s="204">
        <v>5</v>
      </c>
      <c r="F25" s="212"/>
      <c r="G25" s="212"/>
    </row>
    <row r="26" spans="1:7" ht="15.75" x14ac:dyDescent="0.25">
      <c r="A26" s="176" t="s">
        <v>14</v>
      </c>
      <c r="B26" s="135">
        <v>20.5</v>
      </c>
      <c r="C26" s="136">
        <v>20</v>
      </c>
      <c r="D26" s="136">
        <v>5</v>
      </c>
      <c r="E26" s="205">
        <v>35.5</v>
      </c>
      <c r="F26" s="200"/>
      <c r="G26" s="200"/>
    </row>
    <row r="27" spans="1:7" ht="15.75" x14ac:dyDescent="0.25">
      <c r="A27" s="145" t="s">
        <v>6</v>
      </c>
      <c r="B27" s="138">
        <v>16.5</v>
      </c>
      <c r="C27" s="139">
        <v>20</v>
      </c>
      <c r="D27" s="139">
        <v>5</v>
      </c>
      <c r="E27" s="206">
        <v>31.5</v>
      </c>
      <c r="F27" s="200"/>
      <c r="G27" s="200"/>
    </row>
    <row r="28" spans="1:7" ht="15.75" x14ac:dyDescent="0.25">
      <c r="A28" s="145" t="s">
        <v>8</v>
      </c>
      <c r="B28" s="139">
        <v>4</v>
      </c>
      <c r="C28" s="140"/>
      <c r="D28" s="140"/>
      <c r="E28" s="204">
        <v>4</v>
      </c>
      <c r="F28" s="200"/>
      <c r="G28" s="200"/>
    </row>
    <row r="29" spans="1:7" ht="15.75" x14ac:dyDescent="0.25">
      <c r="A29" s="176" t="s">
        <v>15</v>
      </c>
      <c r="B29" s="135">
        <v>7.5</v>
      </c>
      <c r="C29" s="136">
        <v>15</v>
      </c>
      <c r="D29" s="135">
        <v>3.5</v>
      </c>
      <c r="E29" s="203">
        <v>19</v>
      </c>
      <c r="F29" s="200"/>
      <c r="G29" s="200"/>
    </row>
    <row r="30" spans="1:7" ht="15.75" x14ac:dyDescent="0.25">
      <c r="A30" s="145" t="s">
        <v>6</v>
      </c>
      <c r="B30" s="139">
        <v>5</v>
      </c>
      <c r="C30" s="139">
        <v>10</v>
      </c>
      <c r="D30" s="138">
        <v>3.5</v>
      </c>
      <c r="E30" s="206">
        <v>11.5</v>
      </c>
      <c r="F30" s="200"/>
      <c r="G30" s="200"/>
    </row>
    <row r="31" spans="1:7" ht="15.75" x14ac:dyDescent="0.25">
      <c r="A31" s="145" t="s">
        <v>8</v>
      </c>
      <c r="B31" s="138">
        <v>2.5</v>
      </c>
      <c r="C31" s="139">
        <v>5</v>
      </c>
      <c r="D31" s="140"/>
      <c r="E31" s="206">
        <v>7.5</v>
      </c>
      <c r="F31" s="200"/>
      <c r="G31" s="200"/>
    </row>
    <row r="32" spans="1:7" ht="15.75" x14ac:dyDescent="0.25">
      <c r="A32" s="176" t="s">
        <v>16</v>
      </c>
      <c r="B32" s="135">
        <v>4.5</v>
      </c>
      <c r="C32" s="136">
        <v>56</v>
      </c>
      <c r="D32" s="136">
        <v>10</v>
      </c>
      <c r="E32" s="205">
        <v>50.5</v>
      </c>
      <c r="F32" s="200"/>
      <c r="G32" s="200"/>
    </row>
    <row r="33" spans="1:8" ht="15.75" x14ac:dyDescent="0.25">
      <c r="A33" s="145" t="s">
        <v>6</v>
      </c>
      <c r="B33" s="140"/>
      <c r="C33" s="139">
        <v>56</v>
      </c>
      <c r="D33" s="139">
        <v>8</v>
      </c>
      <c r="E33" s="204">
        <v>48</v>
      </c>
      <c r="F33" s="200"/>
      <c r="G33" s="200"/>
    </row>
    <row r="34" spans="1:8" ht="15.75" x14ac:dyDescent="0.25">
      <c r="A34" s="145" t="s">
        <v>8</v>
      </c>
      <c r="B34" s="138">
        <v>4.5</v>
      </c>
      <c r="C34" s="140"/>
      <c r="D34" s="139">
        <v>2</v>
      </c>
      <c r="E34" s="206">
        <v>2.5</v>
      </c>
      <c r="F34" s="200"/>
      <c r="G34" s="200"/>
    </row>
    <row r="35" spans="1:8" ht="15.75" x14ac:dyDescent="0.25">
      <c r="A35" s="176" t="s">
        <v>17</v>
      </c>
      <c r="B35" s="135">
        <v>11.5</v>
      </c>
      <c r="C35" s="136">
        <v>10</v>
      </c>
      <c r="D35" s="136">
        <v>1</v>
      </c>
      <c r="E35" s="205">
        <v>20.5</v>
      </c>
      <c r="F35" s="200"/>
      <c r="G35" s="200">
        <f>F35*310</f>
        <v>0</v>
      </c>
    </row>
    <row r="36" spans="1:8" ht="15.75" x14ac:dyDescent="0.25">
      <c r="A36" s="145" t="s">
        <v>6</v>
      </c>
      <c r="B36" s="139">
        <v>6</v>
      </c>
      <c r="C36" s="139">
        <v>10</v>
      </c>
      <c r="D36" s="140"/>
      <c r="E36" s="204">
        <v>16</v>
      </c>
      <c r="F36" s="200"/>
      <c r="G36" s="200"/>
      <c r="H36" s="72"/>
    </row>
    <row r="37" spans="1:8" ht="15.75" x14ac:dyDescent="0.25">
      <c r="A37" s="145" t="s">
        <v>8</v>
      </c>
      <c r="B37" s="138">
        <v>5.5</v>
      </c>
      <c r="C37" s="140"/>
      <c r="D37" s="139">
        <v>1</v>
      </c>
      <c r="E37" s="206">
        <v>4.5</v>
      </c>
      <c r="F37" s="200"/>
      <c r="G37" s="200"/>
      <c r="H37" s="72"/>
    </row>
    <row r="38" spans="1:8" ht="15.75" x14ac:dyDescent="0.25">
      <c r="A38" s="176" t="s">
        <v>18</v>
      </c>
      <c r="B38" s="136">
        <v>4</v>
      </c>
      <c r="C38" s="136">
        <v>64</v>
      </c>
      <c r="D38" s="135">
        <v>20.5</v>
      </c>
      <c r="E38" s="205">
        <v>47.5</v>
      </c>
      <c r="F38" s="200"/>
      <c r="G38" s="200"/>
    </row>
    <row r="39" spans="1:8" ht="15.75" x14ac:dyDescent="0.25">
      <c r="A39" s="145" t="s">
        <v>6</v>
      </c>
      <c r="B39" s="139">
        <v>3</v>
      </c>
      <c r="C39" s="139">
        <v>60</v>
      </c>
      <c r="D39" s="138">
        <v>19.5</v>
      </c>
      <c r="E39" s="206">
        <v>43.5</v>
      </c>
      <c r="F39" s="200">
        <v>15</v>
      </c>
      <c r="G39" s="200">
        <v>3150</v>
      </c>
      <c r="H39" s="72" t="s">
        <v>181</v>
      </c>
    </row>
    <row r="40" spans="1:8" ht="15.75" x14ac:dyDescent="0.25">
      <c r="A40" s="145" t="s">
        <v>8</v>
      </c>
      <c r="B40" s="139">
        <v>1</v>
      </c>
      <c r="C40" s="139">
        <v>4</v>
      </c>
      <c r="D40" s="139">
        <v>1</v>
      </c>
      <c r="E40" s="204">
        <v>4</v>
      </c>
      <c r="F40" s="200">
        <v>5</v>
      </c>
      <c r="G40" s="200">
        <v>1575</v>
      </c>
    </row>
    <row r="41" spans="1:8" ht="15.75" x14ac:dyDescent="0.25">
      <c r="A41" s="176" t="s">
        <v>19</v>
      </c>
      <c r="B41" s="135">
        <v>5.5</v>
      </c>
      <c r="C41" s="136">
        <v>20</v>
      </c>
      <c r="D41" s="137"/>
      <c r="E41" s="205">
        <v>25.5</v>
      </c>
      <c r="F41" s="212"/>
      <c r="G41" s="212"/>
    </row>
    <row r="42" spans="1:8" ht="15.75" x14ac:dyDescent="0.25">
      <c r="A42" s="145" t="s">
        <v>6</v>
      </c>
      <c r="B42" s="140"/>
      <c r="C42" s="139">
        <v>20</v>
      </c>
      <c r="D42" s="140"/>
      <c r="E42" s="204">
        <v>20</v>
      </c>
      <c r="F42" s="200"/>
      <c r="G42" s="200"/>
    </row>
    <row r="43" spans="1:8" ht="15.75" x14ac:dyDescent="0.25">
      <c r="A43" s="145" t="s">
        <v>8</v>
      </c>
      <c r="B43" s="138">
        <v>5.5</v>
      </c>
      <c r="C43" s="140"/>
      <c r="D43" s="140"/>
      <c r="E43" s="206">
        <v>5.5</v>
      </c>
      <c r="F43" s="200"/>
      <c r="G43" s="200"/>
    </row>
    <row r="44" spans="1:8" ht="15.75" x14ac:dyDescent="0.25">
      <c r="A44" s="176" t="s">
        <v>20</v>
      </c>
      <c r="B44" s="135">
        <v>2.5</v>
      </c>
      <c r="C44" s="136">
        <v>145</v>
      </c>
      <c r="D44" s="135">
        <v>52.5</v>
      </c>
      <c r="E44" s="203">
        <v>95</v>
      </c>
      <c r="F44" s="200"/>
      <c r="G44" s="200"/>
    </row>
    <row r="45" spans="1:8" ht="15.75" x14ac:dyDescent="0.25">
      <c r="A45" s="145" t="s">
        <v>6</v>
      </c>
      <c r="B45" s="140"/>
      <c r="C45" s="139">
        <v>135</v>
      </c>
      <c r="D45" s="138">
        <v>50.5</v>
      </c>
      <c r="E45" s="206">
        <v>84.5</v>
      </c>
      <c r="F45" s="200"/>
      <c r="G45" s="200"/>
      <c r="H45" s="72"/>
    </row>
    <row r="46" spans="1:8" ht="15.75" x14ac:dyDescent="0.25">
      <c r="A46" s="145" t="s">
        <v>8</v>
      </c>
      <c r="B46" s="138">
        <v>2.5</v>
      </c>
      <c r="C46" s="139">
        <v>10</v>
      </c>
      <c r="D46" s="139">
        <v>2</v>
      </c>
      <c r="E46" s="206">
        <v>10.5</v>
      </c>
      <c r="F46" s="200"/>
      <c r="G46" s="200">
        <f>F46*220</f>
        <v>0</v>
      </c>
      <c r="H46" s="72"/>
    </row>
    <row r="47" spans="1:8" ht="15.75" x14ac:dyDescent="0.25">
      <c r="A47" s="176" t="s">
        <v>21</v>
      </c>
      <c r="B47" s="135">
        <v>14.5</v>
      </c>
      <c r="C47" s="136">
        <v>40</v>
      </c>
      <c r="D47" s="136">
        <v>8</v>
      </c>
      <c r="E47" s="205">
        <v>46.5</v>
      </c>
      <c r="F47" s="200"/>
      <c r="G47" s="200">
        <f>F47*310</f>
        <v>0</v>
      </c>
    </row>
    <row r="48" spans="1:8" ht="15.75" x14ac:dyDescent="0.25">
      <c r="A48" s="145" t="s">
        <v>6</v>
      </c>
      <c r="B48" s="138">
        <v>6.5</v>
      </c>
      <c r="C48" s="139">
        <v>40</v>
      </c>
      <c r="D48" s="139">
        <v>8</v>
      </c>
      <c r="E48" s="206">
        <v>38.5</v>
      </c>
      <c r="F48" s="200"/>
      <c r="G48" s="200"/>
    </row>
    <row r="49" spans="1:8" ht="15.75" x14ac:dyDescent="0.25">
      <c r="A49" s="145" t="s">
        <v>8</v>
      </c>
      <c r="B49" s="139">
        <v>8</v>
      </c>
      <c r="C49" s="140"/>
      <c r="D49" s="140"/>
      <c r="E49" s="204">
        <v>8</v>
      </c>
      <c r="F49" s="200"/>
      <c r="G49" s="200"/>
    </row>
    <row r="50" spans="1:8" ht="15.75" x14ac:dyDescent="0.25">
      <c r="A50" s="176" t="s">
        <v>22</v>
      </c>
      <c r="B50" s="135">
        <v>10.5</v>
      </c>
      <c r="C50" s="136">
        <v>24</v>
      </c>
      <c r="D50" s="135">
        <v>5.5</v>
      </c>
      <c r="E50" s="203">
        <v>29</v>
      </c>
      <c r="F50" s="200"/>
      <c r="G50" s="200"/>
    </row>
    <row r="51" spans="1:8" ht="15.75" x14ac:dyDescent="0.25">
      <c r="A51" s="145" t="s">
        <v>6</v>
      </c>
      <c r="B51" s="138">
        <v>7.5</v>
      </c>
      <c r="C51" s="139">
        <v>20</v>
      </c>
      <c r="D51" s="138">
        <v>5.5</v>
      </c>
      <c r="E51" s="204">
        <v>22</v>
      </c>
      <c r="F51" s="200"/>
      <c r="G51" s="200"/>
    </row>
    <row r="52" spans="1:8" ht="15.75" x14ac:dyDescent="0.25">
      <c r="A52" s="145" t="s">
        <v>8</v>
      </c>
      <c r="B52" s="139">
        <v>3</v>
      </c>
      <c r="C52" s="139">
        <v>4</v>
      </c>
      <c r="D52" s="140"/>
      <c r="E52" s="204">
        <v>7</v>
      </c>
      <c r="F52" s="200"/>
      <c r="G52" s="200"/>
    </row>
    <row r="53" spans="1:8" ht="15.75" x14ac:dyDescent="0.25">
      <c r="A53" s="176" t="s">
        <v>23</v>
      </c>
      <c r="B53" s="136">
        <v>5</v>
      </c>
      <c r="C53" s="136">
        <v>75</v>
      </c>
      <c r="D53" s="136">
        <v>25</v>
      </c>
      <c r="E53" s="203">
        <v>55</v>
      </c>
      <c r="F53" s="200"/>
      <c r="G53" s="200"/>
    </row>
    <row r="54" spans="1:8" ht="15.75" x14ac:dyDescent="0.25">
      <c r="A54" s="145" t="s">
        <v>6</v>
      </c>
      <c r="B54" s="139">
        <v>3</v>
      </c>
      <c r="C54" s="139">
        <v>70</v>
      </c>
      <c r="D54" s="139">
        <v>23</v>
      </c>
      <c r="E54" s="204">
        <v>50</v>
      </c>
      <c r="F54" s="200">
        <v>15</v>
      </c>
      <c r="G54" s="200">
        <v>3150</v>
      </c>
    </row>
    <row r="55" spans="1:8" ht="15.75" x14ac:dyDescent="0.25">
      <c r="A55" s="145" t="s">
        <v>8</v>
      </c>
      <c r="B55" s="139">
        <v>2</v>
      </c>
      <c r="C55" s="139">
        <v>5</v>
      </c>
      <c r="D55" s="139">
        <v>2</v>
      </c>
      <c r="E55" s="204">
        <v>5</v>
      </c>
      <c r="F55" s="212"/>
      <c r="G55" s="212"/>
    </row>
    <row r="56" spans="1:8" ht="15.75" x14ac:dyDescent="0.25">
      <c r="A56" s="176" t="s">
        <v>24</v>
      </c>
      <c r="B56" s="135">
        <v>6.5</v>
      </c>
      <c r="C56" s="136">
        <v>26</v>
      </c>
      <c r="D56" s="136">
        <v>3</v>
      </c>
      <c r="E56" s="205">
        <v>29.5</v>
      </c>
      <c r="F56" s="200"/>
      <c r="G56" s="200">
        <f>F56*310</f>
        <v>0</v>
      </c>
      <c r="H56" s="72"/>
    </row>
    <row r="57" spans="1:8" ht="15.75" x14ac:dyDescent="0.25">
      <c r="A57" s="145" t="s">
        <v>6</v>
      </c>
      <c r="B57" s="138">
        <v>2.5</v>
      </c>
      <c r="C57" s="139">
        <v>26</v>
      </c>
      <c r="D57" s="139">
        <v>3</v>
      </c>
      <c r="E57" s="206">
        <v>25.5</v>
      </c>
      <c r="F57" s="200"/>
      <c r="G57" s="200"/>
      <c r="H57" s="72"/>
    </row>
    <row r="58" spans="1:8" ht="15.75" x14ac:dyDescent="0.25">
      <c r="A58" s="145" t="s">
        <v>8</v>
      </c>
      <c r="B58" s="139">
        <v>4</v>
      </c>
      <c r="C58" s="140"/>
      <c r="D58" s="140"/>
      <c r="E58" s="204">
        <v>4</v>
      </c>
      <c r="F58" s="200"/>
      <c r="G58" s="200"/>
    </row>
    <row r="59" spans="1:8" ht="15.75" x14ac:dyDescent="0.25">
      <c r="A59" s="176" t="s">
        <v>86</v>
      </c>
      <c r="B59" s="136">
        <v>5</v>
      </c>
      <c r="C59" s="136">
        <v>20</v>
      </c>
      <c r="D59" s="136">
        <v>2</v>
      </c>
      <c r="E59" s="203">
        <v>23</v>
      </c>
      <c r="F59" s="200"/>
      <c r="G59" s="200"/>
    </row>
    <row r="60" spans="1:8" ht="15.75" x14ac:dyDescent="0.25">
      <c r="A60" s="145" t="s">
        <v>6</v>
      </c>
      <c r="B60" s="138">
        <v>3.5</v>
      </c>
      <c r="C60" s="139">
        <v>20</v>
      </c>
      <c r="D60" s="139">
        <v>2</v>
      </c>
      <c r="E60" s="206">
        <v>21.5</v>
      </c>
      <c r="F60" s="200"/>
      <c r="G60" s="200"/>
    </row>
    <row r="61" spans="1:8" ht="15.75" x14ac:dyDescent="0.25">
      <c r="A61" s="145" t="s">
        <v>8</v>
      </c>
      <c r="B61" s="138">
        <v>1.5</v>
      </c>
      <c r="C61" s="140"/>
      <c r="D61" s="140"/>
      <c r="E61" s="206">
        <v>1.5</v>
      </c>
      <c r="F61" s="200"/>
      <c r="G61" s="200"/>
    </row>
    <row r="62" spans="1:8" ht="15.75" x14ac:dyDescent="0.25">
      <c r="A62" s="176" t="s">
        <v>154</v>
      </c>
      <c r="B62" s="136">
        <v>1</v>
      </c>
      <c r="C62" s="137"/>
      <c r="D62" s="137"/>
      <c r="E62" s="203">
        <v>1</v>
      </c>
      <c r="F62" s="200"/>
      <c r="G62" s="200"/>
    </row>
    <row r="63" spans="1:8" ht="15.75" x14ac:dyDescent="0.25">
      <c r="A63" s="145" t="s">
        <v>6</v>
      </c>
      <c r="B63" s="139">
        <v>1</v>
      </c>
      <c r="C63" s="140"/>
      <c r="D63" s="140"/>
      <c r="E63" s="204">
        <v>1</v>
      </c>
      <c r="F63" s="200"/>
      <c r="G63" s="200"/>
    </row>
    <row r="64" spans="1:8" ht="15.75" x14ac:dyDescent="0.25">
      <c r="A64" s="176" t="s">
        <v>190</v>
      </c>
      <c r="B64" s="137"/>
      <c r="C64" s="136">
        <v>1</v>
      </c>
      <c r="D64" s="136">
        <v>1</v>
      </c>
      <c r="E64" s="207"/>
      <c r="F64" s="200"/>
      <c r="G64" s="200"/>
    </row>
    <row r="65" spans="1:7" ht="15.75" x14ac:dyDescent="0.25">
      <c r="A65" s="145" t="s">
        <v>6</v>
      </c>
      <c r="B65" s="140"/>
      <c r="C65" s="139">
        <v>1</v>
      </c>
      <c r="D65" s="139">
        <v>1</v>
      </c>
      <c r="E65" s="208"/>
      <c r="F65" s="200"/>
      <c r="G65" s="200"/>
    </row>
    <row r="66" spans="1:7" ht="15.75" x14ac:dyDescent="0.25">
      <c r="A66" s="176" t="s">
        <v>95</v>
      </c>
      <c r="B66" s="135">
        <v>3.5</v>
      </c>
      <c r="C66" s="136">
        <v>53</v>
      </c>
      <c r="D66" s="135">
        <v>17.5</v>
      </c>
      <c r="E66" s="203">
        <v>39</v>
      </c>
      <c r="F66" s="200"/>
      <c r="G66" s="200"/>
    </row>
    <row r="67" spans="1:7" ht="15.75" x14ac:dyDescent="0.25">
      <c r="A67" s="145" t="s">
        <v>6</v>
      </c>
      <c r="B67" s="139">
        <v>1</v>
      </c>
      <c r="C67" s="139">
        <v>53</v>
      </c>
      <c r="D67" s="138">
        <v>16.5</v>
      </c>
      <c r="E67" s="206">
        <v>37.5</v>
      </c>
      <c r="F67" s="200"/>
      <c r="G67" s="200"/>
    </row>
    <row r="68" spans="1:7" ht="15.75" x14ac:dyDescent="0.25">
      <c r="A68" s="145" t="s">
        <v>8</v>
      </c>
      <c r="B68" s="138">
        <v>2.5</v>
      </c>
      <c r="C68" s="140"/>
      <c r="D68" s="139">
        <v>1</v>
      </c>
      <c r="E68" s="206">
        <v>1.5</v>
      </c>
      <c r="F68" s="200"/>
      <c r="G68" s="200">
        <f>F68*220</f>
        <v>0</v>
      </c>
    </row>
    <row r="69" spans="1:7" ht="15.75" x14ac:dyDescent="0.25">
      <c r="A69" s="176" t="s">
        <v>96</v>
      </c>
      <c r="B69" s="136">
        <v>3</v>
      </c>
      <c r="C69" s="136">
        <v>26</v>
      </c>
      <c r="D69" s="136">
        <v>5</v>
      </c>
      <c r="E69" s="203">
        <v>24</v>
      </c>
      <c r="F69" s="200"/>
      <c r="G69" s="200">
        <f>F69*310</f>
        <v>0</v>
      </c>
    </row>
    <row r="70" spans="1:7" ht="15.75" x14ac:dyDescent="0.25">
      <c r="A70" s="145" t="s">
        <v>6</v>
      </c>
      <c r="B70" s="139">
        <v>3</v>
      </c>
      <c r="C70" s="139">
        <v>24</v>
      </c>
      <c r="D70" s="139">
        <v>3</v>
      </c>
      <c r="E70" s="204">
        <v>24</v>
      </c>
      <c r="F70" s="212">
        <v>10</v>
      </c>
      <c r="G70" s="212">
        <v>2100</v>
      </c>
    </row>
    <row r="71" spans="1:7" ht="15.75" x14ac:dyDescent="0.25">
      <c r="A71" s="145" t="s">
        <v>8</v>
      </c>
      <c r="B71" s="140"/>
      <c r="C71" s="139">
        <v>2</v>
      </c>
      <c r="D71" s="139">
        <v>2</v>
      </c>
      <c r="E71" s="208"/>
      <c r="F71" s="200"/>
      <c r="G71" s="200">
        <f>F71*310</f>
        <v>0</v>
      </c>
    </row>
    <row r="72" spans="1:7" ht="15.75" x14ac:dyDescent="0.25">
      <c r="A72" s="176" t="s">
        <v>97</v>
      </c>
      <c r="B72" s="137"/>
      <c r="C72" s="136">
        <v>20</v>
      </c>
      <c r="D72" s="136">
        <v>5</v>
      </c>
      <c r="E72" s="203">
        <v>15</v>
      </c>
      <c r="F72" s="200"/>
      <c r="G72" s="200"/>
    </row>
    <row r="73" spans="1:7" ht="15.75" x14ac:dyDescent="0.25">
      <c r="A73" s="145" t="s">
        <v>6</v>
      </c>
      <c r="B73" s="140"/>
      <c r="C73" s="139">
        <v>20</v>
      </c>
      <c r="D73" s="139">
        <v>5</v>
      </c>
      <c r="E73" s="204">
        <v>15</v>
      </c>
      <c r="F73" s="212">
        <v>10</v>
      </c>
      <c r="G73" s="212">
        <f>F73*210</f>
        <v>2100</v>
      </c>
    </row>
    <row r="74" spans="1:7" ht="15.75" x14ac:dyDescent="0.25">
      <c r="A74" s="145" t="s">
        <v>8</v>
      </c>
      <c r="F74" s="212"/>
      <c r="G74" s="212"/>
    </row>
    <row r="75" spans="1:7" ht="15.75" x14ac:dyDescent="0.25">
      <c r="A75" s="176" t="s">
        <v>25</v>
      </c>
      <c r="B75" s="136">
        <v>16</v>
      </c>
      <c r="C75" s="136">
        <v>10</v>
      </c>
      <c r="D75" s="136">
        <v>2</v>
      </c>
      <c r="E75" s="203">
        <v>24</v>
      </c>
      <c r="F75" s="200"/>
      <c r="G75" s="200"/>
    </row>
    <row r="76" spans="1:7" ht="15.75" x14ac:dyDescent="0.25">
      <c r="A76" s="145" t="s">
        <v>6</v>
      </c>
      <c r="B76" s="139">
        <v>11</v>
      </c>
      <c r="C76" s="139">
        <v>10</v>
      </c>
      <c r="D76" s="140"/>
      <c r="E76" s="204">
        <v>21</v>
      </c>
      <c r="F76" s="200"/>
      <c r="G76" s="200"/>
    </row>
    <row r="77" spans="1:7" ht="15.75" x14ac:dyDescent="0.25">
      <c r="A77" s="145" t="s">
        <v>8</v>
      </c>
      <c r="B77" s="139">
        <v>5</v>
      </c>
      <c r="C77" s="140"/>
      <c r="D77" s="139">
        <v>2</v>
      </c>
      <c r="E77" s="204">
        <v>3</v>
      </c>
      <c r="F77" s="200"/>
      <c r="G77" s="200"/>
    </row>
    <row r="78" spans="1:7" ht="15.75" hidden="1" outlineLevel="1" x14ac:dyDescent="0.25">
      <c r="A78" s="193" t="s">
        <v>87</v>
      </c>
      <c r="B78" s="194">
        <v>1.5</v>
      </c>
      <c r="C78" s="195">
        <v>2</v>
      </c>
      <c r="D78" s="195">
        <v>1</v>
      </c>
      <c r="E78" s="209">
        <v>2.5</v>
      </c>
      <c r="F78" s="200"/>
      <c r="G78" s="200"/>
    </row>
    <row r="79" spans="1:7" ht="15.75" hidden="1" outlineLevel="1" x14ac:dyDescent="0.25">
      <c r="A79" s="196" t="s">
        <v>6</v>
      </c>
      <c r="B79" s="197"/>
      <c r="C79" s="198">
        <v>2</v>
      </c>
      <c r="D79" s="197"/>
      <c r="E79" s="210">
        <v>2</v>
      </c>
      <c r="F79" s="200"/>
      <c r="G79" s="200"/>
    </row>
    <row r="80" spans="1:7" ht="15.75" hidden="1" outlineLevel="1" x14ac:dyDescent="0.25">
      <c r="A80" s="196" t="s">
        <v>8</v>
      </c>
      <c r="B80" s="199">
        <v>1.5</v>
      </c>
      <c r="C80" s="197"/>
      <c r="D80" s="198">
        <v>1</v>
      </c>
      <c r="E80" s="211">
        <v>0.5</v>
      </c>
      <c r="F80" s="200"/>
      <c r="G80" s="200"/>
    </row>
    <row r="81" spans="1:8" ht="15.75" collapsed="1" x14ac:dyDescent="0.25">
      <c r="A81" s="176" t="s">
        <v>26</v>
      </c>
      <c r="B81" s="135">
        <v>4.5</v>
      </c>
      <c r="C81" s="136">
        <v>39</v>
      </c>
      <c r="D81" s="135">
        <v>19.5</v>
      </c>
      <c r="E81" s="203">
        <v>24</v>
      </c>
      <c r="F81" s="200"/>
      <c r="G81" s="200"/>
    </row>
    <row r="82" spans="1:8" ht="15.75" x14ac:dyDescent="0.25">
      <c r="A82" s="145" t="s">
        <v>6</v>
      </c>
      <c r="B82" s="138">
        <v>3.5</v>
      </c>
      <c r="C82" s="139">
        <v>35</v>
      </c>
      <c r="D82" s="138">
        <v>18.5</v>
      </c>
      <c r="E82" s="204">
        <v>20</v>
      </c>
      <c r="F82" s="212">
        <v>10</v>
      </c>
      <c r="G82" s="212">
        <f>F82*210</f>
        <v>2100</v>
      </c>
      <c r="H82" s="72" t="s">
        <v>83</v>
      </c>
    </row>
    <row r="83" spans="1:8" ht="15.75" x14ac:dyDescent="0.25">
      <c r="A83" s="145" t="s">
        <v>8</v>
      </c>
      <c r="B83" s="139">
        <v>1</v>
      </c>
      <c r="C83" s="139">
        <v>4</v>
      </c>
      <c r="D83" s="139">
        <v>1</v>
      </c>
      <c r="E83" s="204">
        <v>4</v>
      </c>
      <c r="F83" s="200"/>
      <c r="G83" s="200"/>
      <c r="H83" s="72"/>
    </row>
    <row r="84" spans="1:8" ht="15.75" x14ac:dyDescent="0.25">
      <c r="A84" s="176" t="s">
        <v>27</v>
      </c>
      <c r="B84" s="135">
        <v>6.5</v>
      </c>
      <c r="C84" s="136">
        <v>30</v>
      </c>
      <c r="D84" s="135">
        <v>10.5</v>
      </c>
      <c r="E84" s="203">
        <v>26</v>
      </c>
      <c r="F84" s="200"/>
      <c r="G84" s="200"/>
    </row>
    <row r="85" spans="1:8" ht="15.75" x14ac:dyDescent="0.25">
      <c r="A85" s="145" t="s">
        <v>6</v>
      </c>
      <c r="B85" s="139">
        <v>1</v>
      </c>
      <c r="C85" s="139">
        <v>30</v>
      </c>
      <c r="D85" s="139">
        <v>10</v>
      </c>
      <c r="E85" s="204">
        <v>21</v>
      </c>
      <c r="F85" s="200"/>
      <c r="G85" s="200"/>
    </row>
    <row r="86" spans="1:8" ht="15.75" x14ac:dyDescent="0.25">
      <c r="A86" s="145" t="s">
        <v>8</v>
      </c>
      <c r="B86" s="138">
        <v>5.5</v>
      </c>
      <c r="C86" s="140"/>
      <c r="D86" s="138">
        <v>0.5</v>
      </c>
      <c r="E86" s="204">
        <v>5</v>
      </c>
      <c r="F86" s="200"/>
      <c r="G86" s="200"/>
      <c r="H86" s="72"/>
    </row>
    <row r="87" spans="1:8" ht="15.75" x14ac:dyDescent="0.25">
      <c r="A87" s="176" t="s">
        <v>28</v>
      </c>
      <c r="B87" s="137"/>
      <c r="C87" s="136">
        <v>94</v>
      </c>
      <c r="D87" s="135">
        <v>46.5</v>
      </c>
      <c r="E87" s="205">
        <v>47.5</v>
      </c>
      <c r="F87" s="200"/>
      <c r="G87" s="200"/>
    </row>
    <row r="88" spans="1:8" ht="15.75" x14ac:dyDescent="0.25">
      <c r="A88" s="145" t="s">
        <v>6</v>
      </c>
      <c r="B88" s="140"/>
      <c r="C88" s="139">
        <v>83</v>
      </c>
      <c r="D88" s="138">
        <v>43.5</v>
      </c>
      <c r="E88" s="206">
        <v>39.5</v>
      </c>
      <c r="F88" s="200"/>
      <c r="G88" s="200">
        <f>F88*220</f>
        <v>0</v>
      </c>
      <c r="H88" s="72"/>
    </row>
    <row r="89" spans="1:8" ht="15.75" x14ac:dyDescent="0.25">
      <c r="A89" s="145" t="s">
        <v>8</v>
      </c>
      <c r="B89" s="140"/>
      <c r="C89" s="139">
        <v>11</v>
      </c>
      <c r="D89" s="139">
        <v>3</v>
      </c>
      <c r="E89" s="204">
        <v>8</v>
      </c>
      <c r="F89" s="200"/>
      <c r="G89" s="200"/>
    </row>
    <row r="90" spans="1:8" ht="15.75" x14ac:dyDescent="0.25">
      <c r="A90" s="176" t="s">
        <v>29</v>
      </c>
      <c r="B90" s="136">
        <v>13</v>
      </c>
      <c r="C90" s="136">
        <v>10</v>
      </c>
      <c r="D90" s="136">
        <v>4</v>
      </c>
      <c r="E90" s="203">
        <v>19</v>
      </c>
      <c r="F90" s="200"/>
      <c r="G90" s="200"/>
    </row>
    <row r="91" spans="1:8" ht="15.75" x14ac:dyDescent="0.25">
      <c r="A91" s="145" t="s">
        <v>6</v>
      </c>
      <c r="B91" s="138">
        <v>8.5</v>
      </c>
      <c r="C91" s="139">
        <v>10</v>
      </c>
      <c r="D91" s="139">
        <v>4</v>
      </c>
      <c r="E91" s="206">
        <v>14.5</v>
      </c>
      <c r="F91" s="200"/>
      <c r="G91" s="200"/>
    </row>
    <row r="92" spans="1:8" ht="15.75" x14ac:dyDescent="0.25">
      <c r="A92" s="145" t="s">
        <v>8</v>
      </c>
      <c r="B92" s="138">
        <v>4.5</v>
      </c>
      <c r="C92" s="140"/>
      <c r="D92" s="140"/>
      <c r="E92" s="206">
        <v>4.5</v>
      </c>
      <c r="F92" s="200"/>
      <c r="G92" s="200"/>
    </row>
    <row r="93" spans="1:8" ht="15.75" x14ac:dyDescent="0.25">
      <c r="A93" s="176" t="s">
        <v>164</v>
      </c>
      <c r="B93" s="136">
        <v>1</v>
      </c>
      <c r="C93" s="136">
        <v>10</v>
      </c>
      <c r="D93" s="137"/>
      <c r="E93" s="203">
        <v>11</v>
      </c>
      <c r="F93" s="200"/>
      <c r="G93" s="200"/>
    </row>
    <row r="94" spans="1:8" ht="15.75" x14ac:dyDescent="0.25">
      <c r="A94" s="145" t="s">
        <v>6</v>
      </c>
      <c r="B94" s="139">
        <v>1</v>
      </c>
      <c r="C94" s="139">
        <v>10</v>
      </c>
      <c r="D94" s="140"/>
      <c r="E94" s="204">
        <v>11</v>
      </c>
      <c r="F94" s="200"/>
      <c r="G94" s="200"/>
    </row>
    <row r="95" spans="1:8" ht="15.75" x14ac:dyDescent="0.25">
      <c r="A95" s="176" t="s">
        <v>155</v>
      </c>
      <c r="B95" s="136">
        <v>1</v>
      </c>
      <c r="C95" s="137"/>
      <c r="D95" s="137"/>
      <c r="E95" s="203">
        <v>1</v>
      </c>
      <c r="F95" s="200"/>
      <c r="G95" s="200"/>
    </row>
    <row r="96" spans="1:8" ht="15.75" x14ac:dyDescent="0.25">
      <c r="A96" s="145" t="s">
        <v>6</v>
      </c>
      <c r="B96" s="139">
        <v>1</v>
      </c>
      <c r="C96" s="140"/>
      <c r="D96" s="140"/>
      <c r="E96" s="204">
        <v>1</v>
      </c>
      <c r="F96" s="200"/>
      <c r="G96" s="200"/>
    </row>
    <row r="97" spans="1:8" ht="15.75" x14ac:dyDescent="0.25">
      <c r="A97" s="176" t="s">
        <v>30</v>
      </c>
      <c r="B97" s="135">
        <v>10.5</v>
      </c>
      <c r="C97" s="136">
        <v>13</v>
      </c>
      <c r="D97" s="136">
        <v>1</v>
      </c>
      <c r="E97" s="205">
        <v>22.5</v>
      </c>
      <c r="F97" s="200"/>
      <c r="G97" s="200"/>
    </row>
    <row r="98" spans="1:8" ht="15.75" x14ac:dyDescent="0.25">
      <c r="A98" s="145" t="s">
        <v>6</v>
      </c>
      <c r="B98" s="138">
        <v>8.5</v>
      </c>
      <c r="C98" s="139">
        <v>13</v>
      </c>
      <c r="D98" s="139">
        <v>1</v>
      </c>
      <c r="E98" s="206">
        <v>20.5</v>
      </c>
      <c r="F98" s="200"/>
      <c r="G98" s="200"/>
    </row>
    <row r="99" spans="1:8" ht="15.75" x14ac:dyDescent="0.25">
      <c r="A99" s="145" t="s">
        <v>8</v>
      </c>
      <c r="B99" s="139">
        <v>2</v>
      </c>
      <c r="C99" s="140"/>
      <c r="D99" s="140"/>
      <c r="E99" s="204">
        <v>2</v>
      </c>
      <c r="F99" s="200"/>
      <c r="G99" s="200">
        <f>F99*310</f>
        <v>0</v>
      </c>
    </row>
    <row r="100" spans="1:8" ht="15.75" x14ac:dyDescent="0.25">
      <c r="A100" s="176" t="s">
        <v>31</v>
      </c>
      <c r="B100" s="136">
        <v>4</v>
      </c>
      <c r="C100" s="136">
        <v>14</v>
      </c>
      <c r="D100" s="136">
        <v>14</v>
      </c>
      <c r="E100" s="203">
        <v>4</v>
      </c>
      <c r="F100" s="200"/>
      <c r="G100" s="200"/>
    </row>
    <row r="101" spans="1:8" ht="15.75" x14ac:dyDescent="0.25">
      <c r="A101" s="145" t="s">
        <v>6</v>
      </c>
      <c r="B101" s="138">
        <v>2.5</v>
      </c>
      <c r="C101" s="139">
        <v>10</v>
      </c>
      <c r="D101" s="139">
        <v>12</v>
      </c>
      <c r="E101" s="206">
        <v>0.5</v>
      </c>
      <c r="F101" s="200"/>
      <c r="G101" s="200">
        <f>F101*220</f>
        <v>0</v>
      </c>
    </row>
    <row r="102" spans="1:8" ht="15.75" x14ac:dyDescent="0.25">
      <c r="A102" s="145" t="s">
        <v>8</v>
      </c>
      <c r="B102" s="138">
        <v>1.5</v>
      </c>
      <c r="C102" s="139">
        <v>4</v>
      </c>
      <c r="D102" s="139">
        <v>2</v>
      </c>
      <c r="E102" s="206">
        <v>3.5</v>
      </c>
      <c r="F102" s="200"/>
      <c r="G102" s="200"/>
    </row>
    <row r="103" spans="1:8" ht="15.75" x14ac:dyDescent="0.25">
      <c r="A103" s="176" t="s">
        <v>32</v>
      </c>
      <c r="B103" s="136">
        <v>3</v>
      </c>
      <c r="C103" s="136">
        <v>20</v>
      </c>
      <c r="D103" s="135">
        <v>5.5</v>
      </c>
      <c r="E103" s="205">
        <v>17.5</v>
      </c>
      <c r="F103" s="200"/>
      <c r="G103" s="200"/>
    </row>
    <row r="104" spans="1:8" ht="15.75" x14ac:dyDescent="0.25">
      <c r="A104" s="145" t="s">
        <v>6</v>
      </c>
      <c r="B104" s="139">
        <v>3</v>
      </c>
      <c r="C104" s="139">
        <v>20</v>
      </c>
      <c r="D104" s="138">
        <v>5.5</v>
      </c>
      <c r="E104" s="206">
        <v>17.5</v>
      </c>
      <c r="F104" s="200"/>
      <c r="G104" s="200"/>
    </row>
    <row r="105" spans="1:8" ht="15.75" x14ac:dyDescent="0.25">
      <c r="A105" s="176" t="s">
        <v>33</v>
      </c>
      <c r="B105" s="135">
        <v>9.5</v>
      </c>
      <c r="C105" s="137"/>
      <c r="D105" s="137"/>
      <c r="E105" s="205">
        <v>9.5</v>
      </c>
      <c r="F105" s="200"/>
      <c r="G105" s="200"/>
    </row>
    <row r="106" spans="1:8" ht="15.75" x14ac:dyDescent="0.25">
      <c r="A106" s="145" t="s">
        <v>6</v>
      </c>
      <c r="B106" s="138">
        <v>7.5</v>
      </c>
      <c r="C106" s="140"/>
      <c r="D106" s="140"/>
      <c r="E106" s="206">
        <v>7.5</v>
      </c>
      <c r="F106" s="200"/>
      <c r="G106" s="200"/>
    </row>
    <row r="107" spans="1:8" ht="15.75" x14ac:dyDescent="0.25">
      <c r="A107" s="145" t="s">
        <v>8</v>
      </c>
      <c r="B107" s="139">
        <v>2</v>
      </c>
      <c r="C107" s="140"/>
      <c r="D107" s="140"/>
      <c r="E107" s="204">
        <v>2</v>
      </c>
      <c r="F107" s="200"/>
      <c r="G107" s="200"/>
    </row>
    <row r="108" spans="1:8" ht="15.75" x14ac:dyDescent="0.25">
      <c r="A108" s="176" t="s">
        <v>34</v>
      </c>
      <c r="B108" s="135">
        <v>4.5</v>
      </c>
      <c r="C108" s="136">
        <v>20</v>
      </c>
      <c r="D108" s="136">
        <v>2</v>
      </c>
      <c r="E108" s="205">
        <v>22.5</v>
      </c>
      <c r="F108" s="200"/>
      <c r="G108" s="200"/>
    </row>
    <row r="109" spans="1:8" ht="15.75" x14ac:dyDescent="0.25">
      <c r="A109" s="145" t="s">
        <v>6</v>
      </c>
      <c r="B109" s="138">
        <v>0.5</v>
      </c>
      <c r="C109" s="139">
        <v>20</v>
      </c>
      <c r="D109" s="139">
        <v>2</v>
      </c>
      <c r="E109" s="206">
        <v>18.5</v>
      </c>
      <c r="F109" s="200"/>
      <c r="G109" s="200"/>
    </row>
    <row r="110" spans="1:8" ht="15.75" x14ac:dyDescent="0.25">
      <c r="A110" s="145" t="s">
        <v>8</v>
      </c>
      <c r="B110" s="139">
        <v>4</v>
      </c>
      <c r="C110" s="140"/>
      <c r="D110" s="140"/>
      <c r="E110" s="204">
        <v>4</v>
      </c>
      <c r="F110" s="200"/>
      <c r="G110" s="200"/>
      <c r="H110" s="72"/>
    </row>
    <row r="111" spans="1:8" ht="15.75" hidden="1" outlineLevel="1" x14ac:dyDescent="0.25">
      <c r="A111" s="180" t="s">
        <v>88</v>
      </c>
      <c r="B111" s="135">
        <v>0.5</v>
      </c>
      <c r="C111" s="137"/>
      <c r="D111" s="137"/>
      <c r="E111" s="205">
        <v>0.5</v>
      </c>
      <c r="F111" s="200"/>
      <c r="G111" s="200"/>
      <c r="H111" s="72"/>
    </row>
    <row r="112" spans="1:8" ht="15.75" hidden="1" outlineLevel="1" x14ac:dyDescent="0.25">
      <c r="A112" s="183" t="s">
        <v>8</v>
      </c>
      <c r="B112" s="138">
        <v>0.5</v>
      </c>
      <c r="C112" s="140"/>
      <c r="D112" s="140"/>
      <c r="E112" s="206">
        <v>0.5</v>
      </c>
      <c r="F112" s="200"/>
      <c r="G112" s="200"/>
    </row>
    <row r="113" spans="1:8" ht="15.75" collapsed="1" x14ac:dyDescent="0.25">
      <c r="A113" s="176" t="s">
        <v>35</v>
      </c>
      <c r="B113" s="136">
        <v>5</v>
      </c>
      <c r="C113" s="136">
        <v>10</v>
      </c>
      <c r="D113" s="136">
        <v>2</v>
      </c>
      <c r="E113" s="203">
        <v>13</v>
      </c>
      <c r="F113" s="200"/>
      <c r="G113" s="200"/>
    </row>
    <row r="114" spans="1:8" ht="15.75" x14ac:dyDescent="0.25">
      <c r="A114" s="145" t="s">
        <v>6</v>
      </c>
      <c r="B114" s="140"/>
      <c r="C114" s="139">
        <v>10</v>
      </c>
      <c r="D114" s="139">
        <v>2</v>
      </c>
      <c r="E114" s="204">
        <v>8</v>
      </c>
      <c r="F114" s="200"/>
      <c r="G114" s="200"/>
    </row>
    <row r="115" spans="1:8" ht="15.75" x14ac:dyDescent="0.25">
      <c r="A115" s="145" t="s">
        <v>8</v>
      </c>
      <c r="B115" s="139">
        <v>5</v>
      </c>
      <c r="C115" s="140"/>
      <c r="D115" s="140"/>
      <c r="E115" s="204">
        <v>5</v>
      </c>
      <c r="F115" s="200"/>
      <c r="G115" s="200"/>
    </row>
    <row r="116" spans="1:8" ht="15.75" x14ac:dyDescent="0.25">
      <c r="A116" s="176" t="s">
        <v>36</v>
      </c>
      <c r="B116" s="135">
        <v>9.5</v>
      </c>
      <c r="C116" s="137"/>
      <c r="D116" s="135">
        <v>1.5</v>
      </c>
      <c r="E116" s="203">
        <v>8</v>
      </c>
      <c r="F116" s="200"/>
      <c r="G116" s="200"/>
    </row>
    <row r="117" spans="1:8" ht="15.75" x14ac:dyDescent="0.25">
      <c r="A117" s="145" t="s">
        <v>6</v>
      </c>
      <c r="B117" s="138">
        <v>9.5</v>
      </c>
      <c r="C117" s="140"/>
      <c r="D117" s="138">
        <v>1.5</v>
      </c>
      <c r="E117" s="204">
        <v>8</v>
      </c>
      <c r="F117" s="200"/>
      <c r="G117" s="200"/>
    </row>
    <row r="118" spans="1:8" ht="15.75" x14ac:dyDescent="0.25">
      <c r="A118" s="145" t="s">
        <v>8</v>
      </c>
      <c r="F118" s="200"/>
      <c r="G118" s="200"/>
    </row>
    <row r="119" spans="1:8" ht="15.75" x14ac:dyDescent="0.25">
      <c r="A119" s="176" t="s">
        <v>37</v>
      </c>
      <c r="B119" s="135">
        <v>16.5</v>
      </c>
      <c r="C119" s="137"/>
      <c r="D119" s="137"/>
      <c r="E119" s="205">
        <v>16.5</v>
      </c>
      <c r="F119" s="200"/>
      <c r="G119" s="200"/>
    </row>
    <row r="120" spans="1:8" ht="15.75" x14ac:dyDescent="0.25">
      <c r="A120" s="145" t="s">
        <v>6</v>
      </c>
      <c r="B120" s="138">
        <v>9.5</v>
      </c>
      <c r="C120" s="140"/>
      <c r="D120" s="140"/>
      <c r="E120" s="206">
        <v>9.5</v>
      </c>
      <c r="F120" s="212">
        <v>7</v>
      </c>
      <c r="G120" s="212">
        <f>F120*210</f>
        <v>1470</v>
      </c>
    </row>
    <row r="121" spans="1:8" ht="15.75" x14ac:dyDescent="0.25">
      <c r="A121" s="145" t="s">
        <v>8</v>
      </c>
      <c r="B121" s="139">
        <v>7</v>
      </c>
      <c r="C121" s="140"/>
      <c r="D121" s="140"/>
      <c r="E121" s="204">
        <v>7</v>
      </c>
      <c r="F121" s="212"/>
      <c r="G121" s="212"/>
    </row>
    <row r="122" spans="1:8" ht="15.75" x14ac:dyDescent="0.25">
      <c r="A122" s="176" t="s">
        <v>38</v>
      </c>
      <c r="B122" s="136">
        <v>3</v>
      </c>
      <c r="C122" s="136">
        <v>14</v>
      </c>
      <c r="D122" s="136">
        <v>5</v>
      </c>
      <c r="E122" s="203">
        <v>12</v>
      </c>
      <c r="F122" s="200"/>
      <c r="G122" s="200"/>
    </row>
    <row r="123" spans="1:8" ht="15.75" x14ac:dyDescent="0.25">
      <c r="A123" s="145" t="s">
        <v>6</v>
      </c>
      <c r="B123" s="138">
        <v>2.5</v>
      </c>
      <c r="C123" s="139">
        <v>10</v>
      </c>
      <c r="D123" s="139">
        <v>5</v>
      </c>
      <c r="E123" s="206">
        <v>7.5</v>
      </c>
      <c r="F123" s="200"/>
      <c r="G123" s="200"/>
    </row>
    <row r="124" spans="1:8" ht="15.75" x14ac:dyDescent="0.25">
      <c r="A124" s="145" t="s">
        <v>8</v>
      </c>
      <c r="B124" s="138">
        <v>0.5</v>
      </c>
      <c r="C124" s="139">
        <v>4</v>
      </c>
      <c r="D124" s="140"/>
      <c r="E124" s="206">
        <v>4.5</v>
      </c>
      <c r="F124" s="200"/>
      <c r="G124" s="200">
        <f>F124*220</f>
        <v>0</v>
      </c>
      <c r="H124" s="72"/>
    </row>
    <row r="125" spans="1:8" ht="15.75" x14ac:dyDescent="0.25">
      <c r="A125" s="176" t="s">
        <v>39</v>
      </c>
      <c r="B125" s="136">
        <v>2</v>
      </c>
      <c r="C125" s="136">
        <v>24</v>
      </c>
      <c r="D125" s="135">
        <v>8.5</v>
      </c>
      <c r="E125" s="205">
        <v>17.5</v>
      </c>
      <c r="F125" s="200"/>
      <c r="G125" s="200"/>
    </row>
    <row r="126" spans="1:8" ht="15.75" x14ac:dyDescent="0.25">
      <c r="A126" s="145" t="s">
        <v>6</v>
      </c>
      <c r="B126" s="139">
        <v>2</v>
      </c>
      <c r="C126" s="139">
        <v>20</v>
      </c>
      <c r="D126" s="138">
        <v>8.5</v>
      </c>
      <c r="E126" s="206">
        <v>13.5</v>
      </c>
      <c r="F126" s="200"/>
      <c r="G126" s="200"/>
    </row>
    <row r="127" spans="1:8" ht="15.75" x14ac:dyDescent="0.25">
      <c r="A127" s="145" t="s">
        <v>8</v>
      </c>
      <c r="B127" s="140"/>
      <c r="C127" s="139">
        <v>4</v>
      </c>
      <c r="D127" s="140"/>
      <c r="E127" s="204">
        <v>4</v>
      </c>
      <c r="F127" s="200"/>
      <c r="G127" s="200"/>
    </row>
    <row r="128" spans="1:8" ht="15.75" x14ac:dyDescent="0.25">
      <c r="A128" s="176" t="s">
        <v>40</v>
      </c>
      <c r="B128" s="136">
        <v>7</v>
      </c>
      <c r="C128" s="136">
        <v>10</v>
      </c>
      <c r="D128" s="136">
        <v>1</v>
      </c>
      <c r="E128" s="203">
        <v>16</v>
      </c>
      <c r="F128" s="200"/>
      <c r="G128" s="200"/>
    </row>
    <row r="129" spans="1:8" ht="15.75" x14ac:dyDescent="0.25">
      <c r="A129" s="145" t="s">
        <v>6</v>
      </c>
      <c r="B129" s="138">
        <v>5.5</v>
      </c>
      <c r="C129" s="139">
        <v>10</v>
      </c>
      <c r="D129" s="139">
        <v>1</v>
      </c>
      <c r="E129" s="206">
        <v>14.5</v>
      </c>
      <c r="F129" s="200"/>
      <c r="G129" s="200"/>
    </row>
    <row r="130" spans="1:8" ht="15.75" x14ac:dyDescent="0.25">
      <c r="A130" s="145" t="s">
        <v>8</v>
      </c>
      <c r="B130" s="138">
        <v>1.5</v>
      </c>
      <c r="C130" s="140"/>
      <c r="D130" s="140"/>
      <c r="E130" s="206">
        <v>1.5</v>
      </c>
      <c r="F130" s="200"/>
      <c r="G130" s="200"/>
    </row>
    <row r="131" spans="1:8" ht="15.75" x14ac:dyDescent="0.25">
      <c r="A131" s="176" t="s">
        <v>41</v>
      </c>
      <c r="B131" s="137"/>
      <c r="C131" s="136">
        <v>21</v>
      </c>
      <c r="D131" s="136">
        <v>1</v>
      </c>
      <c r="E131" s="203">
        <v>20</v>
      </c>
      <c r="F131" s="200"/>
      <c r="G131" s="200"/>
    </row>
    <row r="132" spans="1:8" ht="15.75" x14ac:dyDescent="0.25">
      <c r="A132" s="145" t="s">
        <v>6</v>
      </c>
      <c r="B132" s="140"/>
      <c r="C132" s="139">
        <v>20</v>
      </c>
      <c r="D132" s="140"/>
      <c r="E132" s="204">
        <v>20</v>
      </c>
      <c r="F132" s="200"/>
      <c r="G132" s="200"/>
    </row>
    <row r="133" spans="1:8" ht="15.75" x14ac:dyDescent="0.25">
      <c r="A133" s="145" t="s">
        <v>8</v>
      </c>
      <c r="B133" s="140"/>
      <c r="C133" s="139">
        <v>1</v>
      </c>
      <c r="D133" s="139">
        <v>1</v>
      </c>
      <c r="E133" s="208"/>
      <c r="F133" s="200"/>
      <c r="G133" s="200"/>
    </row>
    <row r="134" spans="1:8" ht="15.75" x14ac:dyDescent="0.25">
      <c r="A134" s="176" t="s">
        <v>42</v>
      </c>
      <c r="B134" s="136">
        <v>10</v>
      </c>
      <c r="C134" s="137"/>
      <c r="D134" s="137"/>
      <c r="E134" s="203">
        <v>10</v>
      </c>
      <c r="F134" s="200"/>
      <c r="G134" s="200"/>
    </row>
    <row r="135" spans="1:8" ht="15.75" x14ac:dyDescent="0.25">
      <c r="A135" s="145" t="s">
        <v>6</v>
      </c>
      <c r="B135" s="139">
        <v>10</v>
      </c>
      <c r="C135" s="140"/>
      <c r="D135" s="140"/>
      <c r="E135" s="204">
        <v>10</v>
      </c>
      <c r="F135" s="200"/>
      <c r="G135" s="200"/>
    </row>
    <row r="136" spans="1:8" ht="15.75" x14ac:dyDescent="0.25">
      <c r="A136" s="176" t="s">
        <v>125</v>
      </c>
      <c r="B136" s="135">
        <v>4.5</v>
      </c>
      <c r="C136" s="137"/>
      <c r="D136" s="137"/>
      <c r="E136" s="205">
        <v>4.5</v>
      </c>
      <c r="F136" s="200"/>
      <c r="G136" s="200"/>
    </row>
    <row r="137" spans="1:8" ht="15.75" x14ac:dyDescent="0.25">
      <c r="A137" s="145" t="s">
        <v>6</v>
      </c>
      <c r="B137" s="138">
        <v>4.5</v>
      </c>
      <c r="C137" s="140"/>
      <c r="D137" s="140"/>
      <c r="E137" s="206">
        <v>4.5</v>
      </c>
      <c r="F137" s="200"/>
      <c r="G137" s="200"/>
    </row>
    <row r="138" spans="1:8" ht="15.75" x14ac:dyDescent="0.25">
      <c r="A138" s="176" t="s">
        <v>43</v>
      </c>
      <c r="B138" s="136">
        <v>1</v>
      </c>
      <c r="C138" s="136">
        <v>35</v>
      </c>
      <c r="D138" s="136">
        <v>19</v>
      </c>
      <c r="E138" s="203">
        <v>17</v>
      </c>
      <c r="F138" s="200"/>
      <c r="G138" s="200">
        <f>F138*220</f>
        <v>0</v>
      </c>
    </row>
    <row r="139" spans="1:8" ht="15.75" x14ac:dyDescent="0.25">
      <c r="A139" s="145" t="s">
        <v>6</v>
      </c>
      <c r="B139" s="140"/>
      <c r="C139" s="139">
        <v>30</v>
      </c>
      <c r="D139" s="139">
        <v>19</v>
      </c>
      <c r="E139" s="204">
        <v>11</v>
      </c>
      <c r="F139" s="212">
        <v>10</v>
      </c>
      <c r="G139" s="212">
        <f>F139*210</f>
        <v>2100</v>
      </c>
      <c r="H139" s="72" t="s">
        <v>211</v>
      </c>
    </row>
    <row r="140" spans="1:8" ht="15.75" x14ac:dyDescent="0.25">
      <c r="A140" s="145" t="s">
        <v>8</v>
      </c>
      <c r="B140" s="139">
        <v>1</v>
      </c>
      <c r="C140" s="139">
        <v>5</v>
      </c>
      <c r="D140" s="140"/>
      <c r="E140" s="204">
        <v>6</v>
      </c>
      <c r="F140" s="212"/>
      <c r="G140" s="212"/>
    </row>
    <row r="141" spans="1:8" ht="15.75" hidden="1" outlineLevel="1" x14ac:dyDescent="0.25">
      <c r="A141" s="180" t="s">
        <v>90</v>
      </c>
      <c r="B141" s="136">
        <v>19</v>
      </c>
      <c r="C141" s="137"/>
      <c r="D141" s="137"/>
      <c r="E141" s="203">
        <v>19</v>
      </c>
      <c r="F141" s="200"/>
      <c r="G141" s="200"/>
    </row>
    <row r="142" spans="1:8" ht="15.75" hidden="1" outlineLevel="1" x14ac:dyDescent="0.2">
      <c r="A142" s="183" t="s">
        <v>6</v>
      </c>
      <c r="B142" s="138">
        <v>15.5</v>
      </c>
      <c r="C142" s="140"/>
      <c r="D142" s="140"/>
      <c r="E142" s="206">
        <v>15.5</v>
      </c>
      <c r="F142" s="213"/>
      <c r="G142" s="213"/>
      <c r="H142" s="72"/>
    </row>
    <row r="143" spans="1:8" ht="15.75" hidden="1" outlineLevel="1" x14ac:dyDescent="0.25">
      <c r="A143" s="183" t="s">
        <v>8</v>
      </c>
      <c r="B143" s="138">
        <v>3.5</v>
      </c>
      <c r="C143" s="140"/>
      <c r="D143" s="140"/>
      <c r="E143" s="206">
        <v>3.5</v>
      </c>
      <c r="F143" s="212"/>
      <c r="G143" s="212"/>
    </row>
    <row r="144" spans="1:8" ht="15.75" hidden="1" outlineLevel="1" x14ac:dyDescent="0.25">
      <c r="A144" s="180" t="s">
        <v>91</v>
      </c>
      <c r="B144" s="135">
        <v>10.5</v>
      </c>
      <c r="C144" s="137"/>
      <c r="D144" s="137"/>
      <c r="E144" s="205">
        <v>10.5</v>
      </c>
      <c r="F144" s="212"/>
      <c r="G144" s="212"/>
    </row>
    <row r="145" spans="1:7" ht="15.75" hidden="1" outlineLevel="1" x14ac:dyDescent="0.25">
      <c r="A145" s="183" t="s">
        <v>6</v>
      </c>
      <c r="B145" s="138">
        <v>7.5</v>
      </c>
      <c r="C145" s="140"/>
      <c r="D145" s="140"/>
      <c r="E145" s="206">
        <v>7.5</v>
      </c>
      <c r="F145" s="212"/>
      <c r="G145" s="212"/>
    </row>
    <row r="146" spans="1:7" ht="15.75" hidden="1" outlineLevel="1" x14ac:dyDescent="0.25">
      <c r="A146" s="183" t="s">
        <v>8</v>
      </c>
      <c r="B146" s="139">
        <v>3</v>
      </c>
      <c r="C146" s="140"/>
      <c r="D146" s="140"/>
      <c r="E146" s="204">
        <v>3</v>
      </c>
      <c r="F146" s="212"/>
      <c r="G146" s="212"/>
    </row>
    <row r="147" spans="1:7" ht="15.75" hidden="1" outlineLevel="1" x14ac:dyDescent="0.25">
      <c r="A147" s="180" t="s">
        <v>92</v>
      </c>
      <c r="B147" s="135">
        <v>7.5</v>
      </c>
      <c r="C147" s="137"/>
      <c r="D147" s="137"/>
      <c r="E147" s="205">
        <v>7.5</v>
      </c>
      <c r="F147" s="212"/>
      <c r="G147" s="212"/>
    </row>
    <row r="148" spans="1:7" ht="15.75" hidden="1" outlineLevel="1" x14ac:dyDescent="0.25">
      <c r="A148" s="183" t="s">
        <v>6</v>
      </c>
      <c r="B148" s="139">
        <v>5</v>
      </c>
      <c r="C148" s="140"/>
      <c r="D148" s="140"/>
      <c r="E148" s="204">
        <v>5</v>
      </c>
      <c r="F148" s="212"/>
      <c r="G148" s="212"/>
    </row>
    <row r="149" spans="1:7" ht="15.75" hidden="1" outlineLevel="1" x14ac:dyDescent="0.25">
      <c r="A149" s="183" t="s">
        <v>8</v>
      </c>
      <c r="B149" s="138">
        <v>2.5</v>
      </c>
      <c r="C149" s="140"/>
      <c r="D149" s="140"/>
      <c r="E149" s="206">
        <v>2.5</v>
      </c>
      <c r="F149" s="212"/>
      <c r="G149" s="212"/>
    </row>
    <row r="150" spans="1:7" ht="15.75" hidden="1" outlineLevel="1" x14ac:dyDescent="0.25">
      <c r="A150" s="180" t="s">
        <v>93</v>
      </c>
      <c r="B150" s="136">
        <v>2</v>
      </c>
      <c r="C150" s="137"/>
      <c r="D150" s="137"/>
      <c r="E150" s="203">
        <v>2</v>
      </c>
      <c r="F150" s="212"/>
      <c r="G150" s="212"/>
    </row>
    <row r="151" spans="1:7" ht="15.75" hidden="1" outlineLevel="1" x14ac:dyDescent="0.25">
      <c r="A151" s="188" t="s">
        <v>8</v>
      </c>
      <c r="B151" s="139">
        <v>2</v>
      </c>
      <c r="C151" s="140"/>
      <c r="D151" s="140"/>
      <c r="E151" s="204">
        <v>2</v>
      </c>
      <c r="F151" s="212"/>
      <c r="G151" s="212"/>
    </row>
    <row r="152" spans="1:7" collapsed="1" x14ac:dyDescent="0.2"/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75:G81 F83:G119 F122:G138 F141:G141 F4:G24 F26:G40 F56:G69 F42:G54">
    <cfRule type="cellIs" dxfId="395" priority="1" operator="equal">
      <formula>0</formula>
    </cfRule>
  </conditionalFormatting>
  <conditionalFormatting sqref="G71:G72 G75:G81 G83:G119 G122:G138 G141 G5:G24 G26:G40 G56:G69 G42:G54">
    <cfRule type="cellIs" dxfId="394" priority="2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4" activePane="bottomLeft" state="frozenSplit"/>
      <selection pane="bottomLeft" activeCell="H13" sqref="H13"/>
    </sheetView>
  </sheetViews>
  <sheetFormatPr defaultRowHeight="11.25" outlineLevelRow="1" x14ac:dyDescent="0.2"/>
  <cols>
    <col min="1" max="1" width="25.33203125" customWidth="1"/>
    <col min="2" max="2" width="8.6640625" customWidth="1"/>
    <col min="3" max="3" width="10.33203125" customWidth="1"/>
    <col min="4" max="4" width="8.83203125" customWidth="1"/>
    <col min="5" max="5" width="10.83203125" customWidth="1"/>
    <col min="6" max="6" width="9.33203125" style="202"/>
    <col min="7" max="7" width="11.5" style="202" bestFit="1" customWidth="1"/>
    <col min="8" max="8" width="45.33203125" bestFit="1" customWidth="1"/>
    <col min="10" max="10" width="27.6640625" customWidth="1"/>
  </cols>
  <sheetData>
    <row r="1" spans="1:8" ht="15.75" x14ac:dyDescent="0.25">
      <c r="F1" s="201">
        <f>SUM(F4:F154)</f>
        <v>94</v>
      </c>
      <c r="G1" s="201">
        <f>SUM(G4:G154)</f>
        <v>21940</v>
      </c>
    </row>
    <row r="2" spans="1:8" ht="12.75" customHeight="1" x14ac:dyDescent="0.2">
      <c r="A2" s="43" t="s">
        <v>0</v>
      </c>
      <c r="B2" s="459" t="s">
        <v>214</v>
      </c>
      <c r="C2" s="460"/>
      <c r="D2" s="460"/>
      <c r="E2" s="461"/>
      <c r="F2" s="477" t="s">
        <v>213</v>
      </c>
      <c r="G2" s="477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">
        <v>5</v>
      </c>
      <c r="B4" s="135">
        <v>10.5</v>
      </c>
      <c r="C4" s="136">
        <v>10</v>
      </c>
      <c r="D4" s="135">
        <v>4.5</v>
      </c>
      <c r="E4" s="203">
        <v>16</v>
      </c>
      <c r="F4" s="200"/>
      <c r="G4" s="200"/>
    </row>
    <row r="5" spans="1:8" ht="15.75" x14ac:dyDescent="0.25">
      <c r="A5" s="145" t="s">
        <v>6</v>
      </c>
      <c r="B5" s="138">
        <v>6.5</v>
      </c>
      <c r="C5" s="139">
        <v>10</v>
      </c>
      <c r="D5" s="138">
        <v>4.5</v>
      </c>
      <c r="E5" s="204">
        <v>12</v>
      </c>
      <c r="F5" s="200"/>
      <c r="G5" s="200"/>
    </row>
    <row r="6" spans="1:8" ht="15.75" x14ac:dyDescent="0.25">
      <c r="A6" s="145" t="s">
        <v>8</v>
      </c>
      <c r="B6" s="139">
        <v>4</v>
      </c>
      <c r="C6" s="140"/>
      <c r="D6" s="140"/>
      <c r="E6" s="204">
        <v>4</v>
      </c>
      <c r="F6" s="200"/>
      <c r="G6" s="200"/>
    </row>
    <row r="7" spans="1:8" ht="15.75" x14ac:dyDescent="0.25">
      <c r="A7" s="176" t="s">
        <v>7</v>
      </c>
      <c r="B7" s="135">
        <v>4.5</v>
      </c>
      <c r="C7" s="136">
        <v>10</v>
      </c>
      <c r="D7" s="136">
        <v>2</v>
      </c>
      <c r="E7" s="205">
        <v>12.5</v>
      </c>
      <c r="F7" s="200"/>
      <c r="G7" s="200"/>
    </row>
    <row r="8" spans="1:8" ht="15.75" x14ac:dyDescent="0.25">
      <c r="A8" s="145" t="s">
        <v>6</v>
      </c>
      <c r="B8" s="138">
        <v>3.5</v>
      </c>
      <c r="C8" s="139">
        <v>10</v>
      </c>
      <c r="D8" s="139">
        <v>2</v>
      </c>
      <c r="E8" s="206">
        <v>11.5</v>
      </c>
      <c r="F8" s="200"/>
      <c r="G8" s="200"/>
      <c r="H8" s="72"/>
    </row>
    <row r="9" spans="1:8" ht="15.75" x14ac:dyDescent="0.25">
      <c r="A9" s="145" t="s">
        <v>8</v>
      </c>
      <c r="B9" s="139">
        <v>1</v>
      </c>
      <c r="C9" s="140"/>
      <c r="D9" s="140"/>
      <c r="E9" s="204">
        <v>1</v>
      </c>
      <c r="F9" s="200">
        <v>5</v>
      </c>
      <c r="G9" s="200">
        <f>F9*310</f>
        <v>1550</v>
      </c>
    </row>
    <row r="10" spans="1:8" ht="15.75" x14ac:dyDescent="0.25">
      <c r="A10" s="176" t="s">
        <v>9</v>
      </c>
      <c r="B10" s="136">
        <v>13</v>
      </c>
      <c r="C10" s="137"/>
      <c r="D10" s="135">
        <v>3.5</v>
      </c>
      <c r="E10" s="205">
        <v>9.5</v>
      </c>
      <c r="F10" s="200"/>
      <c r="G10" s="200"/>
    </row>
    <row r="11" spans="1:8" ht="15.75" x14ac:dyDescent="0.25">
      <c r="A11" s="145" t="s">
        <v>6</v>
      </c>
      <c r="B11" s="139">
        <v>11</v>
      </c>
      <c r="C11" s="140"/>
      <c r="D11" s="138">
        <v>3.5</v>
      </c>
      <c r="E11" s="206">
        <v>7.5</v>
      </c>
      <c r="F11" s="200"/>
      <c r="G11" s="200"/>
    </row>
    <row r="12" spans="1:8" ht="15.75" x14ac:dyDescent="0.25">
      <c r="A12" s="145" t="s">
        <v>8</v>
      </c>
      <c r="B12" s="139">
        <v>2</v>
      </c>
      <c r="C12" s="140"/>
      <c r="D12" s="140"/>
      <c r="E12" s="204">
        <v>2</v>
      </c>
      <c r="F12" s="200"/>
      <c r="G12" s="200"/>
    </row>
    <row r="13" spans="1:8" ht="15.75" x14ac:dyDescent="0.25">
      <c r="A13" s="176" t="s">
        <v>10</v>
      </c>
      <c r="B13" s="137"/>
      <c r="C13" s="136">
        <v>20</v>
      </c>
      <c r="D13" s="136">
        <v>3</v>
      </c>
      <c r="E13" s="203">
        <v>17</v>
      </c>
      <c r="F13" s="200"/>
      <c r="G13" s="200"/>
    </row>
    <row r="14" spans="1:8" ht="15.75" x14ac:dyDescent="0.25">
      <c r="A14" s="145" t="s">
        <v>6</v>
      </c>
      <c r="B14" s="140"/>
      <c r="C14" s="139">
        <v>20</v>
      </c>
      <c r="D14" s="139">
        <v>3</v>
      </c>
      <c r="E14" s="204">
        <v>17</v>
      </c>
      <c r="F14" s="200"/>
      <c r="G14" s="200"/>
    </row>
    <row r="15" spans="1:8" ht="15.75" hidden="1" outlineLevel="1" x14ac:dyDescent="0.25">
      <c r="A15" s="180" t="s">
        <v>94</v>
      </c>
      <c r="B15" s="136">
        <v>1</v>
      </c>
      <c r="C15" s="137"/>
      <c r="D15" s="137"/>
      <c r="E15" s="203">
        <v>1</v>
      </c>
      <c r="F15" s="200"/>
      <c r="G15" s="200"/>
    </row>
    <row r="16" spans="1:8" ht="15.75" hidden="1" outlineLevel="1" x14ac:dyDescent="0.25">
      <c r="A16" s="183" t="s">
        <v>6</v>
      </c>
      <c r="B16" s="139">
        <v>1</v>
      </c>
      <c r="C16" s="140"/>
      <c r="D16" s="140"/>
      <c r="E16" s="204">
        <v>1</v>
      </c>
      <c r="F16" s="200"/>
      <c r="G16" s="200"/>
    </row>
    <row r="17" spans="1:7" ht="15.75" hidden="1" outlineLevel="1" x14ac:dyDescent="0.25">
      <c r="A17" s="180" t="s">
        <v>85</v>
      </c>
      <c r="B17" s="135">
        <v>2.5</v>
      </c>
      <c r="C17" s="137"/>
      <c r="D17" s="137"/>
      <c r="E17" s="205">
        <v>2.5</v>
      </c>
      <c r="F17" s="200"/>
      <c r="G17" s="200"/>
    </row>
    <row r="18" spans="1:7" ht="15.75" hidden="1" outlineLevel="1" x14ac:dyDescent="0.25">
      <c r="A18" s="183" t="s">
        <v>6</v>
      </c>
      <c r="B18" s="138">
        <v>2.5</v>
      </c>
      <c r="C18" s="140"/>
      <c r="D18" s="140"/>
      <c r="E18" s="206">
        <v>2.5</v>
      </c>
      <c r="F18" s="200"/>
      <c r="G18" s="200"/>
    </row>
    <row r="19" spans="1:7" ht="15.75" hidden="1" outlineLevel="1" x14ac:dyDescent="0.25">
      <c r="A19" s="180" t="s">
        <v>11</v>
      </c>
      <c r="B19" s="136">
        <v>5</v>
      </c>
      <c r="C19" s="137"/>
      <c r="D19" s="136">
        <v>1</v>
      </c>
      <c r="E19" s="203">
        <v>4</v>
      </c>
      <c r="F19" s="200"/>
      <c r="G19" s="200"/>
    </row>
    <row r="20" spans="1:7" ht="15.75" hidden="1" outlineLevel="1" x14ac:dyDescent="0.25">
      <c r="A20" s="183" t="s">
        <v>6</v>
      </c>
      <c r="B20" s="139">
        <v>5</v>
      </c>
      <c r="C20" s="140"/>
      <c r="D20" s="139">
        <v>1</v>
      </c>
      <c r="E20" s="204">
        <v>4</v>
      </c>
      <c r="F20" s="200"/>
      <c r="G20" s="200"/>
    </row>
    <row r="21" spans="1:7" ht="15.75" hidden="1" outlineLevel="1" x14ac:dyDescent="0.25">
      <c r="A21" s="176" t="s">
        <v>12</v>
      </c>
      <c r="B21" s="136">
        <v>2</v>
      </c>
      <c r="C21" s="136">
        <v>10</v>
      </c>
      <c r="D21" s="136">
        <v>1</v>
      </c>
      <c r="E21" s="203">
        <v>11</v>
      </c>
      <c r="F21" s="200"/>
      <c r="G21" s="200"/>
    </row>
    <row r="22" spans="1:7" ht="15.75" collapsed="1" x14ac:dyDescent="0.25">
      <c r="A22" s="145" t="s">
        <v>6</v>
      </c>
      <c r="B22" s="139">
        <v>2</v>
      </c>
      <c r="C22" s="139">
        <v>10</v>
      </c>
      <c r="D22" s="139">
        <v>1</v>
      </c>
      <c r="E22" s="204">
        <v>11</v>
      </c>
      <c r="F22" s="200"/>
      <c r="G22" s="200"/>
    </row>
    <row r="23" spans="1:7" ht="15.75" x14ac:dyDescent="0.25">
      <c r="A23" s="176" t="s">
        <v>13</v>
      </c>
      <c r="B23" s="136">
        <v>8</v>
      </c>
      <c r="C23" s="136">
        <v>30</v>
      </c>
      <c r="D23" s="136">
        <v>5</v>
      </c>
      <c r="E23" s="203">
        <v>33</v>
      </c>
      <c r="F23" s="200"/>
      <c r="G23" s="200"/>
    </row>
    <row r="24" spans="1:7" ht="15.75" x14ac:dyDescent="0.25">
      <c r="A24" s="145" t="s">
        <v>6</v>
      </c>
      <c r="B24" s="138">
        <v>1.5</v>
      </c>
      <c r="C24" s="139">
        <v>30</v>
      </c>
      <c r="D24" s="138">
        <v>3.5</v>
      </c>
      <c r="E24" s="204">
        <v>28</v>
      </c>
      <c r="F24" s="200"/>
      <c r="G24" s="200"/>
    </row>
    <row r="25" spans="1:7" ht="15.75" x14ac:dyDescent="0.25">
      <c r="A25" s="145" t="s">
        <v>8</v>
      </c>
      <c r="B25" s="138">
        <v>6.5</v>
      </c>
      <c r="C25" s="140"/>
      <c r="D25" s="138">
        <v>1.5</v>
      </c>
      <c r="E25" s="204">
        <v>5</v>
      </c>
      <c r="F25" s="212"/>
      <c r="G25" s="212"/>
    </row>
    <row r="26" spans="1:7" ht="15.75" x14ac:dyDescent="0.25">
      <c r="A26" s="176" t="s">
        <v>14</v>
      </c>
      <c r="B26" s="135">
        <v>20.5</v>
      </c>
      <c r="C26" s="136">
        <v>20</v>
      </c>
      <c r="D26" s="136">
        <v>5</v>
      </c>
      <c r="E26" s="205">
        <v>35.5</v>
      </c>
      <c r="F26" s="200"/>
      <c r="G26" s="200"/>
    </row>
    <row r="27" spans="1:7" ht="15.75" x14ac:dyDescent="0.25">
      <c r="A27" s="145" t="s">
        <v>6</v>
      </c>
      <c r="B27" s="138">
        <v>16.5</v>
      </c>
      <c r="C27" s="139">
        <v>20</v>
      </c>
      <c r="D27" s="139">
        <v>5</v>
      </c>
      <c r="E27" s="206">
        <v>31.5</v>
      </c>
      <c r="F27" s="200"/>
      <c r="G27" s="200"/>
    </row>
    <row r="28" spans="1:7" ht="15.75" x14ac:dyDescent="0.25">
      <c r="A28" s="145" t="s">
        <v>8</v>
      </c>
      <c r="B28" s="139">
        <v>4</v>
      </c>
      <c r="C28" s="140"/>
      <c r="D28" s="140"/>
      <c r="E28" s="204">
        <v>4</v>
      </c>
      <c r="F28" s="200"/>
      <c r="G28" s="200"/>
    </row>
    <row r="29" spans="1:7" ht="15.75" x14ac:dyDescent="0.25">
      <c r="A29" s="176" t="s">
        <v>15</v>
      </c>
      <c r="B29" s="135">
        <v>7.5</v>
      </c>
      <c r="C29" s="136">
        <v>15</v>
      </c>
      <c r="D29" s="135">
        <v>3.5</v>
      </c>
      <c r="E29" s="203">
        <v>19</v>
      </c>
      <c r="F29" s="200"/>
      <c r="G29" s="200"/>
    </row>
    <row r="30" spans="1:7" ht="15.75" x14ac:dyDescent="0.25">
      <c r="A30" s="145" t="s">
        <v>6</v>
      </c>
      <c r="B30" s="139">
        <v>5</v>
      </c>
      <c r="C30" s="139">
        <v>10</v>
      </c>
      <c r="D30" s="138">
        <v>3.5</v>
      </c>
      <c r="E30" s="206">
        <v>11.5</v>
      </c>
      <c r="F30" s="200"/>
      <c r="G30" s="200"/>
    </row>
    <row r="31" spans="1:7" ht="15.75" x14ac:dyDescent="0.25">
      <c r="A31" s="145" t="s">
        <v>8</v>
      </c>
      <c r="B31" s="138">
        <v>2.5</v>
      </c>
      <c r="C31" s="139">
        <v>5</v>
      </c>
      <c r="D31" s="140"/>
      <c r="E31" s="206">
        <v>7.5</v>
      </c>
      <c r="F31" s="200"/>
      <c r="G31" s="200"/>
    </row>
    <row r="32" spans="1:7" ht="15.75" x14ac:dyDescent="0.25">
      <c r="A32" s="176" t="s">
        <v>16</v>
      </c>
      <c r="B32" s="135">
        <v>4.5</v>
      </c>
      <c r="C32" s="136">
        <v>56</v>
      </c>
      <c r="D32" s="136">
        <v>10</v>
      </c>
      <c r="E32" s="205">
        <v>50.5</v>
      </c>
      <c r="F32" s="200"/>
      <c r="G32" s="200"/>
    </row>
    <row r="33" spans="1:8" ht="15.75" x14ac:dyDescent="0.25">
      <c r="A33" s="145" t="s">
        <v>6</v>
      </c>
      <c r="B33" s="140"/>
      <c r="C33" s="139">
        <v>56</v>
      </c>
      <c r="D33" s="139">
        <v>8</v>
      </c>
      <c r="E33" s="204">
        <v>48</v>
      </c>
      <c r="F33" s="200"/>
      <c r="G33" s="200"/>
    </row>
    <row r="34" spans="1:8" ht="15.75" x14ac:dyDescent="0.25">
      <c r="A34" s="145" t="s">
        <v>8</v>
      </c>
      <c r="B34" s="138">
        <v>4.5</v>
      </c>
      <c r="C34" s="140"/>
      <c r="D34" s="139">
        <v>2</v>
      </c>
      <c r="E34" s="206">
        <v>2.5</v>
      </c>
      <c r="F34" s="200"/>
      <c r="G34" s="200"/>
    </row>
    <row r="35" spans="1:8" ht="15.75" x14ac:dyDescent="0.25">
      <c r="A35" s="176" t="s">
        <v>17</v>
      </c>
      <c r="B35" s="135">
        <v>11.5</v>
      </c>
      <c r="C35" s="136">
        <v>10</v>
      </c>
      <c r="D35" s="136">
        <v>1</v>
      </c>
      <c r="E35" s="205">
        <v>20.5</v>
      </c>
      <c r="F35" s="200"/>
      <c r="G35" s="200"/>
    </row>
    <row r="36" spans="1:8" ht="15.75" x14ac:dyDescent="0.25">
      <c r="A36" s="145" t="s">
        <v>6</v>
      </c>
      <c r="B36" s="139">
        <v>6</v>
      </c>
      <c r="C36" s="139">
        <v>10</v>
      </c>
      <c r="D36" s="140"/>
      <c r="E36" s="204">
        <v>16</v>
      </c>
      <c r="F36" s="200"/>
      <c r="G36" s="200"/>
      <c r="H36" s="72"/>
    </row>
    <row r="37" spans="1:8" ht="15.75" x14ac:dyDescent="0.25">
      <c r="A37" s="145" t="s">
        <v>8</v>
      </c>
      <c r="B37" s="138">
        <v>5.5</v>
      </c>
      <c r="C37" s="140"/>
      <c r="D37" s="139">
        <v>1</v>
      </c>
      <c r="E37" s="206">
        <v>4.5</v>
      </c>
      <c r="F37" s="200"/>
      <c r="G37" s="200"/>
      <c r="H37" s="72"/>
    </row>
    <row r="38" spans="1:8" ht="15.75" x14ac:dyDescent="0.25">
      <c r="A38" s="176" t="s">
        <v>18</v>
      </c>
      <c r="B38" s="136">
        <v>4</v>
      </c>
      <c r="C38" s="136">
        <v>64</v>
      </c>
      <c r="D38" s="135">
        <v>20.5</v>
      </c>
      <c r="E38" s="205">
        <v>47.5</v>
      </c>
      <c r="F38" s="200"/>
      <c r="G38" s="200"/>
    </row>
    <row r="39" spans="1:8" ht="15.75" x14ac:dyDescent="0.25">
      <c r="A39" s="145" t="s">
        <v>6</v>
      </c>
      <c r="B39" s="139">
        <v>3</v>
      </c>
      <c r="C39" s="139">
        <v>60</v>
      </c>
      <c r="D39" s="138">
        <v>19.5</v>
      </c>
      <c r="E39" s="206">
        <v>43.5</v>
      </c>
      <c r="F39" s="200"/>
      <c r="G39" s="200"/>
      <c r="H39" s="72"/>
    </row>
    <row r="40" spans="1:8" ht="15.75" x14ac:dyDescent="0.25">
      <c r="A40" s="145" t="s">
        <v>8</v>
      </c>
      <c r="B40" s="139">
        <v>1</v>
      </c>
      <c r="C40" s="139">
        <v>4</v>
      </c>
      <c r="D40" s="139">
        <v>1</v>
      </c>
      <c r="E40" s="204">
        <v>4</v>
      </c>
      <c r="F40" s="200"/>
      <c r="G40" s="200"/>
    </row>
    <row r="41" spans="1:8" ht="15.75" x14ac:dyDescent="0.25">
      <c r="A41" s="176" t="s">
        <v>19</v>
      </c>
      <c r="B41" s="135">
        <v>5.5</v>
      </c>
      <c r="C41" s="136">
        <v>20</v>
      </c>
      <c r="D41" s="137"/>
      <c r="E41" s="205">
        <v>25.5</v>
      </c>
      <c r="F41" s="212"/>
      <c r="G41" s="212"/>
    </row>
    <row r="42" spans="1:8" ht="15.75" x14ac:dyDescent="0.25">
      <c r="A42" s="145" t="s">
        <v>6</v>
      </c>
      <c r="B42" s="140"/>
      <c r="C42" s="139">
        <v>20</v>
      </c>
      <c r="D42" s="140"/>
      <c r="E42" s="204">
        <v>20</v>
      </c>
      <c r="F42" s="200"/>
      <c r="G42" s="200"/>
    </row>
    <row r="43" spans="1:8" ht="15.75" x14ac:dyDescent="0.25">
      <c r="A43" s="145" t="s">
        <v>8</v>
      </c>
      <c r="B43" s="138">
        <v>5.5</v>
      </c>
      <c r="C43" s="140"/>
      <c r="D43" s="140"/>
      <c r="E43" s="206">
        <v>5.5</v>
      </c>
      <c r="F43" s="200"/>
      <c r="G43" s="200"/>
    </row>
    <row r="44" spans="1:8" ht="15.75" x14ac:dyDescent="0.25">
      <c r="A44" s="176" t="s">
        <v>20</v>
      </c>
      <c r="B44" s="135">
        <v>2.5</v>
      </c>
      <c r="C44" s="136">
        <v>145</v>
      </c>
      <c r="D44" s="135">
        <v>52.5</v>
      </c>
      <c r="E44" s="203">
        <v>95</v>
      </c>
      <c r="F44" s="200"/>
      <c r="G44" s="200"/>
    </row>
    <row r="45" spans="1:8" ht="15.75" x14ac:dyDescent="0.25">
      <c r="A45" s="145" t="s">
        <v>6</v>
      </c>
      <c r="B45" s="140"/>
      <c r="C45" s="139">
        <v>135</v>
      </c>
      <c r="D45" s="138">
        <v>50.5</v>
      </c>
      <c r="E45" s="206">
        <v>84.5</v>
      </c>
      <c r="F45" s="200">
        <v>10</v>
      </c>
      <c r="G45" s="200">
        <f>F45*220</f>
        <v>2200</v>
      </c>
      <c r="H45" s="72" t="s">
        <v>83</v>
      </c>
    </row>
    <row r="46" spans="1:8" ht="15.75" x14ac:dyDescent="0.25">
      <c r="A46" s="145" t="s">
        <v>8</v>
      </c>
      <c r="B46" s="138">
        <v>2.5</v>
      </c>
      <c r="C46" s="139">
        <v>10</v>
      </c>
      <c r="D46" s="139">
        <v>2</v>
      </c>
      <c r="E46" s="206">
        <v>10.5</v>
      </c>
      <c r="F46" s="200"/>
      <c r="G46" s="200"/>
      <c r="H46" s="72"/>
    </row>
    <row r="47" spans="1:8" ht="15.75" x14ac:dyDescent="0.25">
      <c r="A47" s="176" t="s">
        <v>21</v>
      </c>
      <c r="B47" s="135">
        <v>14.5</v>
      </c>
      <c r="C47" s="136">
        <v>40</v>
      </c>
      <c r="D47" s="136">
        <v>8</v>
      </c>
      <c r="E47" s="205">
        <v>46.5</v>
      </c>
      <c r="F47" s="200"/>
      <c r="G47" s="200"/>
    </row>
    <row r="48" spans="1:8" ht="15.75" x14ac:dyDescent="0.25">
      <c r="A48" s="145" t="s">
        <v>6</v>
      </c>
      <c r="B48" s="138">
        <v>6.5</v>
      </c>
      <c r="C48" s="139">
        <v>40</v>
      </c>
      <c r="D48" s="139">
        <v>8</v>
      </c>
      <c r="E48" s="206">
        <v>38.5</v>
      </c>
      <c r="F48" s="200">
        <v>10</v>
      </c>
      <c r="G48" s="200">
        <f>F48*220</f>
        <v>2200</v>
      </c>
    </row>
    <row r="49" spans="1:8" ht="15.75" x14ac:dyDescent="0.25">
      <c r="A49" s="145" t="s">
        <v>8</v>
      </c>
      <c r="B49" s="139">
        <v>8</v>
      </c>
      <c r="C49" s="140"/>
      <c r="D49" s="140"/>
      <c r="E49" s="204">
        <v>8</v>
      </c>
      <c r="F49" s="200"/>
      <c r="G49" s="200"/>
    </row>
    <row r="50" spans="1:8" ht="15.75" x14ac:dyDescent="0.25">
      <c r="A50" s="176" t="s">
        <v>22</v>
      </c>
      <c r="B50" s="135">
        <v>10.5</v>
      </c>
      <c r="C50" s="136">
        <v>24</v>
      </c>
      <c r="D50" s="135">
        <v>5.5</v>
      </c>
      <c r="E50" s="203">
        <v>29</v>
      </c>
      <c r="F50" s="200"/>
      <c r="G50" s="200"/>
    </row>
    <row r="51" spans="1:8" ht="15.75" x14ac:dyDescent="0.25">
      <c r="A51" s="145" t="s">
        <v>6</v>
      </c>
      <c r="B51" s="138">
        <v>7.5</v>
      </c>
      <c r="C51" s="139">
        <v>20</v>
      </c>
      <c r="D51" s="138">
        <v>5.5</v>
      </c>
      <c r="E51" s="204">
        <v>22</v>
      </c>
      <c r="F51" s="200"/>
      <c r="G51" s="200"/>
    </row>
    <row r="52" spans="1:8" ht="15.75" x14ac:dyDescent="0.25">
      <c r="A52" s="145" t="s">
        <v>8</v>
      </c>
      <c r="B52" s="139">
        <v>3</v>
      </c>
      <c r="C52" s="139">
        <v>4</v>
      </c>
      <c r="D52" s="140"/>
      <c r="E52" s="204">
        <v>7</v>
      </c>
      <c r="F52" s="200"/>
      <c r="G52" s="200"/>
    </row>
    <row r="53" spans="1:8" ht="15.75" x14ac:dyDescent="0.25">
      <c r="A53" s="176" t="s">
        <v>23</v>
      </c>
      <c r="B53" s="136">
        <v>5</v>
      </c>
      <c r="C53" s="136">
        <v>75</v>
      </c>
      <c r="D53" s="136">
        <v>25</v>
      </c>
      <c r="E53" s="203">
        <v>55</v>
      </c>
      <c r="F53" s="200"/>
      <c r="G53" s="200"/>
    </row>
    <row r="54" spans="1:8" ht="15.75" x14ac:dyDescent="0.25">
      <c r="A54" s="145" t="s">
        <v>6</v>
      </c>
      <c r="B54" s="139">
        <v>3</v>
      </c>
      <c r="C54" s="139">
        <v>70</v>
      </c>
      <c r="D54" s="139">
        <v>23</v>
      </c>
      <c r="E54" s="204">
        <v>50</v>
      </c>
      <c r="F54" s="200"/>
      <c r="G54" s="200"/>
    </row>
    <row r="55" spans="1:8" ht="15.75" x14ac:dyDescent="0.25">
      <c r="A55" s="145" t="s">
        <v>8</v>
      </c>
      <c r="B55" s="139">
        <v>2</v>
      </c>
      <c r="C55" s="139">
        <v>5</v>
      </c>
      <c r="D55" s="139">
        <v>2</v>
      </c>
      <c r="E55" s="204">
        <v>5</v>
      </c>
      <c r="F55" s="212"/>
      <c r="G55" s="212"/>
    </row>
    <row r="56" spans="1:8" ht="15.75" x14ac:dyDescent="0.25">
      <c r="A56" s="176" t="s">
        <v>24</v>
      </c>
      <c r="B56" s="135">
        <v>6.5</v>
      </c>
      <c r="C56" s="136">
        <v>26</v>
      </c>
      <c r="D56" s="136">
        <v>3</v>
      </c>
      <c r="E56" s="205">
        <v>29.5</v>
      </c>
      <c r="F56" s="200"/>
      <c r="G56" s="200"/>
      <c r="H56" s="72"/>
    </row>
    <row r="57" spans="1:8" ht="15.75" x14ac:dyDescent="0.25">
      <c r="A57" s="145" t="s">
        <v>6</v>
      </c>
      <c r="B57" s="138">
        <v>2.5</v>
      </c>
      <c r="C57" s="139">
        <v>26</v>
      </c>
      <c r="D57" s="139">
        <v>3</v>
      </c>
      <c r="E57" s="206">
        <v>25.5</v>
      </c>
      <c r="F57" s="200">
        <v>10</v>
      </c>
      <c r="G57" s="200">
        <f>F57*220</f>
        <v>2200</v>
      </c>
      <c r="H57" s="72" t="s">
        <v>195</v>
      </c>
    </row>
    <row r="58" spans="1:8" ht="15.75" x14ac:dyDescent="0.25">
      <c r="A58" s="145" t="s">
        <v>8</v>
      </c>
      <c r="B58" s="139">
        <v>4</v>
      </c>
      <c r="C58" s="140"/>
      <c r="D58" s="140"/>
      <c r="E58" s="204">
        <v>4</v>
      </c>
      <c r="F58" s="200">
        <v>5</v>
      </c>
      <c r="G58" s="200">
        <f>F58*310</f>
        <v>1550</v>
      </c>
    </row>
    <row r="59" spans="1:8" ht="15.75" x14ac:dyDescent="0.25">
      <c r="A59" s="176" t="s">
        <v>86</v>
      </c>
      <c r="B59" s="136">
        <v>5</v>
      </c>
      <c r="C59" s="136">
        <v>20</v>
      </c>
      <c r="D59" s="136">
        <v>2</v>
      </c>
      <c r="E59" s="203">
        <v>23</v>
      </c>
      <c r="F59" s="200"/>
      <c r="G59" s="200"/>
    </row>
    <row r="60" spans="1:8" ht="15.75" x14ac:dyDescent="0.25">
      <c r="A60" s="145" t="s">
        <v>6</v>
      </c>
      <c r="B60" s="138">
        <v>3.5</v>
      </c>
      <c r="C60" s="139">
        <v>20</v>
      </c>
      <c r="D60" s="139">
        <v>2</v>
      </c>
      <c r="E60" s="206">
        <v>21.5</v>
      </c>
      <c r="F60" s="200"/>
      <c r="G60" s="200"/>
    </row>
    <row r="61" spans="1:8" ht="15.75" x14ac:dyDescent="0.25">
      <c r="A61" s="145" t="s">
        <v>8</v>
      </c>
      <c r="B61" s="138">
        <v>1.5</v>
      </c>
      <c r="C61" s="140"/>
      <c r="D61" s="140"/>
      <c r="E61" s="206">
        <v>1.5</v>
      </c>
      <c r="F61" s="200"/>
      <c r="G61" s="200"/>
    </row>
    <row r="62" spans="1:8" ht="15.75" x14ac:dyDescent="0.25">
      <c r="A62" s="176" t="s">
        <v>154</v>
      </c>
      <c r="B62" s="136">
        <v>1</v>
      </c>
      <c r="C62" s="137"/>
      <c r="D62" s="137"/>
      <c r="E62" s="203">
        <v>1</v>
      </c>
      <c r="F62" s="200"/>
      <c r="G62" s="200"/>
    </row>
    <row r="63" spans="1:8" ht="15.75" x14ac:dyDescent="0.25">
      <c r="A63" s="145" t="s">
        <v>6</v>
      </c>
      <c r="B63" s="139">
        <v>1</v>
      </c>
      <c r="C63" s="140"/>
      <c r="D63" s="140"/>
      <c r="E63" s="204">
        <v>1</v>
      </c>
      <c r="F63" s="200"/>
      <c r="G63" s="200"/>
    </row>
    <row r="64" spans="1:8" ht="15.75" x14ac:dyDescent="0.25">
      <c r="A64" s="176" t="s">
        <v>190</v>
      </c>
      <c r="B64" s="137"/>
      <c r="C64" s="136">
        <v>1</v>
      </c>
      <c r="D64" s="136">
        <v>1</v>
      </c>
      <c r="E64" s="207"/>
      <c r="F64" s="200"/>
      <c r="G64" s="200"/>
    </row>
    <row r="65" spans="1:7" ht="15.75" x14ac:dyDescent="0.25">
      <c r="A65" s="145" t="s">
        <v>6</v>
      </c>
      <c r="B65" s="140"/>
      <c r="C65" s="139">
        <v>1</v>
      </c>
      <c r="D65" s="139">
        <v>1</v>
      </c>
      <c r="E65" s="208"/>
      <c r="F65" s="200"/>
      <c r="G65" s="200"/>
    </row>
    <row r="66" spans="1:7" ht="15.75" x14ac:dyDescent="0.25">
      <c r="A66" s="176" t="s">
        <v>95</v>
      </c>
      <c r="B66" s="135">
        <v>3.5</v>
      </c>
      <c r="C66" s="136">
        <v>53</v>
      </c>
      <c r="D66" s="135">
        <v>17.5</v>
      </c>
      <c r="E66" s="203">
        <v>39</v>
      </c>
      <c r="F66" s="200"/>
      <c r="G66" s="200"/>
    </row>
    <row r="67" spans="1:7" ht="15.75" x14ac:dyDescent="0.25">
      <c r="A67" s="145" t="s">
        <v>6</v>
      </c>
      <c r="B67" s="139">
        <v>1</v>
      </c>
      <c r="C67" s="139">
        <v>53</v>
      </c>
      <c r="D67" s="138">
        <v>16.5</v>
      </c>
      <c r="E67" s="206">
        <v>37.5</v>
      </c>
      <c r="F67" s="200"/>
      <c r="G67" s="200"/>
    </row>
    <row r="68" spans="1:7" ht="15.75" x14ac:dyDescent="0.25">
      <c r="A68" s="145" t="s">
        <v>8</v>
      </c>
      <c r="B68" s="138">
        <v>2.5</v>
      </c>
      <c r="C68" s="140"/>
      <c r="D68" s="139">
        <v>1</v>
      </c>
      <c r="E68" s="206">
        <v>1.5</v>
      </c>
      <c r="F68" s="200"/>
      <c r="G68" s="200"/>
    </row>
    <row r="69" spans="1:7" ht="15.75" x14ac:dyDescent="0.25">
      <c r="A69" s="176" t="s">
        <v>96</v>
      </c>
      <c r="B69" s="136">
        <v>3</v>
      </c>
      <c r="C69" s="136">
        <v>26</v>
      </c>
      <c r="D69" s="136">
        <v>5</v>
      </c>
      <c r="E69" s="203">
        <v>24</v>
      </c>
      <c r="F69" s="200"/>
      <c r="G69" s="200"/>
    </row>
    <row r="70" spans="1:7" ht="15.75" x14ac:dyDescent="0.25">
      <c r="A70" s="145" t="s">
        <v>6</v>
      </c>
      <c r="B70" s="139">
        <v>3</v>
      </c>
      <c r="C70" s="139">
        <v>24</v>
      </c>
      <c r="D70" s="139">
        <v>3</v>
      </c>
      <c r="E70" s="204">
        <v>24</v>
      </c>
      <c r="F70" s="212"/>
      <c r="G70" s="212"/>
    </row>
    <row r="71" spans="1:7" ht="15.75" x14ac:dyDescent="0.25">
      <c r="A71" s="145" t="s">
        <v>8</v>
      </c>
      <c r="B71" s="140"/>
      <c r="C71" s="139">
        <v>2</v>
      </c>
      <c r="D71" s="139">
        <v>2</v>
      </c>
      <c r="E71" s="208"/>
      <c r="F71" s="200"/>
      <c r="G71" s="200"/>
    </row>
    <row r="72" spans="1:7" ht="15.75" x14ac:dyDescent="0.25">
      <c r="A72" s="176" t="s">
        <v>97</v>
      </c>
      <c r="B72" s="137"/>
      <c r="C72" s="136">
        <v>20</v>
      </c>
      <c r="D72" s="136">
        <v>5</v>
      </c>
      <c r="E72" s="203">
        <v>15</v>
      </c>
      <c r="F72" s="200"/>
      <c r="G72" s="200"/>
    </row>
    <row r="73" spans="1:7" ht="15.75" x14ac:dyDescent="0.25">
      <c r="A73" s="145" t="s">
        <v>6</v>
      </c>
      <c r="B73" s="140"/>
      <c r="C73" s="139">
        <v>20</v>
      </c>
      <c r="D73" s="139">
        <v>5</v>
      </c>
      <c r="E73" s="204">
        <v>15</v>
      </c>
      <c r="F73" s="212"/>
      <c r="G73" s="212"/>
    </row>
    <row r="74" spans="1:7" ht="15.75" x14ac:dyDescent="0.25">
      <c r="A74" s="145" t="s">
        <v>8</v>
      </c>
      <c r="F74" s="212"/>
      <c r="G74" s="212"/>
    </row>
    <row r="75" spans="1:7" ht="15.75" x14ac:dyDescent="0.25">
      <c r="A75" s="176" t="s">
        <v>25</v>
      </c>
      <c r="B75" s="136">
        <v>16</v>
      </c>
      <c r="C75" s="136">
        <v>10</v>
      </c>
      <c r="D75" s="136">
        <v>2</v>
      </c>
      <c r="E75" s="203">
        <v>24</v>
      </c>
      <c r="F75" s="200"/>
      <c r="G75" s="200"/>
    </row>
    <row r="76" spans="1:7" ht="15.75" x14ac:dyDescent="0.25">
      <c r="A76" s="145" t="s">
        <v>6</v>
      </c>
      <c r="B76" s="139">
        <v>11</v>
      </c>
      <c r="C76" s="139">
        <v>10</v>
      </c>
      <c r="D76" s="140"/>
      <c r="E76" s="204">
        <v>21</v>
      </c>
      <c r="F76" s="200"/>
      <c r="G76" s="200"/>
    </row>
    <row r="77" spans="1:7" ht="15.75" x14ac:dyDescent="0.25">
      <c r="A77" s="145" t="s">
        <v>8</v>
      </c>
      <c r="B77" s="139">
        <v>5</v>
      </c>
      <c r="C77" s="140"/>
      <c r="D77" s="139">
        <v>2</v>
      </c>
      <c r="E77" s="204">
        <v>3</v>
      </c>
      <c r="F77" s="200"/>
      <c r="G77" s="200"/>
    </row>
    <row r="78" spans="1:7" ht="15.75" hidden="1" outlineLevel="1" x14ac:dyDescent="0.25">
      <c r="A78" s="193" t="s">
        <v>87</v>
      </c>
      <c r="B78" s="194">
        <v>1.5</v>
      </c>
      <c r="C78" s="195">
        <v>2</v>
      </c>
      <c r="D78" s="195">
        <v>1</v>
      </c>
      <c r="E78" s="209">
        <v>2.5</v>
      </c>
      <c r="F78" s="200"/>
      <c r="G78" s="200"/>
    </row>
    <row r="79" spans="1:7" ht="15.75" hidden="1" outlineLevel="1" x14ac:dyDescent="0.25">
      <c r="A79" s="196" t="s">
        <v>6</v>
      </c>
      <c r="B79" s="197"/>
      <c r="C79" s="198">
        <v>2</v>
      </c>
      <c r="D79" s="197"/>
      <c r="E79" s="210">
        <v>2</v>
      </c>
      <c r="F79" s="200"/>
      <c r="G79" s="200"/>
    </row>
    <row r="80" spans="1:7" ht="15.75" hidden="1" outlineLevel="1" x14ac:dyDescent="0.25">
      <c r="A80" s="196" t="s">
        <v>8</v>
      </c>
      <c r="B80" s="199">
        <v>1.5</v>
      </c>
      <c r="C80" s="197"/>
      <c r="D80" s="198">
        <v>1</v>
      </c>
      <c r="E80" s="211">
        <v>0.5</v>
      </c>
      <c r="F80" s="200"/>
      <c r="G80" s="200"/>
    </row>
    <row r="81" spans="1:8" ht="15.75" collapsed="1" x14ac:dyDescent="0.25">
      <c r="A81" s="176" t="s">
        <v>26</v>
      </c>
      <c r="B81" s="135">
        <v>4.5</v>
      </c>
      <c r="C81" s="136">
        <v>39</v>
      </c>
      <c r="D81" s="135">
        <v>19.5</v>
      </c>
      <c r="E81" s="203">
        <v>24</v>
      </c>
      <c r="F81" s="200"/>
      <c r="G81" s="200"/>
    </row>
    <row r="82" spans="1:8" ht="15.75" x14ac:dyDescent="0.25">
      <c r="A82" s="145" t="s">
        <v>6</v>
      </c>
      <c r="B82" s="138">
        <v>3.5</v>
      </c>
      <c r="C82" s="139">
        <v>35</v>
      </c>
      <c r="D82" s="138">
        <v>18.5</v>
      </c>
      <c r="E82" s="204">
        <v>20</v>
      </c>
      <c r="F82" s="212"/>
      <c r="G82" s="212"/>
      <c r="H82" s="72"/>
    </row>
    <row r="83" spans="1:8" ht="15.75" x14ac:dyDescent="0.25">
      <c r="A83" s="145" t="s">
        <v>8</v>
      </c>
      <c r="B83" s="139">
        <v>1</v>
      </c>
      <c r="C83" s="139">
        <v>4</v>
      </c>
      <c r="D83" s="139">
        <v>1</v>
      </c>
      <c r="E83" s="204">
        <v>4</v>
      </c>
      <c r="F83" s="200"/>
      <c r="G83" s="200"/>
      <c r="H83" s="72"/>
    </row>
    <row r="84" spans="1:8" ht="15.75" x14ac:dyDescent="0.25">
      <c r="A84" s="176" t="s">
        <v>27</v>
      </c>
      <c r="B84" s="135">
        <v>6.5</v>
      </c>
      <c r="C84" s="136">
        <v>30</v>
      </c>
      <c r="D84" s="135">
        <v>10.5</v>
      </c>
      <c r="E84" s="203">
        <v>26</v>
      </c>
      <c r="F84" s="200"/>
      <c r="G84" s="200"/>
    </row>
    <row r="85" spans="1:8" ht="15.75" x14ac:dyDescent="0.25">
      <c r="A85" s="145" t="s">
        <v>6</v>
      </c>
      <c r="B85" s="139">
        <v>1</v>
      </c>
      <c r="C85" s="139">
        <v>30</v>
      </c>
      <c r="D85" s="139">
        <v>10</v>
      </c>
      <c r="E85" s="204">
        <v>21</v>
      </c>
      <c r="F85" s="200">
        <v>10</v>
      </c>
      <c r="G85" s="200">
        <f>F85*220</f>
        <v>2200</v>
      </c>
      <c r="H85" s="72" t="s">
        <v>181</v>
      </c>
    </row>
    <row r="86" spans="1:8" ht="15.75" x14ac:dyDescent="0.25">
      <c r="A86" s="145" t="s">
        <v>8</v>
      </c>
      <c r="B86" s="138">
        <v>5.5</v>
      </c>
      <c r="C86" s="140"/>
      <c r="D86" s="138">
        <v>0.5</v>
      </c>
      <c r="E86" s="204">
        <v>5</v>
      </c>
      <c r="F86" s="200"/>
      <c r="G86" s="200"/>
      <c r="H86" s="72"/>
    </row>
    <row r="87" spans="1:8" ht="15.75" x14ac:dyDescent="0.25">
      <c r="A87" s="176" t="s">
        <v>28</v>
      </c>
      <c r="B87" s="137"/>
      <c r="C87" s="136">
        <v>94</v>
      </c>
      <c r="D87" s="135">
        <v>46.5</v>
      </c>
      <c r="E87" s="205">
        <v>47.5</v>
      </c>
      <c r="F87" s="200"/>
      <c r="G87" s="200"/>
    </row>
    <row r="88" spans="1:8" ht="15.75" x14ac:dyDescent="0.25">
      <c r="A88" s="145" t="s">
        <v>6</v>
      </c>
      <c r="B88" s="140"/>
      <c r="C88" s="139">
        <v>83</v>
      </c>
      <c r="D88" s="138">
        <v>43.5</v>
      </c>
      <c r="E88" s="206">
        <v>39.5</v>
      </c>
      <c r="F88" s="200"/>
      <c r="G88" s="200"/>
      <c r="H88" s="72"/>
    </row>
    <row r="89" spans="1:8" ht="15.75" x14ac:dyDescent="0.25">
      <c r="A89" s="145" t="s">
        <v>8</v>
      </c>
      <c r="B89" s="140"/>
      <c r="C89" s="139">
        <v>11</v>
      </c>
      <c r="D89" s="139">
        <v>3</v>
      </c>
      <c r="E89" s="204">
        <v>8</v>
      </c>
      <c r="F89" s="200"/>
      <c r="G89" s="200"/>
    </row>
    <row r="90" spans="1:8" ht="15.75" x14ac:dyDescent="0.25">
      <c r="A90" s="176" t="s">
        <v>29</v>
      </c>
      <c r="B90" s="136">
        <v>13</v>
      </c>
      <c r="C90" s="136">
        <v>10</v>
      </c>
      <c r="D90" s="136">
        <v>4</v>
      </c>
      <c r="E90" s="203">
        <v>19</v>
      </c>
      <c r="F90" s="200"/>
      <c r="G90" s="200"/>
    </row>
    <row r="91" spans="1:8" ht="15.75" x14ac:dyDescent="0.25">
      <c r="A91" s="145" t="s">
        <v>6</v>
      </c>
      <c r="B91" s="138">
        <v>8.5</v>
      </c>
      <c r="C91" s="139">
        <v>10</v>
      </c>
      <c r="D91" s="139">
        <v>4</v>
      </c>
      <c r="E91" s="206">
        <v>14.5</v>
      </c>
      <c r="F91" s="200"/>
      <c r="G91" s="200"/>
    </row>
    <row r="92" spans="1:8" ht="15.75" x14ac:dyDescent="0.25">
      <c r="A92" s="145" t="s">
        <v>8</v>
      </c>
      <c r="B92" s="138">
        <v>4.5</v>
      </c>
      <c r="C92" s="140"/>
      <c r="D92" s="140"/>
      <c r="E92" s="206">
        <v>4.5</v>
      </c>
      <c r="F92" s="200"/>
      <c r="G92" s="200"/>
    </row>
    <row r="93" spans="1:8" ht="15.75" x14ac:dyDescent="0.25">
      <c r="A93" s="176" t="s">
        <v>164</v>
      </c>
      <c r="B93" s="136">
        <v>1</v>
      </c>
      <c r="C93" s="136">
        <v>10</v>
      </c>
      <c r="D93" s="137"/>
      <c r="E93" s="203">
        <v>11</v>
      </c>
      <c r="F93" s="200"/>
      <c r="G93" s="200"/>
    </row>
    <row r="94" spans="1:8" ht="15.75" x14ac:dyDescent="0.25">
      <c r="A94" s="145" t="s">
        <v>6</v>
      </c>
      <c r="B94" s="139">
        <v>1</v>
      </c>
      <c r="C94" s="139">
        <v>10</v>
      </c>
      <c r="D94" s="140"/>
      <c r="E94" s="204">
        <v>11</v>
      </c>
      <c r="F94" s="200"/>
      <c r="G94" s="200"/>
    </row>
    <row r="95" spans="1:8" ht="15.75" x14ac:dyDescent="0.25">
      <c r="A95" s="176" t="s">
        <v>155</v>
      </c>
      <c r="B95" s="136">
        <v>1</v>
      </c>
      <c r="C95" s="137"/>
      <c r="D95" s="137"/>
      <c r="E95" s="203">
        <v>1</v>
      </c>
      <c r="F95" s="200"/>
      <c r="G95" s="200"/>
    </row>
    <row r="96" spans="1:8" ht="15.75" x14ac:dyDescent="0.25">
      <c r="A96" s="145" t="s">
        <v>6</v>
      </c>
      <c r="B96" s="139">
        <v>1</v>
      </c>
      <c r="C96" s="140"/>
      <c r="D96" s="140"/>
      <c r="E96" s="204">
        <v>1</v>
      </c>
      <c r="F96" s="200"/>
      <c r="G96" s="200"/>
    </row>
    <row r="97" spans="1:8" ht="15.75" x14ac:dyDescent="0.25">
      <c r="A97" s="176" t="s">
        <v>30</v>
      </c>
      <c r="B97" s="135">
        <v>10.5</v>
      </c>
      <c r="C97" s="136">
        <v>13</v>
      </c>
      <c r="D97" s="136">
        <v>1</v>
      </c>
      <c r="E97" s="205">
        <v>22.5</v>
      </c>
      <c r="F97" s="200"/>
      <c r="G97" s="200"/>
    </row>
    <row r="98" spans="1:8" ht="15.75" x14ac:dyDescent="0.25">
      <c r="A98" s="145" t="s">
        <v>6</v>
      </c>
      <c r="B98" s="138">
        <v>8.5</v>
      </c>
      <c r="C98" s="139">
        <v>13</v>
      </c>
      <c r="D98" s="139">
        <v>1</v>
      </c>
      <c r="E98" s="206">
        <v>20.5</v>
      </c>
      <c r="F98" s="200"/>
      <c r="G98" s="200"/>
    </row>
    <row r="99" spans="1:8" ht="15.75" x14ac:dyDescent="0.25">
      <c r="A99" s="145" t="s">
        <v>8</v>
      </c>
      <c r="B99" s="139">
        <v>2</v>
      </c>
      <c r="C99" s="140"/>
      <c r="D99" s="140"/>
      <c r="E99" s="204">
        <v>2</v>
      </c>
      <c r="F99" s="200"/>
      <c r="G99" s="200"/>
    </row>
    <row r="100" spans="1:8" ht="15.75" x14ac:dyDescent="0.25">
      <c r="A100" s="176" t="s">
        <v>31</v>
      </c>
      <c r="B100" s="136">
        <v>4</v>
      </c>
      <c r="C100" s="136">
        <v>14</v>
      </c>
      <c r="D100" s="136">
        <v>14</v>
      </c>
      <c r="E100" s="203">
        <v>4</v>
      </c>
      <c r="F100" s="200"/>
      <c r="G100" s="200"/>
    </row>
    <row r="101" spans="1:8" ht="15.75" x14ac:dyDescent="0.25">
      <c r="A101" s="145" t="s">
        <v>6</v>
      </c>
      <c r="B101" s="138">
        <v>2.5</v>
      </c>
      <c r="C101" s="139">
        <v>10</v>
      </c>
      <c r="D101" s="139">
        <v>12</v>
      </c>
      <c r="E101" s="206">
        <v>0.5</v>
      </c>
      <c r="F101" s="200"/>
      <c r="G101" s="200"/>
    </row>
    <row r="102" spans="1:8" ht="15.75" x14ac:dyDescent="0.25">
      <c r="A102" s="145" t="s">
        <v>8</v>
      </c>
      <c r="B102" s="138">
        <v>1.5</v>
      </c>
      <c r="C102" s="139">
        <v>4</v>
      </c>
      <c r="D102" s="139">
        <v>2</v>
      </c>
      <c r="E102" s="206">
        <v>3.5</v>
      </c>
      <c r="F102" s="200"/>
      <c r="G102" s="200"/>
    </row>
    <row r="103" spans="1:8" ht="15.75" x14ac:dyDescent="0.25">
      <c r="A103" s="176" t="s">
        <v>32</v>
      </c>
      <c r="B103" s="136">
        <v>3</v>
      </c>
      <c r="C103" s="136">
        <v>20</v>
      </c>
      <c r="D103" s="135">
        <v>5.5</v>
      </c>
      <c r="E103" s="205">
        <v>17.5</v>
      </c>
      <c r="F103" s="200"/>
      <c r="G103" s="200"/>
    </row>
    <row r="104" spans="1:8" ht="15.75" x14ac:dyDescent="0.25">
      <c r="A104" s="145" t="s">
        <v>6</v>
      </c>
      <c r="B104" s="139">
        <v>3</v>
      </c>
      <c r="C104" s="139">
        <v>20</v>
      </c>
      <c r="D104" s="138">
        <v>5.5</v>
      </c>
      <c r="E104" s="206">
        <v>17.5</v>
      </c>
      <c r="F104" s="200">
        <v>10</v>
      </c>
      <c r="G104" s="200">
        <f>F104*220</f>
        <v>2200</v>
      </c>
    </row>
    <row r="105" spans="1:8" ht="15.75" x14ac:dyDescent="0.25">
      <c r="A105" s="176" t="s">
        <v>33</v>
      </c>
      <c r="B105" s="135">
        <v>9.5</v>
      </c>
      <c r="C105" s="137"/>
      <c r="D105" s="137"/>
      <c r="E105" s="205">
        <v>9.5</v>
      </c>
      <c r="F105" s="200"/>
      <c r="G105" s="200"/>
    </row>
    <row r="106" spans="1:8" ht="15.75" x14ac:dyDescent="0.25">
      <c r="A106" s="145" t="s">
        <v>6</v>
      </c>
      <c r="B106" s="138">
        <v>7.5</v>
      </c>
      <c r="C106" s="140"/>
      <c r="D106" s="140"/>
      <c r="E106" s="206">
        <v>7.5</v>
      </c>
      <c r="F106" s="200">
        <v>10</v>
      </c>
      <c r="G106" s="200">
        <f>F106*220</f>
        <v>2200</v>
      </c>
    </row>
    <row r="107" spans="1:8" ht="15.75" x14ac:dyDescent="0.25">
      <c r="A107" s="145" t="s">
        <v>8</v>
      </c>
      <c r="B107" s="139">
        <v>2</v>
      </c>
      <c r="C107" s="140"/>
      <c r="D107" s="140"/>
      <c r="E107" s="204">
        <v>2</v>
      </c>
      <c r="F107" s="200"/>
      <c r="G107" s="200">
        <f>F107*310</f>
        <v>0</v>
      </c>
    </row>
    <row r="108" spans="1:8" ht="15.75" x14ac:dyDescent="0.25">
      <c r="A108" s="176" t="s">
        <v>34</v>
      </c>
      <c r="B108" s="135">
        <v>4.5</v>
      </c>
      <c r="C108" s="136">
        <v>20</v>
      </c>
      <c r="D108" s="136">
        <v>2</v>
      </c>
      <c r="E108" s="205">
        <v>22.5</v>
      </c>
      <c r="F108" s="200"/>
      <c r="G108" s="200"/>
    </row>
    <row r="109" spans="1:8" ht="15.75" x14ac:dyDescent="0.25">
      <c r="A109" s="145" t="s">
        <v>6</v>
      </c>
      <c r="B109" s="138">
        <v>0.5</v>
      </c>
      <c r="C109" s="139">
        <v>20</v>
      </c>
      <c r="D109" s="139">
        <v>2</v>
      </c>
      <c r="E109" s="206">
        <v>18.5</v>
      </c>
      <c r="F109" s="200"/>
      <c r="G109" s="200"/>
    </row>
    <row r="110" spans="1:8" ht="15.75" x14ac:dyDescent="0.25">
      <c r="A110" s="145" t="s">
        <v>8</v>
      </c>
      <c r="B110" s="139">
        <v>4</v>
      </c>
      <c r="C110" s="140"/>
      <c r="D110" s="140"/>
      <c r="E110" s="204">
        <v>4</v>
      </c>
      <c r="F110" s="200"/>
      <c r="G110" s="200"/>
      <c r="H110" s="72"/>
    </row>
    <row r="111" spans="1:8" ht="15.75" hidden="1" outlineLevel="1" x14ac:dyDescent="0.25">
      <c r="A111" s="180" t="s">
        <v>88</v>
      </c>
      <c r="B111" s="135">
        <v>0.5</v>
      </c>
      <c r="C111" s="137"/>
      <c r="D111" s="137"/>
      <c r="E111" s="205">
        <v>0.5</v>
      </c>
      <c r="F111" s="200"/>
      <c r="G111" s="200"/>
      <c r="H111" s="72"/>
    </row>
    <row r="112" spans="1:8" ht="15.75" hidden="1" outlineLevel="1" x14ac:dyDescent="0.25">
      <c r="A112" s="183" t="s">
        <v>8</v>
      </c>
      <c r="B112" s="138">
        <v>0.5</v>
      </c>
      <c r="C112" s="140"/>
      <c r="D112" s="140"/>
      <c r="E112" s="206">
        <v>0.5</v>
      </c>
      <c r="F112" s="200"/>
      <c r="G112" s="200"/>
    </row>
    <row r="113" spans="1:8" ht="15.75" collapsed="1" x14ac:dyDescent="0.25">
      <c r="A113" s="176" t="s">
        <v>35</v>
      </c>
      <c r="B113" s="136">
        <v>5</v>
      </c>
      <c r="C113" s="136">
        <v>10</v>
      </c>
      <c r="D113" s="136">
        <v>2</v>
      </c>
      <c r="E113" s="203">
        <v>13</v>
      </c>
      <c r="F113" s="200"/>
      <c r="G113" s="200"/>
    </row>
    <row r="114" spans="1:8" ht="15.75" x14ac:dyDescent="0.25">
      <c r="A114" s="145" t="s">
        <v>6</v>
      </c>
      <c r="B114" s="140"/>
      <c r="C114" s="139">
        <v>10</v>
      </c>
      <c r="D114" s="139">
        <v>2</v>
      </c>
      <c r="E114" s="204">
        <v>8</v>
      </c>
      <c r="F114" s="200">
        <v>10</v>
      </c>
      <c r="G114" s="200">
        <f>F114*220</f>
        <v>2200</v>
      </c>
    </row>
    <row r="115" spans="1:8" ht="15.75" x14ac:dyDescent="0.25">
      <c r="A115" s="145" t="s">
        <v>8</v>
      </c>
      <c r="B115" s="139">
        <v>5</v>
      </c>
      <c r="C115" s="140"/>
      <c r="D115" s="140"/>
      <c r="E115" s="204">
        <v>5</v>
      </c>
      <c r="F115" s="200"/>
      <c r="G115" s="200"/>
    </row>
    <row r="116" spans="1:8" ht="15.75" x14ac:dyDescent="0.25">
      <c r="A116" s="176" t="s">
        <v>36</v>
      </c>
      <c r="B116" s="135">
        <v>9.5</v>
      </c>
      <c r="C116" s="137"/>
      <c r="D116" s="135">
        <v>1.5</v>
      </c>
      <c r="E116" s="203">
        <v>8</v>
      </c>
      <c r="F116" s="200"/>
      <c r="G116" s="200"/>
    </row>
    <row r="117" spans="1:8" ht="15.75" x14ac:dyDescent="0.25">
      <c r="A117" s="145" t="s">
        <v>6</v>
      </c>
      <c r="B117" s="138">
        <v>9.5</v>
      </c>
      <c r="C117" s="140"/>
      <c r="D117" s="138">
        <v>1.5</v>
      </c>
      <c r="E117" s="204">
        <v>8</v>
      </c>
      <c r="F117" s="200"/>
      <c r="G117" s="200"/>
    </row>
    <row r="118" spans="1:8" ht="15.75" x14ac:dyDescent="0.25">
      <c r="A118" s="145" t="s">
        <v>8</v>
      </c>
      <c r="F118" s="200">
        <v>4</v>
      </c>
      <c r="G118" s="200">
        <f>F118*310</f>
        <v>1240</v>
      </c>
    </row>
    <row r="119" spans="1:8" ht="15.75" x14ac:dyDescent="0.25">
      <c r="A119" s="176" t="s">
        <v>37</v>
      </c>
      <c r="B119" s="135">
        <v>16.5</v>
      </c>
      <c r="C119" s="137"/>
      <c r="D119" s="137"/>
      <c r="E119" s="205">
        <v>16.5</v>
      </c>
      <c r="F119" s="200"/>
      <c r="G119" s="200"/>
    </row>
    <row r="120" spans="1:8" ht="15.75" x14ac:dyDescent="0.25">
      <c r="A120" s="145" t="s">
        <v>6</v>
      </c>
      <c r="B120" s="138">
        <v>9.5</v>
      </c>
      <c r="C120" s="140"/>
      <c r="D120" s="140"/>
      <c r="E120" s="206">
        <v>9.5</v>
      </c>
      <c r="F120" s="212"/>
      <c r="G120" s="212"/>
    </row>
    <row r="121" spans="1:8" ht="15.75" x14ac:dyDescent="0.25">
      <c r="A121" s="145" t="s">
        <v>8</v>
      </c>
      <c r="B121" s="139">
        <v>7</v>
      </c>
      <c r="C121" s="140"/>
      <c r="D121" s="140"/>
      <c r="E121" s="204">
        <v>7</v>
      </c>
      <c r="F121" s="212"/>
      <c r="G121" s="212"/>
    </row>
    <row r="122" spans="1:8" ht="15.75" x14ac:dyDescent="0.25">
      <c r="A122" s="176" t="s">
        <v>38</v>
      </c>
      <c r="B122" s="136">
        <v>3</v>
      </c>
      <c r="C122" s="136">
        <v>14</v>
      </c>
      <c r="D122" s="136">
        <v>5</v>
      </c>
      <c r="E122" s="203">
        <v>12</v>
      </c>
      <c r="F122" s="200"/>
      <c r="G122" s="200"/>
    </row>
    <row r="123" spans="1:8" ht="15.75" x14ac:dyDescent="0.25">
      <c r="A123" s="145" t="s">
        <v>6</v>
      </c>
      <c r="B123" s="138">
        <v>2.5</v>
      </c>
      <c r="C123" s="139">
        <v>10</v>
      </c>
      <c r="D123" s="139">
        <v>5</v>
      </c>
      <c r="E123" s="206">
        <v>7.5</v>
      </c>
      <c r="F123" s="200">
        <v>10</v>
      </c>
      <c r="G123" s="200">
        <f>F123*220</f>
        <v>2200</v>
      </c>
    </row>
    <row r="124" spans="1:8" ht="15.75" x14ac:dyDescent="0.25">
      <c r="A124" s="145" t="s">
        <v>8</v>
      </c>
      <c r="B124" s="138">
        <v>0.5</v>
      </c>
      <c r="C124" s="139">
        <v>4</v>
      </c>
      <c r="D124" s="140"/>
      <c r="E124" s="206">
        <v>4.5</v>
      </c>
      <c r="F124" s="200"/>
      <c r="G124" s="200"/>
      <c r="H124" s="72"/>
    </row>
    <row r="125" spans="1:8" ht="15.75" x14ac:dyDescent="0.25">
      <c r="A125" s="176" t="s">
        <v>39</v>
      </c>
      <c r="B125" s="136">
        <v>2</v>
      </c>
      <c r="C125" s="136">
        <v>24</v>
      </c>
      <c r="D125" s="135">
        <v>8.5</v>
      </c>
      <c r="E125" s="205">
        <v>17.5</v>
      </c>
      <c r="F125" s="200"/>
      <c r="G125" s="200"/>
    </row>
    <row r="126" spans="1:8" ht="15.75" x14ac:dyDescent="0.25">
      <c r="A126" s="145" t="s">
        <v>6</v>
      </c>
      <c r="B126" s="139">
        <v>2</v>
      </c>
      <c r="C126" s="139">
        <v>20</v>
      </c>
      <c r="D126" s="138">
        <v>8.5</v>
      </c>
      <c r="E126" s="206">
        <v>13.5</v>
      </c>
      <c r="F126" s="200"/>
      <c r="G126" s="200"/>
    </row>
    <row r="127" spans="1:8" ht="15.75" x14ac:dyDescent="0.25">
      <c r="A127" s="145" t="s">
        <v>8</v>
      </c>
      <c r="B127" s="140"/>
      <c r="C127" s="139">
        <v>4</v>
      </c>
      <c r="D127" s="140"/>
      <c r="E127" s="204">
        <v>4</v>
      </c>
      <c r="F127" s="200"/>
      <c r="G127" s="200"/>
    </row>
    <row r="128" spans="1:8" ht="15.75" x14ac:dyDescent="0.25">
      <c r="A128" s="176" t="s">
        <v>40</v>
      </c>
      <c r="B128" s="136">
        <v>7</v>
      </c>
      <c r="C128" s="136">
        <v>10</v>
      </c>
      <c r="D128" s="136">
        <v>1</v>
      </c>
      <c r="E128" s="203">
        <v>16</v>
      </c>
      <c r="F128" s="200"/>
      <c r="G128" s="200"/>
    </row>
    <row r="129" spans="1:8" ht="15.75" x14ac:dyDescent="0.25">
      <c r="A129" s="145" t="s">
        <v>6</v>
      </c>
      <c r="B129" s="138">
        <v>5.5</v>
      </c>
      <c r="C129" s="139">
        <v>10</v>
      </c>
      <c r="D129" s="139">
        <v>1</v>
      </c>
      <c r="E129" s="206">
        <v>14.5</v>
      </c>
      <c r="F129" s="200"/>
      <c r="G129" s="200"/>
    </row>
    <row r="130" spans="1:8" ht="15.75" x14ac:dyDescent="0.25">
      <c r="A130" s="145" t="s">
        <v>8</v>
      </c>
      <c r="B130" s="138">
        <v>1.5</v>
      </c>
      <c r="C130" s="140"/>
      <c r="D130" s="140"/>
      <c r="E130" s="206">
        <v>1.5</v>
      </c>
      <c r="F130" s="200"/>
      <c r="G130" s="200"/>
    </row>
    <row r="131" spans="1:8" ht="15.75" x14ac:dyDescent="0.25">
      <c r="A131" s="176" t="s">
        <v>41</v>
      </c>
      <c r="B131" s="137"/>
      <c r="C131" s="136">
        <v>21</v>
      </c>
      <c r="D131" s="136">
        <v>1</v>
      </c>
      <c r="E131" s="203">
        <v>20</v>
      </c>
      <c r="F131" s="200"/>
      <c r="G131" s="200"/>
    </row>
    <row r="132" spans="1:8" ht="15.75" x14ac:dyDescent="0.25">
      <c r="A132" s="145" t="s">
        <v>6</v>
      </c>
      <c r="B132" s="140"/>
      <c r="C132" s="139">
        <v>20</v>
      </c>
      <c r="D132" s="140"/>
      <c r="E132" s="204">
        <v>20</v>
      </c>
      <c r="F132" s="200"/>
      <c r="G132" s="200"/>
    </row>
    <row r="133" spans="1:8" ht="15.75" x14ac:dyDescent="0.25">
      <c r="A133" s="145" t="s">
        <v>8</v>
      </c>
      <c r="B133" s="140"/>
      <c r="C133" s="139">
        <v>1</v>
      </c>
      <c r="D133" s="139">
        <v>1</v>
      </c>
      <c r="E133" s="208"/>
      <c r="F133" s="200"/>
      <c r="G133" s="200"/>
    </row>
    <row r="134" spans="1:8" ht="15.75" x14ac:dyDescent="0.25">
      <c r="A134" s="176" t="s">
        <v>42</v>
      </c>
      <c r="B134" s="136">
        <v>10</v>
      </c>
      <c r="C134" s="137"/>
      <c r="D134" s="137"/>
      <c r="E134" s="203">
        <v>10</v>
      </c>
      <c r="F134" s="200"/>
      <c r="G134" s="200"/>
    </row>
    <row r="135" spans="1:8" ht="15.75" x14ac:dyDescent="0.25">
      <c r="A135" s="145" t="s">
        <v>6</v>
      </c>
      <c r="B135" s="139">
        <v>10</v>
      </c>
      <c r="C135" s="140"/>
      <c r="D135" s="140"/>
      <c r="E135" s="204">
        <v>10</v>
      </c>
      <c r="F135" s="200"/>
      <c r="G135" s="200"/>
    </row>
    <row r="136" spans="1:8" ht="15.75" x14ac:dyDescent="0.25">
      <c r="A136" s="176" t="s">
        <v>125</v>
      </c>
      <c r="B136" s="135">
        <v>4.5</v>
      </c>
      <c r="C136" s="137"/>
      <c r="D136" s="137"/>
      <c r="E136" s="205">
        <v>4.5</v>
      </c>
      <c r="F136" s="200"/>
      <c r="G136" s="200"/>
    </row>
    <row r="137" spans="1:8" ht="15.75" x14ac:dyDescent="0.25">
      <c r="A137" s="145" t="s">
        <v>6</v>
      </c>
      <c r="B137" s="138">
        <v>4.5</v>
      </c>
      <c r="C137" s="140"/>
      <c r="D137" s="140"/>
      <c r="E137" s="206">
        <v>4.5</v>
      </c>
      <c r="F137" s="200"/>
      <c r="G137" s="200"/>
    </row>
    <row r="138" spans="1:8" ht="15.75" x14ac:dyDescent="0.25">
      <c r="A138" s="176" t="s">
        <v>43</v>
      </c>
      <c r="B138" s="136">
        <v>1</v>
      </c>
      <c r="C138" s="136">
        <v>35</v>
      </c>
      <c r="D138" s="136">
        <v>19</v>
      </c>
      <c r="E138" s="203">
        <v>17</v>
      </c>
      <c r="F138" s="200"/>
      <c r="G138" s="200"/>
    </row>
    <row r="139" spans="1:8" ht="15.75" x14ac:dyDescent="0.25">
      <c r="A139" s="145" t="s">
        <v>6</v>
      </c>
      <c r="B139" s="140"/>
      <c r="C139" s="139">
        <v>30</v>
      </c>
      <c r="D139" s="139">
        <v>19</v>
      </c>
      <c r="E139" s="204">
        <v>11</v>
      </c>
      <c r="F139" s="212"/>
      <c r="G139" s="212"/>
      <c r="H139" s="72"/>
    </row>
    <row r="140" spans="1:8" ht="15.75" x14ac:dyDescent="0.25">
      <c r="A140" s="145" t="s">
        <v>8</v>
      </c>
      <c r="B140" s="139">
        <v>1</v>
      </c>
      <c r="C140" s="139">
        <v>5</v>
      </c>
      <c r="D140" s="140"/>
      <c r="E140" s="204">
        <v>6</v>
      </c>
      <c r="F140" s="212"/>
      <c r="G140" s="212"/>
    </row>
    <row r="141" spans="1:8" ht="15.75" hidden="1" outlineLevel="1" x14ac:dyDescent="0.25">
      <c r="A141" s="180" t="s">
        <v>90</v>
      </c>
      <c r="B141" s="136">
        <v>19</v>
      </c>
      <c r="C141" s="137"/>
      <c r="D141" s="137"/>
      <c r="E141" s="203">
        <v>19</v>
      </c>
      <c r="F141" s="200"/>
      <c r="G141" s="200"/>
    </row>
    <row r="142" spans="1:8" ht="15.75" hidden="1" outlineLevel="1" x14ac:dyDescent="0.2">
      <c r="A142" s="183" t="s">
        <v>6</v>
      </c>
      <c r="B142" s="138">
        <v>15.5</v>
      </c>
      <c r="C142" s="140"/>
      <c r="D142" s="140"/>
      <c r="E142" s="206">
        <v>15.5</v>
      </c>
      <c r="F142" s="213"/>
      <c r="G142" s="213"/>
      <c r="H142" s="72"/>
    </row>
    <row r="143" spans="1:8" ht="15.75" hidden="1" outlineLevel="1" x14ac:dyDescent="0.25">
      <c r="A143" s="183" t="s">
        <v>8</v>
      </c>
      <c r="B143" s="138">
        <v>3.5</v>
      </c>
      <c r="C143" s="140"/>
      <c r="D143" s="140"/>
      <c r="E143" s="206">
        <v>3.5</v>
      </c>
      <c r="F143" s="212"/>
      <c r="G143" s="212"/>
    </row>
    <row r="144" spans="1:8" ht="15.75" hidden="1" outlineLevel="1" x14ac:dyDescent="0.25">
      <c r="A144" s="180" t="s">
        <v>91</v>
      </c>
      <c r="B144" s="135">
        <v>10.5</v>
      </c>
      <c r="C144" s="137"/>
      <c r="D144" s="137"/>
      <c r="E144" s="205">
        <v>10.5</v>
      </c>
      <c r="F144" s="212"/>
      <c r="G144" s="212"/>
    </row>
    <row r="145" spans="1:7" ht="15.75" hidden="1" outlineLevel="1" x14ac:dyDescent="0.25">
      <c r="A145" s="183" t="s">
        <v>6</v>
      </c>
      <c r="B145" s="138">
        <v>7.5</v>
      </c>
      <c r="C145" s="140"/>
      <c r="D145" s="140"/>
      <c r="E145" s="206">
        <v>7.5</v>
      </c>
      <c r="F145" s="212"/>
      <c r="G145" s="212"/>
    </row>
    <row r="146" spans="1:7" ht="15.75" hidden="1" outlineLevel="1" x14ac:dyDescent="0.25">
      <c r="A146" s="183" t="s">
        <v>8</v>
      </c>
      <c r="B146" s="139">
        <v>3</v>
      </c>
      <c r="C146" s="140"/>
      <c r="D146" s="140"/>
      <c r="E146" s="204">
        <v>3</v>
      </c>
      <c r="F146" s="212"/>
      <c r="G146" s="212"/>
    </row>
    <row r="147" spans="1:7" ht="15.75" hidden="1" outlineLevel="1" x14ac:dyDescent="0.25">
      <c r="A147" s="180" t="s">
        <v>92</v>
      </c>
      <c r="B147" s="135">
        <v>7.5</v>
      </c>
      <c r="C147" s="137"/>
      <c r="D147" s="137"/>
      <c r="E147" s="205">
        <v>7.5</v>
      </c>
      <c r="F147" s="212"/>
      <c r="G147" s="212"/>
    </row>
    <row r="148" spans="1:7" ht="15.75" hidden="1" outlineLevel="1" x14ac:dyDescent="0.25">
      <c r="A148" s="183" t="s">
        <v>6</v>
      </c>
      <c r="B148" s="139">
        <v>5</v>
      </c>
      <c r="C148" s="140"/>
      <c r="D148" s="140"/>
      <c r="E148" s="204">
        <v>5</v>
      </c>
      <c r="F148" s="212"/>
      <c r="G148" s="212"/>
    </row>
    <row r="149" spans="1:7" ht="15.75" hidden="1" outlineLevel="1" x14ac:dyDescent="0.25">
      <c r="A149" s="183" t="s">
        <v>8</v>
      </c>
      <c r="B149" s="138">
        <v>2.5</v>
      </c>
      <c r="C149" s="140"/>
      <c r="D149" s="140"/>
      <c r="E149" s="206">
        <v>2.5</v>
      </c>
      <c r="F149" s="212"/>
      <c r="G149" s="212"/>
    </row>
    <row r="150" spans="1:7" ht="15.75" hidden="1" outlineLevel="1" x14ac:dyDescent="0.25">
      <c r="A150" s="180" t="s">
        <v>93</v>
      </c>
      <c r="B150" s="136">
        <v>2</v>
      </c>
      <c r="C150" s="137"/>
      <c r="D150" s="137"/>
      <c r="E150" s="203">
        <v>2</v>
      </c>
      <c r="F150" s="212"/>
      <c r="G150" s="212"/>
    </row>
    <row r="151" spans="1:7" ht="15.75" hidden="1" outlineLevel="1" x14ac:dyDescent="0.25">
      <c r="A151" s="188" t="s">
        <v>8</v>
      </c>
      <c r="B151" s="139">
        <v>2</v>
      </c>
      <c r="C151" s="140"/>
      <c r="D151" s="140"/>
      <c r="E151" s="204">
        <v>2</v>
      </c>
      <c r="F151" s="212"/>
      <c r="G151" s="212"/>
    </row>
    <row r="152" spans="1:7" collapsed="1" x14ac:dyDescent="0.2"/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75:G81 F122:G138 F141:G141 F4:G24 F26:G40 F42:G54 F56:G69 F83:G119">
    <cfRule type="cellIs" dxfId="393" priority="1" operator="equal">
      <formula>0</formula>
    </cfRule>
  </conditionalFormatting>
  <conditionalFormatting sqref="G71:G72 G75:G81 G122:G138 G141 G5:G24 G26:G40 G42:G54 G56:G69 G83:G119">
    <cfRule type="cellIs" dxfId="392" priority="2" operator="equal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4" activePane="bottomLeft" state="frozenSplit"/>
      <selection pane="bottomLeft" activeCell="I13" sqref="A1:XFD1048576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  <col min="10" max="10" width="30.5" customWidth="1"/>
  </cols>
  <sheetData>
    <row r="1" spans="1:8" ht="15.75" x14ac:dyDescent="0.25">
      <c r="F1" s="201">
        <f>SUM(F4:F154)</f>
        <v>97</v>
      </c>
      <c r="G1" s="201">
        <f>SUM(G4:G154)</f>
        <v>22060</v>
      </c>
    </row>
    <row r="2" spans="1:8" ht="12.75" customHeight="1" x14ac:dyDescent="0.2">
      <c r="A2" s="43" t="s">
        <v>0</v>
      </c>
      <c r="B2" s="459" t="s">
        <v>215</v>
      </c>
      <c r="C2" s="460"/>
      <c r="D2" s="460"/>
      <c r="E2" s="461"/>
      <c r="F2" s="477" t="s">
        <v>216</v>
      </c>
      <c r="G2" s="477" t="s">
        <v>72</v>
      </c>
      <c r="H2" s="463" t="s">
        <v>71</v>
      </c>
    </row>
    <row r="3" spans="1:8" ht="15" customHeight="1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">
        <v>5</v>
      </c>
      <c r="B4" s="217">
        <f>SUM(B5:B6)</f>
        <v>7.5</v>
      </c>
      <c r="C4" s="217">
        <f t="shared" ref="C4:E4" si="0">SUM(C5:C6)</f>
        <v>10</v>
      </c>
      <c r="D4" s="217">
        <f t="shared" si="0"/>
        <v>4.5</v>
      </c>
      <c r="E4" s="217">
        <f t="shared" si="0"/>
        <v>13</v>
      </c>
      <c r="F4" s="200"/>
      <c r="G4" s="200"/>
    </row>
    <row r="5" spans="1:8" ht="15.75" x14ac:dyDescent="0.25">
      <c r="A5" s="145" t="s">
        <v>6</v>
      </c>
      <c r="B5" s="138">
        <v>3.5</v>
      </c>
      <c r="C5" s="139">
        <v>10</v>
      </c>
      <c r="D5" s="138">
        <v>2.5</v>
      </c>
      <c r="E5" s="204">
        <f>B5+C5-D5</f>
        <v>11</v>
      </c>
      <c r="F5" s="200"/>
      <c r="G5" s="200"/>
    </row>
    <row r="6" spans="1:8" ht="15.75" x14ac:dyDescent="0.25">
      <c r="A6" s="145" t="s">
        <v>8</v>
      </c>
      <c r="B6" s="139">
        <v>4</v>
      </c>
      <c r="C6" s="140">
        <v>0</v>
      </c>
      <c r="D6" s="139">
        <v>2</v>
      </c>
      <c r="E6" s="204">
        <f>B6+C6-D6</f>
        <v>2</v>
      </c>
      <c r="F6" s="200"/>
      <c r="G6" s="200"/>
    </row>
    <row r="7" spans="1:8" ht="15.75" x14ac:dyDescent="0.25">
      <c r="A7" s="176" t="s">
        <v>7</v>
      </c>
      <c r="B7" s="217">
        <f>SUM(B8:B9)</f>
        <v>2.5</v>
      </c>
      <c r="C7" s="217">
        <f t="shared" ref="C7:E7" si="1">SUM(C8:C9)</f>
        <v>25</v>
      </c>
      <c r="D7" s="217">
        <f t="shared" si="1"/>
        <v>1.5</v>
      </c>
      <c r="E7" s="217">
        <f t="shared" si="1"/>
        <v>26</v>
      </c>
      <c r="F7" s="200"/>
      <c r="G7" s="200"/>
    </row>
    <row r="8" spans="1:8" ht="15.75" x14ac:dyDescent="0.25">
      <c r="A8" s="145" t="s">
        <v>6</v>
      </c>
      <c r="B8" s="138">
        <v>1.5</v>
      </c>
      <c r="C8" s="139">
        <v>20</v>
      </c>
      <c r="D8" s="138">
        <v>1.5</v>
      </c>
      <c r="E8" s="204">
        <f t="shared" ref="E8:E71" si="2">B8+C8-D8</f>
        <v>20</v>
      </c>
      <c r="F8" s="200"/>
      <c r="G8" s="200"/>
      <c r="H8" s="72"/>
    </row>
    <row r="9" spans="1:8" ht="15.75" x14ac:dyDescent="0.25">
      <c r="A9" s="145" t="s">
        <v>8</v>
      </c>
      <c r="B9" s="139">
        <v>1</v>
      </c>
      <c r="C9" s="140">
        <v>5</v>
      </c>
      <c r="D9" s="140"/>
      <c r="E9" s="204">
        <f t="shared" si="2"/>
        <v>6</v>
      </c>
      <c r="F9" s="200"/>
      <c r="G9" s="200">
        <f>F9*310</f>
        <v>0</v>
      </c>
    </row>
    <row r="10" spans="1:8" ht="15.75" x14ac:dyDescent="0.25">
      <c r="A10" s="176" t="s">
        <v>9</v>
      </c>
      <c r="B10" s="217">
        <f>SUM(B11:B12)</f>
        <v>10.5</v>
      </c>
      <c r="C10" s="217">
        <f t="shared" ref="C10:E10" si="3">SUM(C11:C12)</f>
        <v>10</v>
      </c>
      <c r="D10" s="217">
        <f t="shared" si="3"/>
        <v>2.5</v>
      </c>
      <c r="E10" s="217">
        <f t="shared" si="3"/>
        <v>18</v>
      </c>
      <c r="F10" s="200"/>
      <c r="G10" s="200"/>
    </row>
    <row r="11" spans="1:8" ht="15.75" x14ac:dyDescent="0.25">
      <c r="A11" s="145" t="s">
        <v>6</v>
      </c>
      <c r="B11" s="138">
        <v>8.5</v>
      </c>
      <c r="C11" s="139">
        <v>10</v>
      </c>
      <c r="D11" s="138">
        <v>2.5</v>
      </c>
      <c r="E11" s="204">
        <f t="shared" si="2"/>
        <v>16</v>
      </c>
      <c r="F11" s="200"/>
      <c r="G11" s="200"/>
    </row>
    <row r="12" spans="1:8" ht="15.75" x14ac:dyDescent="0.25">
      <c r="A12" s="145" t="s">
        <v>8</v>
      </c>
      <c r="B12" s="139">
        <v>2</v>
      </c>
      <c r="C12" s="140">
        <v>0</v>
      </c>
      <c r="D12" s="140"/>
      <c r="E12" s="204">
        <f t="shared" si="2"/>
        <v>2</v>
      </c>
      <c r="F12" s="200"/>
      <c r="G12" s="200"/>
    </row>
    <row r="13" spans="1:8" ht="15.75" x14ac:dyDescent="0.25">
      <c r="A13" s="176" t="s">
        <v>10</v>
      </c>
      <c r="B13" s="217">
        <f>B14</f>
        <v>0</v>
      </c>
      <c r="C13" s="217">
        <f t="shared" ref="C13:E13" si="4">C14</f>
        <v>20</v>
      </c>
      <c r="D13" s="217">
        <f t="shared" si="4"/>
        <v>5</v>
      </c>
      <c r="E13" s="217">
        <f t="shared" si="4"/>
        <v>15</v>
      </c>
      <c r="F13" s="200"/>
      <c r="G13" s="200"/>
    </row>
    <row r="14" spans="1:8" ht="15.75" x14ac:dyDescent="0.25">
      <c r="A14" s="145" t="s">
        <v>6</v>
      </c>
      <c r="B14" s="140"/>
      <c r="C14" s="139">
        <v>20</v>
      </c>
      <c r="D14" s="139">
        <v>5</v>
      </c>
      <c r="E14" s="204">
        <f t="shared" si="2"/>
        <v>15</v>
      </c>
      <c r="F14" s="200"/>
      <c r="G14" s="200"/>
    </row>
    <row r="15" spans="1:8" ht="15.75" customHeight="1" outlineLevel="1" x14ac:dyDescent="0.25">
      <c r="A15" s="180" t="s">
        <v>94</v>
      </c>
      <c r="B15" s="216">
        <f>B16</f>
        <v>1</v>
      </c>
      <c r="C15" s="216">
        <f t="shared" ref="C15:E15" si="5">C16</f>
        <v>0</v>
      </c>
      <c r="D15" s="216">
        <f t="shared" si="5"/>
        <v>0</v>
      </c>
      <c r="E15" s="216">
        <f t="shared" si="5"/>
        <v>1</v>
      </c>
      <c r="F15" s="200"/>
      <c r="G15" s="200"/>
    </row>
    <row r="16" spans="1:8" ht="15.75" customHeight="1" outlineLevel="1" x14ac:dyDescent="0.25">
      <c r="A16" s="183" t="s">
        <v>6</v>
      </c>
      <c r="B16" s="139">
        <v>1</v>
      </c>
      <c r="C16" s="140">
        <v>0</v>
      </c>
      <c r="D16" s="140"/>
      <c r="E16" s="204">
        <f t="shared" si="2"/>
        <v>1</v>
      </c>
      <c r="F16" s="200"/>
      <c r="G16" s="200"/>
    </row>
    <row r="17" spans="1:7" ht="15.75" x14ac:dyDescent="0.25">
      <c r="A17" s="180" t="s">
        <v>85</v>
      </c>
      <c r="B17" s="216">
        <f>B18</f>
        <v>2.5</v>
      </c>
      <c r="C17" s="216">
        <f t="shared" ref="C17:E17" si="6">C18</f>
        <v>0</v>
      </c>
      <c r="D17" s="216">
        <f t="shared" si="6"/>
        <v>1.5</v>
      </c>
      <c r="E17" s="216">
        <f t="shared" si="6"/>
        <v>1</v>
      </c>
      <c r="F17" s="200"/>
      <c r="G17" s="200"/>
    </row>
    <row r="18" spans="1:7" ht="15.75" x14ac:dyDescent="0.25">
      <c r="A18" s="183" t="s">
        <v>6</v>
      </c>
      <c r="B18" s="138">
        <v>2.5</v>
      </c>
      <c r="C18" s="140">
        <v>0</v>
      </c>
      <c r="D18" s="138">
        <v>1.5</v>
      </c>
      <c r="E18" s="204">
        <f t="shared" si="2"/>
        <v>1</v>
      </c>
      <c r="F18" s="200"/>
      <c r="G18" s="200"/>
    </row>
    <row r="19" spans="1:7" ht="15.75" x14ac:dyDescent="0.25">
      <c r="A19" s="180" t="s">
        <v>11</v>
      </c>
      <c r="B19" s="216">
        <f>B20</f>
        <v>5</v>
      </c>
      <c r="C19" s="216">
        <f t="shared" ref="C19:E19" si="7">C20</f>
        <v>0</v>
      </c>
      <c r="D19" s="216">
        <f t="shared" si="7"/>
        <v>1</v>
      </c>
      <c r="E19" s="216">
        <f t="shared" si="7"/>
        <v>4</v>
      </c>
      <c r="F19" s="200"/>
      <c r="G19" s="200"/>
    </row>
    <row r="20" spans="1:7" ht="15.75" x14ac:dyDescent="0.25">
      <c r="A20" s="183" t="s">
        <v>6</v>
      </c>
      <c r="B20" s="139">
        <v>5</v>
      </c>
      <c r="C20" s="140">
        <v>0</v>
      </c>
      <c r="D20" s="139">
        <v>1</v>
      </c>
      <c r="E20" s="204">
        <f t="shared" si="2"/>
        <v>4</v>
      </c>
      <c r="F20" s="200"/>
      <c r="G20" s="200"/>
    </row>
    <row r="21" spans="1:7" ht="15.75" x14ac:dyDescent="0.25">
      <c r="A21" s="176" t="s">
        <v>12</v>
      </c>
      <c r="B21" s="216">
        <f>B22</f>
        <v>12</v>
      </c>
      <c r="C21" s="216">
        <f t="shared" ref="C21:E21" si="8">C22</f>
        <v>0</v>
      </c>
      <c r="D21" s="216">
        <f t="shared" si="8"/>
        <v>2</v>
      </c>
      <c r="E21" s="216">
        <f t="shared" si="8"/>
        <v>10</v>
      </c>
      <c r="F21" s="200"/>
      <c r="G21" s="200"/>
    </row>
    <row r="22" spans="1:7" ht="15.75" x14ac:dyDescent="0.25">
      <c r="A22" s="145" t="s">
        <v>6</v>
      </c>
      <c r="B22" s="139">
        <v>12</v>
      </c>
      <c r="C22" s="140">
        <v>0</v>
      </c>
      <c r="D22" s="139">
        <v>2</v>
      </c>
      <c r="E22" s="204">
        <f t="shared" si="2"/>
        <v>10</v>
      </c>
      <c r="F22" s="200"/>
      <c r="G22" s="200"/>
    </row>
    <row r="23" spans="1:7" ht="15.75" x14ac:dyDescent="0.25">
      <c r="A23" s="176" t="s">
        <v>13</v>
      </c>
      <c r="B23" s="217">
        <f>SUM(B24:B25)</f>
        <v>10.5</v>
      </c>
      <c r="C23" s="217">
        <f t="shared" ref="C23:E23" si="9">SUM(C24:C25)</f>
        <v>30</v>
      </c>
      <c r="D23" s="217">
        <f t="shared" si="9"/>
        <v>6.5</v>
      </c>
      <c r="E23" s="217">
        <f t="shared" si="9"/>
        <v>34</v>
      </c>
      <c r="F23" s="200"/>
      <c r="G23" s="200"/>
    </row>
    <row r="24" spans="1:7" ht="15.75" x14ac:dyDescent="0.25">
      <c r="A24" s="145" t="s">
        <v>6</v>
      </c>
      <c r="B24" s="138">
        <v>5.5</v>
      </c>
      <c r="C24" s="139">
        <v>30</v>
      </c>
      <c r="D24" s="138">
        <v>3.5</v>
      </c>
      <c r="E24" s="204">
        <f t="shared" si="2"/>
        <v>32</v>
      </c>
      <c r="F24" s="200"/>
      <c r="G24" s="200"/>
    </row>
    <row r="25" spans="1:7" ht="15.75" x14ac:dyDescent="0.25">
      <c r="A25" s="145" t="s">
        <v>8</v>
      </c>
      <c r="B25" s="139">
        <v>5</v>
      </c>
      <c r="C25" s="140">
        <v>0</v>
      </c>
      <c r="D25" s="139">
        <v>3</v>
      </c>
      <c r="E25" s="204">
        <f t="shared" si="2"/>
        <v>2</v>
      </c>
      <c r="F25" s="212">
        <v>4</v>
      </c>
      <c r="G25" s="200">
        <f>F25*310</f>
        <v>1240</v>
      </c>
    </row>
    <row r="26" spans="1:7" ht="15.75" x14ac:dyDescent="0.25">
      <c r="A26" s="176" t="s">
        <v>14</v>
      </c>
      <c r="B26" s="217">
        <f>SUM(B27:B28)</f>
        <v>17.5</v>
      </c>
      <c r="C26" s="217">
        <f t="shared" ref="C26:E26" si="10">SUM(C27:C28)</f>
        <v>20</v>
      </c>
      <c r="D26" s="217">
        <f t="shared" si="10"/>
        <v>1</v>
      </c>
      <c r="E26" s="217">
        <f t="shared" si="10"/>
        <v>36.5</v>
      </c>
      <c r="F26" s="200"/>
      <c r="G26" s="200"/>
    </row>
    <row r="27" spans="1:7" ht="15.75" x14ac:dyDescent="0.25">
      <c r="A27" s="145" t="s">
        <v>6</v>
      </c>
      <c r="B27" s="138">
        <v>13.5</v>
      </c>
      <c r="C27" s="139">
        <v>20</v>
      </c>
      <c r="D27" s="139">
        <v>1</v>
      </c>
      <c r="E27" s="204">
        <f t="shared" si="2"/>
        <v>32.5</v>
      </c>
      <c r="F27" s="200"/>
      <c r="G27" s="200"/>
    </row>
    <row r="28" spans="1:7" ht="15.75" x14ac:dyDescent="0.25">
      <c r="A28" s="145" t="s">
        <v>8</v>
      </c>
      <c r="B28" s="139">
        <v>4</v>
      </c>
      <c r="C28" s="140">
        <v>0</v>
      </c>
      <c r="D28" s="140"/>
      <c r="E28" s="204">
        <f t="shared" si="2"/>
        <v>4</v>
      </c>
      <c r="F28" s="200"/>
      <c r="G28" s="200"/>
    </row>
    <row r="29" spans="1:7" ht="15.75" x14ac:dyDescent="0.25">
      <c r="A29" s="176" t="s">
        <v>15</v>
      </c>
      <c r="B29" s="217">
        <f>SUM(B30:B31)</f>
        <v>2.5</v>
      </c>
      <c r="C29" s="217">
        <f t="shared" ref="C29:E29" si="11">SUM(C30:C31)</f>
        <v>15</v>
      </c>
      <c r="D29" s="217">
        <f t="shared" si="11"/>
        <v>0</v>
      </c>
      <c r="E29" s="217">
        <f t="shared" si="11"/>
        <v>17.5</v>
      </c>
      <c r="F29" s="200"/>
      <c r="G29" s="200"/>
    </row>
    <row r="30" spans="1:7" ht="15.75" x14ac:dyDescent="0.25">
      <c r="A30" s="145" t="s">
        <v>6</v>
      </c>
      <c r="B30" s="140"/>
      <c r="C30" s="139">
        <v>10</v>
      </c>
      <c r="D30" s="140"/>
      <c r="E30" s="204">
        <f t="shared" si="2"/>
        <v>10</v>
      </c>
      <c r="F30" s="200"/>
      <c r="G30" s="200"/>
    </row>
    <row r="31" spans="1:7" ht="15.75" x14ac:dyDescent="0.25">
      <c r="A31" s="145" t="s">
        <v>8</v>
      </c>
      <c r="B31" s="138">
        <v>2.5</v>
      </c>
      <c r="C31" s="139">
        <v>5</v>
      </c>
      <c r="D31" s="140"/>
      <c r="E31" s="204">
        <f t="shared" si="2"/>
        <v>7.5</v>
      </c>
      <c r="F31" s="200"/>
      <c r="G31" s="200"/>
    </row>
    <row r="32" spans="1:7" ht="15.75" x14ac:dyDescent="0.25">
      <c r="A32" s="176" t="s">
        <v>16</v>
      </c>
      <c r="B32" s="217">
        <f>SUM(B33:B34)</f>
        <v>15</v>
      </c>
      <c r="C32" s="217">
        <f t="shared" ref="C32:E32" si="12">SUM(C33:C34)</f>
        <v>45</v>
      </c>
      <c r="D32" s="217">
        <f t="shared" si="12"/>
        <v>5.5</v>
      </c>
      <c r="E32" s="217">
        <f t="shared" si="12"/>
        <v>54.5</v>
      </c>
      <c r="F32" s="200"/>
      <c r="G32" s="200"/>
    </row>
    <row r="33" spans="1:8" ht="15.75" x14ac:dyDescent="0.25">
      <c r="A33" s="145" t="s">
        <v>6</v>
      </c>
      <c r="B33" s="138">
        <v>10.5</v>
      </c>
      <c r="C33" s="139">
        <v>40</v>
      </c>
      <c r="D33" s="138">
        <v>5.5</v>
      </c>
      <c r="E33" s="204">
        <f t="shared" si="2"/>
        <v>45</v>
      </c>
      <c r="F33" s="200"/>
      <c r="G33" s="200"/>
    </row>
    <row r="34" spans="1:8" ht="15.75" x14ac:dyDescent="0.25">
      <c r="A34" s="145" t="s">
        <v>8</v>
      </c>
      <c r="B34" s="138">
        <v>4.5</v>
      </c>
      <c r="C34" s="139">
        <v>5</v>
      </c>
      <c r="D34" s="140"/>
      <c r="E34" s="204">
        <f t="shared" si="2"/>
        <v>9.5</v>
      </c>
      <c r="F34" s="200"/>
      <c r="G34" s="200"/>
    </row>
    <row r="35" spans="1:8" ht="15.75" x14ac:dyDescent="0.25">
      <c r="A35" s="176" t="s">
        <v>17</v>
      </c>
      <c r="B35" s="216">
        <f>B36</f>
        <v>12.5</v>
      </c>
      <c r="C35" s="216">
        <f t="shared" ref="C35:E35" si="13">C36</f>
        <v>0</v>
      </c>
      <c r="D35" s="216">
        <f t="shared" si="13"/>
        <v>0</v>
      </c>
      <c r="E35" s="216">
        <f t="shared" si="13"/>
        <v>12.5</v>
      </c>
      <c r="F35" s="200"/>
      <c r="G35" s="200"/>
    </row>
    <row r="36" spans="1:8" ht="15.75" x14ac:dyDescent="0.25">
      <c r="A36" s="145" t="s">
        <v>6</v>
      </c>
      <c r="B36" s="138">
        <v>12.5</v>
      </c>
      <c r="C36" s="140">
        <v>0</v>
      </c>
      <c r="D36" s="140"/>
      <c r="E36" s="204">
        <f t="shared" si="2"/>
        <v>12.5</v>
      </c>
      <c r="F36" s="200">
        <v>10</v>
      </c>
      <c r="G36" s="200">
        <f>F36*220</f>
        <v>2200</v>
      </c>
      <c r="H36" s="72"/>
    </row>
    <row r="37" spans="1:8" ht="15.75" x14ac:dyDescent="0.25">
      <c r="A37" s="145" t="s">
        <v>8</v>
      </c>
      <c r="B37" s="139">
        <v>3</v>
      </c>
      <c r="C37" s="140">
        <v>0</v>
      </c>
      <c r="D37" s="140"/>
      <c r="E37" s="204">
        <f t="shared" si="2"/>
        <v>3</v>
      </c>
      <c r="F37" s="200"/>
      <c r="G37" s="200"/>
      <c r="H37" s="72"/>
    </row>
    <row r="38" spans="1:8" ht="15.75" x14ac:dyDescent="0.25">
      <c r="A38" s="176" t="s">
        <v>18</v>
      </c>
      <c r="B38" s="217">
        <f>SUM(B39:B40)</f>
        <v>2</v>
      </c>
      <c r="C38" s="217">
        <f t="shared" ref="C38:E38" si="14">SUM(C39:C40)</f>
        <v>69</v>
      </c>
      <c r="D38" s="217">
        <f t="shared" si="14"/>
        <v>10.5</v>
      </c>
      <c r="E38" s="217">
        <f t="shared" si="14"/>
        <v>60.5</v>
      </c>
      <c r="F38" s="200"/>
      <c r="G38" s="200"/>
    </row>
    <row r="39" spans="1:8" ht="15.75" x14ac:dyDescent="0.25">
      <c r="A39" s="145" t="s">
        <v>6</v>
      </c>
      <c r="B39" s="139">
        <v>2</v>
      </c>
      <c r="C39" s="139">
        <v>60</v>
      </c>
      <c r="D39" s="138">
        <v>10.5</v>
      </c>
      <c r="E39" s="204">
        <f t="shared" si="2"/>
        <v>51.5</v>
      </c>
      <c r="F39" s="200"/>
      <c r="G39" s="200"/>
      <c r="H39" s="72"/>
    </row>
    <row r="40" spans="1:8" ht="15.75" x14ac:dyDescent="0.25">
      <c r="A40" s="145" t="s">
        <v>8</v>
      </c>
      <c r="B40" s="140"/>
      <c r="C40" s="139">
        <v>9</v>
      </c>
      <c r="D40" s="140"/>
      <c r="E40" s="204">
        <f t="shared" si="2"/>
        <v>9</v>
      </c>
      <c r="F40" s="200"/>
      <c r="G40" s="200"/>
    </row>
    <row r="41" spans="1:8" ht="15.75" x14ac:dyDescent="0.25">
      <c r="A41" s="176" t="s">
        <v>19</v>
      </c>
      <c r="B41" s="217">
        <f>SUM(B42:B43)</f>
        <v>15</v>
      </c>
      <c r="C41" s="217">
        <f t="shared" ref="C41:E41" si="15">SUM(C42:C43)</f>
        <v>10</v>
      </c>
      <c r="D41" s="217">
        <f t="shared" si="15"/>
        <v>0</v>
      </c>
      <c r="E41" s="217">
        <f t="shared" si="15"/>
        <v>25</v>
      </c>
      <c r="F41" s="212"/>
      <c r="G41" s="212"/>
    </row>
    <row r="42" spans="1:8" ht="15.75" x14ac:dyDescent="0.25">
      <c r="A42" s="145" t="s">
        <v>6</v>
      </c>
      <c r="B42" s="139">
        <v>10</v>
      </c>
      <c r="C42" s="139">
        <v>10</v>
      </c>
      <c r="D42" s="140"/>
      <c r="E42" s="204">
        <f t="shared" si="2"/>
        <v>20</v>
      </c>
      <c r="F42" s="200"/>
      <c r="G42" s="200"/>
    </row>
    <row r="43" spans="1:8" ht="15.75" x14ac:dyDescent="0.25">
      <c r="A43" s="145" t="s">
        <v>8</v>
      </c>
      <c r="B43" s="139">
        <v>5</v>
      </c>
      <c r="C43" s="140">
        <v>0</v>
      </c>
      <c r="D43" s="140"/>
      <c r="E43" s="204">
        <f t="shared" si="2"/>
        <v>5</v>
      </c>
      <c r="F43" s="200"/>
      <c r="G43" s="200"/>
    </row>
    <row r="44" spans="1:8" ht="15.75" x14ac:dyDescent="0.25">
      <c r="A44" s="176" t="s">
        <v>20</v>
      </c>
      <c r="B44" s="217">
        <f>SUM(B45:B46)</f>
        <v>26.5</v>
      </c>
      <c r="C44" s="217">
        <f t="shared" ref="C44:E44" si="16">SUM(C45:C46)</f>
        <v>92</v>
      </c>
      <c r="D44" s="217">
        <f t="shared" si="16"/>
        <v>20</v>
      </c>
      <c r="E44" s="217">
        <f t="shared" si="16"/>
        <v>98.5</v>
      </c>
      <c r="F44" s="200"/>
      <c r="G44" s="200"/>
    </row>
    <row r="45" spans="1:8" ht="15.75" x14ac:dyDescent="0.25">
      <c r="A45" s="145" t="s">
        <v>6</v>
      </c>
      <c r="B45" s="139">
        <v>24</v>
      </c>
      <c r="C45" s="139">
        <v>70</v>
      </c>
      <c r="D45" s="139">
        <v>18</v>
      </c>
      <c r="E45" s="204">
        <f t="shared" si="2"/>
        <v>76</v>
      </c>
      <c r="F45" s="200">
        <v>19</v>
      </c>
      <c r="G45" s="200">
        <f>F45*220</f>
        <v>4180</v>
      </c>
      <c r="H45" s="72" t="s">
        <v>181</v>
      </c>
    </row>
    <row r="46" spans="1:8" ht="15.75" x14ac:dyDescent="0.25">
      <c r="A46" s="145" t="s">
        <v>8</v>
      </c>
      <c r="B46" s="138">
        <v>2.5</v>
      </c>
      <c r="C46" s="139">
        <v>22</v>
      </c>
      <c r="D46" s="139">
        <v>2</v>
      </c>
      <c r="E46" s="204">
        <f t="shared" si="2"/>
        <v>22.5</v>
      </c>
      <c r="F46" s="200"/>
      <c r="G46" s="200"/>
    </row>
    <row r="47" spans="1:8" ht="15.75" x14ac:dyDescent="0.25">
      <c r="A47" s="176" t="s">
        <v>21</v>
      </c>
      <c r="B47" s="217">
        <f>SUM(B48:B49)</f>
        <v>41</v>
      </c>
      <c r="C47" s="217">
        <f t="shared" ref="C47:E47" si="17">SUM(C48:C49)</f>
        <v>20</v>
      </c>
      <c r="D47" s="217">
        <f t="shared" si="17"/>
        <v>10.5</v>
      </c>
      <c r="E47" s="217">
        <f t="shared" si="17"/>
        <v>50.5</v>
      </c>
      <c r="F47" s="200"/>
      <c r="G47" s="200"/>
    </row>
    <row r="48" spans="1:8" ht="15.75" x14ac:dyDescent="0.25">
      <c r="A48" s="145" t="s">
        <v>6</v>
      </c>
      <c r="B48" s="139">
        <v>33</v>
      </c>
      <c r="C48" s="139">
        <v>20</v>
      </c>
      <c r="D48" s="138">
        <v>7.5</v>
      </c>
      <c r="E48" s="204">
        <f t="shared" si="2"/>
        <v>45.5</v>
      </c>
      <c r="F48" s="200"/>
      <c r="G48" s="200">
        <f>F48*220</f>
        <v>0</v>
      </c>
    </row>
    <row r="49" spans="1:7" ht="15.75" x14ac:dyDescent="0.25">
      <c r="A49" s="145" t="s">
        <v>8</v>
      </c>
      <c r="B49" s="139">
        <v>8</v>
      </c>
      <c r="C49" s="140">
        <v>0</v>
      </c>
      <c r="D49" s="139">
        <v>3</v>
      </c>
      <c r="E49" s="204">
        <f t="shared" si="2"/>
        <v>5</v>
      </c>
      <c r="F49" s="200"/>
      <c r="G49" s="200"/>
    </row>
    <row r="50" spans="1:7" ht="15.75" x14ac:dyDescent="0.25">
      <c r="A50" s="176" t="s">
        <v>22</v>
      </c>
      <c r="B50" s="217">
        <f>SUM(B51:B52)</f>
        <v>16</v>
      </c>
      <c r="C50" s="217">
        <f t="shared" ref="C50:E50" si="18">SUM(C51:C52)</f>
        <v>14</v>
      </c>
      <c r="D50" s="217">
        <f t="shared" si="18"/>
        <v>0</v>
      </c>
      <c r="E50" s="217">
        <f t="shared" si="18"/>
        <v>30</v>
      </c>
      <c r="F50" s="200"/>
      <c r="G50" s="200"/>
    </row>
    <row r="51" spans="1:7" ht="15.75" x14ac:dyDescent="0.25">
      <c r="A51" s="145" t="s">
        <v>6</v>
      </c>
      <c r="B51" s="139">
        <v>13</v>
      </c>
      <c r="C51" s="139">
        <v>10</v>
      </c>
      <c r="D51" s="140"/>
      <c r="E51" s="204">
        <f t="shared" si="2"/>
        <v>23</v>
      </c>
      <c r="F51" s="200"/>
      <c r="G51" s="200"/>
    </row>
    <row r="52" spans="1:7" ht="15.75" x14ac:dyDescent="0.25">
      <c r="A52" s="145" t="s">
        <v>8</v>
      </c>
      <c r="B52" s="139">
        <v>3</v>
      </c>
      <c r="C52" s="139">
        <v>4</v>
      </c>
      <c r="D52" s="140"/>
      <c r="E52" s="204">
        <f t="shared" si="2"/>
        <v>7</v>
      </c>
      <c r="F52" s="200"/>
      <c r="G52" s="200"/>
    </row>
    <row r="53" spans="1:7" ht="15.75" x14ac:dyDescent="0.25">
      <c r="A53" s="176" t="s">
        <v>23</v>
      </c>
      <c r="B53" s="217">
        <f>SUM(B54:B55)</f>
        <v>13.5</v>
      </c>
      <c r="C53" s="217">
        <f t="shared" ref="C53:E53" si="19">SUM(C54:C55)</f>
        <v>75</v>
      </c>
      <c r="D53" s="217">
        <f t="shared" si="19"/>
        <v>18.5</v>
      </c>
      <c r="E53" s="217">
        <f t="shared" si="19"/>
        <v>70</v>
      </c>
      <c r="F53" s="200"/>
      <c r="G53" s="200"/>
    </row>
    <row r="54" spans="1:7" ht="15.75" x14ac:dyDescent="0.25">
      <c r="A54" s="145" t="s">
        <v>6</v>
      </c>
      <c r="B54" s="138">
        <v>13.5</v>
      </c>
      <c r="C54" s="139">
        <v>65</v>
      </c>
      <c r="D54" s="138">
        <v>18.5</v>
      </c>
      <c r="E54" s="204">
        <f t="shared" si="2"/>
        <v>60</v>
      </c>
      <c r="F54" s="200"/>
      <c r="G54" s="200"/>
    </row>
    <row r="55" spans="1:7" ht="15.75" x14ac:dyDescent="0.25">
      <c r="A55" s="145" t="s">
        <v>8</v>
      </c>
      <c r="B55" s="140"/>
      <c r="C55" s="139">
        <v>10</v>
      </c>
      <c r="D55" s="140"/>
      <c r="E55" s="204">
        <f t="shared" si="2"/>
        <v>10</v>
      </c>
      <c r="F55" s="212"/>
      <c r="G55" s="212"/>
    </row>
    <row r="56" spans="1:7" ht="15.75" x14ac:dyDescent="0.25">
      <c r="A56" s="176" t="s">
        <v>24</v>
      </c>
      <c r="B56" s="217">
        <f>SUM(B57:B58)</f>
        <v>1</v>
      </c>
      <c r="C56" s="217">
        <f t="shared" ref="C56:E56" si="20">SUM(C57:C58)</f>
        <v>41</v>
      </c>
      <c r="D56" s="217">
        <f t="shared" si="20"/>
        <v>11</v>
      </c>
      <c r="E56" s="217">
        <f t="shared" si="20"/>
        <v>31</v>
      </c>
      <c r="F56" s="200"/>
      <c r="G56" s="200"/>
    </row>
    <row r="57" spans="1:7" ht="15.75" x14ac:dyDescent="0.25">
      <c r="A57" s="145" t="s">
        <v>6</v>
      </c>
      <c r="B57" s="140"/>
      <c r="C57" s="139">
        <v>36</v>
      </c>
      <c r="D57" s="139">
        <v>11</v>
      </c>
      <c r="E57" s="204">
        <f t="shared" si="2"/>
        <v>25</v>
      </c>
      <c r="F57" s="200"/>
      <c r="G57" s="200">
        <f>F57*220</f>
        <v>0</v>
      </c>
    </row>
    <row r="58" spans="1:7" ht="15.75" x14ac:dyDescent="0.25">
      <c r="A58" s="145" t="s">
        <v>8</v>
      </c>
      <c r="B58" s="139">
        <v>1</v>
      </c>
      <c r="C58" s="140">
        <v>5</v>
      </c>
      <c r="D58" s="140"/>
      <c r="E58" s="204">
        <f t="shared" si="2"/>
        <v>6</v>
      </c>
      <c r="F58" s="200"/>
      <c r="G58" s="200">
        <f>F58*310</f>
        <v>0</v>
      </c>
    </row>
    <row r="59" spans="1:7" ht="15.75" x14ac:dyDescent="0.25">
      <c r="A59" s="176" t="s">
        <v>86</v>
      </c>
      <c r="B59" s="217">
        <f>SUM(B60:B61)</f>
        <v>3</v>
      </c>
      <c r="C59" s="217">
        <f t="shared" ref="C59:E59" si="21">SUM(C60:C61)</f>
        <v>20</v>
      </c>
      <c r="D59" s="217">
        <f t="shared" si="21"/>
        <v>2</v>
      </c>
      <c r="E59" s="217">
        <f t="shared" si="21"/>
        <v>21</v>
      </c>
      <c r="F59" s="200"/>
      <c r="G59" s="200"/>
    </row>
    <row r="60" spans="1:7" ht="15.75" x14ac:dyDescent="0.25">
      <c r="A60" s="145" t="s">
        <v>6</v>
      </c>
      <c r="B60" s="138">
        <v>1.5</v>
      </c>
      <c r="C60" s="139">
        <v>20</v>
      </c>
      <c r="D60" s="139">
        <v>2</v>
      </c>
      <c r="E60" s="204">
        <f t="shared" si="2"/>
        <v>19.5</v>
      </c>
      <c r="F60" s="200"/>
      <c r="G60" s="200"/>
    </row>
    <row r="61" spans="1:7" ht="15.75" x14ac:dyDescent="0.25">
      <c r="A61" s="145" t="s">
        <v>8</v>
      </c>
      <c r="B61" s="138">
        <v>1.5</v>
      </c>
      <c r="C61" s="140">
        <v>0</v>
      </c>
      <c r="D61" s="140"/>
      <c r="E61" s="204">
        <f t="shared" si="2"/>
        <v>1.5</v>
      </c>
      <c r="F61" s="200"/>
      <c r="G61" s="200"/>
    </row>
    <row r="62" spans="1:7" ht="15.75" x14ac:dyDescent="0.25">
      <c r="A62" s="176" t="s">
        <v>154</v>
      </c>
      <c r="B62" s="216">
        <f>B63</f>
        <v>1</v>
      </c>
      <c r="C62" s="216">
        <f t="shared" ref="C62:E62" si="22">C63</f>
        <v>0</v>
      </c>
      <c r="D62" s="216">
        <f t="shared" si="22"/>
        <v>0</v>
      </c>
      <c r="E62" s="216">
        <f t="shared" si="22"/>
        <v>1</v>
      </c>
      <c r="F62" s="200"/>
      <c r="G62" s="200"/>
    </row>
    <row r="63" spans="1:7" ht="15.75" x14ac:dyDescent="0.25">
      <c r="A63" s="145" t="s">
        <v>6</v>
      </c>
      <c r="B63" s="139">
        <v>1</v>
      </c>
      <c r="C63" s="140">
        <v>0</v>
      </c>
      <c r="D63" s="140"/>
      <c r="E63" s="204">
        <f t="shared" si="2"/>
        <v>1</v>
      </c>
      <c r="F63" s="200"/>
      <c r="G63" s="200"/>
    </row>
    <row r="64" spans="1:7" ht="15.75" x14ac:dyDescent="0.25">
      <c r="A64" s="176" t="s">
        <v>190</v>
      </c>
      <c r="B64" s="216">
        <f>B65</f>
        <v>0</v>
      </c>
      <c r="C64" s="216">
        <f t="shared" ref="C64:E64" si="23">C65</f>
        <v>1</v>
      </c>
      <c r="D64" s="216">
        <f t="shared" si="23"/>
        <v>1</v>
      </c>
      <c r="E64" s="216">
        <f t="shared" si="23"/>
        <v>0</v>
      </c>
      <c r="F64" s="200"/>
      <c r="G64" s="200"/>
    </row>
    <row r="65" spans="1:7" ht="15.75" x14ac:dyDescent="0.25">
      <c r="A65" s="145" t="s">
        <v>6</v>
      </c>
      <c r="B65" s="140"/>
      <c r="C65" s="139">
        <v>1</v>
      </c>
      <c r="D65" s="139">
        <v>1</v>
      </c>
      <c r="E65" s="204">
        <f t="shared" si="2"/>
        <v>0</v>
      </c>
      <c r="F65" s="200"/>
      <c r="G65" s="200"/>
    </row>
    <row r="66" spans="1:7" ht="15.75" x14ac:dyDescent="0.25">
      <c r="A66" s="176" t="s">
        <v>95</v>
      </c>
      <c r="B66" s="217">
        <f>SUM(B67:B68)</f>
        <v>22.5</v>
      </c>
      <c r="C66" s="217">
        <f t="shared" ref="C66:E66" si="24">SUM(C67:C68)</f>
        <v>33</v>
      </c>
      <c r="D66" s="217">
        <f t="shared" si="24"/>
        <v>14.5</v>
      </c>
      <c r="E66" s="217">
        <f t="shared" si="24"/>
        <v>41</v>
      </c>
      <c r="F66" s="200"/>
      <c r="G66" s="200"/>
    </row>
    <row r="67" spans="1:7" ht="15.75" x14ac:dyDescent="0.25">
      <c r="A67" s="145" t="s">
        <v>6</v>
      </c>
      <c r="B67" s="139">
        <v>22</v>
      </c>
      <c r="C67" s="139">
        <v>28</v>
      </c>
      <c r="D67" s="138">
        <v>14.5</v>
      </c>
      <c r="E67" s="204">
        <f t="shared" si="2"/>
        <v>35.5</v>
      </c>
      <c r="F67" s="200"/>
      <c r="G67" s="200"/>
    </row>
    <row r="68" spans="1:7" ht="15.75" x14ac:dyDescent="0.25">
      <c r="A68" s="145" t="s">
        <v>8</v>
      </c>
      <c r="B68" s="138">
        <v>0.5</v>
      </c>
      <c r="C68" s="139">
        <v>5</v>
      </c>
      <c r="D68" s="140"/>
      <c r="E68" s="204">
        <f t="shared" si="2"/>
        <v>5.5</v>
      </c>
      <c r="F68" s="200"/>
      <c r="G68" s="200"/>
    </row>
    <row r="69" spans="1:7" ht="15.75" x14ac:dyDescent="0.25">
      <c r="A69" s="176" t="s">
        <v>96</v>
      </c>
      <c r="B69" s="217">
        <f>SUM(B70:B71)</f>
        <v>0</v>
      </c>
      <c r="C69" s="217">
        <f t="shared" ref="C69:E69" si="25">SUM(C70:C71)</f>
        <v>40</v>
      </c>
      <c r="D69" s="217">
        <f t="shared" si="25"/>
        <v>5</v>
      </c>
      <c r="E69" s="217">
        <f t="shared" si="25"/>
        <v>35</v>
      </c>
      <c r="F69" s="200"/>
      <c r="G69" s="200"/>
    </row>
    <row r="70" spans="1:7" ht="15.75" x14ac:dyDescent="0.25">
      <c r="A70" s="145" t="s">
        <v>6</v>
      </c>
      <c r="B70" s="140"/>
      <c r="C70" s="139">
        <v>34</v>
      </c>
      <c r="D70" s="139">
        <v>3</v>
      </c>
      <c r="E70" s="204">
        <f t="shared" si="2"/>
        <v>31</v>
      </c>
      <c r="F70" s="212"/>
      <c r="G70" s="212"/>
    </row>
    <row r="71" spans="1:7" ht="15.75" x14ac:dyDescent="0.25">
      <c r="A71" s="145" t="s">
        <v>8</v>
      </c>
      <c r="B71" s="140"/>
      <c r="C71" s="139">
        <v>6</v>
      </c>
      <c r="D71" s="139">
        <v>2</v>
      </c>
      <c r="E71" s="204">
        <f t="shared" si="2"/>
        <v>4</v>
      </c>
      <c r="F71" s="200"/>
      <c r="G71" s="200"/>
    </row>
    <row r="72" spans="1:7" ht="15.75" x14ac:dyDescent="0.25">
      <c r="A72" s="176" t="s">
        <v>97</v>
      </c>
      <c r="B72" s="217">
        <f>SUM(B73:B74)</f>
        <v>0</v>
      </c>
      <c r="C72" s="217">
        <f t="shared" ref="C72:E72" si="26">SUM(C73:C74)</f>
        <v>30</v>
      </c>
      <c r="D72" s="217">
        <f t="shared" si="26"/>
        <v>7</v>
      </c>
      <c r="E72" s="217">
        <f t="shared" si="26"/>
        <v>23</v>
      </c>
      <c r="F72" s="200"/>
      <c r="G72" s="200"/>
    </row>
    <row r="73" spans="1:7" ht="15.75" x14ac:dyDescent="0.25">
      <c r="A73" s="145" t="s">
        <v>6</v>
      </c>
      <c r="B73" s="140"/>
      <c r="C73" s="139">
        <v>30</v>
      </c>
      <c r="D73" s="139">
        <v>7</v>
      </c>
      <c r="E73" s="204">
        <f t="shared" ref="E73:E133" si="27">B73+C73-D73</f>
        <v>23</v>
      </c>
      <c r="F73" s="212"/>
      <c r="G73" s="212"/>
    </row>
    <row r="74" spans="1:7" ht="15.75" x14ac:dyDescent="0.25">
      <c r="A74" s="145" t="s">
        <v>8</v>
      </c>
      <c r="C74">
        <v>0</v>
      </c>
      <c r="E74" s="204">
        <f t="shared" si="27"/>
        <v>0</v>
      </c>
      <c r="F74" s="212"/>
      <c r="G74" s="212"/>
    </row>
    <row r="75" spans="1:7" ht="15.75" x14ac:dyDescent="0.25">
      <c r="A75" s="176" t="s">
        <v>25</v>
      </c>
      <c r="B75" s="217">
        <f>SUM(B76:B77)</f>
        <v>14</v>
      </c>
      <c r="C75" s="217">
        <f t="shared" ref="C75:E75" si="28">SUM(C76:C77)</f>
        <v>10</v>
      </c>
      <c r="D75" s="217">
        <f t="shared" si="28"/>
        <v>1</v>
      </c>
      <c r="E75" s="217">
        <f t="shared" si="28"/>
        <v>23</v>
      </c>
      <c r="F75" s="200"/>
      <c r="G75" s="200"/>
    </row>
    <row r="76" spans="1:7" ht="15.75" x14ac:dyDescent="0.25">
      <c r="A76" s="145" t="s">
        <v>6</v>
      </c>
      <c r="B76" s="139">
        <v>11</v>
      </c>
      <c r="C76" s="139">
        <v>10</v>
      </c>
      <c r="D76" s="139">
        <v>1</v>
      </c>
      <c r="E76" s="204">
        <f t="shared" si="27"/>
        <v>20</v>
      </c>
      <c r="F76" s="200"/>
      <c r="G76" s="200"/>
    </row>
    <row r="77" spans="1:7" ht="15.75" x14ac:dyDescent="0.25">
      <c r="A77" s="145" t="s">
        <v>8</v>
      </c>
      <c r="B77" s="139">
        <v>3</v>
      </c>
      <c r="C77" s="140">
        <v>0</v>
      </c>
      <c r="D77" s="140"/>
      <c r="E77" s="204">
        <f t="shared" si="27"/>
        <v>3</v>
      </c>
      <c r="F77" s="200"/>
      <c r="G77" s="200"/>
    </row>
    <row r="78" spans="1:7" ht="15.75" x14ac:dyDescent="0.25">
      <c r="A78" s="193" t="s">
        <v>87</v>
      </c>
      <c r="B78" s="216">
        <f>B79</f>
        <v>0</v>
      </c>
      <c r="C78" s="216">
        <f t="shared" ref="C78:E78" si="29">C79</f>
        <v>2</v>
      </c>
      <c r="D78" s="216">
        <f t="shared" si="29"/>
        <v>2</v>
      </c>
      <c r="E78" s="216">
        <f t="shared" si="29"/>
        <v>0</v>
      </c>
      <c r="F78" s="200"/>
      <c r="G78" s="200"/>
    </row>
    <row r="79" spans="1:7" ht="15.75" x14ac:dyDescent="0.25">
      <c r="A79" s="196" t="s">
        <v>6</v>
      </c>
      <c r="B79" s="140"/>
      <c r="C79" s="139">
        <v>2</v>
      </c>
      <c r="D79" s="139">
        <v>2</v>
      </c>
      <c r="E79" s="204">
        <f t="shared" si="27"/>
        <v>0</v>
      </c>
      <c r="F79" s="200"/>
      <c r="G79" s="200"/>
    </row>
    <row r="80" spans="1:7" ht="15.75" x14ac:dyDescent="0.25">
      <c r="A80" s="196" t="s">
        <v>8</v>
      </c>
      <c r="B80" s="138">
        <v>1.5</v>
      </c>
      <c r="C80" s="140">
        <v>0</v>
      </c>
      <c r="D80" s="140"/>
      <c r="E80" s="204">
        <f t="shared" si="27"/>
        <v>1.5</v>
      </c>
      <c r="F80" s="200"/>
      <c r="G80" s="200"/>
    </row>
    <row r="81" spans="1:8" ht="15.75" x14ac:dyDescent="0.25">
      <c r="A81" s="176" t="s">
        <v>26</v>
      </c>
      <c r="B81" s="217">
        <f>SUM(B82:B83)</f>
        <v>7.5</v>
      </c>
      <c r="C81" s="217">
        <f t="shared" ref="C81:E81" si="30">SUM(C82:C83)</f>
        <v>34</v>
      </c>
      <c r="D81" s="217">
        <f t="shared" si="30"/>
        <v>9.5</v>
      </c>
      <c r="E81" s="217">
        <f t="shared" si="30"/>
        <v>32</v>
      </c>
      <c r="F81" s="200"/>
      <c r="G81" s="200"/>
    </row>
    <row r="82" spans="1:8" ht="15.75" x14ac:dyDescent="0.25">
      <c r="A82" s="145" t="s">
        <v>6</v>
      </c>
      <c r="B82" s="138">
        <v>6.5</v>
      </c>
      <c r="C82" s="139">
        <v>30</v>
      </c>
      <c r="D82" s="139">
        <v>8</v>
      </c>
      <c r="E82" s="204">
        <f t="shared" si="27"/>
        <v>28.5</v>
      </c>
      <c r="F82" s="212">
        <v>10</v>
      </c>
      <c r="G82" s="200">
        <f>F82*220</f>
        <v>2200</v>
      </c>
    </row>
    <row r="83" spans="1:8" ht="15.75" x14ac:dyDescent="0.25">
      <c r="A83" s="145" t="s">
        <v>8</v>
      </c>
      <c r="B83" s="139">
        <v>1</v>
      </c>
      <c r="C83" s="139">
        <v>4</v>
      </c>
      <c r="D83" s="138">
        <v>1.5</v>
      </c>
      <c r="E83" s="204">
        <f t="shared" si="27"/>
        <v>3.5</v>
      </c>
      <c r="F83" s="200"/>
      <c r="G83" s="200"/>
    </row>
    <row r="84" spans="1:8" ht="15.75" x14ac:dyDescent="0.25">
      <c r="A84" s="176" t="s">
        <v>27</v>
      </c>
      <c r="B84" s="217">
        <f>SUM(B85:B86)</f>
        <v>15.5</v>
      </c>
      <c r="C84" s="217">
        <f t="shared" ref="C84:E84" si="31">SUM(C85:C86)</f>
        <v>20</v>
      </c>
      <c r="D84" s="217">
        <f t="shared" si="31"/>
        <v>4</v>
      </c>
      <c r="E84" s="217">
        <f t="shared" si="31"/>
        <v>31.5</v>
      </c>
      <c r="F84" s="200"/>
      <c r="G84" s="200"/>
    </row>
    <row r="85" spans="1:8" ht="15.75" x14ac:dyDescent="0.25">
      <c r="A85" s="145" t="s">
        <v>6</v>
      </c>
      <c r="B85" s="139">
        <v>10</v>
      </c>
      <c r="C85" s="139">
        <v>20</v>
      </c>
      <c r="D85" s="138">
        <v>3.5</v>
      </c>
      <c r="E85" s="204">
        <f t="shared" si="27"/>
        <v>26.5</v>
      </c>
      <c r="F85" s="200"/>
      <c r="G85" s="200">
        <f>F85*220</f>
        <v>0</v>
      </c>
    </row>
    <row r="86" spans="1:8" ht="15.75" x14ac:dyDescent="0.25">
      <c r="A86" s="145" t="s">
        <v>8</v>
      </c>
      <c r="B86" s="138">
        <v>5.5</v>
      </c>
      <c r="C86" s="140">
        <v>0</v>
      </c>
      <c r="D86" s="138">
        <v>0.5</v>
      </c>
      <c r="E86" s="204">
        <f t="shared" si="27"/>
        <v>5</v>
      </c>
      <c r="F86" s="200"/>
      <c r="G86" s="200"/>
    </row>
    <row r="87" spans="1:8" ht="15.75" x14ac:dyDescent="0.25">
      <c r="A87" s="176" t="s">
        <v>28</v>
      </c>
      <c r="B87" s="217">
        <f>SUM(B88:B89)</f>
        <v>15.5</v>
      </c>
      <c r="C87" s="217">
        <f t="shared" ref="C87:E87" si="32">SUM(C88:C89)</f>
        <v>62</v>
      </c>
      <c r="D87" s="217">
        <f t="shared" si="32"/>
        <v>30</v>
      </c>
      <c r="E87" s="217">
        <f t="shared" si="32"/>
        <v>47.5</v>
      </c>
      <c r="F87" s="200"/>
      <c r="G87" s="200"/>
    </row>
    <row r="88" spans="1:8" ht="15.75" x14ac:dyDescent="0.25">
      <c r="A88" s="145" t="s">
        <v>6</v>
      </c>
      <c r="B88" s="138">
        <v>15.5</v>
      </c>
      <c r="C88" s="139">
        <v>51</v>
      </c>
      <c r="D88" s="138">
        <v>25.5</v>
      </c>
      <c r="E88" s="204">
        <f t="shared" si="27"/>
        <v>41</v>
      </c>
      <c r="F88" s="200"/>
      <c r="G88" s="200"/>
    </row>
    <row r="89" spans="1:8" ht="15.75" x14ac:dyDescent="0.25">
      <c r="A89" s="145" t="s">
        <v>8</v>
      </c>
      <c r="B89" s="140"/>
      <c r="C89" s="139">
        <v>11</v>
      </c>
      <c r="D89" s="138">
        <v>4.5</v>
      </c>
      <c r="E89" s="204">
        <f t="shared" si="27"/>
        <v>6.5</v>
      </c>
      <c r="F89" s="200"/>
      <c r="G89" s="200"/>
    </row>
    <row r="90" spans="1:8" ht="15.75" x14ac:dyDescent="0.25">
      <c r="A90" s="176" t="s">
        <v>29</v>
      </c>
      <c r="B90" s="217">
        <f>SUM(B91:B92)</f>
        <v>5.5</v>
      </c>
      <c r="C90" s="217">
        <f t="shared" ref="C90:E90" si="33">SUM(C91:C92)</f>
        <v>10</v>
      </c>
      <c r="D90" s="217">
        <f t="shared" si="33"/>
        <v>3</v>
      </c>
      <c r="E90" s="217">
        <f t="shared" si="33"/>
        <v>12.5</v>
      </c>
      <c r="F90" s="200"/>
      <c r="G90" s="200"/>
    </row>
    <row r="91" spans="1:8" ht="15.75" x14ac:dyDescent="0.25">
      <c r="A91" s="145" t="s">
        <v>6</v>
      </c>
      <c r="B91" s="139">
        <v>2</v>
      </c>
      <c r="C91" s="139">
        <v>10</v>
      </c>
      <c r="D91" s="139">
        <v>3</v>
      </c>
      <c r="E91" s="204">
        <f t="shared" si="27"/>
        <v>9</v>
      </c>
      <c r="F91" s="200">
        <v>10</v>
      </c>
      <c r="G91" s="200">
        <f>F91*220</f>
        <v>2200</v>
      </c>
      <c r="H91" s="72" t="s">
        <v>217</v>
      </c>
    </row>
    <row r="92" spans="1:8" ht="15.75" x14ac:dyDescent="0.25">
      <c r="A92" s="145" t="s">
        <v>8</v>
      </c>
      <c r="B92" s="138">
        <v>3.5</v>
      </c>
      <c r="C92" s="140">
        <v>0</v>
      </c>
      <c r="D92" s="140"/>
      <c r="E92" s="204">
        <f t="shared" si="27"/>
        <v>3.5</v>
      </c>
      <c r="F92" s="200"/>
      <c r="G92" s="200"/>
    </row>
    <row r="93" spans="1:8" ht="15.75" x14ac:dyDescent="0.25">
      <c r="A93" s="176" t="s">
        <v>164</v>
      </c>
      <c r="B93" s="217">
        <f>SUM(B94:B95)</f>
        <v>1</v>
      </c>
      <c r="C93" s="217">
        <f t="shared" ref="C93:E93" si="34">SUM(C94:C95)</f>
        <v>10</v>
      </c>
      <c r="D93" s="217">
        <f t="shared" si="34"/>
        <v>0</v>
      </c>
      <c r="E93" s="217">
        <f t="shared" si="34"/>
        <v>11</v>
      </c>
      <c r="F93" s="200"/>
      <c r="G93" s="200"/>
    </row>
    <row r="94" spans="1:8" ht="15.75" x14ac:dyDescent="0.25">
      <c r="A94" s="145" t="s">
        <v>6</v>
      </c>
      <c r="B94" s="139">
        <v>1</v>
      </c>
      <c r="C94" s="139">
        <v>10</v>
      </c>
      <c r="D94" s="140"/>
      <c r="E94" s="204">
        <f t="shared" si="27"/>
        <v>11</v>
      </c>
      <c r="F94" s="200"/>
      <c r="G94" s="200"/>
    </row>
    <row r="95" spans="1:8" ht="15.75" x14ac:dyDescent="0.25">
      <c r="A95" s="176" t="s">
        <v>155</v>
      </c>
      <c r="B95" s="216"/>
      <c r="C95" s="218">
        <v>0</v>
      </c>
      <c r="D95" s="218"/>
      <c r="E95" s="204">
        <f t="shared" si="27"/>
        <v>0</v>
      </c>
      <c r="F95" s="200"/>
      <c r="G95" s="200"/>
    </row>
    <row r="96" spans="1:8" ht="15.75" x14ac:dyDescent="0.25">
      <c r="A96" s="145" t="s">
        <v>6</v>
      </c>
      <c r="B96" s="139">
        <v>1</v>
      </c>
      <c r="C96" s="140">
        <v>0</v>
      </c>
      <c r="D96" s="140"/>
      <c r="E96" s="204">
        <f t="shared" si="27"/>
        <v>1</v>
      </c>
      <c r="F96" s="200"/>
      <c r="G96" s="200"/>
    </row>
    <row r="97" spans="1:7" ht="15.75" x14ac:dyDescent="0.25">
      <c r="A97" s="176" t="s">
        <v>30</v>
      </c>
      <c r="B97" s="217">
        <f>SUM(B98:B99)</f>
        <v>7</v>
      </c>
      <c r="C97" s="217">
        <f t="shared" ref="C97:E97" si="35">SUM(C98:C99)</f>
        <v>17</v>
      </c>
      <c r="D97" s="217">
        <f t="shared" si="35"/>
        <v>4.5</v>
      </c>
      <c r="E97" s="217">
        <f t="shared" si="35"/>
        <v>19.5</v>
      </c>
      <c r="F97" s="200"/>
      <c r="G97" s="200"/>
    </row>
    <row r="98" spans="1:7" ht="15.75" x14ac:dyDescent="0.25">
      <c r="A98" s="145" t="s">
        <v>6</v>
      </c>
      <c r="B98" s="139">
        <v>5</v>
      </c>
      <c r="C98" s="139">
        <v>13</v>
      </c>
      <c r="D98" s="138">
        <v>3.5</v>
      </c>
      <c r="E98" s="204">
        <f t="shared" si="27"/>
        <v>14.5</v>
      </c>
      <c r="F98" s="200">
        <v>10</v>
      </c>
      <c r="G98" s="200">
        <f>F98*220</f>
        <v>2200</v>
      </c>
    </row>
    <row r="99" spans="1:7" ht="15.75" x14ac:dyDescent="0.25">
      <c r="A99" s="145" t="s">
        <v>8</v>
      </c>
      <c r="B99" s="139">
        <v>2</v>
      </c>
      <c r="C99" s="139">
        <v>4</v>
      </c>
      <c r="D99" s="139">
        <v>1</v>
      </c>
      <c r="E99" s="204">
        <f t="shared" si="27"/>
        <v>5</v>
      </c>
      <c r="F99" s="200"/>
      <c r="G99" s="200"/>
    </row>
    <row r="100" spans="1:7" ht="15.75" x14ac:dyDescent="0.25">
      <c r="A100" s="176" t="s">
        <v>31</v>
      </c>
      <c r="B100" s="217">
        <f>SUM(B101:B102)</f>
        <v>13.5</v>
      </c>
      <c r="C100" s="217">
        <f t="shared" ref="C100:E100" si="36">SUM(C101:C102)</f>
        <v>14</v>
      </c>
      <c r="D100" s="217">
        <f t="shared" si="36"/>
        <v>14</v>
      </c>
      <c r="E100" s="217">
        <f t="shared" si="36"/>
        <v>13.5</v>
      </c>
      <c r="F100" s="200"/>
      <c r="G100" s="200"/>
    </row>
    <row r="101" spans="1:7" ht="15.75" x14ac:dyDescent="0.25">
      <c r="A101" s="145" t="s">
        <v>6</v>
      </c>
      <c r="B101" s="139">
        <v>12</v>
      </c>
      <c r="C101" s="139">
        <v>10</v>
      </c>
      <c r="D101" s="139">
        <v>12</v>
      </c>
      <c r="E101" s="204">
        <f t="shared" si="27"/>
        <v>10</v>
      </c>
      <c r="F101" s="200">
        <v>10</v>
      </c>
      <c r="G101" s="200">
        <f>F101*220</f>
        <v>2200</v>
      </c>
    </row>
    <row r="102" spans="1:7" ht="15.75" x14ac:dyDescent="0.25">
      <c r="A102" s="145" t="s">
        <v>8</v>
      </c>
      <c r="B102" s="138">
        <v>1.5</v>
      </c>
      <c r="C102" s="139">
        <v>4</v>
      </c>
      <c r="D102" s="139">
        <v>2</v>
      </c>
      <c r="E102" s="204">
        <f t="shared" si="27"/>
        <v>3.5</v>
      </c>
      <c r="F102" s="200"/>
      <c r="G102" s="200"/>
    </row>
    <row r="103" spans="1:7" ht="15.75" x14ac:dyDescent="0.25">
      <c r="A103" s="176" t="s">
        <v>32</v>
      </c>
      <c r="B103" s="216"/>
      <c r="C103" s="216">
        <v>0</v>
      </c>
      <c r="D103" s="217"/>
      <c r="E103" s="204">
        <f t="shared" si="27"/>
        <v>0</v>
      </c>
      <c r="F103" s="200"/>
      <c r="G103" s="200"/>
    </row>
    <row r="104" spans="1:7" ht="15.75" x14ac:dyDescent="0.25">
      <c r="A104" s="145" t="s">
        <v>6</v>
      </c>
      <c r="B104" s="139">
        <v>5</v>
      </c>
      <c r="C104" s="139">
        <v>20</v>
      </c>
      <c r="D104" s="138">
        <v>4.5</v>
      </c>
      <c r="E104" s="204">
        <f t="shared" si="27"/>
        <v>20.5</v>
      </c>
      <c r="F104" s="200"/>
      <c r="G104" s="200">
        <f>F104*220</f>
        <v>0</v>
      </c>
    </row>
    <row r="105" spans="1:7" ht="15.75" x14ac:dyDescent="0.25">
      <c r="A105" s="176" t="s">
        <v>33</v>
      </c>
      <c r="B105" s="217">
        <f>SUM(B106:B107)</f>
        <v>9.5</v>
      </c>
      <c r="C105" s="217">
        <f t="shared" ref="C105:E105" si="37">SUM(C106:C107)</f>
        <v>10</v>
      </c>
      <c r="D105" s="217">
        <f t="shared" si="37"/>
        <v>0</v>
      </c>
      <c r="E105" s="217">
        <f t="shared" si="37"/>
        <v>19.5</v>
      </c>
      <c r="F105" s="200"/>
      <c r="G105" s="200"/>
    </row>
    <row r="106" spans="1:7" ht="15.75" x14ac:dyDescent="0.25">
      <c r="A106" s="145" t="s">
        <v>6</v>
      </c>
      <c r="B106" s="138">
        <v>7.5</v>
      </c>
      <c r="C106" s="140">
        <v>10</v>
      </c>
      <c r="D106" s="140"/>
      <c r="E106" s="204">
        <f t="shared" si="27"/>
        <v>17.5</v>
      </c>
      <c r="F106" s="200"/>
      <c r="G106" s="200">
        <f>F106*220</f>
        <v>0</v>
      </c>
    </row>
    <row r="107" spans="1:7" ht="15.75" x14ac:dyDescent="0.25">
      <c r="A107" s="145" t="s">
        <v>8</v>
      </c>
      <c r="B107" s="139">
        <v>2</v>
      </c>
      <c r="C107" s="140">
        <v>0</v>
      </c>
      <c r="D107" s="140"/>
      <c r="E107" s="204">
        <f t="shared" si="27"/>
        <v>2</v>
      </c>
      <c r="F107" s="200"/>
      <c r="G107" s="200">
        <f>F107*310</f>
        <v>0</v>
      </c>
    </row>
    <row r="108" spans="1:7" ht="15.75" x14ac:dyDescent="0.25">
      <c r="A108" s="176" t="s">
        <v>34</v>
      </c>
      <c r="B108" s="217">
        <f>SUM(B109:B110)</f>
        <v>19.5</v>
      </c>
      <c r="C108" s="217">
        <f t="shared" ref="C108:E108" si="38">SUM(C109:C110)</f>
        <v>0</v>
      </c>
      <c r="D108" s="217">
        <f t="shared" si="38"/>
        <v>6</v>
      </c>
      <c r="E108" s="217">
        <f t="shared" si="38"/>
        <v>13.5</v>
      </c>
      <c r="F108" s="200"/>
      <c r="G108" s="200"/>
    </row>
    <row r="109" spans="1:7" ht="15.75" x14ac:dyDescent="0.25">
      <c r="A109" s="145" t="s">
        <v>6</v>
      </c>
      <c r="B109" s="138">
        <v>15.5</v>
      </c>
      <c r="C109" s="140">
        <v>0</v>
      </c>
      <c r="D109" s="139">
        <v>6</v>
      </c>
      <c r="E109" s="204">
        <f t="shared" si="27"/>
        <v>9.5</v>
      </c>
      <c r="F109" s="200">
        <v>10</v>
      </c>
      <c r="G109" s="200">
        <f>F109*220</f>
        <v>2200</v>
      </c>
    </row>
    <row r="110" spans="1:7" ht="15.75" x14ac:dyDescent="0.25">
      <c r="A110" s="145" t="s">
        <v>8</v>
      </c>
      <c r="B110" s="139">
        <v>4</v>
      </c>
      <c r="C110" s="140">
        <v>0</v>
      </c>
      <c r="D110" s="140"/>
      <c r="E110" s="204">
        <f t="shared" si="27"/>
        <v>4</v>
      </c>
      <c r="F110" s="200"/>
      <c r="G110" s="200"/>
    </row>
    <row r="111" spans="1:7" ht="15.75" x14ac:dyDescent="0.25">
      <c r="A111" s="180" t="s">
        <v>88</v>
      </c>
      <c r="B111" s="216">
        <f>B112</f>
        <v>0.5</v>
      </c>
      <c r="C111" s="216">
        <f t="shared" ref="C111:E111" si="39">C112</f>
        <v>0</v>
      </c>
      <c r="D111" s="216">
        <f t="shared" si="39"/>
        <v>0</v>
      </c>
      <c r="E111" s="216">
        <f t="shared" si="39"/>
        <v>0.5</v>
      </c>
      <c r="F111" s="200"/>
      <c r="G111" s="200"/>
    </row>
    <row r="112" spans="1:7" ht="15.75" x14ac:dyDescent="0.25">
      <c r="A112" s="183" t="s">
        <v>8</v>
      </c>
      <c r="B112" s="138">
        <v>0.5</v>
      </c>
      <c r="C112" s="140">
        <v>0</v>
      </c>
      <c r="D112" s="140"/>
      <c r="E112" s="204">
        <f t="shared" si="27"/>
        <v>0.5</v>
      </c>
      <c r="F112" s="200"/>
      <c r="G112" s="200"/>
    </row>
    <row r="113" spans="1:7" ht="15.75" x14ac:dyDescent="0.25">
      <c r="A113" s="176" t="s">
        <v>35</v>
      </c>
      <c r="B113" s="217">
        <f>SUM(B114:B115)</f>
        <v>12</v>
      </c>
      <c r="C113" s="217">
        <f t="shared" ref="C113:E113" si="40">SUM(C114:C115)</f>
        <v>10</v>
      </c>
      <c r="D113" s="217">
        <f t="shared" si="40"/>
        <v>2</v>
      </c>
      <c r="E113" s="217">
        <f t="shared" si="40"/>
        <v>20</v>
      </c>
      <c r="F113" s="200"/>
      <c r="G113" s="200"/>
    </row>
    <row r="114" spans="1:7" ht="15.75" x14ac:dyDescent="0.25">
      <c r="A114" s="145" t="s">
        <v>6</v>
      </c>
      <c r="B114" s="139">
        <v>7</v>
      </c>
      <c r="C114" s="140">
        <v>10</v>
      </c>
      <c r="D114" s="139">
        <v>2</v>
      </c>
      <c r="E114" s="204">
        <f t="shared" si="27"/>
        <v>15</v>
      </c>
      <c r="F114" s="200"/>
      <c r="G114" s="200">
        <f>F114*220</f>
        <v>0</v>
      </c>
    </row>
    <row r="115" spans="1:7" ht="15.75" x14ac:dyDescent="0.25">
      <c r="A115" s="145" t="s">
        <v>8</v>
      </c>
      <c r="B115" s="139">
        <v>5</v>
      </c>
      <c r="C115" s="140">
        <v>0</v>
      </c>
      <c r="D115" s="140"/>
      <c r="E115" s="204">
        <f t="shared" si="27"/>
        <v>5</v>
      </c>
      <c r="F115" s="200"/>
      <c r="G115" s="200"/>
    </row>
    <row r="116" spans="1:7" ht="15.75" x14ac:dyDescent="0.25">
      <c r="A116" s="176" t="s">
        <v>36</v>
      </c>
      <c r="B116" s="217">
        <f>SUM(B117:B118)</f>
        <v>9</v>
      </c>
      <c r="C116" s="217">
        <f t="shared" ref="C116:E116" si="41">SUM(C117:C118)</f>
        <v>4</v>
      </c>
      <c r="D116" s="217">
        <f t="shared" si="41"/>
        <v>1</v>
      </c>
      <c r="E116" s="217">
        <f t="shared" si="41"/>
        <v>12</v>
      </c>
      <c r="F116" s="200"/>
      <c r="G116" s="200"/>
    </row>
    <row r="117" spans="1:7" ht="15.75" x14ac:dyDescent="0.25">
      <c r="A117" s="145" t="s">
        <v>6</v>
      </c>
      <c r="B117" s="139">
        <v>9</v>
      </c>
      <c r="C117" s="140">
        <v>0</v>
      </c>
      <c r="D117" s="139">
        <v>1</v>
      </c>
      <c r="E117" s="204">
        <f t="shared" si="27"/>
        <v>8</v>
      </c>
      <c r="F117" s="200">
        <v>10</v>
      </c>
      <c r="G117" s="200">
        <f>F117*220</f>
        <v>2200</v>
      </c>
    </row>
    <row r="118" spans="1:7" ht="15.75" x14ac:dyDescent="0.25">
      <c r="A118" s="145" t="s">
        <v>8</v>
      </c>
      <c r="C118">
        <v>4</v>
      </c>
      <c r="E118" s="204">
        <f t="shared" si="27"/>
        <v>4</v>
      </c>
      <c r="F118" s="200"/>
      <c r="G118" s="200">
        <f>F118*310</f>
        <v>0</v>
      </c>
    </row>
    <row r="119" spans="1:7" ht="15.75" x14ac:dyDescent="0.25">
      <c r="A119" s="176" t="s">
        <v>37</v>
      </c>
      <c r="B119" s="217">
        <f>SUM(B120:B121)</f>
        <v>16</v>
      </c>
      <c r="C119" s="217">
        <f t="shared" ref="C119:E119" si="42">SUM(C120:C121)</f>
        <v>7</v>
      </c>
      <c r="D119" s="217">
        <f t="shared" si="42"/>
        <v>0</v>
      </c>
      <c r="E119" s="217">
        <f t="shared" si="42"/>
        <v>23</v>
      </c>
      <c r="F119" s="200"/>
      <c r="G119" s="200"/>
    </row>
    <row r="120" spans="1:7" ht="15.75" x14ac:dyDescent="0.25">
      <c r="A120" s="145" t="s">
        <v>6</v>
      </c>
      <c r="B120" s="139">
        <v>9</v>
      </c>
      <c r="C120" s="140">
        <v>7</v>
      </c>
      <c r="D120" s="140"/>
      <c r="E120" s="204">
        <f t="shared" si="27"/>
        <v>16</v>
      </c>
      <c r="F120" s="212"/>
      <c r="G120" s="212"/>
    </row>
    <row r="121" spans="1:7" ht="15.75" x14ac:dyDescent="0.25">
      <c r="A121" s="145" t="s">
        <v>8</v>
      </c>
      <c r="B121" s="139">
        <v>7</v>
      </c>
      <c r="C121" s="140">
        <v>0</v>
      </c>
      <c r="D121" s="140"/>
      <c r="E121" s="204">
        <f t="shared" si="27"/>
        <v>7</v>
      </c>
      <c r="F121" s="212"/>
      <c r="G121" s="212"/>
    </row>
    <row r="122" spans="1:7" ht="15.75" x14ac:dyDescent="0.25">
      <c r="A122" s="176" t="s">
        <v>38</v>
      </c>
      <c r="B122" s="217">
        <f>SUM(B123:B124)</f>
        <v>4</v>
      </c>
      <c r="C122" s="217">
        <f t="shared" ref="C122:E122" si="43">SUM(C123:C124)</f>
        <v>24</v>
      </c>
      <c r="D122" s="217">
        <f t="shared" si="43"/>
        <v>3</v>
      </c>
      <c r="E122" s="217">
        <f t="shared" si="43"/>
        <v>25</v>
      </c>
      <c r="F122" s="200"/>
      <c r="G122" s="200"/>
    </row>
    <row r="123" spans="1:7" ht="15.75" x14ac:dyDescent="0.25">
      <c r="A123" s="145" t="s">
        <v>6</v>
      </c>
      <c r="B123" s="138">
        <v>3.5</v>
      </c>
      <c r="C123" s="139">
        <v>20</v>
      </c>
      <c r="D123" s="139">
        <v>2</v>
      </c>
      <c r="E123" s="204">
        <f t="shared" si="27"/>
        <v>21.5</v>
      </c>
      <c r="F123" s="200"/>
      <c r="G123" s="200">
        <f>F123*220</f>
        <v>0</v>
      </c>
    </row>
    <row r="124" spans="1:7" ht="15.75" x14ac:dyDescent="0.25">
      <c r="A124" s="145" t="s">
        <v>8</v>
      </c>
      <c r="B124" s="138">
        <v>0.5</v>
      </c>
      <c r="C124" s="139">
        <v>4</v>
      </c>
      <c r="D124" s="139">
        <v>1</v>
      </c>
      <c r="E124" s="204">
        <f t="shared" si="27"/>
        <v>3.5</v>
      </c>
      <c r="F124" s="200">
        <v>4</v>
      </c>
      <c r="G124" s="200">
        <f>F124*310</f>
        <v>1240</v>
      </c>
    </row>
    <row r="125" spans="1:7" ht="15.75" x14ac:dyDescent="0.25">
      <c r="A125" s="176" t="s">
        <v>39</v>
      </c>
      <c r="B125" s="217">
        <f>SUM(B126:B127)</f>
        <v>8</v>
      </c>
      <c r="C125" s="217">
        <f t="shared" ref="C125:E125" si="44">SUM(C126:C127)</f>
        <v>14</v>
      </c>
      <c r="D125" s="217">
        <f t="shared" si="44"/>
        <v>2</v>
      </c>
      <c r="E125" s="217">
        <f t="shared" si="44"/>
        <v>20</v>
      </c>
      <c r="F125" s="200"/>
      <c r="G125" s="200"/>
    </row>
    <row r="126" spans="1:7" ht="15.75" x14ac:dyDescent="0.25">
      <c r="A126" s="145" t="s">
        <v>6</v>
      </c>
      <c r="B126" s="139">
        <v>8</v>
      </c>
      <c r="C126" s="139">
        <v>10</v>
      </c>
      <c r="D126" s="139">
        <v>2</v>
      </c>
      <c r="E126" s="204">
        <f t="shared" si="27"/>
        <v>16</v>
      </c>
      <c r="F126" s="200"/>
      <c r="G126" s="200"/>
    </row>
    <row r="127" spans="1:7" ht="15.75" x14ac:dyDescent="0.25">
      <c r="A127" s="145" t="s">
        <v>8</v>
      </c>
      <c r="B127" s="140"/>
      <c r="C127" s="139">
        <v>4</v>
      </c>
      <c r="D127" s="140"/>
      <c r="E127" s="204">
        <f t="shared" si="27"/>
        <v>4</v>
      </c>
      <c r="F127" s="200"/>
      <c r="G127" s="200"/>
    </row>
    <row r="128" spans="1:7" ht="15.75" x14ac:dyDescent="0.25">
      <c r="A128" s="176" t="s">
        <v>40</v>
      </c>
      <c r="B128" s="217">
        <f>SUM(B129:B130)</f>
        <v>16</v>
      </c>
      <c r="C128" s="217">
        <f t="shared" ref="C128:E128" si="45">SUM(C129:C130)</f>
        <v>0</v>
      </c>
      <c r="D128" s="217">
        <f t="shared" si="45"/>
        <v>1.5</v>
      </c>
      <c r="E128" s="217">
        <f t="shared" si="45"/>
        <v>14.5</v>
      </c>
      <c r="F128" s="200"/>
      <c r="G128" s="200"/>
    </row>
    <row r="129" spans="1:7" ht="15.75" x14ac:dyDescent="0.25">
      <c r="A129" s="145" t="s">
        <v>6</v>
      </c>
      <c r="B129" s="138">
        <v>14.5</v>
      </c>
      <c r="C129" s="140">
        <v>0</v>
      </c>
      <c r="D129" s="138">
        <v>1.5</v>
      </c>
      <c r="E129" s="204">
        <f t="shared" si="27"/>
        <v>13</v>
      </c>
      <c r="F129" s="200"/>
      <c r="G129" s="200"/>
    </row>
    <row r="130" spans="1:7" ht="15.75" x14ac:dyDescent="0.25">
      <c r="A130" s="145" t="s">
        <v>8</v>
      </c>
      <c r="B130" s="138">
        <v>1.5</v>
      </c>
      <c r="C130" s="140">
        <v>0</v>
      </c>
      <c r="D130" s="140"/>
      <c r="E130" s="204">
        <f t="shared" si="27"/>
        <v>1.5</v>
      </c>
      <c r="F130" s="200"/>
      <c r="G130" s="200"/>
    </row>
    <row r="131" spans="1:7" ht="15.75" x14ac:dyDescent="0.25">
      <c r="A131" s="176" t="s">
        <v>41</v>
      </c>
      <c r="B131" s="217">
        <f>SUM(B132:B133)</f>
        <v>10</v>
      </c>
      <c r="C131" s="217">
        <f t="shared" ref="C131:E131" si="46">SUM(C132:C133)</f>
        <v>10</v>
      </c>
      <c r="D131" s="217">
        <f t="shared" si="46"/>
        <v>3</v>
      </c>
      <c r="E131" s="217">
        <f t="shared" si="46"/>
        <v>17</v>
      </c>
      <c r="F131" s="200"/>
      <c r="G131" s="200"/>
    </row>
    <row r="132" spans="1:7" ht="15.75" x14ac:dyDescent="0.25">
      <c r="A132" s="145" t="s">
        <v>6</v>
      </c>
      <c r="B132" s="139">
        <v>10</v>
      </c>
      <c r="C132" s="139">
        <v>10</v>
      </c>
      <c r="D132" s="139">
        <v>3</v>
      </c>
      <c r="E132" s="204">
        <f t="shared" si="27"/>
        <v>17</v>
      </c>
      <c r="F132" s="200"/>
      <c r="G132" s="200"/>
    </row>
    <row r="133" spans="1:7" ht="15.75" x14ac:dyDescent="0.25">
      <c r="A133" s="145" t="s">
        <v>8</v>
      </c>
      <c r="C133">
        <v>0</v>
      </c>
      <c r="E133" s="204">
        <f t="shared" si="27"/>
        <v>0</v>
      </c>
      <c r="F133" s="200"/>
      <c r="G133" s="200"/>
    </row>
    <row r="134" spans="1:7" ht="15.75" x14ac:dyDescent="0.25">
      <c r="A134" s="176" t="s">
        <v>42</v>
      </c>
      <c r="B134" s="216">
        <f>B135</f>
        <v>10</v>
      </c>
      <c r="C134" s="216">
        <f t="shared" ref="C134:E134" si="47">C135</f>
        <v>0</v>
      </c>
      <c r="D134" s="216">
        <f t="shared" si="47"/>
        <v>5</v>
      </c>
      <c r="E134" s="216">
        <f t="shared" si="47"/>
        <v>5</v>
      </c>
      <c r="F134" s="200"/>
      <c r="G134" s="200"/>
    </row>
    <row r="135" spans="1:7" ht="15.75" x14ac:dyDescent="0.25">
      <c r="A135" s="145" t="s">
        <v>6</v>
      </c>
      <c r="B135" s="139">
        <v>10</v>
      </c>
      <c r="C135" s="140">
        <v>0</v>
      </c>
      <c r="D135" s="139">
        <v>5</v>
      </c>
      <c r="E135" s="204">
        <f t="shared" ref="E135:E140" si="48">B135+C135-D135</f>
        <v>5</v>
      </c>
      <c r="F135" s="200"/>
      <c r="G135" s="200"/>
    </row>
    <row r="136" spans="1:7" ht="15.75" x14ac:dyDescent="0.25">
      <c r="A136" s="176" t="s">
        <v>125</v>
      </c>
      <c r="B136" s="216">
        <f>B137</f>
        <v>4.5</v>
      </c>
      <c r="C136" s="216">
        <f t="shared" ref="C136:E136" si="49">C137</f>
        <v>10</v>
      </c>
      <c r="D136" s="216">
        <f t="shared" si="49"/>
        <v>0</v>
      </c>
      <c r="E136" s="216">
        <f t="shared" si="49"/>
        <v>14.5</v>
      </c>
      <c r="F136" s="200"/>
      <c r="G136" s="200"/>
    </row>
    <row r="137" spans="1:7" ht="15.75" x14ac:dyDescent="0.25">
      <c r="A137" s="145" t="s">
        <v>6</v>
      </c>
      <c r="B137" s="138">
        <v>4.5</v>
      </c>
      <c r="C137" s="139">
        <v>10</v>
      </c>
      <c r="D137" s="140"/>
      <c r="E137" s="204">
        <f t="shared" si="48"/>
        <v>14.5</v>
      </c>
      <c r="F137" s="200"/>
      <c r="G137" s="200"/>
    </row>
    <row r="138" spans="1:7" ht="15.75" x14ac:dyDescent="0.25">
      <c r="A138" s="176" t="s">
        <v>43</v>
      </c>
      <c r="B138" s="217">
        <f>SUM(B139:B140)</f>
        <v>2</v>
      </c>
      <c r="C138" s="217">
        <f t="shared" ref="C138:E138" si="50">SUM(C139:C140)</f>
        <v>35</v>
      </c>
      <c r="D138" s="217">
        <f t="shared" si="50"/>
        <v>8</v>
      </c>
      <c r="E138" s="217">
        <f t="shared" si="50"/>
        <v>29</v>
      </c>
      <c r="F138" s="200"/>
      <c r="G138" s="200"/>
    </row>
    <row r="139" spans="1:7" ht="15.75" x14ac:dyDescent="0.25">
      <c r="A139" s="145" t="s">
        <v>6</v>
      </c>
      <c r="B139" s="139">
        <v>1</v>
      </c>
      <c r="C139" s="139">
        <v>30</v>
      </c>
      <c r="D139" s="139">
        <v>6</v>
      </c>
      <c r="E139" s="204">
        <f t="shared" si="48"/>
        <v>25</v>
      </c>
      <c r="F139" s="212"/>
      <c r="G139" s="212"/>
    </row>
    <row r="140" spans="1:7" ht="15.75" x14ac:dyDescent="0.25">
      <c r="A140" s="145" t="s">
        <v>8</v>
      </c>
      <c r="B140" s="139">
        <v>1</v>
      </c>
      <c r="C140" s="139">
        <v>5</v>
      </c>
      <c r="D140" s="139">
        <v>2</v>
      </c>
      <c r="E140" s="204">
        <f t="shared" si="48"/>
        <v>4</v>
      </c>
      <c r="F140" s="212"/>
      <c r="G140" s="212"/>
    </row>
    <row r="141" spans="1:7" ht="15.75" x14ac:dyDescent="0.25">
      <c r="A141" s="180" t="s">
        <v>90</v>
      </c>
      <c r="B141" s="136">
        <v>19</v>
      </c>
      <c r="C141" s="137"/>
      <c r="D141" s="137"/>
      <c r="E141" s="203">
        <v>19</v>
      </c>
      <c r="F141" s="200"/>
      <c r="G141" s="200"/>
    </row>
    <row r="142" spans="1:7" ht="15.75" x14ac:dyDescent="0.2">
      <c r="A142" s="183" t="s">
        <v>6</v>
      </c>
      <c r="B142" s="138">
        <v>15.5</v>
      </c>
      <c r="C142" s="140"/>
      <c r="D142" s="140"/>
      <c r="E142" s="206">
        <v>15.5</v>
      </c>
      <c r="F142" s="213"/>
      <c r="G142" s="213"/>
    </row>
    <row r="143" spans="1:7" ht="15.75" x14ac:dyDescent="0.25">
      <c r="A143" s="183" t="s">
        <v>8</v>
      </c>
      <c r="B143" s="138">
        <v>3.5</v>
      </c>
      <c r="C143" s="140"/>
      <c r="D143" s="140"/>
      <c r="E143" s="206">
        <v>3.5</v>
      </c>
      <c r="F143" s="212"/>
      <c r="G143" s="212"/>
    </row>
    <row r="144" spans="1:7" ht="15.75" x14ac:dyDescent="0.25">
      <c r="A144" s="180" t="s">
        <v>91</v>
      </c>
      <c r="B144" s="135">
        <v>10.5</v>
      </c>
      <c r="C144" s="137"/>
      <c r="D144" s="137"/>
      <c r="E144" s="205">
        <v>10.5</v>
      </c>
      <c r="F144" s="212"/>
      <c r="G144" s="212"/>
    </row>
    <row r="145" spans="1:7" ht="15.75" x14ac:dyDescent="0.25">
      <c r="A145" s="183" t="s">
        <v>6</v>
      </c>
      <c r="B145" s="138">
        <v>7.5</v>
      </c>
      <c r="C145" s="140"/>
      <c r="D145" s="140"/>
      <c r="E145" s="206">
        <v>7.5</v>
      </c>
      <c r="F145" s="212"/>
      <c r="G145" s="212"/>
    </row>
    <row r="146" spans="1:7" ht="15.75" x14ac:dyDescent="0.25">
      <c r="A146" s="183" t="s">
        <v>8</v>
      </c>
      <c r="B146" s="139">
        <v>3</v>
      </c>
      <c r="C146" s="140"/>
      <c r="D146" s="140"/>
      <c r="E146" s="204">
        <v>3</v>
      </c>
      <c r="F146" s="212"/>
      <c r="G146" s="212"/>
    </row>
    <row r="147" spans="1:7" ht="15.75" x14ac:dyDescent="0.25">
      <c r="A147" s="180" t="s">
        <v>92</v>
      </c>
      <c r="B147" s="135">
        <v>7.5</v>
      </c>
      <c r="C147" s="137"/>
      <c r="D147" s="137"/>
      <c r="E147" s="205">
        <v>7.5</v>
      </c>
      <c r="F147" s="212"/>
      <c r="G147" s="212"/>
    </row>
    <row r="148" spans="1:7" ht="15.75" x14ac:dyDescent="0.25">
      <c r="A148" s="183" t="s">
        <v>6</v>
      </c>
      <c r="B148" s="139">
        <v>5</v>
      </c>
      <c r="C148" s="140"/>
      <c r="D148" s="140"/>
      <c r="E148" s="204">
        <v>5</v>
      </c>
      <c r="F148" s="212"/>
      <c r="G148" s="212"/>
    </row>
    <row r="149" spans="1:7" ht="15.75" x14ac:dyDescent="0.25">
      <c r="A149" s="183" t="s">
        <v>8</v>
      </c>
      <c r="B149" s="138">
        <v>2.5</v>
      </c>
      <c r="C149" s="140"/>
      <c r="D149" s="140"/>
      <c r="E149" s="206">
        <v>2.5</v>
      </c>
      <c r="F149" s="212"/>
      <c r="G149" s="212"/>
    </row>
    <row r="150" spans="1:7" ht="15.75" x14ac:dyDescent="0.25">
      <c r="A150" s="180" t="s">
        <v>93</v>
      </c>
      <c r="B150" s="136">
        <v>2</v>
      </c>
      <c r="C150" s="137"/>
      <c r="D150" s="137"/>
      <c r="E150" s="203">
        <v>2</v>
      </c>
      <c r="F150" s="212"/>
      <c r="G150" s="212"/>
    </row>
    <row r="151" spans="1:7" ht="15.75" x14ac:dyDescent="0.25">
      <c r="A151" s="188" t="s">
        <v>8</v>
      </c>
      <c r="B151" s="139">
        <v>2</v>
      </c>
      <c r="C151" s="140"/>
      <c r="D151" s="140"/>
      <c r="E151" s="204">
        <v>2</v>
      </c>
      <c r="F151" s="212"/>
      <c r="G151" s="212"/>
    </row>
    <row r="152" spans="1:7" ht="12.75" x14ac:dyDescent="0.2">
      <c r="B152" s="219">
        <v>488</v>
      </c>
      <c r="C152" s="219">
        <v>752</v>
      </c>
      <c r="D152" s="220">
        <v>236.5</v>
      </c>
      <c r="E152" s="221">
        <v>1003.5</v>
      </c>
    </row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75:G81 F122:G138 F141:G141 F4:G24 F42:G54 F56:G69 F26:G40 F83:G119">
    <cfRule type="cellIs" dxfId="391" priority="6" operator="equal">
      <formula>0</formula>
    </cfRule>
  </conditionalFormatting>
  <conditionalFormatting sqref="G71:G72 G75:G81 G122:G138 G141 G5:G24 G42:G54 G56:G69 G26:G40 G83:G119">
    <cfRule type="cellIs" dxfId="390" priority="5" operator="equal">
      <formula>0</formula>
    </cfRule>
  </conditionalFormatting>
  <conditionalFormatting sqref="G82">
    <cfRule type="cellIs" dxfId="389" priority="4" operator="equal">
      <formula>0</formula>
    </cfRule>
  </conditionalFormatting>
  <conditionalFormatting sqref="G82">
    <cfRule type="cellIs" dxfId="388" priority="3" operator="equal">
      <formula>0</formula>
    </cfRule>
  </conditionalFormatting>
  <conditionalFormatting sqref="G25">
    <cfRule type="cellIs" dxfId="387" priority="2" operator="equal">
      <formula>0</formula>
    </cfRule>
  </conditionalFormatting>
  <conditionalFormatting sqref="G25">
    <cfRule type="cellIs" dxfId="386" priority="1" operator="equal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107" activePane="bottomLeft" state="frozenSplit"/>
      <selection pane="bottomLeft" activeCell="H126" sqref="H126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SUM(F4:F154)</f>
        <v>98</v>
      </c>
      <c r="G1" s="201">
        <f>SUM(G4:G154)</f>
        <v>22010</v>
      </c>
    </row>
    <row r="2" spans="1:8" ht="12.75" customHeight="1" x14ac:dyDescent="0.2">
      <c r="A2" s="43" t="s">
        <v>0</v>
      </c>
      <c r="B2" s="459" t="s">
        <v>220</v>
      </c>
      <c r="C2" s="460"/>
      <c r="D2" s="460"/>
      <c r="E2" s="461"/>
      <c r="F2" s="477" t="s">
        <v>219</v>
      </c>
      <c r="G2" s="477" t="s">
        <v>72</v>
      </c>
      <c r="H2" s="463" t="s">
        <v>71</v>
      </c>
    </row>
    <row r="3" spans="1:8" ht="15" customHeight="1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">
        <v>5</v>
      </c>
      <c r="B4" s="216"/>
      <c r="C4" s="216"/>
      <c r="D4" s="217"/>
      <c r="E4" s="217"/>
      <c r="F4" s="200"/>
      <c r="G4" s="200"/>
    </row>
    <row r="5" spans="1:8" ht="15.75" x14ac:dyDescent="0.25">
      <c r="A5" s="145" t="s">
        <v>6</v>
      </c>
      <c r="B5" s="139">
        <v>3</v>
      </c>
      <c r="C5" s="139">
        <v>10</v>
      </c>
      <c r="D5" s="138">
        <v>4.5</v>
      </c>
      <c r="E5" s="138">
        <v>8.5</v>
      </c>
      <c r="F5" s="200"/>
      <c r="G5" s="200"/>
    </row>
    <row r="6" spans="1:8" ht="15.75" x14ac:dyDescent="0.25">
      <c r="A6" s="145" t="s">
        <v>8</v>
      </c>
      <c r="B6" s="139">
        <v>4</v>
      </c>
      <c r="C6" s="140"/>
      <c r="D6" s="139">
        <v>2</v>
      </c>
      <c r="E6" s="139">
        <v>2</v>
      </c>
      <c r="F6" s="200"/>
      <c r="G6" s="200"/>
    </row>
    <row r="7" spans="1:8" ht="15.75" x14ac:dyDescent="0.25">
      <c r="A7" s="176" t="s">
        <v>7</v>
      </c>
      <c r="B7" s="217"/>
      <c r="C7" s="216"/>
      <c r="D7" s="216"/>
      <c r="E7" s="217"/>
      <c r="F7" s="200"/>
      <c r="G7" s="200"/>
    </row>
    <row r="8" spans="1:8" ht="15.75" x14ac:dyDescent="0.25">
      <c r="A8" s="145" t="s">
        <v>6</v>
      </c>
      <c r="B8" s="138">
        <v>0.5</v>
      </c>
      <c r="C8" s="139">
        <v>20</v>
      </c>
      <c r="D8" s="139">
        <v>3</v>
      </c>
      <c r="E8" s="138">
        <v>17.5</v>
      </c>
      <c r="F8" s="200"/>
      <c r="G8" s="200"/>
      <c r="H8" s="72"/>
    </row>
    <row r="9" spans="1:8" ht="15.75" x14ac:dyDescent="0.25">
      <c r="A9" s="145" t="s">
        <v>8</v>
      </c>
      <c r="B9" s="139">
        <v>1</v>
      </c>
      <c r="C9" s="139">
        <v>5</v>
      </c>
      <c r="D9" s="140"/>
      <c r="E9" s="139">
        <v>6</v>
      </c>
      <c r="F9" s="200"/>
      <c r="G9" s="200">
        <f>F9*310</f>
        <v>0</v>
      </c>
    </row>
    <row r="10" spans="1:8" ht="15.75" x14ac:dyDescent="0.25">
      <c r="A10" s="176" t="s">
        <v>9</v>
      </c>
      <c r="B10" s="216"/>
      <c r="C10" s="216"/>
      <c r="D10" s="218"/>
      <c r="E10" s="216"/>
      <c r="F10" s="200"/>
      <c r="G10" s="200"/>
    </row>
    <row r="11" spans="1:8" ht="15.75" x14ac:dyDescent="0.25">
      <c r="A11" s="145" t="s">
        <v>6</v>
      </c>
      <c r="B11" s="139">
        <v>3</v>
      </c>
      <c r="C11" s="139">
        <v>10</v>
      </c>
      <c r="D11" s="140"/>
      <c r="E11" s="139">
        <v>13</v>
      </c>
      <c r="F11" s="200"/>
      <c r="G11" s="200"/>
    </row>
    <row r="12" spans="1:8" ht="15.75" x14ac:dyDescent="0.25">
      <c r="A12" s="145" t="s">
        <v>8</v>
      </c>
      <c r="B12" s="139">
        <v>2</v>
      </c>
      <c r="C12" s="140"/>
      <c r="D12" s="140"/>
      <c r="E12" s="139">
        <v>2</v>
      </c>
      <c r="F12" s="200"/>
      <c r="G12" s="200"/>
    </row>
    <row r="13" spans="1:8" ht="15.75" x14ac:dyDescent="0.25">
      <c r="A13" s="176" t="s">
        <v>10</v>
      </c>
      <c r="B13" s="217"/>
      <c r="C13" s="216"/>
      <c r="D13" s="216"/>
      <c r="E13" s="217"/>
      <c r="F13" s="200"/>
      <c r="G13" s="200"/>
    </row>
    <row r="14" spans="1:8" ht="15.75" x14ac:dyDescent="0.25">
      <c r="A14" s="145" t="s">
        <v>6</v>
      </c>
      <c r="B14" s="138">
        <v>6.5</v>
      </c>
      <c r="C14" s="139">
        <v>10</v>
      </c>
      <c r="D14" s="139">
        <v>8</v>
      </c>
      <c r="E14" s="138">
        <v>8.5</v>
      </c>
      <c r="F14" s="200"/>
      <c r="G14" s="200"/>
    </row>
    <row r="15" spans="1:8" ht="15.75" hidden="1" customHeight="1" outlineLevel="1" x14ac:dyDescent="0.25">
      <c r="A15" s="180" t="s">
        <v>94</v>
      </c>
      <c r="B15" s="216">
        <v>1</v>
      </c>
      <c r="C15" s="218"/>
      <c r="D15" s="218"/>
      <c r="E15" s="216">
        <v>1</v>
      </c>
      <c r="F15" s="200"/>
      <c r="G15" s="200"/>
    </row>
    <row r="16" spans="1:8" ht="15.75" hidden="1" customHeight="1" outlineLevel="1" x14ac:dyDescent="0.25">
      <c r="A16" s="183" t="s">
        <v>6</v>
      </c>
      <c r="B16" s="139">
        <v>1</v>
      </c>
      <c r="C16" s="140"/>
      <c r="D16" s="140"/>
      <c r="E16" s="139">
        <v>1</v>
      </c>
      <c r="F16" s="200"/>
      <c r="G16" s="200"/>
    </row>
    <row r="17" spans="1:8" ht="15.75" hidden="1" customHeight="1" outlineLevel="1" x14ac:dyDescent="0.25">
      <c r="A17" s="180" t="s">
        <v>85</v>
      </c>
      <c r="B17" s="218"/>
      <c r="C17" s="216">
        <v>1</v>
      </c>
      <c r="D17" s="216">
        <v>1</v>
      </c>
      <c r="E17" s="218"/>
      <c r="F17" s="200"/>
      <c r="G17" s="200"/>
    </row>
    <row r="18" spans="1:8" ht="15.75" hidden="1" customHeight="1" outlineLevel="1" x14ac:dyDescent="0.25">
      <c r="A18" s="183" t="s">
        <v>6</v>
      </c>
      <c r="B18" s="140"/>
      <c r="C18" s="139">
        <v>1</v>
      </c>
      <c r="D18" s="139">
        <v>1</v>
      </c>
      <c r="E18" s="140"/>
      <c r="F18" s="200"/>
      <c r="G18" s="200"/>
    </row>
    <row r="19" spans="1:8" ht="15.75" hidden="1" customHeight="1" outlineLevel="1" x14ac:dyDescent="0.25">
      <c r="A19" s="180" t="s">
        <v>11</v>
      </c>
      <c r="B19" s="216">
        <v>5</v>
      </c>
      <c r="C19" s="218"/>
      <c r="D19" s="216">
        <v>1</v>
      </c>
      <c r="E19" s="216">
        <v>4</v>
      </c>
      <c r="F19" s="200"/>
      <c r="G19" s="200"/>
    </row>
    <row r="20" spans="1:8" ht="15.75" hidden="1" customHeight="1" outlineLevel="1" x14ac:dyDescent="0.25">
      <c r="A20" s="183" t="s">
        <v>6</v>
      </c>
      <c r="B20" s="139">
        <v>5</v>
      </c>
      <c r="C20" s="140"/>
      <c r="D20" s="139">
        <v>1</v>
      </c>
      <c r="E20" s="139">
        <v>4</v>
      </c>
      <c r="F20" s="200"/>
      <c r="G20" s="200"/>
    </row>
    <row r="21" spans="1:8" ht="15.75" collapsed="1" x14ac:dyDescent="0.25">
      <c r="A21" s="176" t="s">
        <v>12</v>
      </c>
      <c r="B21" s="216"/>
      <c r="C21" s="218"/>
      <c r="D21" s="216"/>
      <c r="E21" s="216"/>
      <c r="F21" s="200"/>
      <c r="G21" s="200"/>
    </row>
    <row r="22" spans="1:8" ht="15.75" x14ac:dyDescent="0.25">
      <c r="A22" s="145" t="s">
        <v>6</v>
      </c>
      <c r="B22" s="139">
        <v>11</v>
      </c>
      <c r="C22" s="140"/>
      <c r="D22" s="139">
        <v>1</v>
      </c>
      <c r="E22" s="139">
        <v>10</v>
      </c>
      <c r="F22" s="200"/>
      <c r="G22" s="200"/>
    </row>
    <row r="23" spans="1:8" ht="15.75" x14ac:dyDescent="0.25">
      <c r="A23" s="176" t="s">
        <v>13</v>
      </c>
      <c r="B23" s="216"/>
      <c r="C23" s="216"/>
      <c r="D23" s="216"/>
      <c r="E23" s="216"/>
      <c r="F23" s="200"/>
      <c r="G23" s="200"/>
    </row>
    <row r="24" spans="1:8" ht="15.75" x14ac:dyDescent="0.25">
      <c r="A24" s="145" t="s">
        <v>6</v>
      </c>
      <c r="B24" s="138">
        <v>1.5</v>
      </c>
      <c r="C24" s="139">
        <v>30</v>
      </c>
      <c r="D24" s="138">
        <v>0.5</v>
      </c>
      <c r="E24" s="139">
        <v>31</v>
      </c>
      <c r="F24" s="200"/>
      <c r="G24" s="200"/>
    </row>
    <row r="25" spans="1:8" ht="15.75" x14ac:dyDescent="0.25">
      <c r="A25" s="145" t="s">
        <v>8</v>
      </c>
      <c r="B25" s="138">
        <v>1.5</v>
      </c>
      <c r="C25" s="140"/>
      <c r="D25" s="138">
        <v>0.5</v>
      </c>
      <c r="E25" s="139">
        <v>1</v>
      </c>
      <c r="F25" s="212"/>
      <c r="G25" s="200">
        <f>F25*310</f>
        <v>0</v>
      </c>
    </row>
    <row r="26" spans="1:8" ht="15.75" x14ac:dyDescent="0.25">
      <c r="A26" s="176" t="s">
        <v>14</v>
      </c>
      <c r="B26" s="217"/>
      <c r="C26" s="216"/>
      <c r="D26" s="216"/>
      <c r="E26" s="217"/>
      <c r="F26" s="200"/>
      <c r="G26" s="200"/>
    </row>
    <row r="27" spans="1:8" ht="15.75" x14ac:dyDescent="0.25">
      <c r="A27" s="145" t="s">
        <v>6</v>
      </c>
      <c r="B27" s="138">
        <v>22.5</v>
      </c>
      <c r="C27" s="139">
        <v>10</v>
      </c>
      <c r="D27" s="139">
        <v>2</v>
      </c>
      <c r="E27" s="138">
        <v>30.5</v>
      </c>
      <c r="F27" s="200"/>
      <c r="G27" s="200"/>
    </row>
    <row r="28" spans="1:8" ht="15.75" x14ac:dyDescent="0.25">
      <c r="A28" s="145" t="s">
        <v>8</v>
      </c>
      <c r="B28" s="139">
        <v>4</v>
      </c>
      <c r="C28" s="140"/>
      <c r="D28" s="140"/>
      <c r="E28" s="139">
        <v>4</v>
      </c>
      <c r="F28" s="200"/>
      <c r="G28" s="200"/>
    </row>
    <row r="29" spans="1:8" ht="15.75" x14ac:dyDescent="0.25">
      <c r="A29" s="176" t="s">
        <v>15</v>
      </c>
      <c r="B29" s="217"/>
      <c r="C29" s="216"/>
      <c r="D29" s="216"/>
      <c r="E29" s="217"/>
      <c r="F29" s="200"/>
      <c r="G29" s="200"/>
    </row>
    <row r="30" spans="1:8" ht="15.75" x14ac:dyDescent="0.25">
      <c r="A30" s="145" t="s">
        <v>6</v>
      </c>
      <c r="B30" s="140"/>
      <c r="C30" s="139">
        <v>19</v>
      </c>
      <c r="D30" s="139">
        <v>1</v>
      </c>
      <c r="E30" s="139">
        <v>18</v>
      </c>
      <c r="F30" s="200">
        <v>10</v>
      </c>
      <c r="G30" s="200">
        <f>F30*220</f>
        <v>2200</v>
      </c>
      <c r="H30" s="72" t="s">
        <v>181</v>
      </c>
    </row>
    <row r="31" spans="1:8" ht="15.75" x14ac:dyDescent="0.25">
      <c r="A31" s="145" t="s">
        <v>8</v>
      </c>
      <c r="B31" s="138">
        <v>7.5</v>
      </c>
      <c r="C31" s="140"/>
      <c r="D31" s="140"/>
      <c r="E31" s="138">
        <v>7.5</v>
      </c>
      <c r="F31" s="200"/>
      <c r="G31" s="200"/>
    </row>
    <row r="32" spans="1:8" ht="15.75" x14ac:dyDescent="0.25">
      <c r="A32" s="176" t="s">
        <v>16</v>
      </c>
      <c r="B32" s="216"/>
      <c r="C32" s="216"/>
      <c r="D32" s="217"/>
      <c r="E32" s="217"/>
      <c r="F32" s="200"/>
      <c r="G32" s="200"/>
    </row>
    <row r="33" spans="1:8" ht="15.75" x14ac:dyDescent="0.25">
      <c r="A33" s="145" t="s">
        <v>6</v>
      </c>
      <c r="B33" s="139">
        <v>13</v>
      </c>
      <c r="C33" s="139">
        <v>30</v>
      </c>
      <c r="D33" s="138">
        <v>5.5</v>
      </c>
      <c r="E33" s="138">
        <v>37.5</v>
      </c>
      <c r="F33" s="200"/>
      <c r="G33" s="200"/>
    </row>
    <row r="34" spans="1:8" ht="15.75" x14ac:dyDescent="0.25">
      <c r="A34" s="145" t="s">
        <v>8</v>
      </c>
      <c r="B34" s="139">
        <v>3</v>
      </c>
      <c r="C34" s="139">
        <v>5</v>
      </c>
      <c r="D34" s="140"/>
      <c r="E34" s="139">
        <v>8</v>
      </c>
      <c r="F34" s="200"/>
      <c r="G34" s="200"/>
    </row>
    <row r="35" spans="1:8" ht="15.75" x14ac:dyDescent="0.25">
      <c r="A35" s="176" t="s">
        <v>17</v>
      </c>
      <c r="B35" s="216"/>
      <c r="C35" s="216"/>
      <c r="D35" s="217"/>
      <c r="E35" s="217"/>
      <c r="F35" s="200"/>
      <c r="G35" s="200"/>
    </row>
    <row r="36" spans="1:8" ht="15.75" x14ac:dyDescent="0.25">
      <c r="A36" s="145" t="s">
        <v>6</v>
      </c>
      <c r="B36" s="139">
        <v>11</v>
      </c>
      <c r="C36" s="139">
        <v>10</v>
      </c>
      <c r="D36" s="138">
        <v>1.5</v>
      </c>
      <c r="E36" s="138">
        <v>19.5</v>
      </c>
      <c r="F36" s="200"/>
      <c r="G36" s="200">
        <f>F36*220</f>
        <v>0</v>
      </c>
      <c r="H36" s="72"/>
    </row>
    <row r="37" spans="1:8" ht="15.75" x14ac:dyDescent="0.25">
      <c r="A37" s="145" t="s">
        <v>8</v>
      </c>
      <c r="B37" s="139">
        <v>3</v>
      </c>
      <c r="C37" s="140"/>
      <c r="D37" s="140"/>
      <c r="E37" s="139">
        <v>3</v>
      </c>
      <c r="F37" s="200"/>
      <c r="G37" s="200"/>
      <c r="H37" s="72"/>
    </row>
    <row r="38" spans="1:8" ht="15.75" x14ac:dyDescent="0.25">
      <c r="A38" s="176" t="s">
        <v>18</v>
      </c>
      <c r="B38" s="217"/>
      <c r="C38" s="216"/>
      <c r="D38" s="217"/>
      <c r="E38" s="216"/>
      <c r="F38" s="200"/>
      <c r="G38" s="200"/>
    </row>
    <row r="39" spans="1:8" ht="15.75" x14ac:dyDescent="0.25">
      <c r="A39" s="145" t="s">
        <v>6</v>
      </c>
      <c r="B39" s="138">
        <v>1.5</v>
      </c>
      <c r="C39" s="139">
        <v>50</v>
      </c>
      <c r="D39" s="138">
        <v>4.5</v>
      </c>
      <c r="E39" s="139">
        <v>47</v>
      </c>
      <c r="F39" s="200"/>
      <c r="G39" s="200"/>
      <c r="H39" s="72"/>
    </row>
    <row r="40" spans="1:8" ht="15.75" x14ac:dyDescent="0.25">
      <c r="A40" s="145" t="s">
        <v>8</v>
      </c>
      <c r="B40" s="140"/>
      <c r="C40" s="139">
        <v>13</v>
      </c>
      <c r="D40" s="140"/>
      <c r="E40" s="139">
        <v>13</v>
      </c>
      <c r="F40" s="200"/>
      <c r="G40" s="200"/>
    </row>
    <row r="41" spans="1:8" ht="15.75" x14ac:dyDescent="0.25">
      <c r="A41" s="176" t="s">
        <v>19</v>
      </c>
      <c r="B41" s="216"/>
      <c r="C41" s="216"/>
      <c r="D41" s="216"/>
      <c r="E41" s="216"/>
      <c r="F41" s="212"/>
      <c r="G41" s="212"/>
    </row>
    <row r="42" spans="1:8" ht="15.75" x14ac:dyDescent="0.25">
      <c r="A42" s="145" t="s">
        <v>6</v>
      </c>
      <c r="B42" s="139">
        <v>10</v>
      </c>
      <c r="C42" s="139">
        <v>10</v>
      </c>
      <c r="D42" s="139">
        <v>2</v>
      </c>
      <c r="E42" s="139">
        <v>18</v>
      </c>
      <c r="F42" s="200"/>
      <c r="G42" s="200"/>
    </row>
    <row r="43" spans="1:8" ht="15.75" x14ac:dyDescent="0.25">
      <c r="A43" s="145" t="s">
        <v>8</v>
      </c>
      <c r="B43" s="139">
        <v>5</v>
      </c>
      <c r="C43" s="140"/>
      <c r="D43" s="140"/>
      <c r="E43" s="139">
        <v>5</v>
      </c>
      <c r="F43" s="200"/>
      <c r="G43" s="200"/>
    </row>
    <row r="44" spans="1:8" ht="15.75" x14ac:dyDescent="0.25">
      <c r="A44" s="176" t="s">
        <v>20</v>
      </c>
      <c r="B44" s="216"/>
      <c r="C44" s="216"/>
      <c r="D44" s="217"/>
      <c r="E44" s="217"/>
      <c r="F44" s="200"/>
      <c r="G44" s="200"/>
    </row>
    <row r="45" spans="1:8" ht="15.75" x14ac:dyDescent="0.25">
      <c r="A45" s="145" t="s">
        <v>6</v>
      </c>
      <c r="B45" s="138">
        <v>4.5</v>
      </c>
      <c r="C45" s="139">
        <v>99</v>
      </c>
      <c r="D45" s="138">
        <v>19.5</v>
      </c>
      <c r="E45" s="139">
        <v>84</v>
      </c>
      <c r="F45" s="200">
        <v>10</v>
      </c>
      <c r="G45" s="200">
        <f>F45*220</f>
        <v>2200</v>
      </c>
    </row>
    <row r="46" spans="1:8" ht="15.75" x14ac:dyDescent="0.25">
      <c r="A46" s="145" t="s">
        <v>8</v>
      </c>
      <c r="B46" s="138">
        <v>12.5</v>
      </c>
      <c r="C46" s="139">
        <v>12</v>
      </c>
      <c r="D46" s="140"/>
      <c r="E46" s="138">
        <v>24.5</v>
      </c>
      <c r="F46" s="200"/>
      <c r="G46" s="200"/>
    </row>
    <row r="47" spans="1:8" ht="15.75" x14ac:dyDescent="0.25">
      <c r="A47" s="176" t="s">
        <v>21</v>
      </c>
      <c r="B47" s="216"/>
      <c r="C47" s="216"/>
      <c r="D47" s="217"/>
      <c r="E47" s="217"/>
      <c r="F47" s="200"/>
      <c r="G47" s="200"/>
    </row>
    <row r="48" spans="1:8" ht="15.75" x14ac:dyDescent="0.25">
      <c r="A48" s="145" t="s">
        <v>6</v>
      </c>
      <c r="B48" s="139">
        <v>21</v>
      </c>
      <c r="C48" s="139">
        <v>20</v>
      </c>
      <c r="D48" s="138">
        <v>3.5</v>
      </c>
      <c r="E48" s="138">
        <v>37.5</v>
      </c>
      <c r="F48" s="200"/>
      <c r="G48" s="200">
        <f>F48*220</f>
        <v>0</v>
      </c>
    </row>
    <row r="49" spans="1:7" ht="15.75" x14ac:dyDescent="0.25">
      <c r="A49" s="145" t="s">
        <v>8</v>
      </c>
      <c r="B49" s="139">
        <v>6</v>
      </c>
      <c r="C49" s="140"/>
      <c r="D49" s="140"/>
      <c r="E49" s="139">
        <v>6</v>
      </c>
      <c r="F49" s="200"/>
      <c r="G49" s="200"/>
    </row>
    <row r="50" spans="1:7" ht="15.75" x14ac:dyDescent="0.25">
      <c r="A50" s="176" t="s">
        <v>22</v>
      </c>
      <c r="B50" s="217"/>
      <c r="C50" s="216"/>
      <c r="D50" s="218"/>
      <c r="E50" s="217"/>
      <c r="F50" s="200"/>
      <c r="G50" s="200"/>
    </row>
    <row r="51" spans="1:7" ht="15.75" x14ac:dyDescent="0.25">
      <c r="A51" s="145" t="s">
        <v>6</v>
      </c>
      <c r="B51" s="138">
        <v>11.5</v>
      </c>
      <c r="C51" s="139">
        <v>10</v>
      </c>
      <c r="D51" s="140"/>
      <c r="E51" s="138">
        <v>21.5</v>
      </c>
      <c r="F51" s="200"/>
      <c r="G51" s="200"/>
    </row>
    <row r="52" spans="1:7" ht="15.75" x14ac:dyDescent="0.25">
      <c r="A52" s="145" t="s">
        <v>8</v>
      </c>
      <c r="B52" s="139">
        <v>3</v>
      </c>
      <c r="C52" s="139">
        <v>4</v>
      </c>
      <c r="D52" s="140"/>
      <c r="E52" s="139">
        <v>7</v>
      </c>
      <c r="F52" s="200"/>
      <c r="G52" s="200"/>
    </row>
    <row r="53" spans="1:7" ht="15.75" x14ac:dyDescent="0.25">
      <c r="A53" s="176" t="s">
        <v>23</v>
      </c>
      <c r="B53" s="217"/>
      <c r="C53" s="216"/>
      <c r="D53" s="217"/>
      <c r="E53" s="216"/>
      <c r="F53" s="200"/>
      <c r="G53" s="200"/>
    </row>
    <row r="54" spans="1:7" ht="15.75" x14ac:dyDescent="0.25">
      <c r="A54" s="145" t="s">
        <v>6</v>
      </c>
      <c r="B54" s="139">
        <v>2</v>
      </c>
      <c r="C54" s="139">
        <v>65</v>
      </c>
      <c r="D54" s="138">
        <v>28.5</v>
      </c>
      <c r="E54" s="138">
        <v>38.5</v>
      </c>
      <c r="F54" s="200"/>
      <c r="G54" s="200"/>
    </row>
    <row r="55" spans="1:7" ht="15.75" x14ac:dyDescent="0.25">
      <c r="A55" s="145" t="s">
        <v>8</v>
      </c>
      <c r="B55" s="138">
        <v>4.5</v>
      </c>
      <c r="C55" s="139">
        <v>5</v>
      </c>
      <c r="D55" s="139">
        <v>1</v>
      </c>
      <c r="E55" s="138">
        <v>8.5</v>
      </c>
      <c r="F55" s="212"/>
      <c r="G55" s="212"/>
    </row>
    <row r="56" spans="1:7" ht="15.75" x14ac:dyDescent="0.25">
      <c r="A56" s="176" t="s">
        <v>24</v>
      </c>
      <c r="B56" s="217"/>
      <c r="C56" s="216"/>
      <c r="D56" s="217"/>
      <c r="E56" s="216"/>
      <c r="F56" s="200"/>
      <c r="G56" s="200"/>
    </row>
    <row r="57" spans="1:7" ht="15.75" x14ac:dyDescent="0.25">
      <c r="A57" s="145" t="s">
        <v>6</v>
      </c>
      <c r="B57" s="138">
        <v>2.5</v>
      </c>
      <c r="C57" s="139">
        <v>26</v>
      </c>
      <c r="D57" s="138">
        <v>7.5</v>
      </c>
      <c r="E57" s="139">
        <v>21</v>
      </c>
      <c r="F57" s="200"/>
      <c r="G57" s="200">
        <f>F57*220</f>
        <v>0</v>
      </c>
    </row>
    <row r="58" spans="1:7" ht="15.75" x14ac:dyDescent="0.25">
      <c r="A58" s="145" t="s">
        <v>8</v>
      </c>
      <c r="B58" s="139">
        <v>1</v>
      </c>
      <c r="C58" s="139">
        <v>5</v>
      </c>
      <c r="D58" s="140"/>
      <c r="E58" s="139">
        <v>6</v>
      </c>
      <c r="F58" s="200"/>
      <c r="G58" s="200">
        <f>F58*310</f>
        <v>0</v>
      </c>
    </row>
    <row r="59" spans="1:7" ht="15.75" x14ac:dyDescent="0.25">
      <c r="A59" s="176" t="s">
        <v>86</v>
      </c>
      <c r="B59" s="216"/>
      <c r="C59" s="216"/>
      <c r="D59" s="217"/>
      <c r="E59" s="217"/>
      <c r="F59" s="200"/>
      <c r="G59" s="200"/>
    </row>
    <row r="60" spans="1:7" ht="15.75" x14ac:dyDescent="0.25">
      <c r="A60" s="145" t="s">
        <v>6</v>
      </c>
      <c r="B60" s="138">
        <v>0.5</v>
      </c>
      <c r="C60" s="139">
        <v>20</v>
      </c>
      <c r="D60" s="138">
        <v>3.5</v>
      </c>
      <c r="E60" s="139">
        <v>17</v>
      </c>
      <c r="F60" s="200"/>
      <c r="G60" s="200"/>
    </row>
    <row r="61" spans="1:7" ht="15.75" x14ac:dyDescent="0.25">
      <c r="A61" s="145" t="s">
        <v>8</v>
      </c>
      <c r="B61" s="138">
        <v>1.5</v>
      </c>
      <c r="C61" s="140"/>
      <c r="D61" s="140"/>
      <c r="E61" s="138">
        <v>1.5</v>
      </c>
      <c r="F61" s="200"/>
      <c r="G61" s="200"/>
    </row>
    <row r="62" spans="1:7" ht="15.75" x14ac:dyDescent="0.25">
      <c r="A62" s="176" t="s">
        <v>154</v>
      </c>
      <c r="B62" s="216"/>
      <c r="C62" s="218"/>
      <c r="D62" s="218"/>
      <c r="E62" s="216"/>
      <c r="F62" s="200"/>
      <c r="G62" s="200"/>
    </row>
    <row r="63" spans="1:7" ht="15.75" x14ac:dyDescent="0.25">
      <c r="A63" s="145" t="s">
        <v>6</v>
      </c>
      <c r="B63" s="139">
        <v>1</v>
      </c>
      <c r="C63" s="140"/>
      <c r="D63" s="140"/>
      <c r="E63" s="139">
        <v>1</v>
      </c>
      <c r="F63" s="200"/>
      <c r="G63" s="200"/>
    </row>
    <row r="64" spans="1:7" ht="15.75" x14ac:dyDescent="0.25">
      <c r="A64" s="176" t="s">
        <v>190</v>
      </c>
      <c r="B64" s="218"/>
      <c r="C64" s="216"/>
      <c r="D64" s="216"/>
      <c r="E64" s="218"/>
      <c r="F64" s="200"/>
      <c r="G64" s="200"/>
    </row>
    <row r="65" spans="1:7" ht="15.75" x14ac:dyDescent="0.25">
      <c r="A65" s="145" t="s">
        <v>6</v>
      </c>
      <c r="B65" s="140"/>
      <c r="C65" s="139">
        <v>1</v>
      </c>
      <c r="D65" s="139">
        <v>1</v>
      </c>
      <c r="E65" s="140"/>
      <c r="F65" s="200"/>
      <c r="G65" s="200"/>
    </row>
    <row r="66" spans="1:7" ht="15.75" x14ac:dyDescent="0.25">
      <c r="A66" s="176" t="s">
        <v>95</v>
      </c>
      <c r="B66" s="217"/>
      <c r="C66" s="216"/>
      <c r="D66" s="216"/>
      <c r="E66" s="217"/>
      <c r="F66" s="200"/>
      <c r="G66" s="200"/>
    </row>
    <row r="67" spans="1:7" ht="15.75" x14ac:dyDescent="0.25">
      <c r="A67" s="145" t="s">
        <v>6</v>
      </c>
      <c r="B67" s="139">
        <v>14</v>
      </c>
      <c r="C67" s="139">
        <v>28</v>
      </c>
      <c r="D67" s="139">
        <v>15</v>
      </c>
      <c r="E67" s="139">
        <v>27</v>
      </c>
      <c r="F67" s="200"/>
      <c r="G67" s="200"/>
    </row>
    <row r="68" spans="1:7" ht="15.75" x14ac:dyDescent="0.25">
      <c r="A68" s="145" t="s">
        <v>8</v>
      </c>
      <c r="B68" s="138">
        <v>0.5</v>
      </c>
      <c r="C68" s="139">
        <v>10</v>
      </c>
      <c r="D68" s="140"/>
      <c r="E68" s="138">
        <v>10.5</v>
      </c>
      <c r="F68" s="200">
        <v>5</v>
      </c>
      <c r="G68" s="200">
        <f>F68*310</f>
        <v>1550</v>
      </c>
    </row>
    <row r="69" spans="1:7" ht="15.75" x14ac:dyDescent="0.25">
      <c r="A69" s="176" t="s">
        <v>96</v>
      </c>
      <c r="B69" s="218"/>
      <c r="C69" s="216"/>
      <c r="D69" s="216"/>
      <c r="E69" s="216"/>
      <c r="F69" s="200"/>
      <c r="G69" s="200"/>
    </row>
    <row r="70" spans="1:7" ht="15.75" x14ac:dyDescent="0.25">
      <c r="A70" s="145" t="s">
        <v>6</v>
      </c>
      <c r="B70" s="140"/>
      <c r="C70" s="139">
        <v>48</v>
      </c>
      <c r="D70" s="139">
        <v>10</v>
      </c>
      <c r="E70" s="139">
        <v>38</v>
      </c>
      <c r="F70" s="212">
        <v>14</v>
      </c>
      <c r="G70" s="200">
        <f>F70*220</f>
        <v>3080</v>
      </c>
    </row>
    <row r="71" spans="1:7" ht="15.75" x14ac:dyDescent="0.25">
      <c r="A71" s="145" t="s">
        <v>8</v>
      </c>
      <c r="B71" s="140"/>
      <c r="C71" s="139">
        <v>6</v>
      </c>
      <c r="D71" s="139">
        <v>2</v>
      </c>
      <c r="E71" s="139">
        <v>4</v>
      </c>
      <c r="F71" s="200"/>
      <c r="G71" s="200"/>
    </row>
    <row r="72" spans="1:7" ht="15.75" x14ac:dyDescent="0.25">
      <c r="A72" s="176" t="s">
        <v>97</v>
      </c>
      <c r="B72" s="218"/>
      <c r="C72" s="216"/>
      <c r="D72" s="216"/>
      <c r="E72" s="216"/>
      <c r="F72" s="200"/>
      <c r="G72" s="200"/>
    </row>
    <row r="73" spans="1:7" ht="15.75" x14ac:dyDescent="0.25">
      <c r="A73" s="145" t="s">
        <v>6</v>
      </c>
      <c r="B73" s="140"/>
      <c r="C73" s="139">
        <v>44</v>
      </c>
      <c r="D73" s="139">
        <v>9</v>
      </c>
      <c r="E73" s="139">
        <v>35</v>
      </c>
      <c r="F73" s="212">
        <v>14</v>
      </c>
      <c r="G73" s="200">
        <f>F73*220</f>
        <v>3080</v>
      </c>
    </row>
    <row r="74" spans="1:7" ht="15.75" x14ac:dyDescent="0.25">
      <c r="A74" s="145" t="s">
        <v>8</v>
      </c>
      <c r="F74" s="212"/>
      <c r="G74" s="212"/>
    </row>
    <row r="75" spans="1:7" ht="15.75" x14ac:dyDescent="0.25">
      <c r="A75" s="176" t="s">
        <v>25</v>
      </c>
      <c r="B75" s="216"/>
      <c r="C75" s="216"/>
      <c r="D75" s="218"/>
      <c r="E75" s="216"/>
      <c r="F75" s="200"/>
      <c r="G75" s="200"/>
    </row>
    <row r="76" spans="1:7" ht="15.75" x14ac:dyDescent="0.25">
      <c r="A76" s="145" t="s">
        <v>6</v>
      </c>
      <c r="B76" s="139">
        <v>8</v>
      </c>
      <c r="C76" s="139">
        <v>10</v>
      </c>
      <c r="D76" s="140"/>
      <c r="E76" s="139">
        <v>18</v>
      </c>
      <c r="F76" s="200"/>
      <c r="G76" s="200"/>
    </row>
    <row r="77" spans="1:7" ht="15.75" x14ac:dyDescent="0.25">
      <c r="A77" s="145" t="s">
        <v>8</v>
      </c>
      <c r="B77" s="139">
        <v>3</v>
      </c>
      <c r="C77" s="140"/>
      <c r="D77" s="140"/>
      <c r="E77" s="139">
        <v>3</v>
      </c>
      <c r="F77" s="200"/>
      <c r="G77" s="200"/>
    </row>
    <row r="78" spans="1:7" ht="15.75" hidden="1" customHeight="1" outlineLevel="1" x14ac:dyDescent="0.25">
      <c r="A78" s="193" t="s">
        <v>87</v>
      </c>
      <c r="B78" s="217">
        <v>1.5</v>
      </c>
      <c r="C78" s="216">
        <v>2</v>
      </c>
      <c r="D78" s="216">
        <v>2</v>
      </c>
      <c r="E78" s="217">
        <v>1.5</v>
      </c>
      <c r="F78" s="200"/>
      <c r="G78" s="200"/>
    </row>
    <row r="79" spans="1:7" ht="15.75" hidden="1" customHeight="1" outlineLevel="1" x14ac:dyDescent="0.25">
      <c r="A79" s="196" t="s">
        <v>6</v>
      </c>
      <c r="B79" s="140"/>
      <c r="C79" s="139">
        <v>2</v>
      </c>
      <c r="D79" s="139">
        <v>2</v>
      </c>
      <c r="E79" s="140"/>
      <c r="F79" s="200"/>
      <c r="G79" s="200"/>
    </row>
    <row r="80" spans="1:7" ht="15.75" hidden="1" customHeight="1" outlineLevel="1" x14ac:dyDescent="0.25">
      <c r="A80" s="196" t="s">
        <v>8</v>
      </c>
      <c r="B80" s="138">
        <v>1.5</v>
      </c>
      <c r="C80" s="140"/>
      <c r="D80" s="140"/>
      <c r="E80" s="138">
        <v>1.5</v>
      </c>
      <c r="F80" s="200"/>
      <c r="G80" s="200"/>
    </row>
    <row r="81" spans="1:7" ht="15.75" collapsed="1" x14ac:dyDescent="0.25">
      <c r="A81" s="176" t="s">
        <v>26</v>
      </c>
      <c r="B81" s="217"/>
      <c r="C81" s="216"/>
      <c r="D81" s="217"/>
      <c r="E81" s="216"/>
      <c r="F81" s="200"/>
      <c r="G81" s="200"/>
    </row>
    <row r="82" spans="1:7" ht="15.75" x14ac:dyDescent="0.25">
      <c r="A82" s="145" t="s">
        <v>6</v>
      </c>
      <c r="B82" s="138">
        <v>4.5</v>
      </c>
      <c r="C82" s="139">
        <v>40</v>
      </c>
      <c r="D82" s="139">
        <v>12</v>
      </c>
      <c r="E82" s="138">
        <v>32.5</v>
      </c>
      <c r="F82" s="212"/>
      <c r="G82" s="200">
        <f>F82*220</f>
        <v>0</v>
      </c>
    </row>
    <row r="83" spans="1:7" ht="15.75" x14ac:dyDescent="0.25">
      <c r="A83" s="145" t="s">
        <v>8</v>
      </c>
      <c r="B83" s="139">
        <v>1</v>
      </c>
      <c r="C83" s="139">
        <v>4</v>
      </c>
      <c r="D83" s="138">
        <v>1.5</v>
      </c>
      <c r="E83" s="138">
        <v>3.5</v>
      </c>
      <c r="F83" s="200"/>
      <c r="G83" s="200"/>
    </row>
    <row r="84" spans="1:7" ht="15.75" x14ac:dyDescent="0.25">
      <c r="A84" s="176" t="s">
        <v>27</v>
      </c>
      <c r="B84" s="216"/>
      <c r="C84" s="216"/>
      <c r="D84" s="217"/>
      <c r="E84" s="217"/>
      <c r="F84" s="200"/>
      <c r="G84" s="200"/>
    </row>
    <row r="85" spans="1:7" ht="15.75" x14ac:dyDescent="0.25">
      <c r="A85" s="145" t="s">
        <v>6</v>
      </c>
      <c r="B85" s="138">
        <v>2.5</v>
      </c>
      <c r="C85" s="139">
        <v>30</v>
      </c>
      <c r="D85" s="138">
        <v>0.5</v>
      </c>
      <c r="E85" s="139">
        <v>32</v>
      </c>
      <c r="F85" s="200">
        <v>10</v>
      </c>
      <c r="G85" s="200">
        <f>F85*220</f>
        <v>2200</v>
      </c>
    </row>
    <row r="86" spans="1:7" ht="15.75" x14ac:dyDescent="0.25">
      <c r="A86" s="145" t="s">
        <v>8</v>
      </c>
      <c r="B86" s="138">
        <v>5.5</v>
      </c>
      <c r="C86" s="140"/>
      <c r="D86" s="140"/>
      <c r="E86" s="138">
        <v>5.5</v>
      </c>
      <c r="F86" s="200"/>
      <c r="G86" s="200"/>
    </row>
    <row r="87" spans="1:7" ht="15.75" x14ac:dyDescent="0.25">
      <c r="A87" s="176" t="s">
        <v>28</v>
      </c>
      <c r="B87" s="216"/>
      <c r="C87" s="216"/>
      <c r="D87" s="216"/>
      <c r="E87" s="216"/>
      <c r="F87" s="200"/>
      <c r="G87" s="200"/>
    </row>
    <row r="88" spans="1:7" ht="15.75" x14ac:dyDescent="0.25">
      <c r="A88" s="145" t="s">
        <v>6</v>
      </c>
      <c r="B88" s="139">
        <v>1</v>
      </c>
      <c r="C88" s="139">
        <v>66</v>
      </c>
      <c r="D88" s="138">
        <v>22.5</v>
      </c>
      <c r="E88" s="138">
        <v>44.5</v>
      </c>
      <c r="F88" s="200">
        <v>15</v>
      </c>
      <c r="G88" s="200">
        <f>F88*220</f>
        <v>3300</v>
      </c>
    </row>
    <row r="89" spans="1:7" ht="15.75" x14ac:dyDescent="0.25">
      <c r="A89" s="145" t="s">
        <v>8</v>
      </c>
      <c r="B89" s="139">
        <v>5</v>
      </c>
      <c r="C89" s="139">
        <v>5</v>
      </c>
      <c r="D89" s="138">
        <v>5.5</v>
      </c>
      <c r="E89" s="138">
        <v>4.5</v>
      </c>
      <c r="F89" s="200"/>
      <c r="G89" s="200"/>
    </row>
    <row r="90" spans="1:7" ht="15.75" x14ac:dyDescent="0.25">
      <c r="A90" s="176" t="s">
        <v>29</v>
      </c>
      <c r="B90" s="217"/>
      <c r="C90" s="216"/>
      <c r="D90" s="217"/>
      <c r="E90" s="216"/>
      <c r="F90" s="200"/>
      <c r="G90" s="200"/>
    </row>
    <row r="91" spans="1:7" ht="15.75" x14ac:dyDescent="0.25">
      <c r="A91" s="145" t="s">
        <v>6</v>
      </c>
      <c r="B91" s="139">
        <v>2</v>
      </c>
      <c r="C91" s="139">
        <v>20</v>
      </c>
      <c r="D91" s="138">
        <v>8.5</v>
      </c>
      <c r="E91" s="138">
        <v>13.5</v>
      </c>
      <c r="F91" s="200"/>
      <c r="G91" s="200">
        <f>F91*220</f>
        <v>0</v>
      </c>
    </row>
    <row r="92" spans="1:7" ht="15.75" x14ac:dyDescent="0.25">
      <c r="A92" s="145" t="s">
        <v>8</v>
      </c>
      <c r="B92" s="138">
        <v>3.5</v>
      </c>
      <c r="C92" s="140"/>
      <c r="D92" s="139">
        <v>1</v>
      </c>
      <c r="E92" s="138">
        <v>2.5</v>
      </c>
      <c r="F92" s="200"/>
      <c r="G92" s="200"/>
    </row>
    <row r="93" spans="1:7" ht="15.75" x14ac:dyDescent="0.25">
      <c r="A93" s="176" t="s">
        <v>164</v>
      </c>
      <c r="B93" s="216"/>
      <c r="C93" s="216"/>
      <c r="D93" s="218"/>
      <c r="E93" s="216"/>
      <c r="F93" s="200"/>
      <c r="G93" s="200"/>
    </row>
    <row r="94" spans="1:7" ht="15.75" x14ac:dyDescent="0.25">
      <c r="A94" s="145" t="s">
        <v>6</v>
      </c>
      <c r="B94" s="139">
        <v>1</v>
      </c>
      <c r="C94" s="139">
        <v>10</v>
      </c>
      <c r="D94" s="140"/>
      <c r="E94" s="139">
        <v>11</v>
      </c>
      <c r="F94" s="200"/>
      <c r="G94" s="200"/>
    </row>
    <row r="95" spans="1:7" ht="15.75" x14ac:dyDescent="0.25">
      <c r="A95" s="176" t="s">
        <v>155</v>
      </c>
      <c r="B95" s="216"/>
      <c r="C95" s="218"/>
      <c r="D95" s="218"/>
      <c r="E95" s="216"/>
      <c r="F95" s="200"/>
      <c r="G95" s="200"/>
    </row>
    <row r="96" spans="1:7" ht="15.75" x14ac:dyDescent="0.25">
      <c r="A96" s="145" t="s">
        <v>6</v>
      </c>
      <c r="B96" s="139">
        <v>1</v>
      </c>
      <c r="C96" s="140"/>
      <c r="D96" s="140"/>
      <c r="E96" s="139">
        <v>1</v>
      </c>
      <c r="F96" s="200"/>
      <c r="G96" s="200"/>
    </row>
    <row r="97" spans="1:7" ht="15.75" x14ac:dyDescent="0.25">
      <c r="A97" s="176" t="s">
        <v>30</v>
      </c>
      <c r="B97" s="216"/>
      <c r="C97" s="216"/>
      <c r="D97" s="217"/>
      <c r="E97" s="217"/>
      <c r="F97" s="200"/>
      <c r="G97" s="200"/>
    </row>
    <row r="98" spans="1:7" ht="15.75" x14ac:dyDescent="0.25">
      <c r="A98" s="145" t="s">
        <v>6</v>
      </c>
      <c r="B98" s="139">
        <v>15</v>
      </c>
      <c r="C98" s="139">
        <v>10</v>
      </c>
      <c r="D98" s="138">
        <v>7.5</v>
      </c>
      <c r="E98" s="138">
        <v>17.5</v>
      </c>
      <c r="F98" s="200"/>
      <c r="G98" s="200">
        <f>F98*220</f>
        <v>0</v>
      </c>
    </row>
    <row r="99" spans="1:7" ht="15.75" x14ac:dyDescent="0.25">
      <c r="A99" s="145" t="s">
        <v>8</v>
      </c>
      <c r="B99" s="139">
        <v>2</v>
      </c>
      <c r="C99" s="139">
        <v>4</v>
      </c>
      <c r="D99" s="140"/>
      <c r="E99" s="139">
        <v>6</v>
      </c>
      <c r="F99" s="200"/>
      <c r="G99" s="200"/>
    </row>
    <row r="100" spans="1:7" ht="15.75" x14ac:dyDescent="0.25">
      <c r="A100" s="176" t="s">
        <v>31</v>
      </c>
      <c r="B100" s="217"/>
      <c r="C100" s="216"/>
      <c r="D100" s="217"/>
      <c r="E100" s="216"/>
      <c r="F100" s="200"/>
      <c r="G100" s="200"/>
    </row>
    <row r="101" spans="1:7" ht="15.75" x14ac:dyDescent="0.25">
      <c r="A101" s="145" t="s">
        <v>6</v>
      </c>
      <c r="B101" s="139">
        <v>6</v>
      </c>
      <c r="C101" s="139">
        <v>20</v>
      </c>
      <c r="D101" s="138">
        <v>8.5</v>
      </c>
      <c r="E101" s="138">
        <v>17.5</v>
      </c>
      <c r="F101" s="200"/>
      <c r="G101" s="200">
        <f>F101*220</f>
        <v>0</v>
      </c>
    </row>
    <row r="102" spans="1:7" ht="15.75" x14ac:dyDescent="0.25">
      <c r="A102" s="145" t="s">
        <v>8</v>
      </c>
      <c r="B102" s="138">
        <v>0.5</v>
      </c>
      <c r="C102" s="139">
        <v>4</v>
      </c>
      <c r="D102" s="139">
        <v>2</v>
      </c>
      <c r="E102" s="138">
        <v>2.5</v>
      </c>
      <c r="F102" s="200"/>
      <c r="G102" s="200"/>
    </row>
    <row r="103" spans="1:7" ht="15.75" x14ac:dyDescent="0.25">
      <c r="A103" s="176" t="s">
        <v>32</v>
      </c>
      <c r="B103" s="217"/>
      <c r="C103" s="216"/>
      <c r="D103" s="218"/>
      <c r="E103" s="217"/>
      <c r="F103" s="200"/>
      <c r="G103" s="200"/>
    </row>
    <row r="104" spans="1:7" ht="15.75" x14ac:dyDescent="0.25">
      <c r="A104" s="145" t="s">
        <v>6</v>
      </c>
      <c r="B104" s="138">
        <v>0.5</v>
      </c>
      <c r="C104" s="139">
        <v>20</v>
      </c>
      <c r="D104" s="140"/>
      <c r="E104" s="138">
        <v>20.5</v>
      </c>
      <c r="F104" s="200"/>
      <c r="G104" s="200">
        <f>F104*220</f>
        <v>0</v>
      </c>
    </row>
    <row r="105" spans="1:7" ht="15.75" x14ac:dyDescent="0.25">
      <c r="A105" s="176" t="s">
        <v>33</v>
      </c>
      <c r="B105" s="217"/>
      <c r="C105" s="216"/>
      <c r="D105" s="218"/>
      <c r="E105" s="217"/>
      <c r="F105" s="200"/>
      <c r="G105" s="200"/>
    </row>
    <row r="106" spans="1:7" ht="15.75" x14ac:dyDescent="0.25">
      <c r="A106" s="145" t="s">
        <v>6</v>
      </c>
      <c r="B106" s="138">
        <v>7.5</v>
      </c>
      <c r="C106" s="139">
        <v>10</v>
      </c>
      <c r="D106" s="140"/>
      <c r="E106" s="138">
        <v>17.5</v>
      </c>
      <c r="F106" s="200"/>
      <c r="G106" s="200">
        <f>F106*220</f>
        <v>0</v>
      </c>
    </row>
    <row r="107" spans="1:7" ht="15.75" x14ac:dyDescent="0.25">
      <c r="A107" s="145" t="s">
        <v>8</v>
      </c>
      <c r="B107" s="139">
        <v>2</v>
      </c>
      <c r="C107" s="140"/>
      <c r="D107" s="140"/>
      <c r="E107" s="139">
        <v>2</v>
      </c>
      <c r="F107" s="200"/>
      <c r="G107" s="200">
        <f>F107*310</f>
        <v>0</v>
      </c>
    </row>
    <row r="108" spans="1:7" ht="15.75" x14ac:dyDescent="0.25">
      <c r="A108" s="176" t="s">
        <v>34</v>
      </c>
      <c r="B108" s="216"/>
      <c r="C108" s="216"/>
      <c r="D108" s="216"/>
      <c r="E108" s="216"/>
      <c r="F108" s="200"/>
      <c r="G108" s="200"/>
    </row>
    <row r="109" spans="1:7" ht="15.75" x14ac:dyDescent="0.25">
      <c r="A109" s="145" t="s">
        <v>6</v>
      </c>
      <c r="B109" s="139">
        <v>13</v>
      </c>
      <c r="C109" s="139">
        <v>10</v>
      </c>
      <c r="D109" s="139">
        <v>5</v>
      </c>
      <c r="E109" s="139">
        <v>18</v>
      </c>
      <c r="F109" s="200"/>
      <c r="G109" s="200">
        <f>F109*220</f>
        <v>0</v>
      </c>
    </row>
    <row r="110" spans="1:7" ht="15.75" x14ac:dyDescent="0.25">
      <c r="A110" s="145" t="s">
        <v>8</v>
      </c>
      <c r="B110" s="139">
        <v>4</v>
      </c>
      <c r="C110" s="140"/>
      <c r="D110" s="140"/>
      <c r="E110" s="139">
        <v>4</v>
      </c>
      <c r="F110" s="200"/>
      <c r="G110" s="200"/>
    </row>
    <row r="111" spans="1:7" ht="15.75" hidden="1" customHeight="1" outlineLevel="1" x14ac:dyDescent="0.25">
      <c r="A111" s="180" t="s">
        <v>88</v>
      </c>
      <c r="B111" s="217">
        <v>0.5</v>
      </c>
      <c r="C111" s="218"/>
      <c r="D111" s="218"/>
      <c r="E111" s="217">
        <v>0.5</v>
      </c>
      <c r="F111" s="200"/>
      <c r="G111" s="200"/>
    </row>
    <row r="112" spans="1:7" ht="15.75" hidden="1" customHeight="1" outlineLevel="1" x14ac:dyDescent="0.25">
      <c r="A112" s="183" t="s">
        <v>8</v>
      </c>
      <c r="B112" s="138">
        <v>0.5</v>
      </c>
      <c r="C112" s="140"/>
      <c r="D112" s="140"/>
      <c r="E112" s="138">
        <v>0.5</v>
      </c>
      <c r="F112" s="200"/>
      <c r="G112" s="200"/>
    </row>
    <row r="113" spans="1:8" ht="15.75" collapsed="1" x14ac:dyDescent="0.25">
      <c r="A113" s="176" t="s">
        <v>35</v>
      </c>
      <c r="B113" s="217"/>
      <c r="C113" s="216"/>
      <c r="D113" s="216"/>
      <c r="E113" s="217"/>
      <c r="F113" s="200"/>
      <c r="G113" s="200"/>
    </row>
    <row r="114" spans="1:8" ht="15.75" x14ac:dyDescent="0.25">
      <c r="A114" s="145" t="s">
        <v>6</v>
      </c>
      <c r="B114" s="138">
        <v>2.5</v>
      </c>
      <c r="C114" s="139">
        <v>10</v>
      </c>
      <c r="D114" s="139">
        <v>2</v>
      </c>
      <c r="E114" s="138">
        <v>10.5</v>
      </c>
      <c r="F114" s="200"/>
      <c r="G114" s="200">
        <f>F114*220</f>
        <v>0</v>
      </c>
    </row>
    <row r="115" spans="1:8" ht="15.75" x14ac:dyDescent="0.25">
      <c r="A115" s="145" t="s">
        <v>8</v>
      </c>
      <c r="B115" s="139">
        <v>5</v>
      </c>
      <c r="C115" s="140"/>
      <c r="D115" s="140"/>
      <c r="E115" s="139">
        <v>5</v>
      </c>
      <c r="F115" s="200"/>
      <c r="G115" s="200"/>
    </row>
    <row r="116" spans="1:8" ht="15.75" x14ac:dyDescent="0.25">
      <c r="A116" s="176" t="s">
        <v>36</v>
      </c>
      <c r="B116" s="217"/>
      <c r="C116" s="216"/>
      <c r="D116" s="218"/>
      <c r="E116" s="217"/>
      <c r="F116" s="200"/>
      <c r="G116" s="200"/>
    </row>
    <row r="117" spans="1:8" ht="15.75" x14ac:dyDescent="0.25">
      <c r="A117" s="145" t="s">
        <v>6</v>
      </c>
      <c r="B117" s="138">
        <v>6.5</v>
      </c>
      <c r="C117" s="139">
        <v>10</v>
      </c>
      <c r="D117" s="140"/>
      <c r="E117" s="138">
        <v>16.5</v>
      </c>
      <c r="F117" s="200"/>
      <c r="G117" s="200">
        <f>F117*220</f>
        <v>0</v>
      </c>
    </row>
    <row r="118" spans="1:8" ht="15.75" x14ac:dyDescent="0.25">
      <c r="A118" s="145" t="s">
        <v>8</v>
      </c>
      <c r="B118" s="140"/>
      <c r="C118" s="139">
        <v>4</v>
      </c>
      <c r="D118" s="140"/>
      <c r="E118" s="139">
        <v>4</v>
      </c>
      <c r="F118" s="200"/>
      <c r="G118" s="200">
        <f>F118*310</f>
        <v>0</v>
      </c>
    </row>
    <row r="119" spans="1:8" ht="15.75" x14ac:dyDescent="0.25">
      <c r="A119" s="176" t="s">
        <v>37</v>
      </c>
      <c r="B119" s="216"/>
      <c r="C119" s="216"/>
      <c r="D119" s="218"/>
      <c r="E119" s="216"/>
      <c r="F119" s="200"/>
      <c r="G119" s="200"/>
    </row>
    <row r="120" spans="1:8" ht="15.75" x14ac:dyDescent="0.25">
      <c r="A120" s="145" t="s">
        <v>6</v>
      </c>
      <c r="B120" s="139">
        <v>8</v>
      </c>
      <c r="C120" s="139">
        <v>7</v>
      </c>
      <c r="D120" s="140"/>
      <c r="E120" s="139">
        <v>15</v>
      </c>
      <c r="F120" s="212"/>
      <c r="G120" s="212"/>
    </row>
    <row r="121" spans="1:8" ht="15.75" x14ac:dyDescent="0.25">
      <c r="A121" s="145" t="s">
        <v>8</v>
      </c>
      <c r="B121" s="139">
        <v>7</v>
      </c>
      <c r="C121" s="140"/>
      <c r="D121" s="140"/>
      <c r="E121" s="139">
        <v>7</v>
      </c>
      <c r="F121" s="212"/>
      <c r="G121" s="212"/>
    </row>
    <row r="122" spans="1:8" ht="15.75" x14ac:dyDescent="0.25">
      <c r="A122" s="176" t="s">
        <v>38</v>
      </c>
      <c r="B122" s="217"/>
      <c r="C122" s="216"/>
      <c r="D122" s="216"/>
      <c r="E122" s="217"/>
      <c r="F122" s="200"/>
      <c r="G122" s="200"/>
    </row>
    <row r="123" spans="1:8" ht="15.75" x14ac:dyDescent="0.25">
      <c r="A123" s="145" t="s">
        <v>6</v>
      </c>
      <c r="B123" s="140"/>
      <c r="C123" s="139">
        <v>20</v>
      </c>
      <c r="D123" s="139">
        <v>3</v>
      </c>
      <c r="E123" s="139">
        <v>17</v>
      </c>
      <c r="F123" s="200"/>
      <c r="G123" s="200">
        <f>F123*220</f>
        <v>0</v>
      </c>
    </row>
    <row r="124" spans="1:8" ht="15.75" x14ac:dyDescent="0.25">
      <c r="A124" s="145" t="s">
        <v>8</v>
      </c>
      <c r="B124" s="138">
        <v>0.5</v>
      </c>
      <c r="C124" s="139">
        <v>8</v>
      </c>
      <c r="D124" s="139">
        <v>1</v>
      </c>
      <c r="E124" s="138">
        <v>7.5</v>
      </c>
      <c r="F124" s="200"/>
      <c r="G124" s="200">
        <f>F124*310</f>
        <v>0</v>
      </c>
    </row>
    <row r="125" spans="1:8" ht="15.75" x14ac:dyDescent="0.25">
      <c r="A125" s="176" t="s">
        <v>39</v>
      </c>
      <c r="B125" s="216"/>
      <c r="C125" s="216"/>
      <c r="D125" s="216"/>
      <c r="E125" s="216"/>
      <c r="F125" s="200"/>
      <c r="G125" s="200"/>
    </row>
    <row r="126" spans="1:8" ht="15.75" x14ac:dyDescent="0.25">
      <c r="A126" s="145" t="s">
        <v>6</v>
      </c>
      <c r="B126" s="139">
        <v>6</v>
      </c>
      <c r="C126" s="139">
        <v>20</v>
      </c>
      <c r="D126" s="139">
        <v>5</v>
      </c>
      <c r="E126" s="139">
        <v>21</v>
      </c>
      <c r="F126" s="200">
        <v>10</v>
      </c>
      <c r="G126" s="200">
        <f>F126*220</f>
        <v>2200</v>
      </c>
      <c r="H126" s="72" t="s">
        <v>195</v>
      </c>
    </row>
    <row r="127" spans="1:8" ht="15.75" x14ac:dyDescent="0.25">
      <c r="A127" s="145" t="s">
        <v>8</v>
      </c>
      <c r="B127" s="140"/>
      <c r="C127" s="139">
        <v>4</v>
      </c>
      <c r="D127" s="139">
        <v>1</v>
      </c>
      <c r="E127" s="139">
        <v>3</v>
      </c>
      <c r="F127" s="200"/>
      <c r="G127" s="200"/>
    </row>
    <row r="128" spans="1:8" ht="15.75" x14ac:dyDescent="0.25">
      <c r="A128" s="176" t="s">
        <v>40</v>
      </c>
      <c r="B128" s="216"/>
      <c r="C128" s="218"/>
      <c r="D128" s="217"/>
      <c r="E128" s="217"/>
      <c r="F128" s="200"/>
      <c r="G128" s="200"/>
    </row>
    <row r="129" spans="1:7" ht="15.75" x14ac:dyDescent="0.25">
      <c r="A129" s="145" t="s">
        <v>6</v>
      </c>
      <c r="B129" s="138">
        <v>13.5</v>
      </c>
      <c r="C129" s="140"/>
      <c r="D129" s="138">
        <v>0.5</v>
      </c>
      <c r="E129" s="139">
        <v>13</v>
      </c>
      <c r="F129" s="200"/>
      <c r="G129" s="200"/>
    </row>
    <row r="130" spans="1:7" ht="15.75" x14ac:dyDescent="0.25">
      <c r="A130" s="145" t="s">
        <v>8</v>
      </c>
      <c r="B130" s="138">
        <v>1.5</v>
      </c>
      <c r="C130" s="140"/>
      <c r="D130" s="140"/>
      <c r="E130" s="138">
        <v>1.5</v>
      </c>
      <c r="F130" s="200"/>
      <c r="G130" s="200"/>
    </row>
    <row r="131" spans="1:7" ht="15.75" x14ac:dyDescent="0.25">
      <c r="A131" s="176" t="s">
        <v>41</v>
      </c>
      <c r="B131" s="217"/>
      <c r="C131" s="216"/>
      <c r="D131" s="216"/>
      <c r="E131" s="217"/>
      <c r="F131" s="200"/>
      <c r="G131" s="200"/>
    </row>
    <row r="132" spans="1:7" ht="15.75" x14ac:dyDescent="0.25">
      <c r="A132" s="145" t="s">
        <v>6</v>
      </c>
      <c r="B132" s="138">
        <v>7.5</v>
      </c>
      <c r="C132" s="139">
        <v>10</v>
      </c>
      <c r="D132" s="139">
        <v>2</v>
      </c>
      <c r="E132" s="138">
        <v>15.5</v>
      </c>
      <c r="F132" s="200"/>
      <c r="G132" s="200"/>
    </row>
    <row r="133" spans="1:7" ht="15.75" x14ac:dyDescent="0.25">
      <c r="A133" s="145" t="s">
        <v>8</v>
      </c>
      <c r="F133" s="200"/>
      <c r="G133" s="200"/>
    </row>
    <row r="134" spans="1:7" ht="15.75" x14ac:dyDescent="0.25">
      <c r="A134" s="176" t="s">
        <v>42</v>
      </c>
      <c r="B134" s="216"/>
      <c r="C134" s="218"/>
      <c r="D134" s="216"/>
      <c r="E134" s="216"/>
      <c r="F134" s="200"/>
      <c r="G134" s="200"/>
    </row>
    <row r="135" spans="1:7" ht="15.75" x14ac:dyDescent="0.25">
      <c r="A135" s="145" t="s">
        <v>6</v>
      </c>
      <c r="B135" s="139">
        <v>3</v>
      </c>
      <c r="C135" s="140"/>
      <c r="D135" s="139">
        <v>1</v>
      </c>
      <c r="E135" s="139">
        <v>2</v>
      </c>
      <c r="F135" s="200"/>
      <c r="G135" s="200"/>
    </row>
    <row r="136" spans="1:7" ht="15.75" x14ac:dyDescent="0.25">
      <c r="A136" s="176" t="s">
        <v>125</v>
      </c>
      <c r="B136" s="217"/>
      <c r="C136" s="216"/>
      <c r="D136" s="217"/>
      <c r="E136" s="216"/>
      <c r="F136" s="200"/>
      <c r="G136" s="200"/>
    </row>
    <row r="137" spans="1:7" ht="15.75" x14ac:dyDescent="0.25">
      <c r="A137" s="145" t="s">
        <v>6</v>
      </c>
      <c r="B137" s="138">
        <v>2.5</v>
      </c>
      <c r="C137" s="139">
        <v>20</v>
      </c>
      <c r="D137" s="138">
        <v>1.5</v>
      </c>
      <c r="E137" s="139">
        <v>21</v>
      </c>
      <c r="F137" s="200">
        <v>10</v>
      </c>
      <c r="G137" s="200">
        <f>F137*220</f>
        <v>2200</v>
      </c>
    </row>
    <row r="138" spans="1:7" ht="15.75" x14ac:dyDescent="0.25">
      <c r="A138" s="176" t="s">
        <v>43</v>
      </c>
      <c r="B138" s="216"/>
      <c r="C138" s="216"/>
      <c r="D138" s="216"/>
      <c r="E138" s="216"/>
      <c r="F138" s="200"/>
      <c r="G138" s="200"/>
    </row>
    <row r="139" spans="1:7" ht="15.75" x14ac:dyDescent="0.25">
      <c r="A139" s="145" t="s">
        <v>6</v>
      </c>
      <c r="B139" s="140"/>
      <c r="C139" s="139">
        <v>30</v>
      </c>
      <c r="D139" s="139">
        <v>9</v>
      </c>
      <c r="E139" s="139">
        <v>21</v>
      </c>
      <c r="F139" s="212"/>
      <c r="G139" s="212"/>
    </row>
    <row r="140" spans="1:7" ht="15.75" x14ac:dyDescent="0.25">
      <c r="A140" s="145" t="s">
        <v>8</v>
      </c>
      <c r="B140" s="139">
        <v>1</v>
      </c>
      <c r="C140" s="139">
        <v>5</v>
      </c>
      <c r="D140" s="139">
        <v>3</v>
      </c>
      <c r="E140" s="139">
        <v>3</v>
      </c>
      <c r="F140" s="212"/>
      <c r="G140" s="212"/>
    </row>
    <row r="141" spans="1:7" ht="15.75" hidden="1" customHeight="1" outlineLevel="1" x14ac:dyDescent="0.25">
      <c r="A141" s="180" t="s">
        <v>90</v>
      </c>
      <c r="B141" s="217">
        <v>16.5</v>
      </c>
      <c r="C141" s="218"/>
      <c r="D141" s="218"/>
      <c r="E141" s="217">
        <v>16.5</v>
      </c>
      <c r="F141" s="200"/>
      <c r="G141" s="200"/>
    </row>
    <row r="142" spans="1:7" ht="15.75" hidden="1" customHeight="1" outlineLevel="1" x14ac:dyDescent="0.2">
      <c r="A142" s="183" t="s">
        <v>6</v>
      </c>
      <c r="B142" s="139">
        <v>13</v>
      </c>
      <c r="C142" s="140"/>
      <c r="D142" s="140"/>
      <c r="E142" s="139">
        <v>13</v>
      </c>
      <c r="F142" s="213"/>
      <c r="G142" s="213"/>
    </row>
    <row r="143" spans="1:7" ht="15.75" hidden="1" customHeight="1" outlineLevel="1" x14ac:dyDescent="0.25">
      <c r="A143" s="183" t="s">
        <v>8</v>
      </c>
      <c r="B143" s="138">
        <v>3.5</v>
      </c>
      <c r="C143" s="140"/>
      <c r="D143" s="140"/>
      <c r="E143" s="138">
        <v>3.5</v>
      </c>
      <c r="F143" s="212"/>
      <c r="G143" s="212"/>
    </row>
    <row r="144" spans="1:7" ht="15.75" hidden="1" customHeight="1" outlineLevel="1" x14ac:dyDescent="0.25">
      <c r="A144" s="180" t="s">
        <v>91</v>
      </c>
      <c r="B144" s="217">
        <v>10.5</v>
      </c>
      <c r="C144" s="218"/>
      <c r="D144" s="218"/>
      <c r="E144" s="217">
        <v>10.5</v>
      </c>
      <c r="F144" s="212"/>
      <c r="G144" s="212"/>
    </row>
    <row r="145" spans="1:7" ht="15.75" hidden="1" customHeight="1" outlineLevel="1" x14ac:dyDescent="0.25">
      <c r="A145" s="183" t="s">
        <v>6</v>
      </c>
      <c r="B145" s="138">
        <v>7.5</v>
      </c>
      <c r="C145" s="140"/>
      <c r="D145" s="140"/>
      <c r="E145" s="138">
        <v>7.5</v>
      </c>
      <c r="F145" s="212"/>
      <c r="G145" s="212"/>
    </row>
    <row r="146" spans="1:7" ht="15.75" hidden="1" customHeight="1" outlineLevel="1" x14ac:dyDescent="0.25">
      <c r="A146" s="183" t="s">
        <v>8</v>
      </c>
      <c r="B146" s="139">
        <v>3</v>
      </c>
      <c r="C146" s="140"/>
      <c r="D146" s="140"/>
      <c r="E146" s="139">
        <v>3</v>
      </c>
      <c r="F146" s="212"/>
      <c r="G146" s="212"/>
    </row>
    <row r="147" spans="1:7" ht="15.75" hidden="1" customHeight="1" outlineLevel="1" x14ac:dyDescent="0.25">
      <c r="A147" s="180" t="s">
        <v>92</v>
      </c>
      <c r="B147" s="217">
        <v>8.5</v>
      </c>
      <c r="C147" s="218"/>
      <c r="D147" s="216">
        <v>2</v>
      </c>
      <c r="E147" s="217">
        <v>6.5</v>
      </c>
      <c r="F147" s="212"/>
      <c r="G147" s="212"/>
    </row>
    <row r="148" spans="1:7" ht="15.75" hidden="1" customHeight="1" outlineLevel="1" x14ac:dyDescent="0.25">
      <c r="A148" s="183" t="s">
        <v>6</v>
      </c>
      <c r="B148" s="139">
        <v>6</v>
      </c>
      <c r="C148" s="140"/>
      <c r="D148" s="139">
        <v>2</v>
      </c>
      <c r="E148" s="139">
        <v>4</v>
      </c>
      <c r="F148" s="212"/>
      <c r="G148" s="212"/>
    </row>
    <row r="149" spans="1:7" ht="15.75" hidden="1" customHeight="1" outlineLevel="1" x14ac:dyDescent="0.25">
      <c r="A149" s="183" t="s">
        <v>8</v>
      </c>
      <c r="B149" s="138">
        <v>2.5</v>
      </c>
      <c r="C149" s="140"/>
      <c r="D149" s="140"/>
      <c r="E149" s="138">
        <v>2.5</v>
      </c>
      <c r="F149" s="212"/>
      <c r="G149" s="212"/>
    </row>
    <row r="150" spans="1:7" ht="15.75" hidden="1" customHeight="1" outlineLevel="1" x14ac:dyDescent="0.25">
      <c r="A150" s="180" t="s">
        <v>93</v>
      </c>
      <c r="B150" s="216">
        <v>2</v>
      </c>
      <c r="C150" s="218"/>
      <c r="D150" s="217">
        <v>0.5</v>
      </c>
      <c r="E150" s="217">
        <v>1.5</v>
      </c>
      <c r="F150" s="212"/>
      <c r="G150" s="212"/>
    </row>
    <row r="151" spans="1:7" ht="15.75" hidden="1" customHeight="1" outlineLevel="1" x14ac:dyDescent="0.25">
      <c r="A151" s="188" t="s">
        <v>8</v>
      </c>
      <c r="B151" s="139">
        <v>2</v>
      </c>
      <c r="C151" s="140"/>
      <c r="D151" s="138">
        <v>0.5</v>
      </c>
      <c r="E151" s="138">
        <v>1.5</v>
      </c>
      <c r="F151" s="212"/>
      <c r="G151" s="212"/>
    </row>
    <row r="152" spans="1:7" ht="12.75" collapsed="1" x14ac:dyDescent="0.2">
      <c r="B152" s="222">
        <v>439.5</v>
      </c>
      <c r="C152" s="223">
        <v>752</v>
      </c>
      <c r="D152" s="222">
        <v>227.5</v>
      </c>
      <c r="E152" s="223">
        <v>964</v>
      </c>
    </row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75:G81 F141:G141 F4:G24 F42:G54 F56:G69 F26:G40 F83:G119 F122:G138 G82 G25 G70 G73">
    <cfRule type="cellIs" dxfId="385" priority="10" operator="equal">
      <formula>0</formula>
    </cfRule>
  </conditionalFormatting>
  <conditionalFormatting sqref="G141 G42:G54 G122:G138 G75:G119 G5:G40 G56:G73">
    <cfRule type="cellIs" dxfId="384" priority="9" operator="equal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pane ySplit="3" topLeftCell="A4" activePane="bottomLeft" state="frozenSplit"/>
      <selection pane="bottomLeft" activeCell="H5" sqref="H5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SUM(F4:F154)</f>
        <v>99</v>
      </c>
      <c r="G1" s="201">
        <f>SUM(G4:G154)</f>
        <v>22050</v>
      </c>
    </row>
    <row r="2" spans="1:8" ht="12.75" customHeight="1" x14ac:dyDescent="0.2">
      <c r="A2" s="43" t="s">
        <v>0</v>
      </c>
      <c r="B2" s="459" t="s">
        <v>220</v>
      </c>
      <c r="C2" s="460"/>
      <c r="D2" s="460"/>
      <c r="E2" s="461"/>
      <c r="F2" s="477" t="s">
        <v>218</v>
      </c>
      <c r="G2" s="477" t="s">
        <v>72</v>
      </c>
      <c r="H2" s="463" t="s">
        <v>71</v>
      </c>
    </row>
    <row r="3" spans="1:8" ht="15" customHeight="1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">
        <v>5</v>
      </c>
      <c r="B4" s="216"/>
      <c r="C4" s="216"/>
      <c r="D4" s="216"/>
      <c r="E4" s="216"/>
      <c r="F4" s="200"/>
      <c r="G4" s="200"/>
    </row>
    <row r="5" spans="1:8" ht="15.75" x14ac:dyDescent="0.25">
      <c r="A5" s="145" t="s">
        <v>6</v>
      </c>
      <c r="B5" s="139">
        <v>3</v>
      </c>
      <c r="C5" s="139">
        <v>10</v>
      </c>
      <c r="D5" s="139">
        <v>4</v>
      </c>
      <c r="E5" s="139">
        <v>9</v>
      </c>
      <c r="F5" s="200">
        <v>10</v>
      </c>
      <c r="G5" s="200">
        <f>F5*220</f>
        <v>2200</v>
      </c>
      <c r="H5" s="72" t="s">
        <v>222</v>
      </c>
    </row>
    <row r="6" spans="1:8" ht="15.75" x14ac:dyDescent="0.25">
      <c r="A6" s="145" t="s">
        <v>8</v>
      </c>
      <c r="B6" s="139">
        <v>4</v>
      </c>
      <c r="C6" s="140"/>
      <c r="D6" s="139">
        <v>2</v>
      </c>
      <c r="E6" s="139">
        <v>2</v>
      </c>
      <c r="F6" s="200"/>
      <c r="G6" s="200"/>
    </row>
    <row r="7" spans="1:8" ht="15.75" x14ac:dyDescent="0.25">
      <c r="A7" s="176" t="s">
        <v>7</v>
      </c>
      <c r="B7" s="217"/>
      <c r="C7" s="216"/>
      <c r="D7" s="216"/>
      <c r="E7" s="217"/>
      <c r="F7" s="200"/>
      <c r="G7" s="200"/>
    </row>
    <row r="8" spans="1:8" ht="15.75" x14ac:dyDescent="0.25">
      <c r="A8" s="145" t="s">
        <v>6</v>
      </c>
      <c r="B8" s="138">
        <v>0.5</v>
      </c>
      <c r="C8" s="139">
        <v>20</v>
      </c>
      <c r="D8" s="139">
        <v>3</v>
      </c>
      <c r="E8" s="138">
        <v>17.5</v>
      </c>
      <c r="F8" s="200"/>
      <c r="G8" s="200"/>
      <c r="H8" s="72"/>
    </row>
    <row r="9" spans="1:8" ht="15.75" x14ac:dyDescent="0.25">
      <c r="A9" s="145" t="s">
        <v>8</v>
      </c>
      <c r="B9" s="139">
        <v>1</v>
      </c>
      <c r="C9" s="140"/>
      <c r="D9" s="140"/>
      <c r="E9" s="139">
        <v>1</v>
      </c>
      <c r="F9" s="200"/>
      <c r="G9" s="200">
        <f>F9*310</f>
        <v>0</v>
      </c>
    </row>
    <row r="10" spans="1:8" ht="15.75" x14ac:dyDescent="0.25">
      <c r="A10" s="176" t="s">
        <v>9</v>
      </c>
      <c r="B10" s="217"/>
      <c r="C10" s="216"/>
      <c r="D10" s="217"/>
      <c r="E10" s="216"/>
      <c r="F10" s="200"/>
      <c r="G10" s="200"/>
    </row>
    <row r="11" spans="1:8" ht="15.75" x14ac:dyDescent="0.25">
      <c r="A11" s="145" t="s">
        <v>6</v>
      </c>
      <c r="B11" s="138">
        <v>3.5</v>
      </c>
      <c r="C11" s="139">
        <v>10</v>
      </c>
      <c r="D11" s="138">
        <v>0.5</v>
      </c>
      <c r="E11" s="139">
        <v>13</v>
      </c>
      <c r="F11" s="200"/>
      <c r="G11" s="200"/>
    </row>
    <row r="12" spans="1:8" ht="15.75" x14ac:dyDescent="0.25">
      <c r="A12" s="145" t="s">
        <v>8</v>
      </c>
      <c r="B12" s="139">
        <v>2</v>
      </c>
      <c r="C12" s="140"/>
      <c r="D12" s="140"/>
      <c r="E12" s="139">
        <v>2</v>
      </c>
      <c r="F12" s="200"/>
      <c r="G12" s="200"/>
    </row>
    <row r="13" spans="1:8" ht="15.75" x14ac:dyDescent="0.25">
      <c r="A13" s="176" t="s">
        <v>10</v>
      </c>
      <c r="B13" s="216"/>
      <c r="C13" s="216"/>
      <c r="D13" s="217"/>
      <c r="E13" s="217"/>
      <c r="F13" s="200"/>
      <c r="G13" s="200"/>
    </row>
    <row r="14" spans="1:8" ht="15.75" x14ac:dyDescent="0.25">
      <c r="A14" s="145" t="s">
        <v>6</v>
      </c>
      <c r="B14" s="139">
        <v>10</v>
      </c>
      <c r="C14" s="139">
        <v>10</v>
      </c>
      <c r="D14" s="138">
        <v>8.5</v>
      </c>
      <c r="E14" s="138">
        <v>11.5</v>
      </c>
      <c r="F14" s="200"/>
      <c r="G14" s="200"/>
    </row>
    <row r="15" spans="1:8" ht="15.75" hidden="1" customHeight="1" outlineLevel="1" x14ac:dyDescent="0.25">
      <c r="A15" s="180" t="s">
        <v>94</v>
      </c>
      <c r="B15" s="216"/>
      <c r="C15" s="218"/>
      <c r="D15" s="218"/>
      <c r="E15" s="216"/>
      <c r="F15" s="200"/>
      <c r="G15" s="200"/>
    </row>
    <row r="16" spans="1:8" ht="15.75" hidden="1" customHeight="1" outlineLevel="1" x14ac:dyDescent="0.25">
      <c r="A16" s="183" t="s">
        <v>6</v>
      </c>
      <c r="B16" s="139">
        <v>1</v>
      </c>
      <c r="C16" s="140"/>
      <c r="D16" s="140"/>
      <c r="E16" s="139">
        <v>1</v>
      </c>
      <c r="F16" s="200"/>
      <c r="G16" s="200"/>
    </row>
    <row r="17" spans="1:7" ht="15.75" hidden="1" outlineLevel="1" x14ac:dyDescent="0.25">
      <c r="A17" s="180" t="s">
        <v>85</v>
      </c>
      <c r="B17" s="217"/>
      <c r="C17" s="218"/>
      <c r="D17" s="217"/>
      <c r="E17" s="216"/>
      <c r="F17" s="200"/>
      <c r="G17" s="200"/>
    </row>
    <row r="18" spans="1:7" ht="15.75" hidden="1" outlineLevel="1" x14ac:dyDescent="0.25">
      <c r="A18" s="183" t="s">
        <v>6</v>
      </c>
      <c r="B18" s="138">
        <v>1.5</v>
      </c>
      <c r="C18" s="140"/>
      <c r="D18" s="138">
        <v>2.5</v>
      </c>
      <c r="E18" s="139">
        <v>-1</v>
      </c>
      <c r="F18" s="200"/>
      <c r="G18" s="200"/>
    </row>
    <row r="19" spans="1:7" ht="15.75" hidden="1" outlineLevel="1" x14ac:dyDescent="0.25">
      <c r="A19" s="180" t="s">
        <v>11</v>
      </c>
      <c r="B19" s="216"/>
      <c r="C19" s="218"/>
      <c r="D19" s="216"/>
      <c r="E19" s="216"/>
      <c r="F19" s="200"/>
      <c r="G19" s="200"/>
    </row>
    <row r="20" spans="1:7" ht="15.75" hidden="1" outlineLevel="1" x14ac:dyDescent="0.25">
      <c r="A20" s="183" t="s">
        <v>6</v>
      </c>
      <c r="B20" s="139">
        <v>5</v>
      </c>
      <c r="C20" s="140"/>
      <c r="D20" s="139">
        <v>1</v>
      </c>
      <c r="E20" s="139">
        <v>4</v>
      </c>
      <c r="F20" s="200"/>
      <c r="G20" s="200"/>
    </row>
    <row r="21" spans="1:7" ht="15.75" collapsed="1" x14ac:dyDescent="0.25">
      <c r="A21" s="176" t="s">
        <v>12</v>
      </c>
      <c r="B21" s="216"/>
      <c r="C21" s="218"/>
      <c r="D21" s="216"/>
      <c r="E21" s="216"/>
      <c r="F21" s="200"/>
      <c r="G21" s="200"/>
    </row>
    <row r="22" spans="1:7" ht="15.75" x14ac:dyDescent="0.25">
      <c r="A22" s="145" t="s">
        <v>6</v>
      </c>
      <c r="B22" s="139">
        <v>12</v>
      </c>
      <c r="C22" s="140"/>
      <c r="D22" s="139">
        <v>2</v>
      </c>
      <c r="E22" s="139">
        <v>10</v>
      </c>
      <c r="F22" s="200"/>
      <c r="G22" s="200"/>
    </row>
    <row r="23" spans="1:7" ht="15.75" x14ac:dyDescent="0.25">
      <c r="A23" s="176" t="s">
        <v>13</v>
      </c>
      <c r="B23" s="217"/>
      <c r="C23" s="216"/>
      <c r="D23" s="217"/>
      <c r="E23" s="216"/>
      <c r="F23" s="200"/>
      <c r="G23" s="200"/>
    </row>
    <row r="24" spans="1:7" ht="15.75" x14ac:dyDescent="0.25">
      <c r="A24" s="145" t="s">
        <v>6</v>
      </c>
      <c r="B24" s="139">
        <v>2</v>
      </c>
      <c r="C24" s="139">
        <v>30</v>
      </c>
      <c r="D24" s="139">
        <v>2</v>
      </c>
      <c r="E24" s="139">
        <v>30</v>
      </c>
      <c r="F24" s="200"/>
      <c r="G24" s="200"/>
    </row>
    <row r="25" spans="1:7" ht="15.75" x14ac:dyDescent="0.25">
      <c r="A25" s="145" t="s">
        <v>8</v>
      </c>
      <c r="B25" s="138">
        <v>1.5</v>
      </c>
      <c r="C25" s="140"/>
      <c r="D25" s="138">
        <v>0.5</v>
      </c>
      <c r="E25" s="139">
        <v>1</v>
      </c>
      <c r="F25" s="212">
        <v>3</v>
      </c>
      <c r="G25" s="200">
        <f>F25*310</f>
        <v>930</v>
      </c>
    </row>
    <row r="26" spans="1:7" ht="15.75" x14ac:dyDescent="0.25">
      <c r="A26" s="176" t="s">
        <v>14</v>
      </c>
      <c r="B26" s="217"/>
      <c r="C26" s="216"/>
      <c r="D26" s="216"/>
      <c r="E26" s="217"/>
      <c r="F26" s="200"/>
      <c r="G26" s="200"/>
    </row>
    <row r="27" spans="1:7" ht="15.75" x14ac:dyDescent="0.25">
      <c r="A27" s="145" t="s">
        <v>6</v>
      </c>
      <c r="B27" s="138">
        <v>22.5</v>
      </c>
      <c r="C27" s="139">
        <v>10</v>
      </c>
      <c r="D27" s="139">
        <v>1</v>
      </c>
      <c r="E27" s="138">
        <v>31.5</v>
      </c>
      <c r="F27" s="200"/>
      <c r="G27" s="200"/>
    </row>
    <row r="28" spans="1:7" ht="15.75" x14ac:dyDescent="0.25">
      <c r="A28" s="145" t="s">
        <v>8</v>
      </c>
      <c r="B28" s="139">
        <v>4</v>
      </c>
      <c r="C28" s="140"/>
      <c r="D28" s="140"/>
      <c r="E28" s="139">
        <v>4</v>
      </c>
      <c r="F28" s="200"/>
      <c r="G28" s="200"/>
    </row>
    <row r="29" spans="1:7" ht="15.75" x14ac:dyDescent="0.25">
      <c r="A29" s="176" t="s">
        <v>15</v>
      </c>
      <c r="B29" s="217"/>
      <c r="C29" s="216"/>
      <c r="D29" s="216"/>
      <c r="E29" s="217"/>
      <c r="F29" s="200"/>
      <c r="G29" s="200"/>
    </row>
    <row r="30" spans="1:7" ht="15.75" x14ac:dyDescent="0.25">
      <c r="A30" s="145" t="s">
        <v>6</v>
      </c>
      <c r="B30" s="140"/>
      <c r="C30" s="139">
        <v>10</v>
      </c>
      <c r="D30" s="139">
        <v>1</v>
      </c>
      <c r="E30" s="139">
        <v>9</v>
      </c>
      <c r="F30" s="200"/>
      <c r="G30" s="200">
        <f>F30*220</f>
        <v>0</v>
      </c>
    </row>
    <row r="31" spans="1:7" ht="15.75" x14ac:dyDescent="0.25">
      <c r="A31" s="145" t="s">
        <v>8</v>
      </c>
      <c r="B31" s="138">
        <v>7.5</v>
      </c>
      <c r="C31" s="140"/>
      <c r="D31" s="140"/>
      <c r="E31" s="138">
        <v>7.5</v>
      </c>
      <c r="F31" s="200"/>
      <c r="G31" s="200"/>
    </row>
    <row r="32" spans="1:7" ht="15.75" x14ac:dyDescent="0.25">
      <c r="A32" s="176" t="s">
        <v>16</v>
      </c>
      <c r="B32" s="217"/>
      <c r="C32" s="216"/>
      <c r="D32" s="216"/>
      <c r="E32" s="217"/>
      <c r="F32" s="200"/>
      <c r="G32" s="200"/>
    </row>
    <row r="33" spans="1:9" ht="15.75" x14ac:dyDescent="0.25">
      <c r="A33" s="145" t="s">
        <v>6</v>
      </c>
      <c r="B33" s="138">
        <v>14.5</v>
      </c>
      <c r="C33" s="139">
        <v>30</v>
      </c>
      <c r="D33" s="139">
        <v>6</v>
      </c>
      <c r="E33" s="138">
        <v>38.5</v>
      </c>
      <c r="F33" s="200"/>
      <c r="G33" s="200"/>
    </row>
    <row r="34" spans="1:9" ht="15.75" x14ac:dyDescent="0.25">
      <c r="A34" s="145" t="s">
        <v>8</v>
      </c>
      <c r="B34" s="139">
        <v>3</v>
      </c>
      <c r="C34" s="139">
        <v>5</v>
      </c>
      <c r="D34" s="140"/>
      <c r="E34" s="139">
        <v>8</v>
      </c>
      <c r="F34" s="200"/>
      <c r="G34" s="200"/>
    </row>
    <row r="35" spans="1:9" ht="15.75" x14ac:dyDescent="0.25">
      <c r="A35" s="176" t="s">
        <v>17</v>
      </c>
      <c r="B35" s="217"/>
      <c r="C35" s="218"/>
      <c r="D35" s="216"/>
      <c r="E35" s="217"/>
      <c r="F35" s="200"/>
      <c r="G35" s="200"/>
    </row>
    <row r="36" spans="1:9" ht="15.75" x14ac:dyDescent="0.25">
      <c r="A36" s="145" t="s">
        <v>6</v>
      </c>
      <c r="B36" s="138">
        <v>12.5</v>
      </c>
      <c r="C36" s="140"/>
      <c r="D36" s="139">
        <v>2</v>
      </c>
      <c r="E36" s="138">
        <v>10.5</v>
      </c>
      <c r="F36" s="200"/>
      <c r="G36" s="200">
        <f>F36*220</f>
        <v>0</v>
      </c>
      <c r="H36" s="72"/>
    </row>
    <row r="37" spans="1:9" ht="15.75" x14ac:dyDescent="0.25">
      <c r="A37" s="145" t="s">
        <v>8</v>
      </c>
      <c r="B37" s="139">
        <v>3</v>
      </c>
      <c r="C37" s="140"/>
      <c r="D37" s="140"/>
      <c r="E37" s="139">
        <v>3</v>
      </c>
      <c r="F37" s="200"/>
      <c r="G37" s="200"/>
      <c r="H37" s="72"/>
    </row>
    <row r="38" spans="1:9" ht="15.75" x14ac:dyDescent="0.25">
      <c r="A38" s="176" t="s">
        <v>18</v>
      </c>
      <c r="B38" s="217"/>
      <c r="C38" s="216"/>
      <c r="D38" s="217"/>
      <c r="E38" s="216"/>
      <c r="F38" s="200"/>
      <c r="G38" s="200"/>
    </row>
    <row r="39" spans="1:9" ht="15.75" x14ac:dyDescent="0.25">
      <c r="A39" s="145" t="s">
        <v>6</v>
      </c>
      <c r="B39" s="138">
        <v>7.5</v>
      </c>
      <c r="C39" s="139">
        <v>50</v>
      </c>
      <c r="D39" s="138">
        <v>9.5</v>
      </c>
      <c r="E39" s="139">
        <v>48</v>
      </c>
      <c r="F39" s="200"/>
      <c r="G39" s="200"/>
      <c r="H39" s="72"/>
    </row>
    <row r="40" spans="1:9" ht="15.75" x14ac:dyDescent="0.25">
      <c r="A40" s="145" t="s">
        <v>8</v>
      </c>
      <c r="B40" s="140"/>
      <c r="C40" s="139">
        <v>9</v>
      </c>
      <c r="D40" s="140"/>
      <c r="E40" s="139">
        <v>9</v>
      </c>
      <c r="F40" s="200"/>
      <c r="G40" s="200"/>
    </row>
    <row r="41" spans="1:9" ht="15.75" x14ac:dyDescent="0.25">
      <c r="A41" s="176" t="s">
        <v>19</v>
      </c>
      <c r="B41" s="216"/>
      <c r="C41" s="216"/>
      <c r="D41" s="218"/>
      <c r="E41" s="216"/>
      <c r="F41" s="212"/>
      <c r="G41" s="212"/>
    </row>
    <row r="42" spans="1:9" ht="15.75" x14ac:dyDescent="0.25">
      <c r="A42" s="145" t="s">
        <v>6</v>
      </c>
      <c r="B42" s="139">
        <v>10</v>
      </c>
      <c r="C42" s="139">
        <v>10</v>
      </c>
      <c r="D42" s="140"/>
      <c r="E42" s="139">
        <v>20</v>
      </c>
      <c r="F42" s="200"/>
      <c r="G42" s="200"/>
    </row>
    <row r="43" spans="1:9" ht="15.75" x14ac:dyDescent="0.25">
      <c r="A43" s="145" t="s">
        <v>8</v>
      </c>
      <c r="B43" s="139">
        <v>5</v>
      </c>
      <c r="C43" s="140"/>
      <c r="D43" s="140"/>
      <c r="E43" s="139">
        <v>5</v>
      </c>
      <c r="F43" s="200"/>
      <c r="G43" s="200"/>
    </row>
    <row r="44" spans="1:9" ht="15.75" x14ac:dyDescent="0.25">
      <c r="A44" s="176" t="s">
        <v>20</v>
      </c>
      <c r="B44" s="217"/>
      <c r="C44" s="216"/>
      <c r="D44" s="216"/>
      <c r="E44" s="217"/>
      <c r="F44" s="200"/>
      <c r="G44" s="200"/>
      <c r="I44">
        <v>8560</v>
      </c>
    </row>
    <row r="45" spans="1:9" ht="15.75" x14ac:dyDescent="0.25">
      <c r="A45" s="145" t="s">
        <v>6</v>
      </c>
      <c r="B45" s="139">
        <v>15</v>
      </c>
      <c r="C45" s="139">
        <v>60</v>
      </c>
      <c r="D45" s="139">
        <v>14</v>
      </c>
      <c r="E45" s="139">
        <v>61</v>
      </c>
      <c r="F45" s="200">
        <v>10</v>
      </c>
      <c r="G45" s="200">
        <f>F45*220</f>
        <v>2200</v>
      </c>
      <c r="I45">
        <v>8583</v>
      </c>
    </row>
    <row r="46" spans="1:9" ht="15.75" x14ac:dyDescent="0.25">
      <c r="A46" s="145" t="s">
        <v>8</v>
      </c>
      <c r="B46" s="138">
        <v>12.5</v>
      </c>
      <c r="C46" s="139">
        <v>12</v>
      </c>
      <c r="D46" s="140"/>
      <c r="E46" s="138">
        <v>24.5</v>
      </c>
      <c r="F46" s="200"/>
      <c r="G46" s="200"/>
      <c r="I46">
        <v>8628</v>
      </c>
    </row>
    <row r="47" spans="1:9" ht="15.75" x14ac:dyDescent="0.25">
      <c r="A47" s="176" t="s">
        <v>21</v>
      </c>
      <c r="B47" s="216"/>
      <c r="C47" s="216"/>
      <c r="D47" s="217"/>
      <c r="E47" s="217"/>
      <c r="F47" s="200"/>
      <c r="G47" s="200"/>
      <c r="I47">
        <v>8668</v>
      </c>
    </row>
    <row r="48" spans="1:9" ht="15.75" x14ac:dyDescent="0.25">
      <c r="A48" s="145" t="s">
        <v>6</v>
      </c>
      <c r="B48" s="139">
        <v>26</v>
      </c>
      <c r="C48" s="139">
        <v>10</v>
      </c>
      <c r="D48" s="138">
        <v>8.5</v>
      </c>
      <c r="E48" s="138">
        <v>27.5</v>
      </c>
      <c r="F48" s="200">
        <v>10</v>
      </c>
      <c r="G48" s="200">
        <f>F48*220</f>
        <v>2200</v>
      </c>
      <c r="I48">
        <v>8740</v>
      </c>
    </row>
    <row r="49" spans="1:9" ht="15.75" x14ac:dyDescent="0.25">
      <c r="A49" s="145" t="s">
        <v>8</v>
      </c>
      <c r="B49" s="139">
        <v>6</v>
      </c>
      <c r="C49" s="140"/>
      <c r="D49" s="139">
        <v>2</v>
      </c>
      <c r="E49" s="139">
        <v>4</v>
      </c>
      <c r="F49" s="200"/>
      <c r="G49" s="200">
        <f>F49*310</f>
        <v>0</v>
      </c>
      <c r="I49">
        <v>8815</v>
      </c>
    </row>
    <row r="50" spans="1:9" ht="15.75" x14ac:dyDescent="0.25">
      <c r="A50" s="176" t="s">
        <v>22</v>
      </c>
      <c r="B50" s="217"/>
      <c r="C50" s="216"/>
      <c r="D50" s="218"/>
      <c r="E50" s="217"/>
      <c r="F50" s="200"/>
      <c r="G50" s="200"/>
      <c r="I50">
        <v>9418</v>
      </c>
    </row>
    <row r="51" spans="1:9" ht="15.75" x14ac:dyDescent="0.25">
      <c r="A51" s="145" t="s">
        <v>6</v>
      </c>
      <c r="B51" s="138">
        <v>11.5</v>
      </c>
      <c r="C51" s="139">
        <v>10</v>
      </c>
      <c r="D51" s="140"/>
      <c r="E51" s="138">
        <v>21.5</v>
      </c>
      <c r="F51" s="200"/>
      <c r="G51" s="200"/>
      <c r="I51">
        <v>9453</v>
      </c>
    </row>
    <row r="52" spans="1:9" ht="15.75" x14ac:dyDescent="0.25">
      <c r="A52" s="145" t="s">
        <v>8</v>
      </c>
      <c r="B52" s="139">
        <v>3</v>
      </c>
      <c r="C52" s="139">
        <v>4</v>
      </c>
      <c r="D52" s="140"/>
      <c r="E52" s="139">
        <v>7</v>
      </c>
      <c r="F52" s="200"/>
      <c r="G52" s="200"/>
      <c r="I52">
        <v>9610</v>
      </c>
    </row>
    <row r="53" spans="1:9" ht="15.75" x14ac:dyDescent="0.25">
      <c r="A53" s="176" t="s">
        <v>23</v>
      </c>
      <c r="B53" s="217"/>
      <c r="C53" s="216"/>
      <c r="D53" s="217"/>
      <c r="E53" s="216"/>
      <c r="F53" s="200"/>
      <c r="G53" s="200"/>
    </row>
    <row r="54" spans="1:9" ht="15.75" x14ac:dyDescent="0.25">
      <c r="A54" s="145" t="s">
        <v>6</v>
      </c>
      <c r="B54" s="138">
        <v>6.5</v>
      </c>
      <c r="C54" s="139">
        <v>65</v>
      </c>
      <c r="D54" s="138">
        <v>18.5</v>
      </c>
      <c r="E54" s="139">
        <v>53</v>
      </c>
      <c r="F54" s="200">
        <v>16</v>
      </c>
      <c r="G54" s="200">
        <f>F54*220</f>
        <v>3520</v>
      </c>
    </row>
    <row r="55" spans="1:9" ht="15.75" x14ac:dyDescent="0.25">
      <c r="A55" s="145" t="s">
        <v>8</v>
      </c>
      <c r="B55" s="139">
        <v>5</v>
      </c>
      <c r="C55" s="139">
        <v>5</v>
      </c>
      <c r="D55" s="139">
        <v>1</v>
      </c>
      <c r="E55" s="139">
        <v>9</v>
      </c>
      <c r="F55" s="212"/>
      <c r="G55" s="212"/>
    </row>
    <row r="56" spans="1:9" ht="15.75" x14ac:dyDescent="0.25">
      <c r="A56" s="176" t="s">
        <v>24</v>
      </c>
      <c r="B56" s="217"/>
      <c r="C56" s="216"/>
      <c r="D56" s="217"/>
      <c r="E56" s="216"/>
      <c r="F56" s="200"/>
      <c r="G56" s="200"/>
    </row>
    <row r="57" spans="1:9" ht="15.75" x14ac:dyDescent="0.25">
      <c r="A57" s="145" t="s">
        <v>6</v>
      </c>
      <c r="B57" s="138">
        <v>2.5</v>
      </c>
      <c r="C57" s="139">
        <v>16</v>
      </c>
      <c r="D57" s="138">
        <v>6.5</v>
      </c>
      <c r="E57" s="139">
        <v>12</v>
      </c>
      <c r="F57" s="200"/>
      <c r="G57" s="200">
        <f>F57*220</f>
        <v>0</v>
      </c>
    </row>
    <row r="58" spans="1:9" ht="15.75" x14ac:dyDescent="0.25">
      <c r="A58" s="145" t="s">
        <v>8</v>
      </c>
      <c r="B58" s="139">
        <v>1</v>
      </c>
      <c r="C58" s="140"/>
      <c r="D58" s="140"/>
      <c r="E58" s="139">
        <v>1</v>
      </c>
      <c r="F58" s="200"/>
      <c r="G58" s="200">
        <f>F58*310</f>
        <v>0</v>
      </c>
    </row>
    <row r="59" spans="1:9" ht="15.75" x14ac:dyDescent="0.25">
      <c r="A59" s="176" t="s">
        <v>86</v>
      </c>
      <c r="B59" s="216"/>
      <c r="C59" s="216"/>
      <c r="D59" s="216"/>
      <c r="E59" s="216"/>
      <c r="F59" s="200"/>
      <c r="G59" s="200"/>
    </row>
    <row r="60" spans="1:9" ht="15.75" x14ac:dyDescent="0.25">
      <c r="A60" s="145" t="s">
        <v>6</v>
      </c>
      <c r="B60" s="138">
        <v>0.5</v>
      </c>
      <c r="C60" s="139">
        <v>20</v>
      </c>
      <c r="D60" s="139">
        <v>1</v>
      </c>
      <c r="E60" s="138">
        <v>19.5</v>
      </c>
      <c r="F60" s="200"/>
      <c r="G60" s="200"/>
    </row>
    <row r="61" spans="1:9" ht="15.75" x14ac:dyDescent="0.25">
      <c r="A61" s="145" t="s">
        <v>8</v>
      </c>
      <c r="B61" s="138">
        <v>1.5</v>
      </c>
      <c r="C61" s="140"/>
      <c r="D61" s="140"/>
      <c r="E61" s="138">
        <v>1.5</v>
      </c>
      <c r="F61" s="200"/>
      <c r="G61" s="200"/>
    </row>
    <row r="62" spans="1:9" ht="15.75" x14ac:dyDescent="0.25">
      <c r="A62" s="176" t="s">
        <v>154</v>
      </c>
      <c r="B62" s="216"/>
      <c r="C62" s="218"/>
      <c r="D62" s="218"/>
      <c r="E62" s="216"/>
      <c r="F62" s="200"/>
      <c r="G62" s="200"/>
    </row>
    <row r="63" spans="1:9" ht="15.75" x14ac:dyDescent="0.25">
      <c r="A63" s="145" t="s">
        <v>6</v>
      </c>
      <c r="B63" s="139">
        <v>1</v>
      </c>
      <c r="C63" s="140"/>
      <c r="D63" s="140"/>
      <c r="E63" s="139">
        <v>1</v>
      </c>
      <c r="F63" s="200"/>
      <c r="G63" s="200"/>
    </row>
    <row r="64" spans="1:9" ht="15.75" x14ac:dyDescent="0.25">
      <c r="A64" s="176" t="s">
        <v>190</v>
      </c>
      <c r="B64" s="218"/>
      <c r="C64" s="216"/>
      <c r="D64" s="216"/>
      <c r="E64" s="218"/>
      <c r="F64" s="200"/>
      <c r="G64" s="200"/>
    </row>
    <row r="65" spans="1:7" ht="15.75" x14ac:dyDescent="0.25">
      <c r="A65" s="145" t="s">
        <v>6</v>
      </c>
      <c r="B65" s="140"/>
      <c r="C65" s="139">
        <v>1</v>
      </c>
      <c r="D65" s="139">
        <v>1</v>
      </c>
      <c r="E65" s="140"/>
      <c r="F65" s="200"/>
      <c r="G65" s="200"/>
    </row>
    <row r="66" spans="1:7" ht="15.75" x14ac:dyDescent="0.25">
      <c r="A66" s="176" t="s">
        <v>95</v>
      </c>
      <c r="B66" s="216"/>
      <c r="C66" s="216"/>
      <c r="D66" s="216"/>
      <c r="E66" s="216"/>
      <c r="F66" s="200"/>
      <c r="G66" s="200"/>
    </row>
    <row r="67" spans="1:7" ht="15.75" x14ac:dyDescent="0.25">
      <c r="A67" s="145" t="s">
        <v>6</v>
      </c>
      <c r="B67" s="138">
        <v>15.5</v>
      </c>
      <c r="C67" s="139">
        <v>28</v>
      </c>
      <c r="D67" s="138">
        <v>16.5</v>
      </c>
      <c r="E67" s="139">
        <v>27</v>
      </c>
      <c r="F67" s="200">
        <v>10</v>
      </c>
      <c r="G67" s="200">
        <f>F67*220</f>
        <v>2200</v>
      </c>
    </row>
    <row r="68" spans="1:7" ht="15.75" x14ac:dyDescent="0.25">
      <c r="A68" s="145" t="s">
        <v>8</v>
      </c>
      <c r="B68" s="138">
        <v>0.5</v>
      </c>
      <c r="C68" s="139">
        <v>5</v>
      </c>
      <c r="D68" s="138">
        <v>0.5</v>
      </c>
      <c r="E68" s="139">
        <v>5</v>
      </c>
      <c r="F68" s="200"/>
      <c r="G68" s="200">
        <f>F68*310</f>
        <v>0</v>
      </c>
    </row>
    <row r="69" spans="1:7" ht="15.75" x14ac:dyDescent="0.25">
      <c r="A69" s="176" t="s">
        <v>96</v>
      </c>
      <c r="B69" s="218"/>
      <c r="C69" s="216"/>
      <c r="D69" s="216"/>
      <c r="E69" s="216"/>
      <c r="F69" s="200"/>
      <c r="G69" s="200"/>
    </row>
    <row r="70" spans="1:7" ht="15.75" x14ac:dyDescent="0.25">
      <c r="A70" s="145" t="s">
        <v>6</v>
      </c>
      <c r="B70" s="140"/>
      <c r="C70" s="139">
        <v>34</v>
      </c>
      <c r="D70" s="139">
        <v>7</v>
      </c>
      <c r="E70" s="139">
        <v>27</v>
      </c>
      <c r="F70" s="212"/>
      <c r="G70" s="200">
        <f>F70*220</f>
        <v>0</v>
      </c>
    </row>
    <row r="71" spans="1:7" ht="15.75" x14ac:dyDescent="0.25">
      <c r="A71" s="145" t="s">
        <v>8</v>
      </c>
      <c r="B71" s="140"/>
      <c r="C71" s="139">
        <v>6</v>
      </c>
      <c r="D71" s="139">
        <v>2</v>
      </c>
      <c r="E71" s="139">
        <v>4</v>
      </c>
      <c r="F71" s="200"/>
      <c r="G71" s="200"/>
    </row>
    <row r="72" spans="1:7" ht="15.75" x14ac:dyDescent="0.25">
      <c r="A72" s="176" t="s">
        <v>97</v>
      </c>
      <c r="B72" s="218"/>
      <c r="C72" s="216"/>
      <c r="D72" s="216"/>
      <c r="E72" s="216"/>
      <c r="F72" s="200"/>
      <c r="G72" s="200"/>
    </row>
    <row r="73" spans="1:7" ht="15.75" x14ac:dyDescent="0.25">
      <c r="A73" s="145" t="s">
        <v>6</v>
      </c>
      <c r="B73" s="140"/>
      <c r="C73" s="139">
        <v>30</v>
      </c>
      <c r="D73" s="139">
        <v>7</v>
      </c>
      <c r="E73" s="139">
        <v>23</v>
      </c>
      <c r="F73" s="212"/>
      <c r="G73" s="200">
        <f>F73*220</f>
        <v>0</v>
      </c>
    </row>
    <row r="74" spans="1:7" ht="15.75" x14ac:dyDescent="0.25">
      <c r="A74" s="145" t="s">
        <v>8</v>
      </c>
      <c r="F74" s="212"/>
      <c r="G74" s="212"/>
    </row>
    <row r="75" spans="1:7" ht="15.75" x14ac:dyDescent="0.25">
      <c r="A75" s="176" t="s">
        <v>25</v>
      </c>
      <c r="B75" s="216"/>
      <c r="C75" s="216"/>
      <c r="D75" s="218"/>
      <c r="E75" s="216"/>
      <c r="F75" s="200"/>
      <c r="G75" s="200"/>
    </row>
    <row r="76" spans="1:7" ht="15.75" x14ac:dyDescent="0.25">
      <c r="A76" s="145" t="s">
        <v>6</v>
      </c>
      <c r="B76" s="139">
        <v>8</v>
      </c>
      <c r="C76" s="139">
        <v>10</v>
      </c>
      <c r="D76" s="140"/>
      <c r="E76" s="139">
        <v>18</v>
      </c>
      <c r="F76" s="200"/>
      <c r="G76" s="200"/>
    </row>
    <row r="77" spans="1:7" ht="15.75" x14ac:dyDescent="0.25">
      <c r="A77" s="145" t="s">
        <v>8</v>
      </c>
      <c r="B77" s="139">
        <v>3</v>
      </c>
      <c r="C77" s="140"/>
      <c r="D77" s="140"/>
      <c r="E77" s="139">
        <v>3</v>
      </c>
      <c r="F77" s="200"/>
      <c r="G77" s="200"/>
    </row>
    <row r="78" spans="1:7" ht="15.75" hidden="1" outlineLevel="1" x14ac:dyDescent="0.25">
      <c r="A78" s="193" t="s">
        <v>87</v>
      </c>
      <c r="B78" s="217"/>
      <c r="C78" s="216"/>
      <c r="D78" s="216"/>
      <c r="E78" s="217"/>
      <c r="F78" s="200"/>
      <c r="G78" s="200"/>
    </row>
    <row r="79" spans="1:7" ht="15.75" hidden="1" outlineLevel="1" x14ac:dyDescent="0.25">
      <c r="A79" s="196" t="s">
        <v>6</v>
      </c>
      <c r="B79" s="140"/>
      <c r="C79" s="139">
        <v>2</v>
      </c>
      <c r="D79" s="139">
        <v>2</v>
      </c>
      <c r="E79" s="140"/>
      <c r="F79" s="200"/>
      <c r="G79" s="200"/>
    </row>
    <row r="80" spans="1:7" ht="15.75" hidden="1" outlineLevel="1" x14ac:dyDescent="0.25">
      <c r="A80" s="196" t="s">
        <v>8</v>
      </c>
      <c r="B80" s="138">
        <v>1.5</v>
      </c>
      <c r="C80" s="140"/>
      <c r="D80" s="140"/>
      <c r="E80" s="138">
        <v>1.5</v>
      </c>
      <c r="F80" s="200"/>
      <c r="G80" s="200"/>
    </row>
    <row r="81" spans="1:7" ht="15.75" collapsed="1" x14ac:dyDescent="0.25">
      <c r="A81" s="176" t="s">
        <v>26</v>
      </c>
      <c r="B81" s="217"/>
      <c r="C81" s="216"/>
      <c r="D81" s="216"/>
      <c r="E81" s="217"/>
      <c r="F81" s="200"/>
      <c r="G81" s="200"/>
    </row>
    <row r="82" spans="1:7" ht="15.75" x14ac:dyDescent="0.25">
      <c r="A82" s="145" t="s">
        <v>6</v>
      </c>
      <c r="B82" s="138">
        <v>4.5</v>
      </c>
      <c r="C82" s="139">
        <v>30</v>
      </c>
      <c r="D82" s="138">
        <v>12.5</v>
      </c>
      <c r="E82" s="139">
        <v>22</v>
      </c>
      <c r="F82" s="212"/>
      <c r="G82" s="200">
        <f>F82*220</f>
        <v>0</v>
      </c>
    </row>
    <row r="83" spans="1:7" ht="15.75" x14ac:dyDescent="0.25">
      <c r="A83" s="145" t="s">
        <v>8</v>
      </c>
      <c r="B83" s="139">
        <v>1</v>
      </c>
      <c r="C83" s="139">
        <v>4</v>
      </c>
      <c r="D83" s="138">
        <v>1.5</v>
      </c>
      <c r="E83" s="138">
        <v>3.5</v>
      </c>
      <c r="F83" s="200"/>
      <c r="G83" s="200"/>
    </row>
    <row r="84" spans="1:7" ht="15.75" x14ac:dyDescent="0.25">
      <c r="A84" s="176" t="s">
        <v>27</v>
      </c>
      <c r="B84" s="216"/>
      <c r="C84" s="216"/>
      <c r="D84" s="217"/>
      <c r="E84" s="217"/>
      <c r="F84" s="200"/>
      <c r="G84" s="200"/>
    </row>
    <row r="85" spans="1:7" ht="15.75" x14ac:dyDescent="0.25">
      <c r="A85" s="145" t="s">
        <v>6</v>
      </c>
      <c r="B85" s="138">
        <v>5.5</v>
      </c>
      <c r="C85" s="139">
        <v>10</v>
      </c>
      <c r="D85" s="139">
        <v>5</v>
      </c>
      <c r="E85" s="138">
        <v>10.5</v>
      </c>
      <c r="F85" s="200"/>
      <c r="G85" s="200">
        <f>F85*220</f>
        <v>0</v>
      </c>
    </row>
    <row r="86" spans="1:7" ht="15.75" x14ac:dyDescent="0.25">
      <c r="A86" s="145" t="s">
        <v>8</v>
      </c>
      <c r="B86" s="138">
        <v>5.5</v>
      </c>
      <c r="C86" s="140"/>
      <c r="D86" s="138">
        <v>0.5</v>
      </c>
      <c r="E86" s="139">
        <v>5</v>
      </c>
      <c r="F86" s="200"/>
      <c r="G86" s="200"/>
    </row>
    <row r="87" spans="1:7" ht="15.75" x14ac:dyDescent="0.25">
      <c r="A87" s="176" t="s">
        <v>28</v>
      </c>
      <c r="B87" s="216"/>
      <c r="C87" s="216"/>
      <c r="D87" s="216"/>
      <c r="E87" s="216"/>
      <c r="F87" s="200"/>
      <c r="G87" s="200"/>
    </row>
    <row r="88" spans="1:7" ht="15.75" x14ac:dyDescent="0.25">
      <c r="A88" s="145" t="s">
        <v>6</v>
      </c>
      <c r="B88" s="139">
        <v>5</v>
      </c>
      <c r="C88" s="139">
        <v>51</v>
      </c>
      <c r="D88" s="139">
        <v>23</v>
      </c>
      <c r="E88" s="139">
        <v>33</v>
      </c>
      <c r="F88" s="200">
        <v>10</v>
      </c>
      <c r="G88" s="200">
        <f>F88*220</f>
        <v>2200</v>
      </c>
    </row>
    <row r="89" spans="1:7" ht="15.75" x14ac:dyDescent="0.25">
      <c r="A89" s="145" t="s">
        <v>8</v>
      </c>
      <c r="B89" s="139">
        <v>6</v>
      </c>
      <c r="C89" s="139">
        <v>5</v>
      </c>
      <c r="D89" s="139">
        <v>5</v>
      </c>
      <c r="E89" s="139">
        <v>6</v>
      </c>
      <c r="F89" s="200"/>
      <c r="G89" s="200"/>
    </row>
    <row r="90" spans="1:7" ht="15.75" x14ac:dyDescent="0.25">
      <c r="A90" s="176" t="s">
        <v>29</v>
      </c>
      <c r="B90" s="217"/>
      <c r="C90" s="216"/>
      <c r="D90" s="217"/>
      <c r="E90" s="216"/>
      <c r="F90" s="200"/>
      <c r="G90" s="200"/>
    </row>
    <row r="91" spans="1:7" ht="15.75" x14ac:dyDescent="0.25">
      <c r="A91" s="145" t="s">
        <v>6</v>
      </c>
      <c r="B91" s="139">
        <v>2</v>
      </c>
      <c r="C91" s="139">
        <v>10</v>
      </c>
      <c r="D91" s="138">
        <v>8.5</v>
      </c>
      <c r="E91" s="138">
        <v>3.5</v>
      </c>
      <c r="F91" s="200"/>
      <c r="G91" s="200">
        <f>F91*220</f>
        <v>0</v>
      </c>
    </row>
    <row r="92" spans="1:7" ht="15.75" x14ac:dyDescent="0.25">
      <c r="A92" s="145" t="s">
        <v>8</v>
      </c>
      <c r="B92" s="138">
        <v>3.5</v>
      </c>
      <c r="C92" s="140"/>
      <c r="D92" s="140"/>
      <c r="E92" s="138">
        <v>3.5</v>
      </c>
      <c r="F92" s="200"/>
      <c r="G92" s="200"/>
    </row>
    <row r="93" spans="1:7" ht="15.75" x14ac:dyDescent="0.25">
      <c r="A93" s="176" t="s">
        <v>164</v>
      </c>
      <c r="B93" s="216"/>
      <c r="C93" s="216"/>
      <c r="D93" s="218"/>
      <c r="E93" s="216"/>
      <c r="F93" s="200"/>
      <c r="G93" s="200"/>
    </row>
    <row r="94" spans="1:7" ht="15.75" x14ac:dyDescent="0.25">
      <c r="A94" s="145" t="s">
        <v>6</v>
      </c>
      <c r="B94" s="139">
        <v>1</v>
      </c>
      <c r="C94" s="139">
        <v>10</v>
      </c>
      <c r="D94" s="140"/>
      <c r="E94" s="139">
        <v>11</v>
      </c>
      <c r="F94" s="200"/>
      <c r="G94" s="200"/>
    </row>
    <row r="95" spans="1:7" ht="15.75" x14ac:dyDescent="0.25">
      <c r="A95" s="176" t="s">
        <v>155</v>
      </c>
      <c r="B95" s="216"/>
      <c r="C95" s="218"/>
      <c r="D95" s="218"/>
      <c r="E95" s="216"/>
      <c r="F95" s="200"/>
      <c r="G95" s="200"/>
    </row>
    <row r="96" spans="1:7" ht="15.75" x14ac:dyDescent="0.25">
      <c r="A96" s="145" t="s">
        <v>6</v>
      </c>
      <c r="B96" s="139">
        <v>1</v>
      </c>
      <c r="C96" s="140"/>
      <c r="D96" s="140"/>
      <c r="E96" s="139">
        <v>1</v>
      </c>
      <c r="F96" s="200"/>
      <c r="G96" s="200"/>
    </row>
    <row r="97" spans="1:7" ht="15.75" x14ac:dyDescent="0.25">
      <c r="A97" s="176" t="s">
        <v>30</v>
      </c>
      <c r="B97" s="216"/>
      <c r="C97" s="216"/>
      <c r="D97" s="217"/>
      <c r="E97" s="217"/>
      <c r="F97" s="200"/>
      <c r="G97" s="200"/>
    </row>
    <row r="98" spans="1:7" ht="15.75" x14ac:dyDescent="0.25">
      <c r="A98" s="145" t="s">
        <v>6</v>
      </c>
      <c r="B98" s="139">
        <v>17</v>
      </c>
      <c r="C98" s="140"/>
      <c r="D98" s="138">
        <v>5.5</v>
      </c>
      <c r="E98" s="138">
        <v>11.5</v>
      </c>
      <c r="F98" s="200"/>
      <c r="G98" s="200">
        <f>F98*220</f>
        <v>0</v>
      </c>
    </row>
    <row r="99" spans="1:7" ht="15.75" x14ac:dyDescent="0.25">
      <c r="A99" s="145" t="s">
        <v>8</v>
      </c>
      <c r="B99" s="139">
        <v>2</v>
      </c>
      <c r="C99" s="139">
        <v>4</v>
      </c>
      <c r="D99" s="140"/>
      <c r="E99" s="139">
        <v>6</v>
      </c>
      <c r="F99" s="200"/>
      <c r="G99" s="200"/>
    </row>
    <row r="100" spans="1:7" ht="15.75" x14ac:dyDescent="0.25">
      <c r="A100" s="176" t="s">
        <v>31</v>
      </c>
      <c r="B100" s="217"/>
      <c r="C100" s="216"/>
      <c r="D100" s="216"/>
      <c r="E100" s="217"/>
      <c r="F100" s="200"/>
      <c r="G100" s="200"/>
    </row>
    <row r="101" spans="1:7" ht="15.75" x14ac:dyDescent="0.25">
      <c r="A101" s="145" t="s">
        <v>6</v>
      </c>
      <c r="B101" s="139">
        <v>6</v>
      </c>
      <c r="C101" s="139">
        <v>10</v>
      </c>
      <c r="D101" s="139">
        <v>8</v>
      </c>
      <c r="E101" s="139">
        <v>8</v>
      </c>
      <c r="F101" s="200"/>
      <c r="G101" s="200">
        <f>F101*220</f>
        <v>0</v>
      </c>
    </row>
    <row r="102" spans="1:7" ht="15.75" x14ac:dyDescent="0.25">
      <c r="A102" s="145" t="s">
        <v>8</v>
      </c>
      <c r="B102" s="138">
        <v>0.5</v>
      </c>
      <c r="C102" s="139">
        <v>4</v>
      </c>
      <c r="D102" s="139">
        <v>2</v>
      </c>
      <c r="E102" s="138">
        <v>2.5</v>
      </c>
      <c r="F102" s="200"/>
      <c r="G102" s="200"/>
    </row>
    <row r="103" spans="1:7" ht="15.75" x14ac:dyDescent="0.25">
      <c r="A103" s="176" t="s">
        <v>32</v>
      </c>
      <c r="B103" s="217"/>
      <c r="C103" s="216"/>
      <c r="D103" s="218"/>
      <c r="E103" s="217"/>
      <c r="F103" s="200"/>
      <c r="G103" s="200"/>
    </row>
    <row r="104" spans="1:7" ht="15.75" x14ac:dyDescent="0.25">
      <c r="A104" s="145" t="s">
        <v>6</v>
      </c>
      <c r="B104" s="138">
        <v>0.5</v>
      </c>
      <c r="C104" s="139">
        <v>10</v>
      </c>
      <c r="D104" s="140"/>
      <c r="E104" s="138">
        <v>10.5</v>
      </c>
      <c r="F104" s="200"/>
      <c r="G104" s="200">
        <f>F104*220</f>
        <v>0</v>
      </c>
    </row>
    <row r="105" spans="1:7" ht="15.75" x14ac:dyDescent="0.25">
      <c r="A105" s="176" t="s">
        <v>33</v>
      </c>
      <c r="B105" s="217"/>
      <c r="C105" s="218"/>
      <c r="D105" s="218"/>
      <c r="E105" s="217"/>
      <c r="F105" s="200"/>
      <c r="G105" s="200"/>
    </row>
    <row r="106" spans="1:7" ht="15.75" x14ac:dyDescent="0.25">
      <c r="A106" s="145" t="s">
        <v>6</v>
      </c>
      <c r="B106" s="138">
        <v>7.5</v>
      </c>
      <c r="C106" s="140"/>
      <c r="D106" s="140"/>
      <c r="E106" s="138">
        <v>7.5</v>
      </c>
      <c r="F106" s="200"/>
      <c r="G106" s="200">
        <f>F106*220</f>
        <v>0</v>
      </c>
    </row>
    <row r="107" spans="1:7" ht="15.75" x14ac:dyDescent="0.25">
      <c r="A107" s="145" t="s">
        <v>8</v>
      </c>
      <c r="B107" s="139">
        <v>2</v>
      </c>
      <c r="C107" s="140"/>
      <c r="D107" s="140"/>
      <c r="E107" s="139">
        <v>2</v>
      </c>
      <c r="F107" s="200"/>
      <c r="G107" s="200">
        <f>F107*310</f>
        <v>0</v>
      </c>
    </row>
    <row r="108" spans="1:7" ht="15.75" x14ac:dyDescent="0.25">
      <c r="A108" s="176" t="s">
        <v>34</v>
      </c>
      <c r="B108" s="217"/>
      <c r="C108" s="218"/>
      <c r="D108" s="216"/>
      <c r="E108" s="217"/>
      <c r="F108" s="200"/>
      <c r="G108" s="200"/>
    </row>
    <row r="109" spans="1:7" ht="15.75" x14ac:dyDescent="0.25">
      <c r="A109" s="145" t="s">
        <v>6</v>
      </c>
      <c r="B109" s="138">
        <v>14.5</v>
      </c>
      <c r="C109" s="140"/>
      <c r="D109" s="139">
        <v>7</v>
      </c>
      <c r="E109" s="138">
        <v>7.5</v>
      </c>
      <c r="F109" s="200">
        <v>10</v>
      </c>
      <c r="G109" s="200">
        <f>F109*220</f>
        <v>2200</v>
      </c>
    </row>
    <row r="110" spans="1:7" ht="15.75" x14ac:dyDescent="0.25">
      <c r="A110" s="145" t="s">
        <v>8</v>
      </c>
      <c r="B110" s="139">
        <v>4</v>
      </c>
      <c r="C110" s="140"/>
      <c r="D110" s="140"/>
      <c r="E110" s="139">
        <v>4</v>
      </c>
      <c r="F110" s="200"/>
      <c r="G110" s="200"/>
    </row>
    <row r="111" spans="1:7" ht="15.75" hidden="1" outlineLevel="1" x14ac:dyDescent="0.25">
      <c r="A111" s="180" t="s">
        <v>88</v>
      </c>
      <c r="B111" s="217"/>
      <c r="C111" s="218"/>
      <c r="D111" s="218"/>
      <c r="E111" s="217"/>
      <c r="F111" s="200"/>
      <c r="G111" s="200"/>
    </row>
    <row r="112" spans="1:7" ht="15.75" hidden="1" outlineLevel="1" x14ac:dyDescent="0.25">
      <c r="A112" s="183" t="s">
        <v>8</v>
      </c>
      <c r="B112" s="138">
        <v>0.5</v>
      </c>
      <c r="C112" s="140"/>
      <c r="D112" s="140"/>
      <c r="E112" s="138">
        <v>0.5</v>
      </c>
      <c r="F112" s="200"/>
      <c r="G112" s="200"/>
    </row>
    <row r="113" spans="1:8" ht="15.75" collapsed="1" x14ac:dyDescent="0.25">
      <c r="A113" s="176" t="s">
        <v>35</v>
      </c>
      <c r="B113" s="217"/>
      <c r="C113" s="218"/>
      <c r="D113" s="216"/>
      <c r="E113" s="217"/>
      <c r="F113" s="200"/>
      <c r="G113" s="200"/>
    </row>
    <row r="114" spans="1:8" ht="15.75" x14ac:dyDescent="0.25">
      <c r="A114" s="145" t="s">
        <v>6</v>
      </c>
      <c r="B114" s="138">
        <v>2.5</v>
      </c>
      <c r="C114" s="140"/>
      <c r="D114" s="139">
        <v>2</v>
      </c>
      <c r="E114" s="138">
        <v>0.5</v>
      </c>
      <c r="F114" s="200"/>
      <c r="G114" s="200">
        <f>F114*220</f>
        <v>0</v>
      </c>
    </row>
    <row r="115" spans="1:8" ht="15.75" x14ac:dyDescent="0.25">
      <c r="A115" s="145" t="s">
        <v>8</v>
      </c>
      <c r="B115" s="139">
        <v>5</v>
      </c>
      <c r="C115" s="140"/>
      <c r="D115" s="140"/>
      <c r="E115" s="139">
        <v>5</v>
      </c>
      <c r="F115" s="200"/>
      <c r="G115" s="200"/>
    </row>
    <row r="116" spans="1:8" ht="15.75" x14ac:dyDescent="0.25">
      <c r="A116" s="176" t="s">
        <v>36</v>
      </c>
      <c r="B116" s="216"/>
      <c r="C116" s="218"/>
      <c r="D116" s="216"/>
      <c r="E116" s="216"/>
      <c r="F116" s="200"/>
      <c r="G116" s="200"/>
    </row>
    <row r="117" spans="1:8" ht="15.75" x14ac:dyDescent="0.25">
      <c r="A117" s="145" t="s">
        <v>6</v>
      </c>
      <c r="B117" s="139">
        <v>7</v>
      </c>
      <c r="C117" s="140"/>
      <c r="D117" s="139">
        <v>1</v>
      </c>
      <c r="E117" s="139">
        <v>6</v>
      </c>
      <c r="F117" s="200"/>
      <c r="G117" s="200">
        <f>F117*220</f>
        <v>0</v>
      </c>
    </row>
    <row r="118" spans="1:8" ht="15.75" x14ac:dyDescent="0.25">
      <c r="A118" s="145" t="s">
        <v>8</v>
      </c>
      <c r="F118" s="200"/>
      <c r="G118" s="200">
        <f>F118*310</f>
        <v>0</v>
      </c>
    </row>
    <row r="119" spans="1:8" ht="15.75" x14ac:dyDescent="0.25">
      <c r="A119" s="176" t="s">
        <v>37</v>
      </c>
      <c r="B119" s="216"/>
      <c r="C119" s="216"/>
      <c r="D119" s="218"/>
      <c r="E119" s="216"/>
      <c r="F119" s="200"/>
      <c r="G119" s="200"/>
    </row>
    <row r="120" spans="1:8" ht="15.75" x14ac:dyDescent="0.25">
      <c r="A120" s="145" t="s">
        <v>6</v>
      </c>
      <c r="B120" s="139">
        <v>8</v>
      </c>
      <c r="C120" s="139">
        <v>7</v>
      </c>
      <c r="D120" s="140"/>
      <c r="E120" s="139">
        <v>15</v>
      </c>
      <c r="F120" s="212"/>
      <c r="G120" s="212"/>
    </row>
    <row r="121" spans="1:8" ht="15.75" x14ac:dyDescent="0.25">
      <c r="A121" s="145" t="s">
        <v>8</v>
      </c>
      <c r="B121" s="139">
        <v>7</v>
      </c>
      <c r="C121" s="140"/>
      <c r="D121" s="140"/>
      <c r="E121" s="139">
        <v>7</v>
      </c>
      <c r="F121" s="212"/>
      <c r="G121" s="212"/>
    </row>
    <row r="122" spans="1:8" ht="15.75" x14ac:dyDescent="0.25">
      <c r="A122" s="176" t="s">
        <v>38</v>
      </c>
      <c r="B122" s="216"/>
      <c r="C122" s="216"/>
      <c r="D122" s="216"/>
      <c r="E122" s="216"/>
      <c r="F122" s="200"/>
      <c r="G122" s="200"/>
    </row>
    <row r="123" spans="1:8" ht="15.75" x14ac:dyDescent="0.25">
      <c r="A123" s="145" t="s">
        <v>6</v>
      </c>
      <c r="B123" s="138">
        <v>0.5</v>
      </c>
      <c r="C123" s="139">
        <v>10</v>
      </c>
      <c r="D123" s="140"/>
      <c r="E123" s="138">
        <v>10.5</v>
      </c>
      <c r="F123" s="200">
        <v>10</v>
      </c>
      <c r="G123" s="200">
        <f>F123*220</f>
        <v>2200</v>
      </c>
    </row>
    <row r="124" spans="1:8" ht="15.75" x14ac:dyDescent="0.25">
      <c r="A124" s="145" t="s">
        <v>8</v>
      </c>
      <c r="B124" s="138">
        <v>0.5</v>
      </c>
      <c r="C124" s="139">
        <v>4</v>
      </c>
      <c r="D124" s="139">
        <v>1</v>
      </c>
      <c r="E124" s="138">
        <v>3.5</v>
      </c>
      <c r="F124" s="200"/>
      <c r="G124" s="200">
        <f>F124*310</f>
        <v>0</v>
      </c>
    </row>
    <row r="125" spans="1:8" ht="15.75" x14ac:dyDescent="0.25">
      <c r="A125" s="176" t="s">
        <v>39</v>
      </c>
      <c r="B125" s="216"/>
      <c r="C125" s="216"/>
      <c r="D125" s="217"/>
      <c r="E125" s="217"/>
      <c r="F125" s="200"/>
      <c r="G125" s="200"/>
    </row>
    <row r="126" spans="1:8" ht="15.75" x14ac:dyDescent="0.25">
      <c r="A126" s="145" t="s">
        <v>6</v>
      </c>
      <c r="B126" s="139">
        <v>7</v>
      </c>
      <c r="C126" s="139">
        <v>10</v>
      </c>
      <c r="D126" s="138">
        <v>5.5</v>
      </c>
      <c r="E126" s="138">
        <v>11.5</v>
      </c>
      <c r="F126" s="200"/>
      <c r="G126" s="200">
        <f>F126*220</f>
        <v>0</v>
      </c>
      <c r="H126" s="72"/>
    </row>
    <row r="127" spans="1:8" ht="15.75" x14ac:dyDescent="0.25">
      <c r="A127" s="145" t="s">
        <v>8</v>
      </c>
      <c r="B127" s="140"/>
      <c r="C127" s="139">
        <v>4</v>
      </c>
      <c r="D127" s="140"/>
      <c r="E127" s="139">
        <v>4</v>
      </c>
      <c r="F127" s="200"/>
      <c r="G127" s="200"/>
    </row>
    <row r="128" spans="1:8" ht="15.75" x14ac:dyDescent="0.25">
      <c r="A128" s="176" t="s">
        <v>40</v>
      </c>
      <c r="B128" s="216"/>
      <c r="C128" s="218"/>
      <c r="D128" s="217"/>
      <c r="E128" s="217"/>
      <c r="F128" s="200"/>
      <c r="G128" s="200"/>
    </row>
    <row r="129" spans="1:8" ht="15.75" x14ac:dyDescent="0.25">
      <c r="A129" s="145" t="s">
        <v>6</v>
      </c>
      <c r="B129" s="138">
        <v>13.5</v>
      </c>
      <c r="C129" s="140"/>
      <c r="D129" s="138">
        <v>0.5</v>
      </c>
      <c r="E129" s="139">
        <v>13</v>
      </c>
      <c r="F129" s="200"/>
      <c r="G129" s="200"/>
    </row>
    <row r="130" spans="1:8" ht="15.75" x14ac:dyDescent="0.25">
      <c r="A130" s="145" t="s">
        <v>8</v>
      </c>
      <c r="B130" s="138">
        <v>1.5</v>
      </c>
      <c r="C130" s="140"/>
      <c r="D130" s="140"/>
      <c r="E130" s="138">
        <v>1.5</v>
      </c>
      <c r="F130" s="200"/>
      <c r="G130" s="200"/>
    </row>
    <row r="131" spans="1:8" ht="15.75" x14ac:dyDescent="0.25">
      <c r="A131" s="176" t="s">
        <v>41</v>
      </c>
      <c r="B131" s="216"/>
      <c r="C131" s="216"/>
      <c r="D131" s="216"/>
      <c r="E131" s="216"/>
      <c r="F131" s="200"/>
      <c r="G131" s="200"/>
    </row>
    <row r="132" spans="1:8" ht="15.75" x14ac:dyDescent="0.25">
      <c r="A132" s="145" t="s">
        <v>6</v>
      </c>
      <c r="B132" s="139">
        <v>10</v>
      </c>
      <c r="C132" s="139">
        <v>10</v>
      </c>
      <c r="D132" s="139">
        <v>3</v>
      </c>
      <c r="E132" s="139">
        <v>17</v>
      </c>
      <c r="F132" s="200"/>
      <c r="G132" s="200"/>
    </row>
    <row r="133" spans="1:8" ht="15.75" x14ac:dyDescent="0.25">
      <c r="A133" s="145" t="s">
        <v>8</v>
      </c>
      <c r="F133" s="200"/>
      <c r="G133" s="200"/>
    </row>
    <row r="134" spans="1:8" ht="15.75" x14ac:dyDescent="0.25">
      <c r="A134" s="176" t="s">
        <v>42</v>
      </c>
      <c r="B134" s="216"/>
      <c r="C134" s="218"/>
      <c r="D134" s="216"/>
      <c r="E134" s="216"/>
      <c r="F134" s="200"/>
      <c r="G134" s="200"/>
    </row>
    <row r="135" spans="1:8" ht="47.25" x14ac:dyDescent="0.25">
      <c r="A135" s="145" t="s">
        <v>6</v>
      </c>
      <c r="B135" s="139">
        <v>5</v>
      </c>
      <c r="C135" s="140"/>
      <c r="D135" s="139">
        <v>1</v>
      </c>
      <c r="E135" s="139">
        <v>4</v>
      </c>
      <c r="F135" s="200">
        <v>10</v>
      </c>
      <c r="G135" s="200">
        <f>F135*220</f>
        <v>2200</v>
      </c>
      <c r="H135" s="224" t="s">
        <v>221</v>
      </c>
    </row>
    <row r="136" spans="1:8" ht="15.75" x14ac:dyDescent="0.25">
      <c r="A136" s="176" t="s">
        <v>125</v>
      </c>
      <c r="B136" s="217"/>
      <c r="C136" s="216"/>
      <c r="D136" s="216"/>
      <c r="E136" s="217"/>
      <c r="F136" s="200"/>
      <c r="G136" s="200"/>
    </row>
    <row r="137" spans="1:8" ht="15.75" x14ac:dyDescent="0.25">
      <c r="A137" s="145" t="s">
        <v>6</v>
      </c>
      <c r="B137" s="138">
        <v>2.5</v>
      </c>
      <c r="C137" s="139">
        <v>10</v>
      </c>
      <c r="D137" s="139">
        <v>1</v>
      </c>
      <c r="E137" s="138">
        <v>11.5</v>
      </c>
      <c r="F137" s="200"/>
      <c r="G137" s="200">
        <f>F137*220</f>
        <v>0</v>
      </c>
    </row>
    <row r="138" spans="1:8" ht="15.75" x14ac:dyDescent="0.25">
      <c r="A138" s="176" t="s">
        <v>43</v>
      </c>
      <c r="B138" s="216"/>
      <c r="C138" s="216"/>
      <c r="D138" s="216"/>
      <c r="E138" s="216"/>
      <c r="F138" s="200"/>
      <c r="G138" s="200"/>
    </row>
    <row r="139" spans="1:8" ht="15.75" x14ac:dyDescent="0.25">
      <c r="A139" s="145" t="s">
        <v>6</v>
      </c>
      <c r="B139" s="139">
        <v>1</v>
      </c>
      <c r="C139" s="139">
        <v>30</v>
      </c>
      <c r="D139" s="139">
        <v>9</v>
      </c>
      <c r="E139" s="139">
        <v>22</v>
      </c>
      <c r="F139" s="212"/>
      <c r="G139" s="212"/>
    </row>
    <row r="140" spans="1:8" ht="15.75" x14ac:dyDescent="0.25">
      <c r="A140" s="145" t="s">
        <v>8</v>
      </c>
      <c r="B140" s="139">
        <v>1</v>
      </c>
      <c r="C140" s="139">
        <v>5</v>
      </c>
      <c r="D140" s="139">
        <v>2</v>
      </c>
      <c r="E140" s="139">
        <v>4</v>
      </c>
      <c r="F140" s="212"/>
      <c r="G140" s="212"/>
    </row>
    <row r="141" spans="1:8" ht="15.75" hidden="1" outlineLevel="1" x14ac:dyDescent="0.25">
      <c r="A141" s="180" t="s">
        <v>90</v>
      </c>
      <c r="B141" s="217"/>
      <c r="C141" s="218"/>
      <c r="D141" s="218"/>
      <c r="E141" s="217"/>
      <c r="F141" s="200"/>
      <c r="G141" s="200"/>
    </row>
    <row r="142" spans="1:8" ht="15.75" hidden="1" outlineLevel="1" x14ac:dyDescent="0.2">
      <c r="A142" s="183" t="s">
        <v>6</v>
      </c>
      <c r="B142" s="139">
        <v>13</v>
      </c>
      <c r="C142" s="140"/>
      <c r="D142" s="140"/>
      <c r="E142" s="139">
        <v>13</v>
      </c>
      <c r="F142" s="213"/>
      <c r="G142" s="213"/>
    </row>
    <row r="143" spans="1:8" ht="15.75" hidden="1" outlineLevel="1" x14ac:dyDescent="0.25">
      <c r="A143" s="183" t="s">
        <v>8</v>
      </c>
      <c r="B143" s="138">
        <v>3.5</v>
      </c>
      <c r="C143" s="140"/>
      <c r="D143" s="140"/>
      <c r="E143" s="138">
        <v>3.5</v>
      </c>
      <c r="F143" s="212"/>
      <c r="G143" s="212"/>
    </row>
    <row r="144" spans="1:8" ht="15.75" hidden="1" outlineLevel="1" x14ac:dyDescent="0.25">
      <c r="A144" s="180" t="s">
        <v>91</v>
      </c>
      <c r="B144" s="217"/>
      <c r="C144" s="218"/>
      <c r="D144" s="218"/>
      <c r="E144" s="217"/>
      <c r="F144" s="212"/>
      <c r="G144" s="212"/>
    </row>
    <row r="145" spans="1:7" ht="15.75" hidden="1" outlineLevel="1" x14ac:dyDescent="0.25">
      <c r="A145" s="183" t="s">
        <v>6</v>
      </c>
      <c r="B145" s="138">
        <v>7.5</v>
      </c>
      <c r="C145" s="140"/>
      <c r="D145" s="140"/>
      <c r="E145" s="138">
        <v>7.5</v>
      </c>
      <c r="F145" s="212"/>
      <c r="G145" s="212"/>
    </row>
    <row r="146" spans="1:7" ht="15.75" hidden="1" outlineLevel="1" x14ac:dyDescent="0.25">
      <c r="A146" s="183" t="s">
        <v>8</v>
      </c>
      <c r="B146" s="139">
        <v>3</v>
      </c>
      <c r="C146" s="140"/>
      <c r="D146" s="140"/>
      <c r="E146" s="139">
        <v>3</v>
      </c>
      <c r="F146" s="212"/>
      <c r="G146" s="212"/>
    </row>
    <row r="147" spans="1:7" ht="15.75" hidden="1" outlineLevel="1" x14ac:dyDescent="0.25">
      <c r="A147" s="180" t="s">
        <v>92</v>
      </c>
      <c r="B147" s="217"/>
      <c r="C147" s="218"/>
      <c r="D147" s="216"/>
      <c r="E147" s="217"/>
      <c r="F147" s="212"/>
      <c r="G147" s="212"/>
    </row>
    <row r="148" spans="1:7" ht="15.75" hidden="1" outlineLevel="1" x14ac:dyDescent="0.25">
      <c r="A148" s="183" t="s">
        <v>6</v>
      </c>
      <c r="B148" s="139">
        <v>5</v>
      </c>
      <c r="C148" s="140"/>
      <c r="D148" s="139">
        <v>2</v>
      </c>
      <c r="E148" s="139">
        <v>3</v>
      </c>
      <c r="F148" s="212"/>
      <c r="G148" s="212"/>
    </row>
    <row r="149" spans="1:7" ht="15.75" hidden="1" outlineLevel="1" x14ac:dyDescent="0.25">
      <c r="A149" s="183" t="s">
        <v>8</v>
      </c>
      <c r="B149" s="138">
        <v>2.5</v>
      </c>
      <c r="C149" s="140"/>
      <c r="D149" s="140"/>
      <c r="E149" s="138">
        <v>2.5</v>
      </c>
      <c r="F149" s="212"/>
      <c r="G149" s="212"/>
    </row>
    <row r="150" spans="1:7" ht="15.75" hidden="1" outlineLevel="1" x14ac:dyDescent="0.25">
      <c r="A150" s="180" t="s">
        <v>93</v>
      </c>
      <c r="B150" s="216"/>
      <c r="C150" s="218"/>
      <c r="D150" s="216"/>
      <c r="E150" s="216"/>
      <c r="F150" s="212"/>
      <c r="G150" s="212"/>
    </row>
    <row r="151" spans="1:7" ht="15.75" hidden="1" outlineLevel="1" x14ac:dyDescent="0.25">
      <c r="A151" s="188" t="s">
        <v>8</v>
      </c>
      <c r="B151" s="139">
        <v>2</v>
      </c>
      <c r="C151" s="140"/>
      <c r="D151" s="139">
        <v>1</v>
      </c>
      <c r="E151" s="139">
        <v>1</v>
      </c>
      <c r="F151" s="212"/>
      <c r="G151" s="212"/>
    </row>
    <row r="152" spans="1:7" ht="12.75" collapsed="1" x14ac:dyDescent="0.2">
      <c r="B152" s="222">
        <f>SUM(B4:B151)</f>
        <v>455</v>
      </c>
      <c r="C152" s="222">
        <f t="shared" ref="C152:E152" si="0">SUM(C4:C151)</f>
        <v>760</v>
      </c>
      <c r="D152" s="222">
        <f t="shared" si="0"/>
        <v>240.5</v>
      </c>
      <c r="E152" s="222">
        <f t="shared" si="0"/>
        <v>974.5</v>
      </c>
    </row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75:G81 F141:G141 F4:G24 F42:G54 F56:G69 F26:G40 F83:G119 G82 G25 G70 G73 F122:G138">
    <cfRule type="cellIs" dxfId="383" priority="2" operator="equal">
      <formula>0</formula>
    </cfRule>
  </conditionalFormatting>
  <conditionalFormatting sqref="G141 G42:G54 G75:G119 G5:G40 G56:G73 G122:G138">
    <cfRule type="cellIs" dxfId="38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4" activePane="bottomLeft" state="frozenSplit"/>
      <selection pane="bottomLeft" activeCell="E30" sqref="E30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332031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SUM(F4:F154)</f>
        <v>88</v>
      </c>
      <c r="G1" s="201">
        <f>SUM(G4:G154)</f>
        <v>20260</v>
      </c>
    </row>
    <row r="2" spans="1:8" ht="12.75" customHeight="1" x14ac:dyDescent="0.2">
      <c r="A2" s="43" t="s">
        <v>0</v>
      </c>
      <c r="B2" s="459" t="s">
        <v>224</v>
      </c>
      <c r="C2" s="460"/>
      <c r="D2" s="460"/>
      <c r="E2" s="461"/>
      <c r="F2" s="477" t="s">
        <v>223</v>
      </c>
      <c r="G2" s="477" t="s">
        <v>72</v>
      </c>
      <c r="H2" s="463" t="s">
        <v>71</v>
      </c>
    </row>
    <row r="3" spans="1:8" ht="15" customHeight="1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tr">
        <f>расчёт!A4</f>
        <v>BQ100 Quasar Light</v>
      </c>
      <c r="B4" s="136"/>
      <c r="C4" s="136"/>
      <c r="D4" s="136"/>
      <c r="E4" s="136"/>
      <c r="F4" s="200"/>
      <c r="G4" s="200"/>
    </row>
    <row r="5" spans="1:8" ht="15.75" x14ac:dyDescent="0.25">
      <c r="A5" s="145" t="str">
        <f>расчёт!A5</f>
        <v>20 мм</v>
      </c>
      <c r="B5" s="136">
        <f>расчёт!B5</f>
        <v>15</v>
      </c>
      <c r="C5" s="136">
        <f>расчёт!C5</f>
        <v>0</v>
      </c>
      <c r="D5" s="136">
        <f>расчёт!D5</f>
        <v>0.5</v>
      </c>
      <c r="E5" s="136">
        <f>расчёт!E5</f>
        <v>14.5</v>
      </c>
      <c r="F5" s="200"/>
      <c r="G5" s="200">
        <f>F5*220</f>
        <v>0</v>
      </c>
      <c r="H5" s="72"/>
    </row>
    <row r="6" spans="1:8" ht="15.75" x14ac:dyDescent="0.25">
      <c r="A6" s="145" t="str">
        <f>расчёт!A6</f>
        <v>30 мм</v>
      </c>
      <c r="B6" s="136">
        <f>расчёт!B6</f>
        <v>2</v>
      </c>
      <c r="C6" s="136">
        <f>расчёт!C6</f>
        <v>4</v>
      </c>
      <c r="D6" s="136">
        <f>расчёт!D6</f>
        <v>0</v>
      </c>
      <c r="E6" s="136">
        <f>расчёт!E6</f>
        <v>6</v>
      </c>
      <c r="F6" s="200"/>
      <c r="G6" s="200">
        <f>F6*310</f>
        <v>0</v>
      </c>
    </row>
    <row r="7" spans="1:8" ht="15.75" x14ac:dyDescent="0.25">
      <c r="A7" s="176" t="str">
        <f>расчёт!A7</f>
        <v>BQ200 Artiс Snow</v>
      </c>
      <c r="B7" s="136"/>
      <c r="C7" s="136"/>
      <c r="D7" s="136"/>
      <c r="E7" s="136"/>
      <c r="F7" s="200"/>
      <c r="G7" s="200"/>
    </row>
    <row r="8" spans="1:8" ht="15.75" x14ac:dyDescent="0.25">
      <c r="A8" s="145" t="str">
        <f>расчёт!A8</f>
        <v>20 мм</v>
      </c>
      <c r="B8" s="136">
        <f>расчёт!B8</f>
        <v>11.5</v>
      </c>
      <c r="C8" s="136">
        <f>расчёт!C8</f>
        <v>10</v>
      </c>
      <c r="D8" s="136">
        <f>расчёт!D8</f>
        <v>3.5</v>
      </c>
      <c r="E8" s="136">
        <f>расчёт!E8</f>
        <v>18</v>
      </c>
      <c r="F8" s="200"/>
      <c r="G8" s="200">
        <f>F8*220</f>
        <v>0</v>
      </c>
      <c r="H8" s="72"/>
    </row>
    <row r="9" spans="1:8" ht="15.75" x14ac:dyDescent="0.25">
      <c r="A9" s="145" t="str">
        <f>расчёт!A9</f>
        <v>30 мм</v>
      </c>
      <c r="B9" s="136">
        <f>расчёт!B9</f>
        <v>4.5</v>
      </c>
      <c r="C9" s="136">
        <f>расчёт!C9</f>
        <v>0</v>
      </c>
      <c r="D9" s="136">
        <f>расчёт!D9</f>
        <v>0</v>
      </c>
      <c r="E9" s="136">
        <f>расчёт!E9</f>
        <v>4.5</v>
      </c>
      <c r="F9" s="200"/>
      <c r="G9" s="200">
        <f>F9*310</f>
        <v>0</v>
      </c>
    </row>
    <row r="10" spans="1:8" ht="15.75" x14ac:dyDescent="0.25">
      <c r="A10" s="176" t="e">
        <f>расчёт!#REF!</f>
        <v>#REF!</v>
      </c>
      <c r="B10" s="136"/>
      <c r="C10" s="136"/>
      <c r="D10" s="136"/>
      <c r="E10" s="136"/>
      <c r="F10" s="200"/>
      <c r="G10" s="200"/>
    </row>
    <row r="11" spans="1:8" ht="15.75" x14ac:dyDescent="0.25">
      <c r="A11" s="145" t="e">
        <f>расчёт!#REF!</f>
        <v>#REF!</v>
      </c>
      <c r="B11" s="136" t="e">
        <f>расчёт!#REF!</f>
        <v>#REF!</v>
      </c>
      <c r="C11" s="136" t="e">
        <f>расчёт!#REF!</f>
        <v>#REF!</v>
      </c>
      <c r="D11" s="136" t="e">
        <f>расчёт!#REF!</f>
        <v>#REF!</v>
      </c>
      <c r="E11" s="136" t="e">
        <f>расчёт!#REF!</f>
        <v>#REF!</v>
      </c>
      <c r="F11" s="200"/>
      <c r="G11" s="200">
        <f>F11*220</f>
        <v>0</v>
      </c>
    </row>
    <row r="12" spans="1:8" ht="15.75" x14ac:dyDescent="0.25">
      <c r="A12" s="145" t="e">
        <f>расчёт!#REF!</f>
        <v>#REF!</v>
      </c>
      <c r="B12" s="136" t="e">
        <f>расчёт!#REF!</f>
        <v>#REF!</v>
      </c>
      <c r="C12" s="136" t="e">
        <f>расчёт!#REF!</f>
        <v>#REF!</v>
      </c>
      <c r="D12" s="136" t="e">
        <f>расчёт!#REF!</f>
        <v>#REF!</v>
      </c>
      <c r="E12" s="136" t="e">
        <f>расчёт!#REF!</f>
        <v>#REF!</v>
      </c>
      <c r="F12" s="200"/>
      <c r="G12" s="200">
        <f>F12*310</f>
        <v>0</v>
      </c>
    </row>
    <row r="13" spans="1:8" ht="15.75" x14ac:dyDescent="0.25">
      <c r="A13" s="176" t="str">
        <f>расчёт!A10</f>
        <v>BQ2101 Pure Black</v>
      </c>
      <c r="B13" s="136"/>
      <c r="C13" s="136"/>
      <c r="D13" s="136"/>
      <c r="E13" s="136"/>
      <c r="F13" s="200"/>
      <c r="G13" s="200"/>
    </row>
    <row r="14" spans="1:8" ht="15.75" x14ac:dyDescent="0.25">
      <c r="A14" s="145" t="str">
        <f>расчёт!A11</f>
        <v>20 мм</v>
      </c>
      <c r="B14" s="136">
        <f>расчёт!B11</f>
        <v>3.5</v>
      </c>
      <c r="C14" s="136">
        <f>расчёт!C11</f>
        <v>20</v>
      </c>
      <c r="D14" s="136">
        <f>расчёт!D11</f>
        <v>8</v>
      </c>
      <c r="E14" s="136">
        <f>расчёт!E11</f>
        <v>15.5</v>
      </c>
      <c r="F14" s="200">
        <v>8</v>
      </c>
      <c r="G14" s="200">
        <f>F14*220</f>
        <v>1760</v>
      </c>
    </row>
    <row r="15" spans="1:8" ht="15.75" customHeight="1" outlineLevel="1" x14ac:dyDescent="0.25">
      <c r="A15" s="180" t="str">
        <f>расчёт!A15</f>
        <v>BQ2607 Serizzo Monterosa</v>
      </c>
      <c r="B15" s="136">
        <f>расчёт!B15</f>
        <v>15</v>
      </c>
      <c r="C15" s="136">
        <f>расчёт!C15</f>
        <v>10</v>
      </c>
      <c r="D15" s="136">
        <f>расчёт!D15</f>
        <v>2.5</v>
      </c>
      <c r="E15" s="136">
        <f>расчёт!E15</f>
        <v>22.5</v>
      </c>
      <c r="F15" s="200"/>
      <c r="G15" s="200"/>
    </row>
    <row r="16" spans="1:8" ht="15.75" customHeight="1" outlineLevel="1" x14ac:dyDescent="0.25">
      <c r="A16" s="183" t="str">
        <f>расчёт!A16</f>
        <v>20 мм</v>
      </c>
      <c r="B16" s="136">
        <f>расчёт!B16</f>
        <v>13.5</v>
      </c>
      <c r="C16" s="136">
        <f>расчёт!C16</f>
        <v>10</v>
      </c>
      <c r="D16" s="136">
        <f>расчёт!D16</f>
        <v>2.5</v>
      </c>
      <c r="E16" s="136">
        <f>расчёт!E16</f>
        <v>21</v>
      </c>
      <c r="F16" s="200"/>
      <c r="G16" s="200"/>
    </row>
    <row r="17" spans="1:7" ht="15.75" outlineLevel="1" x14ac:dyDescent="0.25">
      <c r="A17" s="180" t="e">
        <f>расчёт!#REF!</f>
        <v>#REF!</v>
      </c>
      <c r="B17" s="136" t="e">
        <f>расчёт!#REF!</f>
        <v>#REF!</v>
      </c>
      <c r="C17" s="136" t="e">
        <f>расчёт!#REF!</f>
        <v>#REF!</v>
      </c>
      <c r="D17" s="136" t="e">
        <f>расчёт!#REF!</f>
        <v>#REF!</v>
      </c>
      <c r="E17" s="136" t="e">
        <f>расчёт!#REF!</f>
        <v>#REF!</v>
      </c>
      <c r="F17" s="200"/>
      <c r="G17" s="200"/>
    </row>
    <row r="18" spans="1:7" ht="15.75" outlineLevel="1" x14ac:dyDescent="0.25">
      <c r="A18" s="183" t="e">
        <f>расчёт!#REF!</f>
        <v>#REF!</v>
      </c>
      <c r="B18" s="136" t="e">
        <f>расчёт!#REF!</f>
        <v>#REF!</v>
      </c>
      <c r="C18" s="136" t="e">
        <f>расчёт!#REF!</f>
        <v>#REF!</v>
      </c>
      <c r="D18" s="136" t="e">
        <f>расчёт!#REF!</f>
        <v>#REF!</v>
      </c>
      <c r="E18" s="136" t="e">
        <f>расчёт!#REF!</f>
        <v>#REF!</v>
      </c>
      <c r="F18" s="200"/>
      <c r="G18" s="200"/>
    </row>
    <row r="19" spans="1:7" ht="15.75" outlineLevel="1" x14ac:dyDescent="0.25">
      <c r="A19" s="180" t="str">
        <f>расчёт!A19</f>
        <v>20 мм</v>
      </c>
      <c r="B19" s="136">
        <f>расчёт!B19</f>
        <v>20</v>
      </c>
      <c r="C19" s="136">
        <f>расчёт!C19</f>
        <v>0</v>
      </c>
      <c r="D19" s="136">
        <f>расчёт!D19</f>
        <v>1.5</v>
      </c>
      <c r="E19" s="136">
        <f>расчёт!E19</f>
        <v>18.5</v>
      </c>
      <c r="F19" s="200"/>
      <c r="G19" s="200"/>
    </row>
    <row r="20" spans="1:7" ht="15.75" outlineLevel="1" x14ac:dyDescent="0.25">
      <c r="A20" s="183" t="str">
        <f>расчёт!A20</f>
        <v>30 мм</v>
      </c>
      <c r="B20" s="136">
        <f>расчёт!B20</f>
        <v>2.5</v>
      </c>
      <c r="C20" s="136">
        <f>расчёт!C20</f>
        <v>4</v>
      </c>
      <c r="D20" s="136">
        <f>расчёт!D20</f>
        <v>0</v>
      </c>
      <c r="E20" s="136">
        <f>расчёт!E20</f>
        <v>6.5</v>
      </c>
      <c r="F20" s="200"/>
      <c r="G20" s="200"/>
    </row>
    <row r="21" spans="1:7" ht="15.75" x14ac:dyDescent="0.25">
      <c r="A21" s="176" t="str">
        <f>расчёт!A21</f>
        <v>BQ8270 Calacatta</v>
      </c>
      <c r="B21" s="136"/>
      <c r="C21" s="136"/>
      <c r="D21" s="136"/>
      <c r="E21" s="136"/>
      <c r="F21" s="200"/>
      <c r="G21" s="200"/>
    </row>
    <row r="22" spans="1:7" ht="15.75" x14ac:dyDescent="0.25">
      <c r="A22" s="145" t="str">
        <f>расчёт!A22</f>
        <v>20 мм</v>
      </c>
      <c r="B22" s="136">
        <f>расчёт!B22</f>
        <v>20</v>
      </c>
      <c r="C22" s="136">
        <f>расчёт!C22</f>
        <v>10</v>
      </c>
      <c r="D22" s="136">
        <f>расчёт!D22</f>
        <v>2.5</v>
      </c>
      <c r="E22" s="136">
        <f>расчёт!E22</f>
        <v>27.5</v>
      </c>
      <c r="F22" s="200"/>
      <c r="G22" s="200"/>
    </row>
    <row r="23" spans="1:7" ht="15.75" x14ac:dyDescent="0.25">
      <c r="A23" s="176" t="str">
        <f>расчёт!A23</f>
        <v>30 мм</v>
      </c>
      <c r="B23" s="136"/>
      <c r="C23" s="136"/>
      <c r="D23" s="136"/>
      <c r="E23" s="136"/>
      <c r="F23" s="200"/>
      <c r="G23" s="200"/>
    </row>
    <row r="24" spans="1:7" ht="15.75" x14ac:dyDescent="0.25">
      <c r="A24" s="145" t="e">
        <f>расчёт!#REF!</f>
        <v>#REF!</v>
      </c>
      <c r="B24" s="136" t="e">
        <f>расчёт!#REF!</f>
        <v>#REF!</v>
      </c>
      <c r="C24" s="136" t="e">
        <f>расчёт!#REF!</f>
        <v>#REF!</v>
      </c>
      <c r="D24" s="136" t="e">
        <f>расчёт!#REF!</f>
        <v>#REF!</v>
      </c>
      <c r="E24" s="136" t="e">
        <f>расчёт!#REF!</f>
        <v>#REF!</v>
      </c>
      <c r="F24" s="200">
        <v>8</v>
      </c>
      <c r="G24" s="200">
        <f>F24*220</f>
        <v>1760</v>
      </c>
    </row>
    <row r="25" spans="1:7" ht="15.75" x14ac:dyDescent="0.25">
      <c r="A25" s="145" t="e">
        <f>расчёт!#REF!</f>
        <v>#REF!</v>
      </c>
      <c r="B25" s="136" t="e">
        <f>расчёт!#REF!</f>
        <v>#REF!</v>
      </c>
      <c r="C25" s="136" t="e">
        <f>расчёт!#REF!</f>
        <v>#REF!</v>
      </c>
      <c r="D25" s="136" t="e">
        <f>расчёт!#REF!</f>
        <v>#REF!</v>
      </c>
      <c r="E25" s="136" t="e">
        <f>расчёт!#REF!</f>
        <v>#REF!</v>
      </c>
      <c r="F25" s="212">
        <v>5</v>
      </c>
      <c r="G25" s="200">
        <f>F25*310</f>
        <v>1550</v>
      </c>
    </row>
    <row r="26" spans="1:7" ht="15.75" x14ac:dyDescent="0.25">
      <c r="A26" s="176" t="e">
        <f>расчёт!#REF!</f>
        <v>#REF!</v>
      </c>
      <c r="B26" s="136"/>
      <c r="C26" s="136"/>
      <c r="D26" s="136"/>
      <c r="E26" s="136"/>
      <c r="F26" s="200"/>
      <c r="G26" s="200"/>
    </row>
    <row r="27" spans="1:7" ht="15.75" x14ac:dyDescent="0.25">
      <c r="A27" s="145" t="str">
        <f>расчёт!A24</f>
        <v>BQ8430 Botticino classic</v>
      </c>
      <c r="B27" s="136">
        <f>расчёт!B24</f>
        <v>21</v>
      </c>
      <c r="C27" s="136">
        <f>расчёт!C24</f>
        <v>11</v>
      </c>
      <c r="D27" s="136">
        <f>расчёт!D24</f>
        <v>9.5</v>
      </c>
      <c r="E27" s="136">
        <f>расчёт!E24</f>
        <v>22.5</v>
      </c>
      <c r="F27" s="200"/>
      <c r="G27" s="200">
        <f>F27*220</f>
        <v>0</v>
      </c>
    </row>
    <row r="28" spans="1:7" ht="15.75" x14ac:dyDescent="0.25">
      <c r="A28" s="145" t="str">
        <f>расчёт!A25</f>
        <v>20 мм</v>
      </c>
      <c r="B28" s="136">
        <f>расчёт!B25</f>
        <v>16.5</v>
      </c>
      <c r="C28" s="136">
        <f>расчёт!C25</f>
        <v>7</v>
      </c>
      <c r="D28" s="136">
        <f>расчёт!D25</f>
        <v>9.5</v>
      </c>
      <c r="E28" s="136">
        <f>расчёт!E25</f>
        <v>14</v>
      </c>
      <c r="F28" s="200"/>
      <c r="G28" s="200">
        <f>F28*310</f>
        <v>0</v>
      </c>
    </row>
    <row r="29" spans="1:7" ht="15.75" x14ac:dyDescent="0.25">
      <c r="A29" s="176" t="str">
        <f>расчёт!A26</f>
        <v>30 мм</v>
      </c>
      <c r="B29" s="136"/>
      <c r="C29" s="136"/>
      <c r="D29" s="136"/>
      <c r="E29" s="136"/>
      <c r="F29" s="200"/>
      <c r="G29" s="200"/>
    </row>
    <row r="30" spans="1:7" ht="15.75" x14ac:dyDescent="0.25">
      <c r="A30" s="145" t="e">
        <f>расчёт!#REF!</f>
        <v>#REF!</v>
      </c>
      <c r="B30" s="136" t="e">
        <f>расчёт!#REF!</f>
        <v>#REF!</v>
      </c>
      <c r="C30" s="136" t="e">
        <f>расчёт!#REF!</f>
        <v>#REF!</v>
      </c>
      <c r="D30" s="136" t="e">
        <f>расчёт!#REF!</f>
        <v>#REF!</v>
      </c>
      <c r="E30" s="136" t="e">
        <f>расчёт!#REF!</f>
        <v>#REF!</v>
      </c>
      <c r="F30" s="200"/>
      <c r="G30" s="200">
        <f>F30*220</f>
        <v>0</v>
      </c>
    </row>
    <row r="31" spans="1:7" ht="15.75" x14ac:dyDescent="0.25">
      <c r="A31" s="145" t="e">
        <f>расчёт!#REF!</f>
        <v>#REF!</v>
      </c>
      <c r="B31" s="136" t="e">
        <f>расчёт!#REF!</f>
        <v>#REF!</v>
      </c>
      <c r="C31" s="136" t="e">
        <f>расчёт!#REF!</f>
        <v>#REF!</v>
      </c>
      <c r="D31" s="136" t="e">
        <f>расчёт!#REF!</f>
        <v>#REF!</v>
      </c>
      <c r="E31" s="136" t="e">
        <f>расчёт!#REF!</f>
        <v>#REF!</v>
      </c>
      <c r="F31" s="200"/>
      <c r="G31" s="200">
        <f>F31*310</f>
        <v>0</v>
      </c>
    </row>
    <row r="32" spans="1:7" ht="15.75" x14ac:dyDescent="0.25">
      <c r="A32" s="176" t="e">
        <f>расчёт!#REF!</f>
        <v>#REF!</v>
      </c>
      <c r="B32" s="136"/>
      <c r="C32" s="136"/>
      <c r="D32" s="136"/>
      <c r="E32" s="136"/>
      <c r="F32" s="200"/>
      <c r="G32" s="200"/>
    </row>
    <row r="33" spans="1:8" ht="15.75" x14ac:dyDescent="0.25">
      <c r="A33" s="145" t="str">
        <f>расчёт!A27</f>
        <v>BQ8440 Bianco Venato</v>
      </c>
      <c r="B33" s="136">
        <f>расчёт!B27</f>
        <v>20.5</v>
      </c>
      <c r="C33" s="136">
        <f>расчёт!C27</f>
        <v>25</v>
      </c>
      <c r="D33" s="136">
        <f>расчёт!D27</f>
        <v>8.5</v>
      </c>
      <c r="E33" s="136">
        <f>расчёт!E27</f>
        <v>37</v>
      </c>
      <c r="F33" s="200"/>
      <c r="G33" s="200">
        <f>F33*220</f>
        <v>0</v>
      </c>
    </row>
    <row r="34" spans="1:8" ht="15.75" x14ac:dyDescent="0.25">
      <c r="A34" s="145" t="str">
        <f>расчёт!A28</f>
        <v>20 мм</v>
      </c>
      <c r="B34" s="136">
        <f>расчёт!B28</f>
        <v>14.5</v>
      </c>
      <c r="C34" s="136">
        <f>расчёт!C28</f>
        <v>25</v>
      </c>
      <c r="D34" s="136">
        <f>расчёт!D28</f>
        <v>6.5</v>
      </c>
      <c r="E34" s="136">
        <f>расчёт!E28</f>
        <v>33</v>
      </c>
      <c r="F34" s="200"/>
      <c r="G34" s="200">
        <f>F34*310</f>
        <v>0</v>
      </c>
    </row>
    <row r="35" spans="1:8" ht="15.75" x14ac:dyDescent="0.25">
      <c r="A35" s="176" t="str">
        <f>расчёт!A29</f>
        <v>30 мм</v>
      </c>
      <c r="B35" s="136"/>
      <c r="C35" s="136"/>
      <c r="D35" s="136"/>
      <c r="E35" s="136"/>
      <c r="F35" s="200"/>
      <c r="G35" s="200"/>
    </row>
    <row r="36" spans="1:8" ht="15.75" x14ac:dyDescent="0.25">
      <c r="A36" s="145" t="str">
        <f>расчёт!A30</f>
        <v>BQ8550 Onixaa</v>
      </c>
      <c r="B36" s="136">
        <f>расчёт!B30</f>
        <v>3.5</v>
      </c>
      <c r="C36" s="136">
        <f>расчёт!C30</f>
        <v>9</v>
      </c>
      <c r="D36" s="136">
        <f>расчёт!D30</f>
        <v>5</v>
      </c>
      <c r="E36" s="136">
        <f>расчёт!E30</f>
        <v>7.5</v>
      </c>
      <c r="F36" s="200"/>
      <c r="G36" s="200">
        <f>F36*220</f>
        <v>0</v>
      </c>
      <c r="H36" s="72"/>
    </row>
    <row r="37" spans="1:8" ht="15.75" x14ac:dyDescent="0.25">
      <c r="A37" s="145" t="str">
        <f>расчёт!A31</f>
        <v>20 мм</v>
      </c>
      <c r="B37" s="136">
        <f>расчёт!B31</f>
        <v>0.5</v>
      </c>
      <c r="C37" s="136">
        <f>расчёт!C31</f>
        <v>9</v>
      </c>
      <c r="D37" s="136">
        <f>расчёт!D31</f>
        <v>3</v>
      </c>
      <c r="E37" s="136">
        <f>расчёт!E31</f>
        <v>6.5</v>
      </c>
      <c r="F37" s="200"/>
      <c r="G37" s="200">
        <f>F37*310</f>
        <v>0</v>
      </c>
      <c r="H37" s="72"/>
    </row>
    <row r="38" spans="1:8" ht="15.75" x14ac:dyDescent="0.25">
      <c r="A38" s="176" t="str">
        <f>расчёт!A32</f>
        <v>30 мм</v>
      </c>
      <c r="B38" s="136"/>
      <c r="C38" s="136"/>
      <c r="D38" s="136"/>
      <c r="E38" s="136"/>
      <c r="F38" s="200"/>
      <c r="G38" s="200"/>
    </row>
    <row r="39" spans="1:8" ht="15.75" x14ac:dyDescent="0.25">
      <c r="A39" s="145" t="str">
        <f>расчёт!A33</f>
        <v>BQ8560 Dark Emperador</v>
      </c>
      <c r="B39" s="136">
        <f>расчёт!B33</f>
        <v>23</v>
      </c>
      <c r="C39" s="136">
        <f>расчёт!C33</f>
        <v>56</v>
      </c>
      <c r="D39" s="136">
        <f>расчёт!D33</f>
        <v>14</v>
      </c>
      <c r="E39" s="136">
        <f>расчёт!E33</f>
        <v>65</v>
      </c>
      <c r="F39" s="200"/>
      <c r="G39" s="200">
        <f>F39*220</f>
        <v>0</v>
      </c>
      <c r="H39" s="72"/>
    </row>
    <row r="40" spans="1:8" ht="15.75" x14ac:dyDescent="0.25">
      <c r="A40" s="145" t="str">
        <f>расчёт!A34</f>
        <v>20 мм</v>
      </c>
      <c r="B40" s="136">
        <f>расчёт!B34</f>
        <v>19</v>
      </c>
      <c r="C40" s="136">
        <f>расчёт!C34</f>
        <v>51</v>
      </c>
      <c r="D40" s="136">
        <f>расчёт!D34</f>
        <v>13</v>
      </c>
      <c r="E40" s="136">
        <f>расчёт!E34</f>
        <v>57</v>
      </c>
      <c r="F40" s="200"/>
      <c r="G40" s="200">
        <f>F40*310</f>
        <v>0</v>
      </c>
    </row>
    <row r="41" spans="1:8" ht="15.75" x14ac:dyDescent="0.25">
      <c r="A41" s="176" t="str">
        <f>расчёт!A35</f>
        <v>30 мм</v>
      </c>
      <c r="B41" s="136"/>
      <c r="C41" s="136"/>
      <c r="D41" s="136"/>
      <c r="E41" s="136"/>
      <c r="F41" s="212"/>
      <c r="G41" s="212"/>
    </row>
    <row r="42" spans="1:8" ht="15.75" x14ac:dyDescent="0.25">
      <c r="A42" s="145" t="str">
        <f>расчёт!A36</f>
        <v>BQ8583 Akoya</v>
      </c>
      <c r="B42" s="136">
        <f>расчёт!B36</f>
        <v>6.5</v>
      </c>
      <c r="C42" s="136">
        <f>расчёт!C36</f>
        <v>31</v>
      </c>
      <c r="D42" s="136">
        <f>расчёт!D36</f>
        <v>6.5</v>
      </c>
      <c r="E42" s="136">
        <f>расчёт!E36</f>
        <v>31</v>
      </c>
      <c r="F42" s="200"/>
      <c r="G42" s="200">
        <f>F42*220</f>
        <v>0</v>
      </c>
    </row>
    <row r="43" spans="1:8" ht="15.75" x14ac:dyDescent="0.25">
      <c r="A43" s="145" t="str">
        <f>расчёт!A37</f>
        <v>20 мм</v>
      </c>
      <c r="B43" s="136">
        <f>расчёт!B37</f>
        <v>1.5</v>
      </c>
      <c r="C43" s="136">
        <f>расчёт!C37</f>
        <v>27</v>
      </c>
      <c r="D43" s="136">
        <f>расчёт!D37</f>
        <v>6</v>
      </c>
      <c r="E43" s="136">
        <f>расчёт!E37</f>
        <v>22.5</v>
      </c>
      <c r="F43" s="200"/>
      <c r="G43" s="200">
        <f>F43*310</f>
        <v>0</v>
      </c>
    </row>
    <row r="44" spans="1:8" ht="15.75" x14ac:dyDescent="0.25">
      <c r="A44" s="176" t="str">
        <f>расчёт!A38</f>
        <v>30 мм</v>
      </c>
      <c r="B44" s="136"/>
      <c r="C44" s="136"/>
      <c r="D44" s="136"/>
      <c r="E44" s="136"/>
      <c r="F44" s="200"/>
      <c r="G44" s="200"/>
    </row>
    <row r="45" spans="1:8" ht="15.75" x14ac:dyDescent="0.25">
      <c r="A45" s="145" t="str">
        <f>расчёт!A39</f>
        <v>BQ8590 Dolce Vita</v>
      </c>
      <c r="B45" s="136">
        <f>расчёт!B39</f>
        <v>10</v>
      </c>
      <c r="C45" s="136">
        <f>расчёт!C39</f>
        <v>0</v>
      </c>
      <c r="D45" s="136">
        <f>расчёт!D39</f>
        <v>2</v>
      </c>
      <c r="E45" s="136">
        <f>расчёт!E39</f>
        <v>8</v>
      </c>
      <c r="F45" s="200">
        <v>15</v>
      </c>
      <c r="G45" s="200">
        <f>F45*220</f>
        <v>3300</v>
      </c>
    </row>
    <row r="46" spans="1:8" ht="15.75" x14ac:dyDescent="0.25">
      <c r="A46" s="145" t="str">
        <f>расчёт!A40</f>
        <v>20 мм</v>
      </c>
      <c r="B46" s="136">
        <f>расчёт!B40</f>
        <v>7.5</v>
      </c>
      <c r="C46" s="136">
        <f>расчёт!C40</f>
        <v>0</v>
      </c>
      <c r="D46" s="136">
        <f>расчёт!D40</f>
        <v>2</v>
      </c>
      <c r="E46" s="136">
        <f>расчёт!E40</f>
        <v>5.5</v>
      </c>
      <c r="F46" s="200"/>
      <c r="G46" s="200">
        <f>F46*310</f>
        <v>0</v>
      </c>
    </row>
    <row r="47" spans="1:8" ht="15.75" x14ac:dyDescent="0.25">
      <c r="A47" s="176" t="str">
        <f>расчёт!A41</f>
        <v>30 мм</v>
      </c>
      <c r="B47" s="136"/>
      <c r="C47" s="136"/>
      <c r="D47" s="136"/>
      <c r="E47" s="136"/>
      <c r="F47" s="200"/>
      <c r="G47" s="200"/>
    </row>
    <row r="48" spans="1:8" ht="15.75" x14ac:dyDescent="0.25">
      <c r="A48" s="145" t="str">
        <f>расчёт!A42</f>
        <v>BQ8628 Statuario</v>
      </c>
      <c r="B48" s="136">
        <f>расчёт!B42</f>
        <v>9.5</v>
      </c>
      <c r="C48" s="136">
        <f>расчёт!C42</f>
        <v>89</v>
      </c>
      <c r="D48" s="136">
        <f>расчёт!D42</f>
        <v>23.5</v>
      </c>
      <c r="E48" s="136">
        <f>расчёт!E42</f>
        <v>75</v>
      </c>
      <c r="F48" s="200"/>
      <c r="G48" s="200">
        <f>F48*220</f>
        <v>0</v>
      </c>
    </row>
    <row r="49" spans="1:7" ht="15.75" x14ac:dyDescent="0.25">
      <c r="A49" s="145" t="str">
        <f>расчёт!A43</f>
        <v>20 мм</v>
      </c>
      <c r="B49" s="136">
        <f>расчёт!B43</f>
        <v>6.5</v>
      </c>
      <c r="C49" s="136">
        <f>расчёт!C43</f>
        <v>80</v>
      </c>
      <c r="D49" s="136">
        <f>расчёт!D43</f>
        <v>15</v>
      </c>
      <c r="E49" s="136">
        <f>расчёт!E43</f>
        <v>71.5</v>
      </c>
      <c r="F49" s="200"/>
      <c r="G49" s="200">
        <f>F49*310</f>
        <v>0</v>
      </c>
    </row>
    <row r="50" spans="1:7" ht="15.75" x14ac:dyDescent="0.25">
      <c r="A50" s="176" t="str">
        <f>расчёт!A44</f>
        <v>30 мм</v>
      </c>
      <c r="B50" s="136"/>
      <c r="C50" s="136"/>
      <c r="D50" s="136"/>
      <c r="E50" s="136"/>
      <c r="F50" s="200"/>
      <c r="G50" s="200"/>
    </row>
    <row r="51" spans="1:7" ht="15.75" x14ac:dyDescent="0.25">
      <c r="A51" s="145" t="str">
        <f>расчёт!A45</f>
        <v xml:space="preserve">BQ8660 Venatino </v>
      </c>
      <c r="B51" s="136">
        <f>расчёт!B45</f>
        <v>22</v>
      </c>
      <c r="C51" s="136">
        <f>расчёт!C45</f>
        <v>40</v>
      </c>
      <c r="D51" s="136">
        <f>расчёт!D45</f>
        <v>5.5</v>
      </c>
      <c r="E51" s="136">
        <f>расчёт!E45</f>
        <v>56.5</v>
      </c>
      <c r="F51" s="200"/>
      <c r="G51" s="200">
        <f>F51*220</f>
        <v>0</v>
      </c>
    </row>
    <row r="52" spans="1:7" ht="15.75" x14ac:dyDescent="0.25">
      <c r="A52" s="145" t="str">
        <f>расчёт!A46</f>
        <v>20 мм</v>
      </c>
      <c r="B52" s="136">
        <f>расчёт!B46</f>
        <v>18</v>
      </c>
      <c r="C52" s="136">
        <f>расчёт!C46</f>
        <v>40</v>
      </c>
      <c r="D52" s="136">
        <f>расчёт!D46</f>
        <v>5.5</v>
      </c>
      <c r="E52" s="136">
        <f>расчёт!E46</f>
        <v>52.5</v>
      </c>
      <c r="F52" s="200"/>
      <c r="G52" s="200">
        <f>F52*310</f>
        <v>0</v>
      </c>
    </row>
    <row r="53" spans="1:7" ht="15.75" x14ac:dyDescent="0.25">
      <c r="A53" s="176" t="str">
        <f>расчёт!A48</f>
        <v>BQ8668 IceLake</v>
      </c>
      <c r="B53" s="136"/>
      <c r="C53" s="136"/>
      <c r="D53" s="136"/>
      <c r="E53" s="136"/>
      <c r="F53" s="200"/>
      <c r="G53" s="200"/>
    </row>
    <row r="54" spans="1:7" ht="15.75" x14ac:dyDescent="0.25">
      <c r="A54" s="145" t="str">
        <f>расчёт!A49</f>
        <v>20 мм</v>
      </c>
      <c r="B54" s="136">
        <f>расчёт!B49</f>
        <v>15</v>
      </c>
      <c r="C54" s="136">
        <f>расчёт!C49</f>
        <v>10</v>
      </c>
      <c r="D54" s="136">
        <f>расчёт!D49</f>
        <v>5</v>
      </c>
      <c r="E54" s="136">
        <f>расчёт!E49</f>
        <v>20</v>
      </c>
      <c r="F54" s="200"/>
      <c r="G54" s="200">
        <f>F54*220</f>
        <v>0</v>
      </c>
    </row>
    <row r="55" spans="1:7" ht="15.75" x14ac:dyDescent="0.25">
      <c r="A55" s="145" t="str">
        <f>расчёт!A50</f>
        <v>30 мм</v>
      </c>
      <c r="B55" s="136">
        <f>расчёт!B50</f>
        <v>4.5</v>
      </c>
      <c r="C55" s="136">
        <f>расчёт!C50</f>
        <v>4</v>
      </c>
      <c r="D55" s="136">
        <f>расчёт!D50</f>
        <v>0</v>
      </c>
      <c r="E55" s="136">
        <f>расчёт!E50</f>
        <v>8.5</v>
      </c>
      <c r="F55" s="212"/>
      <c r="G55" s="200">
        <f>F55*310</f>
        <v>0</v>
      </c>
    </row>
    <row r="56" spans="1:7" ht="15.75" x14ac:dyDescent="0.25">
      <c r="A56" s="176" t="str">
        <f>расчёт!A51</f>
        <v>BQ8690 Luce Di Luna</v>
      </c>
      <c r="B56" s="136"/>
      <c r="C56" s="136"/>
      <c r="D56" s="136"/>
      <c r="E56" s="136"/>
      <c r="F56" s="200"/>
      <c r="G56" s="200"/>
    </row>
    <row r="57" spans="1:7" ht="15.75" x14ac:dyDescent="0.25">
      <c r="A57" s="145" t="str">
        <f>расчёт!A52</f>
        <v>20 мм</v>
      </c>
      <c r="B57" s="136">
        <f>расчёт!B52</f>
        <v>8.5</v>
      </c>
      <c r="C57" s="136">
        <f>расчёт!C52</f>
        <v>10</v>
      </c>
      <c r="D57" s="136">
        <f>расчёт!D52</f>
        <v>2</v>
      </c>
      <c r="E57" s="136">
        <f>расчёт!E52</f>
        <v>16.5</v>
      </c>
      <c r="F57" s="200">
        <v>19</v>
      </c>
      <c r="G57" s="200">
        <f>F57*220</f>
        <v>4180</v>
      </c>
    </row>
    <row r="58" spans="1:7" ht="15.75" x14ac:dyDescent="0.25">
      <c r="A58" s="145" t="str">
        <f>расчёт!A53</f>
        <v>30 мм</v>
      </c>
      <c r="B58" s="136">
        <f>расчёт!B53</f>
        <v>4</v>
      </c>
      <c r="C58" s="136">
        <f>расчёт!C53</f>
        <v>0</v>
      </c>
      <c r="D58" s="136">
        <f>расчёт!D53</f>
        <v>0</v>
      </c>
      <c r="E58" s="136">
        <f>расчёт!E53</f>
        <v>4</v>
      </c>
      <c r="F58" s="200"/>
      <c r="G58" s="200">
        <f>F58*310</f>
        <v>0</v>
      </c>
    </row>
    <row r="59" spans="1:7" ht="15.75" x14ac:dyDescent="0.25">
      <c r="A59" s="176" t="str">
        <f>расчёт!A54</f>
        <v>BQ8716 Thunder Grey</v>
      </c>
      <c r="B59" s="136"/>
      <c r="C59" s="136"/>
      <c r="D59" s="136"/>
      <c r="E59" s="136"/>
      <c r="F59" s="200"/>
      <c r="G59" s="200"/>
    </row>
    <row r="60" spans="1:7" ht="15.75" x14ac:dyDescent="0.25">
      <c r="A60" s="145" t="str">
        <f>расчёт!A55</f>
        <v>20 мм</v>
      </c>
      <c r="B60" s="136">
        <f>расчёт!B55</f>
        <v>16.5</v>
      </c>
      <c r="C60" s="136">
        <f>расчёт!C55</f>
        <v>0</v>
      </c>
      <c r="D60" s="136">
        <f>расчёт!D55</f>
        <v>1</v>
      </c>
      <c r="E60" s="136">
        <f>расчёт!E55</f>
        <v>15.5</v>
      </c>
      <c r="F60" s="200"/>
      <c r="G60" s="200">
        <f>F60*220</f>
        <v>0</v>
      </c>
    </row>
    <row r="61" spans="1:7" ht="15.75" x14ac:dyDescent="0.25">
      <c r="A61" s="145" t="str">
        <f>расчёт!A56</f>
        <v>30 мм</v>
      </c>
      <c r="B61" s="136">
        <f>расчёт!B56</f>
        <v>0</v>
      </c>
      <c r="C61" s="136">
        <f>расчёт!C56</f>
        <v>4</v>
      </c>
      <c r="D61" s="136">
        <f>расчёт!D56</f>
        <v>1</v>
      </c>
      <c r="E61" s="136">
        <f>расчёт!E56</f>
        <v>3</v>
      </c>
      <c r="F61" s="200"/>
      <c r="G61" s="200">
        <f>F61*310</f>
        <v>0</v>
      </c>
    </row>
    <row r="62" spans="1:7" ht="15.75" x14ac:dyDescent="0.25">
      <c r="A62" s="176" t="str">
        <f>расчёт!A57</f>
        <v>BQ8738 Greylac</v>
      </c>
      <c r="B62" s="136"/>
      <c r="C62" s="136"/>
      <c r="D62" s="136"/>
      <c r="E62" s="136"/>
      <c r="F62" s="200"/>
      <c r="G62" s="200"/>
    </row>
    <row r="63" spans="1:7" ht="15.75" x14ac:dyDescent="0.25">
      <c r="A63" s="145" t="str">
        <f>расчёт!A58</f>
        <v>20 мм</v>
      </c>
      <c r="B63" s="136">
        <f>расчёт!B58</f>
        <v>10.5</v>
      </c>
      <c r="C63" s="136">
        <f>расчёт!C58</f>
        <v>40</v>
      </c>
      <c r="D63" s="136">
        <f>расчёт!D58</f>
        <v>11</v>
      </c>
      <c r="E63" s="136">
        <f>расчёт!E58</f>
        <v>39.5</v>
      </c>
      <c r="F63" s="200"/>
      <c r="G63" s="200"/>
    </row>
    <row r="64" spans="1:7" ht="15.75" x14ac:dyDescent="0.25">
      <c r="A64" s="176" t="str">
        <f>расчёт!A60</f>
        <v>BQ8740 Nero Marquina</v>
      </c>
      <c r="B64" s="136"/>
      <c r="C64" s="136"/>
      <c r="D64" s="136"/>
      <c r="E64" s="136"/>
      <c r="F64" s="200"/>
      <c r="G64" s="200"/>
    </row>
    <row r="65" spans="1:7" ht="15.75" x14ac:dyDescent="0.25">
      <c r="A65" s="145" t="str">
        <f>расчёт!A61</f>
        <v>20 мм</v>
      </c>
      <c r="B65" s="136">
        <f>расчёт!B61</f>
        <v>17.5</v>
      </c>
      <c r="C65" s="136">
        <f>расчёт!C61</f>
        <v>40</v>
      </c>
      <c r="D65" s="136">
        <f>расчёт!D61</f>
        <v>24.5</v>
      </c>
      <c r="E65" s="136">
        <f>расчёт!E61</f>
        <v>33</v>
      </c>
      <c r="F65" s="200"/>
      <c r="G65" s="200">
        <f>F65*220</f>
        <v>0</v>
      </c>
    </row>
    <row r="66" spans="1:7" ht="15.75" x14ac:dyDescent="0.25">
      <c r="A66" s="145" t="str">
        <f>расчёт!A62</f>
        <v>30 мм</v>
      </c>
      <c r="B66" s="136">
        <f>расчёт!B62</f>
        <v>3</v>
      </c>
      <c r="C66" s="136">
        <f>расчёт!C62</f>
        <v>4</v>
      </c>
      <c r="D66" s="136">
        <f>расчёт!D62</f>
        <v>0</v>
      </c>
      <c r="E66" s="136">
        <f>расчёт!E62</f>
        <v>7</v>
      </c>
      <c r="F66" s="200"/>
      <c r="G66" s="200">
        <f>F66*310</f>
        <v>0</v>
      </c>
    </row>
    <row r="67" spans="1:7" ht="15.75" x14ac:dyDescent="0.25">
      <c r="A67" s="176" t="str">
        <f>расчёт!A63</f>
        <v>BQ8780 Argento</v>
      </c>
      <c r="B67" s="136"/>
      <c r="C67" s="136"/>
      <c r="D67" s="136"/>
      <c r="E67" s="136"/>
      <c r="F67" s="200"/>
      <c r="G67" s="200"/>
    </row>
    <row r="68" spans="1:7" ht="15.75" x14ac:dyDescent="0.25">
      <c r="A68" s="145" t="str">
        <f>расчёт!A64</f>
        <v>20 мм</v>
      </c>
      <c r="B68" s="136">
        <f>расчёт!B64</f>
        <v>14.5</v>
      </c>
      <c r="C68" s="136">
        <f>расчёт!C64</f>
        <v>20</v>
      </c>
      <c r="D68" s="136">
        <f>расчёт!D64</f>
        <v>7.5</v>
      </c>
      <c r="E68" s="136">
        <f>расчёт!E64</f>
        <v>27</v>
      </c>
      <c r="F68" s="200"/>
      <c r="G68" s="200">
        <f>F68*220</f>
        <v>0</v>
      </c>
    </row>
    <row r="69" spans="1:7" ht="15.75" x14ac:dyDescent="0.25">
      <c r="A69" s="145" t="str">
        <f>расчёт!A65</f>
        <v>30 мм</v>
      </c>
      <c r="B69" s="136">
        <f>расчёт!B65</f>
        <v>1.5</v>
      </c>
      <c r="C69" s="136">
        <f>расчёт!C65</f>
        <v>5</v>
      </c>
      <c r="D69" s="136">
        <f>расчёт!D65</f>
        <v>0</v>
      </c>
      <c r="E69" s="136">
        <f>расчёт!E65</f>
        <v>6.5</v>
      </c>
      <c r="F69" s="200"/>
      <c r="G69" s="200">
        <f>F69*310</f>
        <v>0</v>
      </c>
    </row>
    <row r="70" spans="1:7" ht="15.75" x14ac:dyDescent="0.25">
      <c r="A70" s="176" t="str">
        <f>расчёт!A66</f>
        <v>BQ8786 Thunder Blue</v>
      </c>
      <c r="B70" s="136"/>
      <c r="C70" s="136"/>
      <c r="D70" s="136"/>
      <c r="E70" s="136"/>
      <c r="F70" s="212"/>
      <c r="G70" s="200"/>
    </row>
    <row r="71" spans="1:7" ht="15.75" x14ac:dyDescent="0.25">
      <c r="A71" s="145" t="str">
        <f>расчёт!A67</f>
        <v>20 мм</v>
      </c>
      <c r="B71" s="136">
        <f>расчёт!B67</f>
        <v>6.5</v>
      </c>
      <c r="C71" s="136">
        <f>расчёт!C67</f>
        <v>10</v>
      </c>
      <c r="D71" s="136">
        <f>расчёт!D67</f>
        <v>7</v>
      </c>
      <c r="E71" s="136">
        <f>расчёт!E67</f>
        <v>9.5</v>
      </c>
      <c r="F71" s="200"/>
      <c r="G71" s="200">
        <f>F71*220</f>
        <v>0</v>
      </c>
    </row>
    <row r="72" spans="1:7" ht="15.75" x14ac:dyDescent="0.25">
      <c r="A72" s="145" t="str">
        <f>расчёт!A69</f>
        <v>BQ8788 Diamante</v>
      </c>
      <c r="B72" s="136">
        <f>расчёт!B69</f>
        <v>15</v>
      </c>
      <c r="C72" s="136">
        <f>расчёт!C69</f>
        <v>25</v>
      </c>
      <c r="D72" s="136">
        <f>расчёт!D69</f>
        <v>17.5</v>
      </c>
      <c r="E72" s="136">
        <f>расчёт!E69</f>
        <v>22.5</v>
      </c>
      <c r="F72" s="200"/>
      <c r="G72" s="200">
        <f>F72*310</f>
        <v>0</v>
      </c>
    </row>
    <row r="73" spans="1:7" ht="15.75" x14ac:dyDescent="0.25">
      <c r="A73" s="176" t="str">
        <f>расчёт!A70</f>
        <v>20 мм</v>
      </c>
      <c r="B73" s="136"/>
      <c r="C73" s="136"/>
      <c r="D73" s="136"/>
      <c r="E73" s="136"/>
      <c r="F73" s="212"/>
      <c r="G73" s="200">
        <f>F73*220</f>
        <v>0</v>
      </c>
    </row>
    <row r="74" spans="1:7" ht="15.75" x14ac:dyDescent="0.25">
      <c r="A74" s="145" t="str">
        <f>расчёт!A71</f>
        <v>30 мм</v>
      </c>
      <c r="B74" s="136">
        <f>расчёт!B71</f>
        <v>7</v>
      </c>
      <c r="C74" s="136">
        <f>расчёт!C71</f>
        <v>0</v>
      </c>
      <c r="D74" s="136">
        <f>расчёт!D71</f>
        <v>1</v>
      </c>
      <c r="E74" s="136">
        <f>расчёт!E71</f>
        <v>6</v>
      </c>
      <c r="F74" s="212"/>
      <c r="G74" s="200">
        <f>F74*220</f>
        <v>0</v>
      </c>
    </row>
    <row r="75" spans="1:7" ht="15.75" x14ac:dyDescent="0.25">
      <c r="A75" s="145" t="e">
        <f>расчёт!#REF!</f>
        <v>#REF!</v>
      </c>
      <c r="B75" s="136" t="e">
        <f>расчёт!#REF!</f>
        <v>#REF!</v>
      </c>
      <c r="C75" s="136" t="e">
        <f>расчёт!#REF!</f>
        <v>#REF!</v>
      </c>
      <c r="D75" s="136" t="e">
        <f>расчёт!#REF!</f>
        <v>#REF!</v>
      </c>
      <c r="E75" s="136" t="e">
        <f>расчёт!#REF!</f>
        <v>#REF!</v>
      </c>
      <c r="F75" s="200"/>
      <c r="G75" s="200">
        <f>F75*310</f>
        <v>0</v>
      </c>
    </row>
    <row r="76" spans="1:7" ht="15.75" x14ac:dyDescent="0.25">
      <c r="A76" s="193" t="e">
        <f>расчёт!#REF!</f>
        <v>#REF!</v>
      </c>
      <c r="B76" s="136" t="e">
        <f>расчёт!#REF!</f>
        <v>#REF!</v>
      </c>
      <c r="C76" s="136" t="e">
        <f>расчёт!#REF!</f>
        <v>#REF!</v>
      </c>
      <c r="D76" s="136" t="e">
        <f>расчёт!#REF!</f>
        <v>#REF!</v>
      </c>
      <c r="E76" s="136" t="e">
        <f>расчёт!#REF!</f>
        <v>#REF!</v>
      </c>
      <c r="F76" s="200"/>
      <c r="G76" s="200"/>
    </row>
    <row r="77" spans="1:7" ht="15.75" x14ac:dyDescent="0.25">
      <c r="A77" s="196" t="e">
        <f>расчёт!#REF!</f>
        <v>#REF!</v>
      </c>
      <c r="B77" s="136" t="e">
        <f>расчёт!#REF!</f>
        <v>#REF!</v>
      </c>
      <c r="C77" s="136" t="e">
        <f>расчёт!#REF!</f>
        <v>#REF!</v>
      </c>
      <c r="D77" s="136" t="e">
        <f>расчёт!#REF!</f>
        <v>#REF!</v>
      </c>
      <c r="E77" s="136" t="e">
        <f>расчёт!#REF!</f>
        <v>#REF!</v>
      </c>
      <c r="F77" s="200">
        <v>2</v>
      </c>
      <c r="G77" s="200">
        <f>F77*220</f>
        <v>440</v>
      </c>
    </row>
    <row r="78" spans="1:7" ht="15.75" x14ac:dyDescent="0.25">
      <c r="A78" s="196" t="str">
        <f>расчёт!A72</f>
        <v>BQ8811 Tuscany</v>
      </c>
      <c r="B78" s="136">
        <f>расчёт!B72</f>
        <v>26.5</v>
      </c>
      <c r="C78" s="136">
        <f>расчёт!C72</f>
        <v>13</v>
      </c>
      <c r="D78" s="136">
        <f>расчёт!D72</f>
        <v>9</v>
      </c>
      <c r="E78" s="136">
        <f>расчёт!E72</f>
        <v>30.5</v>
      </c>
      <c r="F78" s="200"/>
      <c r="G78" s="200">
        <f>F78*310</f>
        <v>0</v>
      </c>
    </row>
    <row r="79" spans="1:7" ht="15.75" x14ac:dyDescent="0.25">
      <c r="A79" s="176" t="str">
        <f>расчёт!A73</f>
        <v>20 мм</v>
      </c>
      <c r="B79" s="136"/>
      <c r="C79" s="136"/>
      <c r="D79" s="136"/>
      <c r="E79" s="136"/>
      <c r="F79" s="200"/>
      <c r="G79" s="200"/>
    </row>
    <row r="80" spans="1:7" ht="15.75" x14ac:dyDescent="0.25">
      <c r="A80" s="145" t="str">
        <f>расчёт!A74</f>
        <v>30 мм</v>
      </c>
      <c r="B80" s="136">
        <f>расчёт!B74</f>
        <v>13</v>
      </c>
      <c r="C80" s="136">
        <f>расчёт!C74</f>
        <v>0</v>
      </c>
      <c r="D80" s="136">
        <f>расчёт!D74</f>
        <v>0</v>
      </c>
      <c r="E80" s="136">
        <f>расчёт!E74</f>
        <v>13</v>
      </c>
      <c r="F80" s="200"/>
      <c r="G80" s="200">
        <f>F80*220</f>
        <v>0</v>
      </c>
    </row>
    <row r="81" spans="1:7" ht="15.75" x14ac:dyDescent="0.25">
      <c r="A81" s="145" t="str">
        <f>расчёт!A75</f>
        <v>BQ8812 Java Noir</v>
      </c>
      <c r="B81" s="136">
        <f>расчёт!B75</f>
        <v>17.5</v>
      </c>
      <c r="C81" s="136">
        <f>расчёт!C75</f>
        <v>26</v>
      </c>
      <c r="D81" s="136">
        <f>расчёт!D75</f>
        <v>19</v>
      </c>
      <c r="E81" s="136">
        <f>расчёт!E75</f>
        <v>24.5</v>
      </c>
      <c r="F81" s="200"/>
      <c r="G81" s="200">
        <f>F81*310</f>
        <v>0</v>
      </c>
    </row>
    <row r="82" spans="1:7" ht="15.75" x14ac:dyDescent="0.25">
      <c r="A82" s="176" t="str">
        <f>расчёт!A76</f>
        <v>20 мм</v>
      </c>
      <c r="B82" s="136"/>
      <c r="C82" s="136"/>
      <c r="D82" s="136"/>
      <c r="E82" s="136"/>
      <c r="F82" s="212"/>
      <c r="G82" s="200">
        <f>F82*220</f>
        <v>0</v>
      </c>
    </row>
    <row r="83" spans="1:7" ht="15.75" x14ac:dyDescent="0.25">
      <c r="A83" s="145" t="str">
        <f>расчёт!A77</f>
        <v>30 мм</v>
      </c>
      <c r="B83" s="136">
        <f>расчёт!B77</f>
        <v>6.5</v>
      </c>
      <c r="C83" s="136">
        <f>расчёт!C77</f>
        <v>0</v>
      </c>
      <c r="D83" s="136">
        <f>расчёт!D77</f>
        <v>1</v>
      </c>
      <c r="E83" s="136">
        <f>расчёт!E77</f>
        <v>5.5</v>
      </c>
      <c r="F83" s="200"/>
      <c r="G83" s="200">
        <f>F83*220</f>
        <v>0</v>
      </c>
    </row>
    <row r="84" spans="1:7" ht="15.75" x14ac:dyDescent="0.25">
      <c r="A84" s="145" t="str">
        <f>расчёт!A78</f>
        <v>BQ8815 Misterio</v>
      </c>
      <c r="B84" s="136">
        <f>расчёт!B78</f>
        <v>45</v>
      </c>
      <c r="C84" s="136">
        <f>расчёт!C78</f>
        <v>69</v>
      </c>
      <c r="D84" s="136">
        <f>расчёт!D78</f>
        <v>22</v>
      </c>
      <c r="E84" s="136">
        <f>расчёт!E78</f>
        <v>92</v>
      </c>
      <c r="F84" s="200"/>
      <c r="G84" s="200">
        <f>F84*310</f>
        <v>0</v>
      </c>
    </row>
    <row r="85" spans="1:7" ht="15.75" x14ac:dyDescent="0.25">
      <c r="A85" s="176" t="str">
        <f>расчёт!A79</f>
        <v>20 мм</v>
      </c>
      <c r="B85" s="136"/>
      <c r="C85" s="136"/>
      <c r="D85" s="136"/>
      <c r="E85" s="136"/>
      <c r="F85" s="200"/>
      <c r="G85" s="200">
        <f>F85*220</f>
        <v>0</v>
      </c>
    </row>
    <row r="86" spans="1:7" ht="15.75" x14ac:dyDescent="0.25">
      <c r="A86" s="145" t="str">
        <f>расчёт!A80</f>
        <v>30 мм</v>
      </c>
      <c r="B86" s="136">
        <f>расчёт!B80</f>
        <v>3.5</v>
      </c>
      <c r="C86" s="136">
        <f>расчёт!C80</f>
        <v>9</v>
      </c>
      <c r="D86" s="136">
        <f>расчёт!D80</f>
        <v>3</v>
      </c>
      <c r="E86" s="136">
        <f>расчёт!E80</f>
        <v>9.5</v>
      </c>
      <c r="F86" s="200"/>
      <c r="G86" s="200">
        <f>F86*220</f>
        <v>0</v>
      </c>
    </row>
    <row r="87" spans="1:7" ht="15.75" x14ac:dyDescent="0.25">
      <c r="A87" s="145" t="e">
        <f>расчёт!#REF!</f>
        <v>#REF!</v>
      </c>
      <c r="B87" s="136" t="e">
        <f>расчёт!#REF!</f>
        <v>#REF!</v>
      </c>
      <c r="C87" s="136" t="e">
        <f>расчёт!#REF!</f>
        <v>#REF!</v>
      </c>
      <c r="D87" s="136" t="e">
        <f>расчёт!#REF!</f>
        <v>#REF!</v>
      </c>
      <c r="E87" s="136" t="e">
        <f>расчёт!#REF!</f>
        <v>#REF!</v>
      </c>
      <c r="F87" s="200"/>
      <c r="G87" s="200">
        <f>F87*310</f>
        <v>0</v>
      </c>
    </row>
    <row r="88" spans="1:7" ht="15.75" x14ac:dyDescent="0.25">
      <c r="A88" s="176" t="e">
        <f>расчёт!#REF!</f>
        <v>#REF!</v>
      </c>
      <c r="B88" s="136"/>
      <c r="C88" s="136"/>
      <c r="D88" s="136"/>
      <c r="E88" s="136"/>
      <c r="F88" s="200"/>
      <c r="G88" s="200">
        <f>F88*220</f>
        <v>0</v>
      </c>
    </row>
    <row r="89" spans="1:7" ht="15.75" x14ac:dyDescent="0.25">
      <c r="A89" s="145" t="e">
        <f>расчёт!#REF!</f>
        <v>#REF!</v>
      </c>
      <c r="B89" s="136">
        <f>расчёт!B81</f>
        <v>2.5</v>
      </c>
      <c r="C89" s="136">
        <f>расчёт!C81</f>
        <v>20</v>
      </c>
      <c r="D89" s="136">
        <f>расчёт!D81</f>
        <v>4</v>
      </c>
      <c r="E89" s="136">
        <f>расчёт!E81</f>
        <v>18.5</v>
      </c>
      <c r="F89" s="200"/>
      <c r="G89" s="200">
        <f>F89*220</f>
        <v>0</v>
      </c>
    </row>
    <row r="90" spans="1:7" ht="15.75" x14ac:dyDescent="0.25">
      <c r="A90" s="145" t="str">
        <f>расчёт!A81</f>
        <v>BQ8860 Concreto</v>
      </c>
      <c r="B90" s="136">
        <f>расчёт!B82</f>
        <v>2.5</v>
      </c>
      <c r="C90" s="136">
        <f>расчёт!C82</f>
        <v>20</v>
      </c>
      <c r="D90" s="136">
        <f>расчёт!D82</f>
        <v>4</v>
      </c>
      <c r="E90" s="136">
        <f>расчёт!E82</f>
        <v>18.5</v>
      </c>
      <c r="F90" s="200"/>
      <c r="G90" s="200">
        <f>F90*310</f>
        <v>0</v>
      </c>
    </row>
    <row r="91" spans="1:7" ht="15.75" x14ac:dyDescent="0.25">
      <c r="A91" s="176" t="str">
        <f>расчёт!A82</f>
        <v>20 мм</v>
      </c>
      <c r="B91" s="136"/>
      <c r="C91" s="136"/>
      <c r="D91" s="136"/>
      <c r="E91" s="136"/>
      <c r="F91" s="200"/>
      <c r="G91" s="200">
        <f>F91*220</f>
        <v>0</v>
      </c>
    </row>
    <row r="92" spans="1:7" ht="15.75" x14ac:dyDescent="0.25">
      <c r="A92" s="145" t="str">
        <f>расчёт!A83</f>
        <v>BQ8912 Arabescato</v>
      </c>
      <c r="B92" s="136">
        <f>расчёт!B84</f>
        <v>8</v>
      </c>
      <c r="C92" s="136">
        <f>расчёт!C84</f>
        <v>35</v>
      </c>
      <c r="D92" s="136">
        <f>расчёт!D84</f>
        <v>3</v>
      </c>
      <c r="E92" s="136">
        <f>расчёт!E84</f>
        <v>40</v>
      </c>
      <c r="F92" s="200"/>
      <c r="G92" s="200"/>
    </row>
    <row r="93" spans="1:7" ht="15.75" x14ac:dyDescent="0.25">
      <c r="A93" s="176" t="str">
        <f>расчёт!A84</f>
        <v>20 мм</v>
      </c>
      <c r="B93" s="136"/>
      <c r="C93" s="136"/>
      <c r="D93" s="136"/>
      <c r="E93" s="136"/>
      <c r="F93" s="200"/>
      <c r="G93" s="200"/>
    </row>
    <row r="94" spans="1:7" ht="15.75" x14ac:dyDescent="0.25">
      <c r="A94" s="145" t="str">
        <f>расчёт!A86</f>
        <v>BQ9310 Silver Sea</v>
      </c>
      <c r="B94" s="136">
        <f>расчёт!B87</f>
        <v>9.5</v>
      </c>
      <c r="C94" s="136">
        <f>расчёт!C87</f>
        <v>8</v>
      </c>
      <c r="D94" s="136">
        <f>расчёт!D87</f>
        <v>6</v>
      </c>
      <c r="E94" s="136">
        <f>расчёт!E87</f>
        <v>11.5</v>
      </c>
      <c r="F94" s="200"/>
      <c r="G94" s="200"/>
    </row>
    <row r="95" spans="1:7" ht="15.75" x14ac:dyDescent="0.25">
      <c r="A95" s="176" t="str">
        <f>расчёт!A87</f>
        <v>20 мм</v>
      </c>
      <c r="B95" s="136"/>
      <c r="C95" s="136"/>
      <c r="D95" s="136"/>
      <c r="E95" s="136"/>
      <c r="F95" s="200"/>
      <c r="G95" s="200"/>
    </row>
    <row r="96" spans="1:7" ht="15.75" x14ac:dyDescent="0.25">
      <c r="A96" s="145" t="str">
        <f>расчёт!A88</f>
        <v>30 мм</v>
      </c>
      <c r="B96" s="136">
        <f>расчёт!B89</f>
        <v>13.5</v>
      </c>
      <c r="C96" s="136">
        <f>расчёт!C89</f>
        <v>4</v>
      </c>
      <c r="D96" s="136">
        <f>расчёт!D89</f>
        <v>3.5</v>
      </c>
      <c r="E96" s="136">
        <f>расчёт!E89</f>
        <v>14</v>
      </c>
      <c r="F96" s="200">
        <v>10</v>
      </c>
      <c r="G96" s="200">
        <f>F96*220</f>
        <v>2200</v>
      </c>
    </row>
    <row r="97" spans="1:7" ht="15.75" x14ac:dyDescent="0.25">
      <c r="A97" s="145" t="str">
        <f>расчёт!A89</f>
        <v>BQ9330 Oyster</v>
      </c>
      <c r="B97" s="136">
        <f>расчёт!B90</f>
        <v>13</v>
      </c>
      <c r="C97" s="136">
        <f>расчёт!C90</f>
        <v>0</v>
      </c>
      <c r="D97" s="136">
        <f>расчёт!D90</f>
        <v>3.5</v>
      </c>
      <c r="E97" s="136">
        <f>расчёт!E90</f>
        <v>9.5</v>
      </c>
      <c r="F97" s="200"/>
      <c r="G97" s="200">
        <f>F97*310</f>
        <v>0</v>
      </c>
    </row>
    <row r="98" spans="1:7" ht="15.75" x14ac:dyDescent="0.25">
      <c r="A98" s="176" t="str">
        <f>расчёт!A90</f>
        <v>20 мм</v>
      </c>
      <c r="B98" s="136"/>
      <c r="C98" s="136"/>
      <c r="D98" s="136"/>
      <c r="E98" s="136"/>
      <c r="F98" s="200"/>
      <c r="G98" s="200">
        <f>F98*220</f>
        <v>0</v>
      </c>
    </row>
    <row r="99" spans="1:7" ht="15.75" x14ac:dyDescent="0.25">
      <c r="A99" s="145" t="str">
        <f>расчёт!A91</f>
        <v>30 мм</v>
      </c>
      <c r="B99" s="136">
        <f>расчёт!B92</f>
        <v>17</v>
      </c>
      <c r="C99" s="136">
        <f>расчёт!C92</f>
        <v>0</v>
      </c>
      <c r="D99" s="136">
        <f>расчёт!D92</f>
        <v>2.5</v>
      </c>
      <c r="E99" s="136">
        <f>расчёт!E92</f>
        <v>14.5</v>
      </c>
      <c r="F99" s="200"/>
      <c r="G99" s="200">
        <f>F99*220</f>
        <v>0</v>
      </c>
    </row>
    <row r="100" spans="1:7" ht="15.75" x14ac:dyDescent="0.25">
      <c r="A100" s="145" t="str">
        <f>расчёт!A92</f>
        <v>BQ9360 Titanium Brown</v>
      </c>
      <c r="B100" s="136">
        <f>расчёт!B93</f>
        <v>17</v>
      </c>
      <c r="C100" s="136">
        <f>расчёт!C93</f>
        <v>0</v>
      </c>
      <c r="D100" s="136">
        <f>расчёт!D93</f>
        <v>2.5</v>
      </c>
      <c r="E100" s="136">
        <f>расчёт!E93</f>
        <v>14.5</v>
      </c>
      <c r="F100" s="200"/>
      <c r="G100" s="200">
        <f>F100*310</f>
        <v>0</v>
      </c>
    </row>
    <row r="101" spans="1:7" ht="15.75" x14ac:dyDescent="0.25">
      <c r="A101" s="176" t="str">
        <f>расчёт!A93</f>
        <v>20 мм</v>
      </c>
      <c r="B101" s="136"/>
      <c r="C101" s="136"/>
      <c r="D101" s="136"/>
      <c r="E101" s="136"/>
      <c r="F101" s="200"/>
      <c r="G101" s="200">
        <f>F101*220</f>
        <v>0</v>
      </c>
    </row>
    <row r="102" spans="1:7" ht="15.75" x14ac:dyDescent="0.25">
      <c r="A102" s="145" t="str">
        <f>расчёт!A94</f>
        <v>BQ9415 Bizana</v>
      </c>
      <c r="B102" s="136">
        <f>расчёт!B95</f>
        <v>4.5</v>
      </c>
      <c r="C102" s="136">
        <f>расчёт!C95</f>
        <v>10</v>
      </c>
      <c r="D102" s="136">
        <f>расчёт!D95</f>
        <v>4.5</v>
      </c>
      <c r="E102" s="136">
        <f>расчёт!E95</f>
        <v>10</v>
      </c>
      <c r="F102" s="200">
        <v>8</v>
      </c>
      <c r="G102" s="200">
        <f>F102*220</f>
        <v>1760</v>
      </c>
    </row>
    <row r="103" spans="1:7" ht="15.75" x14ac:dyDescent="0.25">
      <c r="A103" s="176" t="str">
        <f>расчёт!A95</f>
        <v>20 мм</v>
      </c>
      <c r="B103" s="136"/>
      <c r="C103" s="136"/>
      <c r="D103" s="136"/>
      <c r="E103" s="136"/>
      <c r="F103" s="200"/>
      <c r="G103" s="200"/>
    </row>
    <row r="104" spans="1:7" ht="15.75" x14ac:dyDescent="0.25">
      <c r="A104" s="145" t="str">
        <f>расчёт!A96</f>
        <v>30 мм</v>
      </c>
      <c r="B104" s="136">
        <f>расчёт!B97</f>
        <v>2.5</v>
      </c>
      <c r="C104" s="136">
        <f>расчёт!C97</f>
        <v>10</v>
      </c>
      <c r="D104" s="136">
        <f>расчёт!D97</f>
        <v>6.5</v>
      </c>
      <c r="E104" s="136">
        <f>расчёт!E97</f>
        <v>6</v>
      </c>
      <c r="F104" s="200"/>
      <c r="G104" s="200">
        <f>F104*220</f>
        <v>0</v>
      </c>
    </row>
    <row r="105" spans="1:7" ht="15.75" x14ac:dyDescent="0.25">
      <c r="A105" s="145" t="str">
        <f>расчёт!A97</f>
        <v>BQ9418 Serra</v>
      </c>
      <c r="B105" s="136">
        <f>расчёт!B98</f>
        <v>0.5</v>
      </c>
      <c r="C105" s="136">
        <f>расчёт!C98</f>
        <v>10</v>
      </c>
      <c r="D105" s="136">
        <f>расчёт!D98</f>
        <v>5</v>
      </c>
      <c r="E105" s="136">
        <f>расчёт!E98</f>
        <v>5.5</v>
      </c>
      <c r="F105" s="200"/>
      <c r="G105" s="200">
        <f>F105*310</f>
        <v>0</v>
      </c>
    </row>
    <row r="106" spans="1:7" ht="15.75" x14ac:dyDescent="0.25">
      <c r="A106" s="176" t="str">
        <f>расчёт!A98</f>
        <v>20 мм</v>
      </c>
      <c r="B106" s="136"/>
      <c r="C106" s="136"/>
      <c r="D106" s="136"/>
      <c r="E106" s="136"/>
      <c r="F106" s="200"/>
      <c r="G106" s="200">
        <f>F106*220</f>
        <v>0</v>
      </c>
    </row>
    <row r="107" spans="1:7" ht="15.75" x14ac:dyDescent="0.25">
      <c r="A107" s="145" t="str">
        <f>расчёт!A99</f>
        <v>30 мм</v>
      </c>
      <c r="B107" s="136">
        <f>расчёт!B100</f>
        <v>0.5</v>
      </c>
      <c r="C107" s="136">
        <f>расчёт!C100</f>
        <v>24</v>
      </c>
      <c r="D107" s="136">
        <f>расчёт!D100</f>
        <v>5.5</v>
      </c>
      <c r="E107" s="136">
        <f>расчёт!E100</f>
        <v>19</v>
      </c>
      <c r="F107" s="200"/>
      <c r="G107" s="200">
        <f>F107*220</f>
        <v>0</v>
      </c>
    </row>
    <row r="108" spans="1:7" ht="15.75" x14ac:dyDescent="0.25">
      <c r="A108" s="145" t="str">
        <f>расчёт!A100</f>
        <v>BQ9420 Tobacco</v>
      </c>
      <c r="B108" s="136">
        <f>расчёт!B101</f>
        <v>0</v>
      </c>
      <c r="C108" s="136">
        <f>расчёт!C101</f>
        <v>20</v>
      </c>
      <c r="D108" s="136">
        <f>расчёт!D101</f>
        <v>5.5</v>
      </c>
      <c r="E108" s="136">
        <f>расчёт!E101</f>
        <v>14.5</v>
      </c>
      <c r="F108" s="200">
        <v>5</v>
      </c>
      <c r="G108" s="200">
        <f>F108*310</f>
        <v>1550</v>
      </c>
    </row>
    <row r="109" spans="1:7" ht="15.75" x14ac:dyDescent="0.25">
      <c r="A109" s="180" t="str">
        <f>расчёт!A101</f>
        <v>20 мм</v>
      </c>
      <c r="B109" s="136">
        <f>расчёт!B102</f>
        <v>0.5</v>
      </c>
      <c r="C109" s="136">
        <f>расчёт!C102</f>
        <v>4</v>
      </c>
      <c r="D109" s="136">
        <f>расчёт!D102</f>
        <v>0</v>
      </c>
      <c r="E109" s="136">
        <f>расчёт!E102</f>
        <v>4.5</v>
      </c>
      <c r="F109" s="200"/>
      <c r="G109" s="200">
        <f>F109*220</f>
        <v>0</v>
      </c>
    </row>
    <row r="110" spans="1:7" ht="15.75" x14ac:dyDescent="0.25">
      <c r="A110" s="183" t="str">
        <f>расчёт!A102</f>
        <v>30 мм</v>
      </c>
      <c r="B110" s="136">
        <f>расчёт!B103</f>
        <v>6.5</v>
      </c>
      <c r="C110" s="136">
        <f>расчёт!C103</f>
        <v>20</v>
      </c>
      <c r="D110" s="136">
        <f>расчёт!D103</f>
        <v>4</v>
      </c>
      <c r="E110" s="136">
        <f>расчёт!E103</f>
        <v>22.5</v>
      </c>
      <c r="F110" s="200"/>
      <c r="G110" s="200">
        <f>F110*310</f>
        <v>0</v>
      </c>
    </row>
    <row r="111" spans="1:7" ht="15.75" outlineLevel="1" x14ac:dyDescent="0.25">
      <c r="A111" s="176" t="str">
        <f>расчёт!A103</f>
        <v>BQ9438 Tiger</v>
      </c>
      <c r="B111" s="136"/>
      <c r="C111" s="136"/>
      <c r="D111" s="136"/>
      <c r="E111" s="136"/>
      <c r="F111" s="200"/>
      <c r="G111" s="200"/>
    </row>
    <row r="112" spans="1:7" ht="15.75" outlineLevel="1" x14ac:dyDescent="0.25">
      <c r="A112" s="145" t="str">
        <f>расчёт!A104</f>
        <v>20 мм</v>
      </c>
      <c r="B112" s="136">
        <f>расчёт!B105</f>
        <v>3</v>
      </c>
      <c r="C112" s="136">
        <f>расчёт!C105</f>
        <v>0</v>
      </c>
      <c r="D112" s="136">
        <f>расчёт!D105</f>
        <v>0</v>
      </c>
      <c r="E112" s="136">
        <f>расчёт!E105</f>
        <v>3</v>
      </c>
      <c r="F112" s="200">
        <v>8</v>
      </c>
      <c r="G112" s="200">
        <f>F112*220</f>
        <v>1760</v>
      </c>
    </row>
    <row r="113" spans="1:8" ht="15.75" x14ac:dyDescent="0.25">
      <c r="A113" s="145" t="str">
        <f>расчёт!A105</f>
        <v>30 мм</v>
      </c>
      <c r="B113" s="136" t="e">
        <f>расчёт!#REF!</f>
        <v>#REF!</v>
      </c>
      <c r="C113" s="136" t="e">
        <f>расчёт!#REF!</f>
        <v>#REF!</v>
      </c>
      <c r="D113" s="136" t="e">
        <f>расчёт!#REF!</f>
        <v>#REF!</v>
      </c>
      <c r="E113" s="136" t="e">
        <f>расчёт!#REF!</f>
        <v>#REF!</v>
      </c>
      <c r="F113" s="200"/>
      <c r="G113" s="200">
        <f>F113*310</f>
        <v>0</v>
      </c>
    </row>
    <row r="114" spans="1:8" ht="15.75" x14ac:dyDescent="0.25">
      <c r="A114" s="176" t="e">
        <f>расчёт!#REF!</f>
        <v>#REF!</v>
      </c>
      <c r="B114" s="136"/>
      <c r="C114" s="136"/>
      <c r="D114" s="136"/>
      <c r="E114" s="136"/>
      <c r="F114" s="200"/>
      <c r="G114" s="200">
        <f>F114*220</f>
        <v>0</v>
      </c>
    </row>
    <row r="115" spans="1:8" ht="15.75" x14ac:dyDescent="0.25">
      <c r="A115" s="145" t="str">
        <f>расчёт!A106</f>
        <v>BQ9453 Taj Mahal</v>
      </c>
      <c r="B115" s="136">
        <f>расчёт!B112</f>
        <v>0.5</v>
      </c>
      <c r="C115" s="136">
        <f>расчёт!C112</f>
        <v>10</v>
      </c>
      <c r="D115" s="136">
        <f>расчёт!D112</f>
        <v>0.5</v>
      </c>
      <c r="E115" s="136">
        <f>расчёт!E112</f>
        <v>10</v>
      </c>
      <c r="F115" s="200"/>
      <c r="G115" s="200">
        <f>F115*220</f>
        <v>0</v>
      </c>
    </row>
    <row r="116" spans="1:8" ht="15.75" x14ac:dyDescent="0.25">
      <c r="A116" s="145" t="str">
        <f>расчёт!A107</f>
        <v>20 мм</v>
      </c>
      <c r="B116" s="136">
        <f>расчёт!B114</f>
        <v>0.5</v>
      </c>
      <c r="C116" s="136">
        <f>расчёт!C114</f>
        <v>0</v>
      </c>
      <c r="D116" s="136">
        <f>расчёт!D114</f>
        <v>0</v>
      </c>
      <c r="E116" s="136">
        <f>расчёт!E114</f>
        <v>0.5</v>
      </c>
      <c r="F116" s="200"/>
      <c r="G116" s="200">
        <f>F116*310</f>
        <v>0</v>
      </c>
    </row>
    <row r="117" spans="1:8" ht="15.75" x14ac:dyDescent="0.25">
      <c r="A117" s="176" t="str">
        <f>расчёт!A108</f>
        <v>30 мм</v>
      </c>
      <c r="B117" s="136"/>
      <c r="C117" s="136"/>
      <c r="D117" s="136"/>
      <c r="E117" s="136"/>
      <c r="F117" s="200"/>
      <c r="G117" s="200">
        <f>F117*220</f>
        <v>0</v>
      </c>
    </row>
    <row r="118" spans="1:8" ht="15.75" x14ac:dyDescent="0.25">
      <c r="A118" s="145" t="str">
        <f>расчёт!A109</f>
        <v>BQ9470 Azul Aran</v>
      </c>
      <c r="B118" s="136" t="e">
        <f>расчёт!#REF!</f>
        <v>#REF!</v>
      </c>
      <c r="C118" s="136" t="e">
        <f>расчёт!#REF!</f>
        <v>#REF!</v>
      </c>
      <c r="D118" s="136" t="e">
        <f>расчёт!#REF!</f>
        <v>#REF!</v>
      </c>
      <c r="E118" s="136" t="e">
        <f>расчёт!#REF!</f>
        <v>#REF!</v>
      </c>
      <c r="F118" s="200"/>
      <c r="G118" s="200">
        <f>F118*220</f>
        <v>0</v>
      </c>
    </row>
    <row r="119" spans="1:8" ht="15.75" x14ac:dyDescent="0.25">
      <c r="A119" s="145" t="str">
        <f>расчёт!A110</f>
        <v>20 мм</v>
      </c>
      <c r="B119" s="136" t="e">
        <f>расчёт!#REF!</f>
        <v>#REF!</v>
      </c>
      <c r="C119" s="136" t="e">
        <f>расчёт!#REF!</f>
        <v>#REF!</v>
      </c>
      <c r="D119" s="136" t="e">
        <f>расчёт!#REF!</f>
        <v>#REF!</v>
      </c>
      <c r="E119" s="136" t="e">
        <f>расчёт!#REF!</f>
        <v>#REF!</v>
      </c>
      <c r="F119" s="200"/>
      <c r="G119" s="200">
        <f>F119*310</f>
        <v>0</v>
      </c>
    </row>
    <row r="120" spans="1:8" ht="15.75" x14ac:dyDescent="0.25">
      <c r="A120" s="176" t="str">
        <f>расчёт!A111</f>
        <v>30 мм</v>
      </c>
      <c r="B120" s="136"/>
      <c r="C120" s="136"/>
      <c r="D120" s="136"/>
      <c r="E120" s="136"/>
      <c r="F120" s="212"/>
      <c r="G120" s="212"/>
    </row>
    <row r="121" spans="1:8" ht="15.75" x14ac:dyDescent="0.25">
      <c r="A121" s="145" t="str">
        <f>расчёт!A112</f>
        <v>BQ9602 Eramosa</v>
      </c>
      <c r="B121" s="136" t="e">
        <f>расчёт!#REF!</f>
        <v>#REF!</v>
      </c>
      <c r="C121" s="136" t="e">
        <f>расчёт!#REF!</f>
        <v>#REF!</v>
      </c>
      <c r="D121" s="136" t="e">
        <f>расчёт!#REF!</f>
        <v>#REF!</v>
      </c>
      <c r="E121" s="136" t="e">
        <f>расчёт!#REF!</f>
        <v>#REF!</v>
      </c>
      <c r="F121" s="212"/>
      <c r="G121" s="200">
        <f>F121*220</f>
        <v>0</v>
      </c>
    </row>
    <row r="122" spans="1:8" ht="15.75" x14ac:dyDescent="0.25">
      <c r="A122" s="145" t="e">
        <f>расчёт!#REF!</f>
        <v>#REF!</v>
      </c>
      <c r="B122" s="136" t="e">
        <f>расчёт!#REF!</f>
        <v>#REF!</v>
      </c>
      <c r="C122" s="136" t="e">
        <f>расчёт!#REF!</f>
        <v>#REF!</v>
      </c>
      <c r="D122" s="136" t="e">
        <f>расчёт!#REF!</f>
        <v>#REF!</v>
      </c>
      <c r="E122" s="136" t="e">
        <f>расчёт!#REF!</f>
        <v>#REF!</v>
      </c>
      <c r="F122" s="200"/>
      <c r="G122" s="200">
        <f>F122*310</f>
        <v>0</v>
      </c>
    </row>
    <row r="123" spans="1:8" ht="15.75" x14ac:dyDescent="0.25">
      <c r="A123" s="176" t="e">
        <f>расчёт!#REF!</f>
        <v>#REF!</v>
      </c>
      <c r="B123" s="136"/>
      <c r="C123" s="136"/>
      <c r="D123" s="136"/>
      <c r="E123" s="136"/>
      <c r="F123" s="200"/>
      <c r="G123" s="200">
        <f>F123*220</f>
        <v>0</v>
      </c>
    </row>
    <row r="124" spans="1:8" ht="15.75" x14ac:dyDescent="0.25">
      <c r="A124" s="145" t="e">
        <f>расчёт!#REF!</f>
        <v>#REF!</v>
      </c>
      <c r="B124" s="136" t="e">
        <f>расчёт!#REF!</f>
        <v>#REF!</v>
      </c>
      <c r="C124" s="136" t="e">
        <f>расчёт!#REF!</f>
        <v>#REF!</v>
      </c>
      <c r="D124" s="136" t="e">
        <f>расчёт!#REF!</f>
        <v>#REF!</v>
      </c>
      <c r="E124" s="136" t="e">
        <f>расчёт!#REF!</f>
        <v>#REF!</v>
      </c>
      <c r="F124" s="200"/>
      <c r="G124" s="200">
        <f>F124*220</f>
        <v>0</v>
      </c>
    </row>
    <row r="125" spans="1:8" ht="15.75" x14ac:dyDescent="0.25">
      <c r="A125" s="145" t="e">
        <f>расчёт!#REF!</f>
        <v>#REF!</v>
      </c>
      <c r="B125" s="136" t="e">
        <f>расчёт!#REF!</f>
        <v>#REF!</v>
      </c>
      <c r="C125" s="136" t="e">
        <f>расчёт!#REF!</f>
        <v>#REF!</v>
      </c>
      <c r="D125" s="136" t="e">
        <f>расчёт!#REF!</f>
        <v>#REF!</v>
      </c>
      <c r="E125" s="136" t="e">
        <f>расчёт!#REF!</f>
        <v>#REF!</v>
      </c>
      <c r="F125" s="200"/>
      <c r="G125" s="200">
        <f>F125*310</f>
        <v>0</v>
      </c>
    </row>
    <row r="126" spans="1:8" ht="15.75" x14ac:dyDescent="0.25">
      <c r="A126" s="176" t="e">
        <f>расчёт!#REF!</f>
        <v>#REF!</v>
      </c>
      <c r="B126" s="136"/>
      <c r="C126" s="136"/>
      <c r="D126" s="136"/>
      <c r="E126" s="136"/>
      <c r="F126" s="200"/>
      <c r="G126" s="200">
        <f>F126*220</f>
        <v>0</v>
      </c>
      <c r="H126" s="72"/>
    </row>
    <row r="127" spans="1:8" ht="15.75" x14ac:dyDescent="0.25">
      <c r="A127" s="145" t="e">
        <f>расчёт!#REF!</f>
        <v>#REF!</v>
      </c>
      <c r="B127" s="136" t="e">
        <f>расчёт!#REF!</f>
        <v>#REF!</v>
      </c>
      <c r="C127" s="136" t="e">
        <f>расчёт!#REF!</f>
        <v>#REF!</v>
      </c>
      <c r="D127" s="136" t="e">
        <f>расчёт!#REF!</f>
        <v>#REF!</v>
      </c>
      <c r="E127" s="136" t="e">
        <f>расчёт!#REF!</f>
        <v>#REF!</v>
      </c>
      <c r="F127" s="200"/>
      <c r="G127" s="200">
        <f>F127*220</f>
        <v>0</v>
      </c>
    </row>
    <row r="128" spans="1:8" ht="15.75" x14ac:dyDescent="0.25">
      <c r="A128" s="145" t="e">
        <f>расчёт!#REF!</f>
        <v>#REF!</v>
      </c>
      <c r="B128" s="136" t="e">
        <f>расчёт!#REF!</f>
        <v>#REF!</v>
      </c>
      <c r="C128" s="136" t="e">
        <f>расчёт!#REF!</f>
        <v>#REF!</v>
      </c>
      <c r="D128" s="136" t="e">
        <f>расчёт!#REF!</f>
        <v>#REF!</v>
      </c>
      <c r="E128" s="136" t="e">
        <f>расчёт!#REF!</f>
        <v>#REF!</v>
      </c>
      <c r="F128" s="200"/>
      <c r="G128" s="200">
        <f>F128*310</f>
        <v>0</v>
      </c>
    </row>
    <row r="129" spans="1:8" ht="15.75" x14ac:dyDescent="0.25">
      <c r="A129" s="176" t="e">
        <f>расчёт!#REF!</f>
        <v>#REF!</v>
      </c>
      <c r="B129" s="136"/>
      <c r="C129" s="136"/>
      <c r="D129" s="136"/>
      <c r="E129" s="136"/>
      <c r="F129" s="200"/>
      <c r="G129" s="200"/>
    </row>
    <row r="130" spans="1:8" ht="15.75" x14ac:dyDescent="0.25">
      <c r="A130" s="145" t="e">
        <f>расчёт!#REF!</f>
        <v>#REF!</v>
      </c>
      <c r="B130" s="136" t="e">
        <f>расчёт!#REF!</f>
        <v>#REF!</v>
      </c>
      <c r="C130" s="136" t="e">
        <f>расчёт!#REF!</f>
        <v>#REF!</v>
      </c>
      <c r="D130" s="136" t="e">
        <f>расчёт!#REF!</f>
        <v>#REF!</v>
      </c>
      <c r="E130" s="136" t="e">
        <f>расчёт!#REF!</f>
        <v>#REF!</v>
      </c>
      <c r="F130" s="200"/>
      <c r="G130" s="200">
        <f>F130*220</f>
        <v>0</v>
      </c>
    </row>
    <row r="131" spans="1:8" ht="15.75" x14ac:dyDescent="0.25">
      <c r="A131" s="145" t="e">
        <f>расчёт!#REF!</f>
        <v>#REF!</v>
      </c>
      <c r="B131" s="136" t="e">
        <f>расчёт!#REF!</f>
        <v>#REF!</v>
      </c>
      <c r="C131" s="136" t="e">
        <f>расчёт!#REF!</f>
        <v>#REF!</v>
      </c>
      <c r="D131" s="136" t="e">
        <f>расчёт!#REF!</f>
        <v>#REF!</v>
      </c>
      <c r="E131" s="136" t="e">
        <f>расчёт!#REF!</f>
        <v>#REF!</v>
      </c>
      <c r="F131" s="200"/>
      <c r="G131" s="200">
        <f>F131*310</f>
        <v>0</v>
      </c>
    </row>
    <row r="132" spans="1:8" ht="15.75" x14ac:dyDescent="0.25">
      <c r="A132" s="176" t="e">
        <f>расчёт!#REF!</f>
        <v>#REF!</v>
      </c>
      <c r="B132" s="136"/>
      <c r="C132" s="136"/>
      <c r="D132" s="136"/>
      <c r="E132" s="136"/>
      <c r="F132" s="200"/>
      <c r="G132" s="200"/>
    </row>
    <row r="133" spans="1:8" ht="15.75" x14ac:dyDescent="0.25">
      <c r="A133" s="145" t="e">
        <f>расчёт!#REF!</f>
        <v>#REF!</v>
      </c>
      <c r="B133" s="136" t="e">
        <f>расчёт!#REF!</f>
        <v>#REF!</v>
      </c>
      <c r="C133" s="136" t="e">
        <f>расчёт!#REF!</f>
        <v>#REF!</v>
      </c>
      <c r="D133" s="136" t="e">
        <f>расчёт!#REF!</f>
        <v>#REF!</v>
      </c>
      <c r="E133" s="136" t="e">
        <f>расчёт!#REF!</f>
        <v>#REF!</v>
      </c>
      <c r="F133" s="200"/>
      <c r="G133" s="200">
        <f>F133*220</f>
        <v>0</v>
      </c>
    </row>
    <row r="134" spans="1:8" ht="15.75" x14ac:dyDescent="0.25">
      <c r="A134" s="145" t="e">
        <f>расчёт!#REF!</f>
        <v>#REF!</v>
      </c>
      <c r="B134" s="136" t="e">
        <f>расчёт!#REF!</f>
        <v>#REF!</v>
      </c>
      <c r="C134" s="136" t="e">
        <f>расчёт!#REF!</f>
        <v>#REF!</v>
      </c>
      <c r="D134" s="136" t="e">
        <f>расчёт!#REF!</f>
        <v>#REF!</v>
      </c>
      <c r="E134" s="136" t="e">
        <f>расчёт!#REF!</f>
        <v>#REF!</v>
      </c>
      <c r="F134" s="200"/>
      <c r="G134" s="200">
        <f>F134*310</f>
        <v>0</v>
      </c>
    </row>
    <row r="135" spans="1:8" ht="15.75" x14ac:dyDescent="0.25">
      <c r="A135" s="176" t="e">
        <f>расчёт!#REF!</f>
        <v>#REF!</v>
      </c>
      <c r="B135" s="136"/>
      <c r="C135" s="136"/>
      <c r="D135" s="136"/>
      <c r="E135" s="136"/>
      <c r="F135" s="200"/>
      <c r="G135" s="200">
        <f>F135*220</f>
        <v>0</v>
      </c>
      <c r="H135" s="224"/>
    </row>
    <row r="136" spans="1:8" ht="15.75" x14ac:dyDescent="0.25">
      <c r="A136" s="145" t="e">
        <f>расчёт!#REF!</f>
        <v>#REF!</v>
      </c>
      <c r="B136" s="136" t="e">
        <f>расчёт!#REF!</f>
        <v>#REF!</v>
      </c>
      <c r="C136" s="136" t="e">
        <f>расчёт!#REF!</f>
        <v>#REF!</v>
      </c>
      <c r="D136" s="136" t="e">
        <f>расчёт!#REF!</f>
        <v>#REF!</v>
      </c>
      <c r="E136" s="136" t="e">
        <f>расчёт!#REF!</f>
        <v>#REF!</v>
      </c>
      <c r="F136" s="200"/>
      <c r="G136" s="200">
        <f>F136*220</f>
        <v>0</v>
      </c>
    </row>
    <row r="137" spans="1:8" ht="15.75" x14ac:dyDescent="0.25">
      <c r="A137" s="145" t="e">
        <f>расчёт!#REF!</f>
        <v>#REF!</v>
      </c>
      <c r="B137" s="136" t="e">
        <f>расчёт!#REF!</f>
        <v>#REF!</v>
      </c>
      <c r="C137" s="136" t="e">
        <f>расчёт!#REF!</f>
        <v>#REF!</v>
      </c>
      <c r="D137" s="136" t="e">
        <f>расчёт!#REF!</f>
        <v>#REF!</v>
      </c>
      <c r="E137" s="136" t="e">
        <f>расчёт!#REF!</f>
        <v>#REF!</v>
      </c>
      <c r="F137" s="200"/>
      <c r="G137" s="200">
        <f>F137*310</f>
        <v>0</v>
      </c>
    </row>
    <row r="138" spans="1:8" ht="15.75" x14ac:dyDescent="0.25">
      <c r="A138" s="176" t="e">
        <f>расчёт!#REF!</f>
        <v>#REF!</v>
      </c>
      <c r="B138" s="136"/>
      <c r="C138" s="136"/>
      <c r="D138" s="136"/>
      <c r="E138" s="136"/>
      <c r="F138" s="200"/>
      <c r="G138" s="200"/>
    </row>
    <row r="139" spans="1:8" ht="15.75" x14ac:dyDescent="0.25">
      <c r="A139" s="145" t="e">
        <f>расчёт!#REF!</f>
        <v>#REF!</v>
      </c>
      <c r="B139" s="136" t="e">
        <f>расчёт!#REF!</f>
        <v>#REF!</v>
      </c>
      <c r="C139" s="136" t="e">
        <f>расчёт!#REF!</f>
        <v>#REF!</v>
      </c>
      <c r="D139" s="136" t="e">
        <f>расчёт!#REF!</f>
        <v>#REF!</v>
      </c>
      <c r="E139" s="136" t="e">
        <f>расчёт!#REF!</f>
        <v>#REF!</v>
      </c>
      <c r="F139" s="212"/>
      <c r="G139" s="200">
        <f>F139*220</f>
        <v>0</v>
      </c>
    </row>
    <row r="140" spans="1:8" ht="15.75" x14ac:dyDescent="0.25">
      <c r="A140" s="145" t="e">
        <f>расчёт!#REF!</f>
        <v>#REF!</v>
      </c>
      <c r="B140" s="136" t="e">
        <f>расчёт!#REF!</f>
        <v>#REF!</v>
      </c>
      <c r="C140" s="136" t="e">
        <f>расчёт!#REF!</f>
        <v>#REF!</v>
      </c>
      <c r="D140" s="136" t="e">
        <f>расчёт!#REF!</f>
        <v>#REF!</v>
      </c>
      <c r="E140" s="136" t="e">
        <f>расчёт!#REF!</f>
        <v>#REF!</v>
      </c>
      <c r="F140" s="212"/>
      <c r="G140" s="200">
        <f>F140*310</f>
        <v>0</v>
      </c>
    </row>
    <row r="141" spans="1:8" ht="15.75" outlineLevel="1" x14ac:dyDescent="0.25">
      <c r="A141" s="180" t="e">
        <f>расчёт!#REF!</f>
        <v>#REF!</v>
      </c>
      <c r="B141" s="136"/>
      <c r="C141" s="136"/>
      <c r="D141" s="136"/>
      <c r="E141" s="136"/>
      <c r="F141" s="200"/>
      <c r="G141" s="200"/>
    </row>
    <row r="142" spans="1:8" ht="15.75" outlineLevel="1" x14ac:dyDescent="0.25">
      <c r="A142" s="183" t="e">
        <f>расчёт!#REF!</f>
        <v>#REF!</v>
      </c>
      <c r="B142" s="136" t="e">
        <f>расчёт!#REF!</f>
        <v>#REF!</v>
      </c>
      <c r="C142" s="136" t="e">
        <f>расчёт!#REF!</f>
        <v>#REF!</v>
      </c>
      <c r="D142" s="136" t="e">
        <f>расчёт!#REF!</f>
        <v>#REF!</v>
      </c>
      <c r="E142" s="136" t="e">
        <f>расчёт!#REF!</f>
        <v>#REF!</v>
      </c>
      <c r="F142" s="213"/>
      <c r="G142" s="200">
        <f>F142*220</f>
        <v>0</v>
      </c>
    </row>
    <row r="143" spans="1:8" ht="15.75" outlineLevel="1" x14ac:dyDescent="0.25">
      <c r="A143" s="183" t="e">
        <f>расчёт!#REF!</f>
        <v>#REF!</v>
      </c>
      <c r="B143" s="136" t="e">
        <f>расчёт!#REF!</f>
        <v>#REF!</v>
      </c>
      <c r="C143" s="136" t="e">
        <f>расчёт!#REF!</f>
        <v>#REF!</v>
      </c>
      <c r="D143" s="136" t="e">
        <f>расчёт!#REF!</f>
        <v>#REF!</v>
      </c>
      <c r="E143" s="136" t="e">
        <f>расчёт!#REF!</f>
        <v>#REF!</v>
      </c>
      <c r="F143" s="212"/>
      <c r="G143" s="200">
        <f>F143*310</f>
        <v>0</v>
      </c>
    </row>
    <row r="144" spans="1:8" ht="15.75" outlineLevel="1" x14ac:dyDescent="0.25">
      <c r="A144" s="180" t="e">
        <f>расчёт!#REF!</f>
        <v>#REF!</v>
      </c>
      <c r="B144" s="136"/>
      <c r="C144" s="136"/>
      <c r="D144" s="136"/>
      <c r="E144" s="136"/>
      <c r="F144" s="212"/>
      <c r="G144" s="212"/>
    </row>
    <row r="145" spans="1:7" ht="15.75" outlineLevel="1" x14ac:dyDescent="0.25">
      <c r="A145" s="183" t="e">
        <f>расчёт!#REF!</f>
        <v>#REF!</v>
      </c>
      <c r="B145" s="136" t="e">
        <f>расчёт!#REF!</f>
        <v>#REF!</v>
      </c>
      <c r="C145" s="136" t="e">
        <f>расчёт!#REF!</f>
        <v>#REF!</v>
      </c>
      <c r="D145" s="136" t="e">
        <f>расчёт!#REF!</f>
        <v>#REF!</v>
      </c>
      <c r="E145" s="136" t="e">
        <f>расчёт!#REF!</f>
        <v>#REF!</v>
      </c>
      <c r="F145" s="212"/>
      <c r="G145" s="200">
        <f>F145*220</f>
        <v>0</v>
      </c>
    </row>
    <row r="146" spans="1:7" ht="15.75" outlineLevel="1" x14ac:dyDescent="0.25">
      <c r="A146" s="183" t="e">
        <f>расчёт!#REF!</f>
        <v>#REF!</v>
      </c>
      <c r="B146" s="136" t="e">
        <f>расчёт!#REF!</f>
        <v>#REF!</v>
      </c>
      <c r="C146" s="136" t="e">
        <f>расчёт!#REF!</f>
        <v>#REF!</v>
      </c>
      <c r="D146" s="136" t="e">
        <f>расчёт!#REF!</f>
        <v>#REF!</v>
      </c>
      <c r="E146" s="136" t="e">
        <f>расчёт!#REF!</f>
        <v>#REF!</v>
      </c>
      <c r="F146" s="212"/>
      <c r="G146" s="200">
        <f>F146*310</f>
        <v>0</v>
      </c>
    </row>
    <row r="147" spans="1:7" ht="15.75" outlineLevel="1" x14ac:dyDescent="0.25">
      <c r="A147" s="180" t="e">
        <f>расчёт!#REF!</f>
        <v>#REF!</v>
      </c>
      <c r="B147" s="136"/>
      <c r="C147" s="136"/>
      <c r="D147" s="136"/>
      <c r="E147" s="136"/>
      <c r="F147" s="212"/>
      <c r="G147" s="212"/>
    </row>
    <row r="148" spans="1:7" ht="15.75" outlineLevel="1" x14ac:dyDescent="0.25">
      <c r="A148" s="183" t="e">
        <f>расчёт!#REF!</f>
        <v>#REF!</v>
      </c>
      <c r="B148" s="136" t="e">
        <f>расчёт!#REF!</f>
        <v>#REF!</v>
      </c>
      <c r="C148" s="136" t="e">
        <f>расчёт!#REF!</f>
        <v>#REF!</v>
      </c>
      <c r="D148" s="136" t="e">
        <f>расчёт!#REF!</f>
        <v>#REF!</v>
      </c>
      <c r="E148" s="136" t="e">
        <f>расчёт!#REF!</f>
        <v>#REF!</v>
      </c>
      <c r="F148" s="212"/>
      <c r="G148" s="200">
        <f>F148*220</f>
        <v>0</v>
      </c>
    </row>
    <row r="149" spans="1:7" ht="15.75" outlineLevel="1" x14ac:dyDescent="0.25">
      <c r="A149" s="183" t="e">
        <f>расчёт!#REF!</f>
        <v>#REF!</v>
      </c>
      <c r="B149" s="136" t="e">
        <f>расчёт!#REF!</f>
        <v>#REF!</v>
      </c>
      <c r="C149" s="136" t="e">
        <f>расчёт!#REF!</f>
        <v>#REF!</v>
      </c>
      <c r="D149" s="136" t="e">
        <f>расчёт!#REF!</f>
        <v>#REF!</v>
      </c>
      <c r="E149" s="136" t="e">
        <f>расчёт!#REF!</f>
        <v>#REF!</v>
      </c>
      <c r="F149" s="212"/>
      <c r="G149" s="200">
        <f>F149*310</f>
        <v>0</v>
      </c>
    </row>
    <row r="150" spans="1:7" ht="15.75" outlineLevel="1" x14ac:dyDescent="0.25">
      <c r="A150" s="180" t="e">
        <f>расчёт!#REF!</f>
        <v>#REF!</v>
      </c>
      <c r="B150" s="136"/>
      <c r="C150" s="136"/>
      <c r="D150" s="136"/>
      <c r="E150" s="136"/>
      <c r="F150" s="212"/>
      <c r="G150" s="212"/>
    </row>
    <row r="151" spans="1:7" ht="15.75" outlineLevel="1" x14ac:dyDescent="0.25">
      <c r="A151" s="183" t="e">
        <f>расчёт!#REF!</f>
        <v>#REF!</v>
      </c>
      <c r="B151" s="136" t="e">
        <f>расчёт!#REF!</f>
        <v>#REF!</v>
      </c>
      <c r="C151" s="136" t="e">
        <f>расчёт!#REF!</f>
        <v>#REF!</v>
      </c>
      <c r="D151" s="136" t="e">
        <f>расчёт!#REF!</f>
        <v>#REF!</v>
      </c>
      <c r="E151" s="136" t="e">
        <f>расчёт!#REF!</f>
        <v>#REF!</v>
      </c>
      <c r="F151" s="212"/>
      <c r="G151" s="212"/>
    </row>
    <row r="152" spans="1:7" ht="12.75" x14ac:dyDescent="0.2">
      <c r="B152" s="225" t="e">
        <f>SUM(B4:B151)</f>
        <v>#REF!</v>
      </c>
      <c r="C152" s="225" t="e">
        <f t="shared" ref="C152:E152" si="0">SUM(C4:C151)</f>
        <v>#REF!</v>
      </c>
      <c r="D152" s="225" t="e">
        <f t="shared" si="0"/>
        <v>#REF!</v>
      </c>
      <c r="E152" s="225" t="e">
        <f t="shared" si="0"/>
        <v>#REF!</v>
      </c>
    </row>
    <row r="155" spans="1:7" ht="15.75" x14ac:dyDescent="0.25">
      <c r="F155" s="201"/>
      <c r="G155" s="201"/>
    </row>
  </sheetData>
  <autoFilter ref="A1:H152"/>
  <mergeCells count="4">
    <mergeCell ref="B2:E2"/>
    <mergeCell ref="F2:F3"/>
    <mergeCell ref="G2:G3"/>
    <mergeCell ref="H2:H3"/>
  </mergeCells>
  <conditionalFormatting sqref="F71:G72 F141:G141 G82 F4:G24 G24:G25 F26:G40 F42:G54 G54:G55 F56:G69 G70:G75 F75:G81 G121:G122 F122:G138 F83:G119 G139:G140 G142:G143 G145:G146 G148:G149">
    <cfRule type="cellIs" dxfId="381" priority="10" operator="equal">
      <formula>0</formula>
    </cfRule>
  </conditionalFormatting>
  <conditionalFormatting sqref="G5:G40 G42:G119 G121:G143 G145:G146 G148:G149">
    <cfRule type="cellIs" dxfId="380" priority="9" operator="equal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>
      <pane ySplit="3" topLeftCell="A55" activePane="bottomLeft" state="frozenSplit"/>
      <selection pane="bottomLeft" activeCell="H60" sqref="H60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  <col min="9" max="9" width="22.5" style="237" bestFit="1" customWidth="1"/>
    <col min="10" max="10" width="6.5" customWidth="1"/>
  </cols>
  <sheetData>
    <row r="1" spans="1:10" ht="15.75" x14ac:dyDescent="0.25">
      <c r="F1" s="201">
        <f>SUM(F4:F154)</f>
        <v>85</v>
      </c>
      <c r="G1" s="201">
        <f>SUM(G4:G154)</f>
        <v>20230</v>
      </c>
    </row>
    <row r="2" spans="1:10" ht="12.75" customHeight="1" x14ac:dyDescent="0.2">
      <c r="A2" s="43" t="s">
        <v>0</v>
      </c>
      <c r="B2" s="459" t="s">
        <v>225</v>
      </c>
      <c r="C2" s="460"/>
      <c r="D2" s="460"/>
      <c r="E2" s="461"/>
      <c r="F2" s="477" t="s">
        <v>226</v>
      </c>
      <c r="G2" s="477" t="s">
        <v>72</v>
      </c>
      <c r="H2" s="463" t="s">
        <v>71</v>
      </c>
    </row>
    <row r="3" spans="1:10" ht="15" customHeight="1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10" ht="15.75" x14ac:dyDescent="0.25">
      <c r="A4" s="176" t="str">
        <f>расчёт!A4</f>
        <v>BQ100 Quasar Light</v>
      </c>
      <c r="B4" s="136"/>
      <c r="C4" s="136"/>
      <c r="D4" s="136"/>
      <c r="E4" s="136"/>
      <c r="F4" s="200"/>
      <c r="G4" s="200"/>
    </row>
    <row r="5" spans="1:10" ht="15.75" x14ac:dyDescent="0.25">
      <c r="A5" s="145" t="str">
        <f>расчёт!A5</f>
        <v>20 мм</v>
      </c>
      <c r="B5" s="136">
        <f>расчёт!B5</f>
        <v>15</v>
      </c>
      <c r="C5" s="136">
        <f>расчёт!C5</f>
        <v>0</v>
      </c>
      <c r="D5" s="136">
        <f>расчёт!D5</f>
        <v>0.5</v>
      </c>
      <c r="E5" s="136">
        <f>расчёт!E5</f>
        <v>14.5</v>
      </c>
      <c r="F5" s="200"/>
      <c r="G5" s="200">
        <f>F5*220</f>
        <v>0</v>
      </c>
      <c r="H5" s="72"/>
    </row>
    <row r="6" spans="1:10" ht="15.75" x14ac:dyDescent="0.25">
      <c r="A6" s="145" t="str">
        <f>расчёт!A6</f>
        <v>30 мм</v>
      </c>
      <c r="B6" s="136">
        <f>расчёт!B6</f>
        <v>2</v>
      </c>
      <c r="C6" s="136">
        <f>расчёт!C6</f>
        <v>4</v>
      </c>
      <c r="D6" s="136">
        <f>расчёт!D6</f>
        <v>0</v>
      </c>
      <c r="E6" s="136">
        <f>расчёт!E6</f>
        <v>6</v>
      </c>
      <c r="F6" s="200"/>
      <c r="G6" s="200">
        <f>F6*310</f>
        <v>0</v>
      </c>
    </row>
    <row r="7" spans="1:10" ht="15.75" x14ac:dyDescent="0.25">
      <c r="A7" s="176" t="str">
        <f>расчёт!A7</f>
        <v>BQ200 Artiс Snow</v>
      </c>
      <c r="B7" s="136"/>
      <c r="C7" s="136"/>
      <c r="D7" s="136"/>
      <c r="E7" s="136"/>
      <c r="F7" s="200"/>
      <c r="G7" s="200"/>
    </row>
    <row r="8" spans="1:10" ht="15.75" x14ac:dyDescent="0.25">
      <c r="A8" s="145" t="str">
        <f>расчёт!A8</f>
        <v>20 мм</v>
      </c>
      <c r="B8" s="136">
        <f>расчёт!B8</f>
        <v>11.5</v>
      </c>
      <c r="C8" s="136">
        <f>расчёт!C8</f>
        <v>10</v>
      </c>
      <c r="D8" s="136">
        <f>расчёт!D8</f>
        <v>3.5</v>
      </c>
      <c r="E8" s="136">
        <f>расчёт!E8</f>
        <v>18</v>
      </c>
      <c r="F8" s="200">
        <v>8</v>
      </c>
      <c r="G8" s="200">
        <f>F8*220</f>
        <v>1760</v>
      </c>
      <c r="H8" s="72"/>
      <c r="I8" s="238" t="s">
        <v>7</v>
      </c>
      <c r="J8" s="236">
        <v>8</v>
      </c>
    </row>
    <row r="9" spans="1:10" ht="15.75" x14ac:dyDescent="0.25">
      <c r="A9" s="145" t="str">
        <f>расчёт!A9</f>
        <v>30 мм</v>
      </c>
      <c r="B9" s="136">
        <f>расчёт!B9</f>
        <v>4.5</v>
      </c>
      <c r="C9" s="136">
        <f>расчёт!C9</f>
        <v>0</v>
      </c>
      <c r="D9" s="136">
        <f>расчёт!D9</f>
        <v>0</v>
      </c>
      <c r="E9" s="136">
        <f>расчёт!E9</f>
        <v>4.5</v>
      </c>
      <c r="F9" s="200"/>
      <c r="G9" s="200">
        <f>F9*310</f>
        <v>0</v>
      </c>
    </row>
    <row r="10" spans="1:10" ht="15.75" x14ac:dyDescent="0.25">
      <c r="A10" s="176" t="e">
        <f>расчёт!#REF!</f>
        <v>#REF!</v>
      </c>
      <c r="B10" s="136"/>
      <c r="C10" s="136"/>
      <c r="D10" s="136"/>
      <c r="E10" s="136"/>
      <c r="F10" s="200"/>
      <c r="G10" s="200"/>
    </row>
    <row r="11" spans="1:10" ht="15.75" x14ac:dyDescent="0.25">
      <c r="A11" s="145" t="e">
        <f>расчёт!#REF!</f>
        <v>#REF!</v>
      </c>
      <c r="B11" s="136" t="e">
        <f>расчёт!#REF!</f>
        <v>#REF!</v>
      </c>
      <c r="C11" s="136" t="e">
        <f>расчёт!#REF!</f>
        <v>#REF!</v>
      </c>
      <c r="D11" s="136" t="e">
        <f>расчёт!#REF!</f>
        <v>#REF!</v>
      </c>
      <c r="E11" s="136" t="e">
        <f>расчёт!#REF!</f>
        <v>#REF!</v>
      </c>
      <c r="F11" s="200"/>
      <c r="G11" s="200">
        <f>F11*220</f>
        <v>0</v>
      </c>
    </row>
    <row r="12" spans="1:10" ht="15.75" x14ac:dyDescent="0.25">
      <c r="A12" s="145" t="e">
        <f>расчёт!#REF!</f>
        <v>#REF!</v>
      </c>
      <c r="B12" s="136" t="e">
        <f>расчёт!#REF!</f>
        <v>#REF!</v>
      </c>
      <c r="C12" s="136" t="e">
        <f>расчёт!#REF!</f>
        <v>#REF!</v>
      </c>
      <c r="D12" s="136" t="e">
        <f>расчёт!#REF!</f>
        <v>#REF!</v>
      </c>
      <c r="E12" s="136" t="e">
        <f>расчёт!#REF!</f>
        <v>#REF!</v>
      </c>
      <c r="F12" s="200"/>
      <c r="G12" s="200">
        <f>F12*310</f>
        <v>0</v>
      </c>
    </row>
    <row r="13" spans="1:10" ht="15.75" x14ac:dyDescent="0.25">
      <c r="A13" s="176" t="str">
        <f>расчёт!A10</f>
        <v>BQ2101 Pure Black</v>
      </c>
      <c r="B13" s="136"/>
      <c r="C13" s="136"/>
      <c r="D13" s="136"/>
      <c r="E13" s="136"/>
      <c r="F13" s="200"/>
      <c r="G13" s="200"/>
    </row>
    <row r="14" spans="1:10" ht="15.75" x14ac:dyDescent="0.25">
      <c r="A14" s="145" t="str">
        <f>расчёт!A11</f>
        <v>20 мм</v>
      </c>
      <c r="B14" s="136">
        <f>расчёт!B11</f>
        <v>3.5</v>
      </c>
      <c r="C14" s="136">
        <f>расчёт!C11</f>
        <v>20</v>
      </c>
      <c r="D14" s="136">
        <f>расчёт!D11</f>
        <v>8</v>
      </c>
      <c r="E14" s="136">
        <f>расчёт!E11</f>
        <v>15.5</v>
      </c>
      <c r="F14" s="200"/>
      <c r="G14" s="200">
        <f>F14*220</f>
        <v>0</v>
      </c>
    </row>
    <row r="15" spans="1:10" ht="15.75" customHeight="1" outlineLevel="1" x14ac:dyDescent="0.25">
      <c r="A15" s="180" t="str">
        <f>расчёт!A15</f>
        <v>BQ2607 Serizzo Monterosa</v>
      </c>
      <c r="B15" s="136">
        <f>расчёт!B15</f>
        <v>15</v>
      </c>
      <c r="C15" s="136">
        <f>расчёт!C15</f>
        <v>10</v>
      </c>
      <c r="D15" s="136">
        <f>расчёт!D15</f>
        <v>2.5</v>
      </c>
      <c r="E15" s="136">
        <f>расчёт!E15</f>
        <v>22.5</v>
      </c>
      <c r="F15" s="200"/>
      <c r="G15" s="200"/>
    </row>
    <row r="16" spans="1:10" ht="15.75" customHeight="1" outlineLevel="1" x14ac:dyDescent="0.25">
      <c r="A16" s="183" t="str">
        <f>расчёт!A16</f>
        <v>20 мм</v>
      </c>
      <c r="B16" s="136">
        <f>расчёт!B16</f>
        <v>13.5</v>
      </c>
      <c r="C16" s="136">
        <f>расчёт!C16</f>
        <v>10</v>
      </c>
      <c r="D16" s="136">
        <f>расчёт!D16</f>
        <v>2.5</v>
      </c>
      <c r="E16" s="136">
        <f>расчёт!E16</f>
        <v>21</v>
      </c>
      <c r="F16" s="200"/>
      <c r="G16" s="200"/>
    </row>
    <row r="17" spans="1:7" ht="15.75" x14ac:dyDescent="0.25">
      <c r="A17" s="180" t="e">
        <f>расчёт!#REF!</f>
        <v>#REF!</v>
      </c>
      <c r="B17" s="136" t="e">
        <f>расчёт!#REF!</f>
        <v>#REF!</v>
      </c>
      <c r="C17" s="136" t="e">
        <f>расчёт!#REF!</f>
        <v>#REF!</v>
      </c>
      <c r="D17" s="136" t="e">
        <f>расчёт!#REF!</f>
        <v>#REF!</v>
      </c>
      <c r="E17" s="136" t="e">
        <f>расчёт!#REF!</f>
        <v>#REF!</v>
      </c>
      <c r="F17" s="200"/>
      <c r="G17" s="200"/>
    </row>
    <row r="18" spans="1:7" ht="15.75" x14ac:dyDescent="0.25">
      <c r="A18" s="183" t="e">
        <f>расчёт!#REF!</f>
        <v>#REF!</v>
      </c>
      <c r="B18" s="136" t="e">
        <f>расчёт!#REF!</f>
        <v>#REF!</v>
      </c>
      <c r="C18" s="136" t="e">
        <f>расчёт!#REF!</f>
        <v>#REF!</v>
      </c>
      <c r="D18" s="136" t="e">
        <f>расчёт!#REF!</f>
        <v>#REF!</v>
      </c>
      <c r="E18" s="136" t="e">
        <f>расчёт!#REF!</f>
        <v>#REF!</v>
      </c>
      <c r="F18" s="200"/>
      <c r="G18" s="200"/>
    </row>
    <row r="19" spans="1:7" ht="15.75" x14ac:dyDescent="0.25">
      <c r="A19" s="180" t="str">
        <f>расчёт!A19</f>
        <v>20 мм</v>
      </c>
      <c r="B19" s="136">
        <f>расчёт!B19</f>
        <v>20</v>
      </c>
      <c r="C19" s="136">
        <f>расчёт!C19</f>
        <v>0</v>
      </c>
      <c r="D19" s="136">
        <f>расчёт!D19</f>
        <v>1.5</v>
      </c>
      <c r="E19" s="136">
        <f>расчёт!E19</f>
        <v>18.5</v>
      </c>
      <c r="F19" s="200"/>
      <c r="G19" s="200"/>
    </row>
    <row r="20" spans="1:7" ht="15.75" x14ac:dyDescent="0.25">
      <c r="A20" s="183" t="str">
        <f>расчёт!A20</f>
        <v>30 мм</v>
      </c>
      <c r="B20" s="136">
        <f>расчёт!B20</f>
        <v>2.5</v>
      </c>
      <c r="C20" s="136">
        <f>расчёт!C20</f>
        <v>4</v>
      </c>
      <c r="D20" s="136">
        <f>расчёт!D20</f>
        <v>0</v>
      </c>
      <c r="E20" s="136">
        <f>расчёт!E20</f>
        <v>6.5</v>
      </c>
      <c r="F20" s="200"/>
      <c r="G20" s="200"/>
    </row>
    <row r="21" spans="1:7" ht="15.75" x14ac:dyDescent="0.25">
      <c r="A21" s="176" t="str">
        <f>расчёт!A21</f>
        <v>BQ8270 Calacatta</v>
      </c>
      <c r="B21" s="136"/>
      <c r="C21" s="136"/>
      <c r="D21" s="136"/>
      <c r="E21" s="136"/>
      <c r="F21" s="200"/>
      <c r="G21" s="200"/>
    </row>
    <row r="22" spans="1:7" ht="15.75" x14ac:dyDescent="0.25">
      <c r="A22" s="145" t="str">
        <f>расчёт!A22</f>
        <v>20 мм</v>
      </c>
      <c r="B22" s="136">
        <f>расчёт!B22</f>
        <v>20</v>
      </c>
      <c r="C22" s="136">
        <f>расчёт!C22</f>
        <v>10</v>
      </c>
      <c r="D22" s="136">
        <f>расчёт!D22</f>
        <v>2.5</v>
      </c>
      <c r="E22" s="136">
        <f>расчёт!E22</f>
        <v>27.5</v>
      </c>
      <c r="F22" s="200"/>
      <c r="G22" s="200"/>
    </row>
    <row r="23" spans="1:7" ht="15.75" x14ac:dyDescent="0.25">
      <c r="A23" s="176" t="str">
        <f>расчёт!A23</f>
        <v>30 мм</v>
      </c>
      <c r="B23" s="136"/>
      <c r="C23" s="136"/>
      <c r="D23" s="136"/>
      <c r="E23" s="136"/>
      <c r="F23" s="200"/>
      <c r="G23" s="200"/>
    </row>
    <row r="24" spans="1:7" ht="15.75" x14ac:dyDescent="0.25">
      <c r="A24" s="145" t="e">
        <f>расчёт!#REF!</f>
        <v>#REF!</v>
      </c>
      <c r="B24" s="136" t="e">
        <f>расчёт!#REF!</f>
        <v>#REF!</v>
      </c>
      <c r="C24" s="136" t="e">
        <f>расчёт!#REF!</f>
        <v>#REF!</v>
      </c>
      <c r="D24" s="136" t="e">
        <f>расчёт!#REF!</f>
        <v>#REF!</v>
      </c>
      <c r="E24" s="136" t="e">
        <f>расчёт!#REF!</f>
        <v>#REF!</v>
      </c>
      <c r="F24" s="200"/>
      <c r="G24" s="200">
        <f>F24*220</f>
        <v>0</v>
      </c>
    </row>
    <row r="25" spans="1:7" ht="15.75" x14ac:dyDescent="0.25">
      <c r="A25" s="145" t="e">
        <f>расчёт!#REF!</f>
        <v>#REF!</v>
      </c>
      <c r="B25" s="136" t="e">
        <f>расчёт!#REF!</f>
        <v>#REF!</v>
      </c>
      <c r="C25" s="136" t="e">
        <f>расчёт!#REF!</f>
        <v>#REF!</v>
      </c>
      <c r="D25" s="136" t="e">
        <f>расчёт!#REF!</f>
        <v>#REF!</v>
      </c>
      <c r="E25" s="136" t="e">
        <f>расчёт!#REF!</f>
        <v>#REF!</v>
      </c>
      <c r="F25" s="212"/>
      <c r="G25" s="200">
        <f>F25*310</f>
        <v>0</v>
      </c>
    </row>
    <row r="26" spans="1:7" ht="15.75" x14ac:dyDescent="0.25">
      <c r="A26" s="176" t="e">
        <f>расчёт!#REF!</f>
        <v>#REF!</v>
      </c>
      <c r="B26" s="136"/>
      <c r="C26" s="136"/>
      <c r="D26" s="136"/>
      <c r="E26" s="136"/>
      <c r="F26" s="200"/>
      <c r="G26" s="200"/>
    </row>
    <row r="27" spans="1:7" ht="15.75" x14ac:dyDescent="0.25">
      <c r="A27" s="145" t="str">
        <f>расчёт!A24</f>
        <v>BQ8430 Botticino classic</v>
      </c>
      <c r="B27" s="136">
        <f>расчёт!B24</f>
        <v>21</v>
      </c>
      <c r="C27" s="136">
        <f>расчёт!C24</f>
        <v>11</v>
      </c>
      <c r="D27" s="136">
        <f>расчёт!D24</f>
        <v>9.5</v>
      </c>
      <c r="E27" s="136">
        <f>расчёт!E24</f>
        <v>22.5</v>
      </c>
      <c r="F27" s="200"/>
      <c r="G27" s="200">
        <f>F27*220</f>
        <v>0</v>
      </c>
    </row>
    <row r="28" spans="1:7" ht="15.75" x14ac:dyDescent="0.25">
      <c r="A28" s="145" t="str">
        <f>расчёт!A25</f>
        <v>20 мм</v>
      </c>
      <c r="B28" s="136">
        <f>расчёт!B25</f>
        <v>16.5</v>
      </c>
      <c r="C28" s="136">
        <f>расчёт!C25</f>
        <v>7</v>
      </c>
      <c r="D28" s="136">
        <f>расчёт!D25</f>
        <v>9.5</v>
      </c>
      <c r="E28" s="136">
        <f>расчёт!E25</f>
        <v>14</v>
      </c>
      <c r="F28" s="200"/>
      <c r="G28" s="200">
        <f>F28*310</f>
        <v>0</v>
      </c>
    </row>
    <row r="29" spans="1:7" ht="15.75" x14ac:dyDescent="0.25">
      <c r="A29" s="176" t="str">
        <f>расчёт!A26</f>
        <v>30 мм</v>
      </c>
      <c r="B29" s="136"/>
      <c r="C29" s="136"/>
      <c r="D29" s="136"/>
      <c r="E29" s="136"/>
      <c r="F29" s="200"/>
      <c r="G29" s="200"/>
    </row>
    <row r="30" spans="1:7" ht="15.75" x14ac:dyDescent="0.25">
      <c r="A30" s="145" t="e">
        <f>расчёт!#REF!</f>
        <v>#REF!</v>
      </c>
      <c r="B30" s="136" t="e">
        <f>расчёт!#REF!</f>
        <v>#REF!</v>
      </c>
      <c r="C30" s="136" t="e">
        <f>расчёт!#REF!</f>
        <v>#REF!</v>
      </c>
      <c r="D30" s="136" t="e">
        <f>расчёт!#REF!</f>
        <v>#REF!</v>
      </c>
      <c r="E30" s="136" t="e">
        <f>расчёт!#REF!</f>
        <v>#REF!</v>
      </c>
      <c r="F30" s="200"/>
      <c r="G30" s="200">
        <f>F30*220</f>
        <v>0</v>
      </c>
    </row>
    <row r="31" spans="1:7" ht="15.75" x14ac:dyDescent="0.25">
      <c r="A31" s="145" t="e">
        <f>расчёт!#REF!</f>
        <v>#REF!</v>
      </c>
      <c r="B31" s="136" t="e">
        <f>расчёт!#REF!</f>
        <v>#REF!</v>
      </c>
      <c r="C31" s="136" t="e">
        <f>расчёт!#REF!</f>
        <v>#REF!</v>
      </c>
      <c r="D31" s="136" t="e">
        <f>расчёт!#REF!</f>
        <v>#REF!</v>
      </c>
      <c r="E31" s="136" t="e">
        <f>расчёт!#REF!</f>
        <v>#REF!</v>
      </c>
      <c r="F31" s="200"/>
      <c r="G31" s="200">
        <f>F31*310</f>
        <v>0</v>
      </c>
    </row>
    <row r="32" spans="1:7" ht="15.75" x14ac:dyDescent="0.25">
      <c r="A32" s="176" t="e">
        <f>расчёт!#REF!</f>
        <v>#REF!</v>
      </c>
      <c r="B32" s="136"/>
      <c r="C32" s="136"/>
      <c r="D32" s="136"/>
      <c r="E32" s="136"/>
      <c r="F32" s="200"/>
      <c r="G32" s="200"/>
    </row>
    <row r="33" spans="1:10" ht="15.75" x14ac:dyDescent="0.25">
      <c r="A33" s="145" t="str">
        <f>расчёт!A27</f>
        <v>BQ8440 Bianco Venato</v>
      </c>
      <c r="B33" s="136">
        <f>расчёт!B27</f>
        <v>20.5</v>
      </c>
      <c r="C33" s="136">
        <f>расчёт!C27</f>
        <v>25</v>
      </c>
      <c r="D33" s="136">
        <f>расчёт!D27</f>
        <v>8.5</v>
      </c>
      <c r="E33" s="136">
        <f>расчёт!E27</f>
        <v>37</v>
      </c>
      <c r="F33" s="200"/>
      <c r="G33" s="200">
        <f>F33*220</f>
        <v>0</v>
      </c>
    </row>
    <row r="34" spans="1:10" ht="15.75" x14ac:dyDescent="0.25">
      <c r="A34" s="145" t="str">
        <f>расчёт!A28</f>
        <v>20 мм</v>
      </c>
      <c r="B34" s="136">
        <f>расчёт!B28</f>
        <v>14.5</v>
      </c>
      <c r="C34" s="136">
        <f>расчёт!C28</f>
        <v>25</v>
      </c>
      <c r="D34" s="136">
        <f>расчёт!D28</f>
        <v>6.5</v>
      </c>
      <c r="E34" s="136">
        <f>расчёт!E28</f>
        <v>33</v>
      </c>
      <c r="F34" s="200"/>
      <c r="G34" s="200">
        <f>F34*310</f>
        <v>0</v>
      </c>
    </row>
    <row r="35" spans="1:10" ht="15.75" x14ac:dyDescent="0.25">
      <c r="A35" s="176" t="str">
        <f>расчёт!A29</f>
        <v>30 мм</v>
      </c>
      <c r="B35" s="136"/>
      <c r="C35" s="136"/>
      <c r="D35" s="136"/>
      <c r="E35" s="136"/>
      <c r="F35" s="200"/>
      <c r="G35" s="200"/>
    </row>
    <row r="36" spans="1:10" ht="15.75" x14ac:dyDescent="0.25">
      <c r="A36" s="145" t="str">
        <f>расчёт!A30</f>
        <v>BQ8550 Onixaa</v>
      </c>
      <c r="B36" s="136">
        <f>расчёт!B30</f>
        <v>3.5</v>
      </c>
      <c r="C36" s="136">
        <f>расчёт!C30</f>
        <v>9</v>
      </c>
      <c r="D36" s="136">
        <f>расчёт!D30</f>
        <v>5</v>
      </c>
      <c r="E36" s="136">
        <f>расчёт!E30</f>
        <v>7.5</v>
      </c>
      <c r="F36" s="200"/>
      <c r="G36" s="200">
        <f>F36*220</f>
        <v>0</v>
      </c>
      <c r="H36" s="72"/>
    </row>
    <row r="37" spans="1:10" ht="15.75" x14ac:dyDescent="0.25">
      <c r="A37" s="145" t="str">
        <f>расчёт!A31</f>
        <v>20 мм</v>
      </c>
      <c r="B37" s="136">
        <f>расчёт!B31</f>
        <v>0.5</v>
      </c>
      <c r="C37" s="136">
        <f>расчёт!C31</f>
        <v>9</v>
      </c>
      <c r="D37" s="136">
        <f>расчёт!D31</f>
        <v>3</v>
      </c>
      <c r="E37" s="136">
        <f>расчёт!E31</f>
        <v>6.5</v>
      </c>
      <c r="F37" s="200"/>
      <c r="G37" s="200">
        <f>F37*310</f>
        <v>0</v>
      </c>
      <c r="H37" s="72"/>
    </row>
    <row r="38" spans="1:10" ht="15.75" x14ac:dyDescent="0.25">
      <c r="A38" s="176" t="str">
        <f>расчёт!A32</f>
        <v>30 мм</v>
      </c>
      <c r="B38" s="136"/>
      <c r="C38" s="136"/>
      <c r="D38" s="136"/>
      <c r="E38" s="136"/>
      <c r="F38" s="200"/>
      <c r="G38" s="200"/>
    </row>
    <row r="39" spans="1:10" ht="15.75" x14ac:dyDescent="0.25">
      <c r="A39" s="145" t="str">
        <f>расчёт!A33</f>
        <v>BQ8560 Dark Emperador</v>
      </c>
      <c r="B39" s="136">
        <f>расчёт!B33</f>
        <v>23</v>
      </c>
      <c r="C39" s="136">
        <f>расчёт!C33</f>
        <v>56</v>
      </c>
      <c r="D39" s="136">
        <f>расчёт!D33</f>
        <v>14</v>
      </c>
      <c r="E39" s="136">
        <f>расчёт!E33</f>
        <v>65</v>
      </c>
      <c r="F39" s="200"/>
      <c r="G39" s="200">
        <f>F39*220</f>
        <v>0</v>
      </c>
      <c r="H39" s="72"/>
    </row>
    <row r="40" spans="1:10" ht="15.75" x14ac:dyDescent="0.25">
      <c r="A40" s="145" t="str">
        <f>расчёт!A34</f>
        <v>20 мм</v>
      </c>
      <c r="B40" s="136">
        <f>расчёт!B34</f>
        <v>19</v>
      </c>
      <c r="C40" s="136">
        <f>расчёт!C34</f>
        <v>51</v>
      </c>
      <c r="D40" s="136">
        <f>расчёт!D34</f>
        <v>13</v>
      </c>
      <c r="E40" s="136">
        <f>расчёт!E34</f>
        <v>57</v>
      </c>
      <c r="F40" s="200"/>
      <c r="G40" s="200">
        <f>F40*310</f>
        <v>0</v>
      </c>
    </row>
    <row r="41" spans="1:10" ht="15.75" x14ac:dyDescent="0.25">
      <c r="A41" s="176" t="str">
        <f>расчёт!A35</f>
        <v>30 мм</v>
      </c>
      <c r="B41" s="136"/>
      <c r="C41" s="136"/>
      <c r="D41" s="136"/>
      <c r="E41" s="136"/>
      <c r="F41" s="212"/>
      <c r="G41" s="212"/>
    </row>
    <row r="42" spans="1:10" ht="15.75" x14ac:dyDescent="0.25">
      <c r="A42" s="145" t="str">
        <f>расчёт!A36</f>
        <v>BQ8583 Akoya</v>
      </c>
      <c r="B42" s="136">
        <f>расчёт!B36</f>
        <v>6.5</v>
      </c>
      <c r="C42" s="136">
        <f>расчёт!C36</f>
        <v>31</v>
      </c>
      <c r="D42" s="136">
        <f>расчёт!D36</f>
        <v>6.5</v>
      </c>
      <c r="E42" s="136">
        <f>расчёт!E36</f>
        <v>31</v>
      </c>
      <c r="F42" s="200"/>
      <c r="G42" s="200">
        <f>F42*220</f>
        <v>0</v>
      </c>
    </row>
    <row r="43" spans="1:10" ht="15.75" x14ac:dyDescent="0.25">
      <c r="A43" s="145" t="str">
        <f>расчёт!A37</f>
        <v>20 мм</v>
      </c>
      <c r="B43" s="136">
        <f>расчёт!B37</f>
        <v>1.5</v>
      </c>
      <c r="C43" s="136">
        <f>расчёт!C37</f>
        <v>27</v>
      </c>
      <c r="D43" s="136">
        <f>расчёт!D37</f>
        <v>6</v>
      </c>
      <c r="E43" s="136">
        <f>расчёт!E37</f>
        <v>22.5</v>
      </c>
      <c r="F43" s="200"/>
      <c r="G43" s="200">
        <f>F43*310</f>
        <v>0</v>
      </c>
    </row>
    <row r="44" spans="1:10" ht="15.75" x14ac:dyDescent="0.25">
      <c r="A44" s="176" t="str">
        <f>расчёт!A38</f>
        <v>30 мм</v>
      </c>
      <c r="B44" s="136"/>
      <c r="C44" s="136"/>
      <c r="D44" s="136"/>
      <c r="E44" s="136"/>
      <c r="F44" s="200"/>
      <c r="G44" s="200"/>
    </row>
    <row r="45" spans="1:10" ht="15.75" x14ac:dyDescent="0.25">
      <c r="A45" s="145" t="str">
        <f>расчёт!A39</f>
        <v>BQ8590 Dolce Vita</v>
      </c>
      <c r="B45" s="136">
        <f>расчёт!B39</f>
        <v>10</v>
      </c>
      <c r="C45" s="136">
        <f>расчёт!C39</f>
        <v>0</v>
      </c>
      <c r="D45" s="136">
        <f>расчёт!D39</f>
        <v>2</v>
      </c>
      <c r="E45" s="136">
        <f>расчёт!E39</f>
        <v>8</v>
      </c>
      <c r="F45" s="200"/>
      <c r="G45" s="200">
        <f>F45*220</f>
        <v>0</v>
      </c>
    </row>
    <row r="46" spans="1:10" ht="15.75" x14ac:dyDescent="0.25">
      <c r="A46" s="145" t="str">
        <f>расчёт!A40</f>
        <v>20 мм</v>
      </c>
      <c r="B46" s="136">
        <f>расчёт!B40</f>
        <v>7.5</v>
      </c>
      <c r="C46" s="136">
        <f>расчёт!C40</f>
        <v>0</v>
      </c>
      <c r="D46" s="136">
        <f>расчёт!D40</f>
        <v>2</v>
      </c>
      <c r="E46" s="136">
        <f>расчёт!E40</f>
        <v>5.5</v>
      </c>
      <c r="F46" s="200"/>
      <c r="G46" s="200">
        <f>F46*310</f>
        <v>0</v>
      </c>
    </row>
    <row r="47" spans="1:10" ht="15.75" x14ac:dyDescent="0.25">
      <c r="A47" s="176" t="str">
        <f>расчёт!A41</f>
        <v>30 мм</v>
      </c>
      <c r="B47" s="136"/>
      <c r="C47" s="136"/>
      <c r="D47" s="136"/>
      <c r="E47" s="136"/>
      <c r="F47" s="200"/>
      <c r="G47" s="200"/>
    </row>
    <row r="48" spans="1:10" ht="15.75" x14ac:dyDescent="0.25">
      <c r="A48" s="145" t="str">
        <f>расчёт!A42</f>
        <v>BQ8628 Statuario</v>
      </c>
      <c r="B48" s="136">
        <f>расчёт!B42</f>
        <v>9.5</v>
      </c>
      <c r="C48" s="136">
        <f>расчёт!C42</f>
        <v>89</v>
      </c>
      <c r="D48" s="136">
        <f>расчёт!D42</f>
        <v>23.5</v>
      </c>
      <c r="E48" s="136">
        <f>расчёт!E42</f>
        <v>75</v>
      </c>
      <c r="F48" s="200">
        <v>10</v>
      </c>
      <c r="G48" s="200">
        <f>F48*220</f>
        <v>2200</v>
      </c>
      <c r="I48" s="238" t="s">
        <v>21</v>
      </c>
      <c r="J48" s="236">
        <v>10</v>
      </c>
    </row>
    <row r="49" spans="1:10" ht="15.75" x14ac:dyDescent="0.25">
      <c r="A49" s="145" t="str">
        <f>расчёт!A43</f>
        <v>20 мм</v>
      </c>
      <c r="B49" s="136">
        <f>расчёт!B43</f>
        <v>6.5</v>
      </c>
      <c r="C49" s="136">
        <f>расчёт!C43</f>
        <v>80</v>
      </c>
      <c r="D49" s="136">
        <f>расчёт!D43</f>
        <v>15</v>
      </c>
      <c r="E49" s="136">
        <f>расчёт!E43</f>
        <v>71.5</v>
      </c>
      <c r="F49" s="200"/>
      <c r="G49" s="200">
        <f>F49*310</f>
        <v>0</v>
      </c>
    </row>
    <row r="50" spans="1:10" ht="15.75" x14ac:dyDescent="0.25">
      <c r="A50" s="176" t="str">
        <f>расчёт!A44</f>
        <v>30 мм</v>
      </c>
      <c r="B50" s="136"/>
      <c r="C50" s="136"/>
      <c r="D50" s="136"/>
      <c r="E50" s="136"/>
      <c r="F50" s="200"/>
      <c r="G50" s="200"/>
    </row>
    <row r="51" spans="1:10" ht="15.75" x14ac:dyDescent="0.25">
      <c r="A51" s="145" t="str">
        <f>расчёт!A45</f>
        <v xml:space="preserve">BQ8660 Venatino </v>
      </c>
      <c r="B51" s="136">
        <f>расчёт!B45</f>
        <v>22</v>
      </c>
      <c r="C51" s="136">
        <f>расчёт!C45</f>
        <v>40</v>
      </c>
      <c r="D51" s="136">
        <f>расчёт!D45</f>
        <v>5.5</v>
      </c>
      <c r="E51" s="136">
        <f>расчёт!E45</f>
        <v>56.5</v>
      </c>
      <c r="F51" s="200">
        <v>8</v>
      </c>
      <c r="G51" s="200">
        <f>F51*220</f>
        <v>1760</v>
      </c>
      <c r="I51" s="238" t="s">
        <v>22</v>
      </c>
      <c r="J51" s="236">
        <v>8</v>
      </c>
    </row>
    <row r="52" spans="1:10" ht="15.75" x14ac:dyDescent="0.25">
      <c r="A52" s="145" t="str">
        <f>расчёт!A46</f>
        <v>20 мм</v>
      </c>
      <c r="B52" s="136">
        <f>расчёт!B46</f>
        <v>18</v>
      </c>
      <c r="C52" s="136">
        <f>расчёт!C46</f>
        <v>40</v>
      </c>
      <c r="D52" s="136">
        <f>расчёт!D46</f>
        <v>5.5</v>
      </c>
      <c r="E52" s="136">
        <f>расчёт!E46</f>
        <v>52.5</v>
      </c>
      <c r="F52" s="200"/>
      <c r="G52" s="200">
        <f>F52*310</f>
        <v>0</v>
      </c>
    </row>
    <row r="53" spans="1:10" ht="15.75" x14ac:dyDescent="0.25">
      <c r="A53" s="176" t="str">
        <f>расчёт!A48</f>
        <v>BQ8668 IceLake</v>
      </c>
      <c r="B53" s="136"/>
      <c r="C53" s="136"/>
      <c r="D53" s="136"/>
      <c r="E53" s="136"/>
      <c r="F53" s="200"/>
      <c r="G53" s="200"/>
    </row>
    <row r="54" spans="1:10" ht="15.75" x14ac:dyDescent="0.25">
      <c r="A54" s="145" t="str">
        <f>расчёт!A49</f>
        <v>20 мм</v>
      </c>
      <c r="B54" s="136">
        <f>расчёт!B49</f>
        <v>15</v>
      </c>
      <c r="C54" s="136">
        <f>расчёт!C49</f>
        <v>10</v>
      </c>
      <c r="D54" s="136">
        <f>расчёт!D49</f>
        <v>5</v>
      </c>
      <c r="E54" s="136">
        <f>расчёт!E49</f>
        <v>20</v>
      </c>
      <c r="F54" s="200">
        <v>10</v>
      </c>
      <c r="G54" s="200">
        <f>F54*220</f>
        <v>2200</v>
      </c>
      <c r="I54" s="238" t="s">
        <v>23</v>
      </c>
      <c r="J54" s="236">
        <v>10</v>
      </c>
    </row>
    <row r="55" spans="1:10" ht="15.75" x14ac:dyDescent="0.25">
      <c r="A55" s="145" t="str">
        <f>расчёт!A50</f>
        <v>30 мм</v>
      </c>
      <c r="B55" s="136">
        <f>расчёт!B50</f>
        <v>4.5</v>
      </c>
      <c r="C55" s="136">
        <f>расчёт!C50</f>
        <v>4</v>
      </c>
      <c r="D55" s="136">
        <f>расчёт!D50</f>
        <v>0</v>
      </c>
      <c r="E55" s="136">
        <f>расчёт!E50</f>
        <v>8.5</v>
      </c>
      <c r="F55" s="212"/>
      <c r="G55" s="200">
        <f>F55*310</f>
        <v>0</v>
      </c>
    </row>
    <row r="56" spans="1:10" ht="15.75" x14ac:dyDescent="0.25">
      <c r="A56" s="176" t="str">
        <f>расчёт!A51</f>
        <v>BQ8690 Luce Di Luna</v>
      </c>
      <c r="B56" s="136"/>
      <c r="C56" s="136"/>
      <c r="D56" s="136"/>
      <c r="E56" s="136"/>
      <c r="F56" s="200"/>
      <c r="G56" s="200"/>
    </row>
    <row r="57" spans="1:10" ht="15.75" x14ac:dyDescent="0.25">
      <c r="A57" s="145" t="str">
        <f>расчёт!A52</f>
        <v>20 мм</v>
      </c>
      <c r="B57" s="136">
        <f>расчёт!B52</f>
        <v>8.5</v>
      </c>
      <c r="C57" s="136">
        <f>расчёт!C52</f>
        <v>10</v>
      </c>
      <c r="D57" s="136">
        <f>расчёт!D52</f>
        <v>2</v>
      </c>
      <c r="E57" s="136">
        <f>расчёт!E52</f>
        <v>16.5</v>
      </c>
      <c r="F57" s="200"/>
      <c r="G57" s="200">
        <f>F57*220</f>
        <v>0</v>
      </c>
    </row>
    <row r="58" spans="1:10" ht="15.75" x14ac:dyDescent="0.25">
      <c r="A58" s="145" t="str">
        <f>расчёт!A53</f>
        <v>30 мм</v>
      </c>
      <c r="B58" s="136">
        <f>расчёт!B53</f>
        <v>4</v>
      </c>
      <c r="C58" s="136">
        <f>расчёт!C53</f>
        <v>0</v>
      </c>
      <c r="D58" s="136">
        <f>расчёт!D53</f>
        <v>0</v>
      </c>
      <c r="E58" s="136">
        <f>расчёт!E53</f>
        <v>4</v>
      </c>
      <c r="F58" s="200"/>
      <c r="G58" s="200">
        <f>F58*310</f>
        <v>0</v>
      </c>
    </row>
    <row r="59" spans="1:10" ht="15.75" x14ac:dyDescent="0.25">
      <c r="A59" s="176" t="str">
        <f>расчёт!A54</f>
        <v>BQ8716 Thunder Grey</v>
      </c>
      <c r="B59" s="136"/>
      <c r="C59" s="136"/>
      <c r="D59" s="136"/>
      <c r="E59" s="136"/>
      <c r="F59" s="200"/>
      <c r="G59" s="200"/>
    </row>
    <row r="60" spans="1:10" ht="15.75" x14ac:dyDescent="0.25">
      <c r="A60" s="145" t="str">
        <f>расчёт!A55</f>
        <v>20 мм</v>
      </c>
      <c r="B60" s="136">
        <f>расчёт!B55</f>
        <v>16.5</v>
      </c>
      <c r="C60" s="136">
        <f>расчёт!C55</f>
        <v>0</v>
      </c>
      <c r="D60" s="136">
        <f>расчёт!D55</f>
        <v>1</v>
      </c>
      <c r="E60" s="136">
        <f>расчёт!E55</f>
        <v>15.5</v>
      </c>
      <c r="F60" s="200">
        <v>8</v>
      </c>
      <c r="G60" s="200">
        <f>F60*220</f>
        <v>1760</v>
      </c>
      <c r="H60" s="72" t="s">
        <v>227</v>
      </c>
      <c r="I60" s="238" t="s">
        <v>86</v>
      </c>
      <c r="J60" s="236">
        <v>8</v>
      </c>
    </row>
    <row r="61" spans="1:10" ht="15.75" x14ac:dyDescent="0.25">
      <c r="A61" s="145" t="str">
        <f>расчёт!A56</f>
        <v>30 мм</v>
      </c>
      <c r="B61" s="136">
        <f>расчёт!B56</f>
        <v>0</v>
      </c>
      <c r="C61" s="136">
        <f>расчёт!C56</f>
        <v>4</v>
      </c>
      <c r="D61" s="136">
        <f>расчёт!D56</f>
        <v>1</v>
      </c>
      <c r="E61" s="136">
        <f>расчёт!E56</f>
        <v>3</v>
      </c>
      <c r="F61" s="200"/>
      <c r="G61" s="200">
        <f>F61*310</f>
        <v>0</v>
      </c>
    </row>
    <row r="62" spans="1:10" ht="15.75" x14ac:dyDescent="0.25">
      <c r="A62" s="176" t="str">
        <f>расчёт!A57</f>
        <v>BQ8738 Greylac</v>
      </c>
      <c r="B62" s="136"/>
      <c r="C62" s="136"/>
      <c r="D62" s="136"/>
      <c r="E62" s="136"/>
      <c r="F62" s="200"/>
      <c r="G62" s="200"/>
    </row>
    <row r="63" spans="1:10" ht="15.75" x14ac:dyDescent="0.25">
      <c r="A63" s="145" t="str">
        <f>расчёт!A58</f>
        <v>20 мм</v>
      </c>
      <c r="B63" s="136">
        <f>расчёт!B58</f>
        <v>10.5</v>
      </c>
      <c r="C63" s="136">
        <f>расчёт!C58</f>
        <v>40</v>
      </c>
      <c r="D63" s="136">
        <f>расчёт!D58</f>
        <v>11</v>
      </c>
      <c r="E63" s="136">
        <f>расчёт!E58</f>
        <v>39.5</v>
      </c>
      <c r="F63" s="200"/>
      <c r="G63" s="200"/>
    </row>
    <row r="64" spans="1:10" ht="15.75" x14ac:dyDescent="0.25">
      <c r="A64" s="176" t="str">
        <f>расчёт!A60</f>
        <v>BQ8740 Nero Marquina</v>
      </c>
      <c r="B64" s="136"/>
      <c r="C64" s="136"/>
      <c r="D64" s="136"/>
      <c r="E64" s="136"/>
      <c r="F64" s="200"/>
      <c r="G64" s="200"/>
    </row>
    <row r="65" spans="1:7" ht="15.75" x14ac:dyDescent="0.25">
      <c r="A65" s="145" t="str">
        <f>расчёт!A61</f>
        <v>20 мм</v>
      </c>
      <c r="B65" s="136">
        <f>расчёт!B61</f>
        <v>17.5</v>
      </c>
      <c r="C65" s="136">
        <f>расчёт!C61</f>
        <v>40</v>
      </c>
      <c r="D65" s="136">
        <f>расчёт!D61</f>
        <v>24.5</v>
      </c>
      <c r="E65" s="136">
        <f>расчёт!E61</f>
        <v>33</v>
      </c>
      <c r="F65" s="200"/>
      <c r="G65" s="200">
        <f>F65*220</f>
        <v>0</v>
      </c>
    </row>
    <row r="66" spans="1:7" ht="15.75" x14ac:dyDescent="0.25">
      <c r="A66" s="145" t="str">
        <f>расчёт!A62</f>
        <v>30 мм</v>
      </c>
      <c r="B66" s="136">
        <f>расчёт!B62</f>
        <v>3</v>
      </c>
      <c r="C66" s="136">
        <f>расчёт!C62</f>
        <v>4</v>
      </c>
      <c r="D66" s="136">
        <f>расчёт!D62</f>
        <v>0</v>
      </c>
      <c r="E66" s="136">
        <f>расчёт!E62</f>
        <v>7</v>
      </c>
      <c r="F66" s="200"/>
      <c r="G66" s="200">
        <f>F66*310</f>
        <v>0</v>
      </c>
    </row>
    <row r="67" spans="1:7" ht="15.75" x14ac:dyDescent="0.25">
      <c r="A67" s="176" t="str">
        <f>расчёт!A63</f>
        <v>BQ8780 Argento</v>
      </c>
      <c r="B67" s="136"/>
      <c r="C67" s="136"/>
      <c r="D67" s="136"/>
      <c r="E67" s="136"/>
      <c r="F67" s="200"/>
      <c r="G67" s="200"/>
    </row>
    <row r="68" spans="1:7" ht="15.75" x14ac:dyDescent="0.25">
      <c r="A68" s="145" t="str">
        <f>расчёт!A64</f>
        <v>20 мм</v>
      </c>
      <c r="B68" s="136">
        <f>расчёт!B64</f>
        <v>14.5</v>
      </c>
      <c r="C68" s="136">
        <f>расчёт!C64</f>
        <v>20</v>
      </c>
      <c r="D68" s="136">
        <f>расчёт!D64</f>
        <v>7.5</v>
      </c>
      <c r="E68" s="136">
        <f>расчёт!E64</f>
        <v>27</v>
      </c>
      <c r="F68" s="200"/>
      <c r="G68" s="200">
        <f>F68*220</f>
        <v>0</v>
      </c>
    </row>
    <row r="69" spans="1:7" ht="15.75" x14ac:dyDescent="0.25">
      <c r="A69" s="145" t="str">
        <f>расчёт!A65</f>
        <v>30 мм</v>
      </c>
      <c r="B69" s="136">
        <f>расчёт!B65</f>
        <v>1.5</v>
      </c>
      <c r="C69" s="136">
        <f>расчёт!C65</f>
        <v>5</v>
      </c>
      <c r="D69" s="136">
        <f>расчёт!D65</f>
        <v>0</v>
      </c>
      <c r="E69" s="136">
        <f>расчёт!E65</f>
        <v>6.5</v>
      </c>
      <c r="F69" s="200"/>
      <c r="G69" s="200">
        <f>F69*310</f>
        <v>0</v>
      </c>
    </row>
    <row r="70" spans="1:7" ht="15.75" x14ac:dyDescent="0.25">
      <c r="A70" s="176" t="str">
        <f>расчёт!A66</f>
        <v>BQ8786 Thunder Blue</v>
      </c>
      <c r="B70" s="136"/>
      <c r="C70" s="136"/>
      <c r="D70" s="136"/>
      <c r="E70" s="136"/>
      <c r="F70" s="212"/>
      <c r="G70" s="200"/>
    </row>
    <row r="71" spans="1:7" ht="15.75" x14ac:dyDescent="0.25">
      <c r="A71" s="145" t="str">
        <f>расчёт!A67</f>
        <v>20 мм</v>
      </c>
      <c r="B71" s="136">
        <f>расчёт!B67</f>
        <v>6.5</v>
      </c>
      <c r="C71" s="136">
        <f>расчёт!C67</f>
        <v>10</v>
      </c>
      <c r="D71" s="136">
        <f>расчёт!D67</f>
        <v>7</v>
      </c>
      <c r="E71" s="136">
        <f>расчёт!E67</f>
        <v>9.5</v>
      </c>
      <c r="F71" s="200"/>
      <c r="G71" s="200">
        <f>F71*220</f>
        <v>0</v>
      </c>
    </row>
    <row r="72" spans="1:7" ht="15.75" x14ac:dyDescent="0.25">
      <c r="A72" s="145" t="str">
        <f>расчёт!A69</f>
        <v>BQ8788 Diamante</v>
      </c>
      <c r="B72" s="136">
        <f>расчёт!B69</f>
        <v>15</v>
      </c>
      <c r="C72" s="136">
        <f>расчёт!C69</f>
        <v>25</v>
      </c>
      <c r="D72" s="136">
        <f>расчёт!D69</f>
        <v>17.5</v>
      </c>
      <c r="E72" s="136">
        <f>расчёт!E69</f>
        <v>22.5</v>
      </c>
      <c r="F72" s="200"/>
      <c r="G72" s="200">
        <f>F72*310</f>
        <v>0</v>
      </c>
    </row>
    <row r="73" spans="1:7" ht="15.75" x14ac:dyDescent="0.25">
      <c r="A73" s="176" t="str">
        <f>расчёт!A70</f>
        <v>20 мм</v>
      </c>
      <c r="B73" s="136"/>
      <c r="C73" s="136"/>
      <c r="D73" s="136"/>
      <c r="E73" s="136"/>
      <c r="F73" s="212"/>
      <c r="G73" s="200">
        <f>F73*220</f>
        <v>0</v>
      </c>
    </row>
    <row r="74" spans="1:7" ht="15.75" x14ac:dyDescent="0.25">
      <c r="A74" s="145" t="str">
        <f>расчёт!A71</f>
        <v>30 мм</v>
      </c>
      <c r="B74" s="136">
        <f>расчёт!B71</f>
        <v>7</v>
      </c>
      <c r="C74" s="136">
        <f>расчёт!C71</f>
        <v>0</v>
      </c>
      <c r="D74" s="136">
        <f>расчёт!D71</f>
        <v>1</v>
      </c>
      <c r="E74" s="136">
        <f>расчёт!E71</f>
        <v>6</v>
      </c>
      <c r="F74" s="212"/>
      <c r="G74" s="200">
        <f>F74*220</f>
        <v>0</v>
      </c>
    </row>
    <row r="75" spans="1:7" ht="15.75" x14ac:dyDescent="0.25">
      <c r="A75" s="145" t="e">
        <f>расчёт!#REF!</f>
        <v>#REF!</v>
      </c>
      <c r="B75" s="136" t="e">
        <f>расчёт!#REF!</f>
        <v>#REF!</v>
      </c>
      <c r="C75" s="136" t="e">
        <f>расчёт!#REF!</f>
        <v>#REF!</v>
      </c>
      <c r="D75" s="136" t="e">
        <f>расчёт!#REF!</f>
        <v>#REF!</v>
      </c>
      <c r="E75" s="136" t="e">
        <f>расчёт!#REF!</f>
        <v>#REF!</v>
      </c>
      <c r="F75" s="200"/>
      <c r="G75" s="200">
        <f>F75*310</f>
        <v>0</v>
      </c>
    </row>
    <row r="76" spans="1:7" ht="15.75" x14ac:dyDescent="0.25">
      <c r="A76" s="193" t="e">
        <f>расчёт!#REF!</f>
        <v>#REF!</v>
      </c>
      <c r="B76" s="136" t="e">
        <f>расчёт!#REF!</f>
        <v>#REF!</v>
      </c>
      <c r="C76" s="136" t="e">
        <f>расчёт!#REF!</f>
        <v>#REF!</v>
      </c>
      <c r="D76" s="136" t="e">
        <f>расчёт!#REF!</f>
        <v>#REF!</v>
      </c>
      <c r="E76" s="136" t="e">
        <f>расчёт!#REF!</f>
        <v>#REF!</v>
      </c>
      <c r="F76" s="200"/>
      <c r="G76" s="200"/>
    </row>
    <row r="77" spans="1:7" ht="15.75" x14ac:dyDescent="0.25">
      <c r="A77" s="196" t="e">
        <f>расчёт!#REF!</f>
        <v>#REF!</v>
      </c>
      <c r="B77" s="136" t="e">
        <f>расчёт!#REF!</f>
        <v>#REF!</v>
      </c>
      <c r="C77" s="136" t="e">
        <f>расчёт!#REF!</f>
        <v>#REF!</v>
      </c>
      <c r="D77" s="136" t="e">
        <f>расчёт!#REF!</f>
        <v>#REF!</v>
      </c>
      <c r="E77" s="136" t="e">
        <f>расчёт!#REF!</f>
        <v>#REF!</v>
      </c>
      <c r="F77" s="200"/>
      <c r="G77" s="200">
        <f>F77*220</f>
        <v>0</v>
      </c>
    </row>
    <row r="78" spans="1:7" ht="15.75" x14ac:dyDescent="0.25">
      <c r="A78" s="196" t="str">
        <f>расчёт!A72</f>
        <v>BQ8811 Tuscany</v>
      </c>
      <c r="B78" s="136">
        <f>расчёт!B72</f>
        <v>26.5</v>
      </c>
      <c r="C78" s="136">
        <f>расчёт!C72</f>
        <v>13</v>
      </c>
      <c r="D78" s="136">
        <f>расчёт!D72</f>
        <v>9</v>
      </c>
      <c r="E78" s="136">
        <f>расчёт!E72</f>
        <v>30.5</v>
      </c>
      <c r="F78" s="200"/>
      <c r="G78" s="200">
        <f>F78*310</f>
        <v>0</v>
      </c>
    </row>
    <row r="79" spans="1:7" ht="15.75" x14ac:dyDescent="0.25">
      <c r="A79" s="176" t="str">
        <f>расчёт!A73</f>
        <v>20 мм</v>
      </c>
      <c r="B79" s="136"/>
      <c r="C79" s="136"/>
      <c r="D79" s="136"/>
      <c r="E79" s="136"/>
      <c r="F79" s="200"/>
      <c r="G79" s="200"/>
    </row>
    <row r="80" spans="1:7" ht="15.75" x14ac:dyDescent="0.25">
      <c r="A80" s="145" t="str">
        <f>расчёт!A74</f>
        <v>30 мм</v>
      </c>
      <c r="B80" s="136">
        <f>расчёт!B74</f>
        <v>13</v>
      </c>
      <c r="C80" s="136">
        <f>расчёт!C74</f>
        <v>0</v>
      </c>
      <c r="D80" s="136">
        <f>расчёт!D74</f>
        <v>0</v>
      </c>
      <c r="E80" s="136">
        <f>расчёт!E74</f>
        <v>13</v>
      </c>
      <c r="F80" s="200"/>
      <c r="G80" s="200">
        <f>F80*220</f>
        <v>0</v>
      </c>
    </row>
    <row r="81" spans="1:10" ht="15.75" x14ac:dyDescent="0.25">
      <c r="A81" s="145" t="str">
        <f>расчёт!A75</f>
        <v>BQ8812 Java Noir</v>
      </c>
      <c r="B81" s="136">
        <f>расчёт!B75</f>
        <v>17.5</v>
      </c>
      <c r="C81" s="136">
        <f>расчёт!C75</f>
        <v>26</v>
      </c>
      <c r="D81" s="136">
        <f>расчёт!D75</f>
        <v>19</v>
      </c>
      <c r="E81" s="136">
        <f>расчёт!E75</f>
        <v>24.5</v>
      </c>
      <c r="F81" s="200"/>
      <c r="G81" s="200">
        <f>F81*310</f>
        <v>0</v>
      </c>
    </row>
    <row r="82" spans="1:10" ht="15.75" x14ac:dyDescent="0.25">
      <c r="A82" s="176" t="str">
        <f>расчёт!A76</f>
        <v>20 мм</v>
      </c>
      <c r="B82" s="136"/>
      <c r="C82" s="136"/>
      <c r="D82" s="136"/>
      <c r="E82" s="136"/>
      <c r="F82" s="212"/>
      <c r="G82" s="200">
        <f>F82*220</f>
        <v>0</v>
      </c>
    </row>
    <row r="83" spans="1:10" ht="15.75" x14ac:dyDescent="0.25">
      <c r="A83" s="145" t="str">
        <f>расчёт!A77</f>
        <v>30 мм</v>
      </c>
      <c r="B83" s="136">
        <f>расчёт!B77</f>
        <v>6.5</v>
      </c>
      <c r="C83" s="136">
        <f>расчёт!C77</f>
        <v>0</v>
      </c>
      <c r="D83" s="136">
        <f>расчёт!D77</f>
        <v>1</v>
      </c>
      <c r="E83" s="136">
        <f>расчёт!E77</f>
        <v>5.5</v>
      </c>
      <c r="F83" s="200">
        <v>8</v>
      </c>
      <c r="G83" s="200">
        <f>F83*220</f>
        <v>1760</v>
      </c>
      <c r="I83" s="238" t="s">
        <v>27</v>
      </c>
      <c r="J83" s="236">
        <v>8</v>
      </c>
    </row>
    <row r="84" spans="1:10" ht="15.75" x14ac:dyDescent="0.25">
      <c r="A84" s="145" t="str">
        <f>расчёт!A78</f>
        <v>BQ8815 Misterio</v>
      </c>
      <c r="B84" s="136">
        <f>расчёт!B78</f>
        <v>45</v>
      </c>
      <c r="C84" s="136">
        <f>расчёт!C78</f>
        <v>69</v>
      </c>
      <c r="D84" s="136">
        <f>расчёт!D78</f>
        <v>22</v>
      </c>
      <c r="E84" s="136">
        <f>расчёт!E78</f>
        <v>92</v>
      </c>
      <c r="F84" s="200"/>
      <c r="G84" s="200">
        <f>F84*310</f>
        <v>0</v>
      </c>
    </row>
    <row r="85" spans="1:10" ht="15.75" x14ac:dyDescent="0.25">
      <c r="A85" s="176" t="str">
        <f>расчёт!A79</f>
        <v>20 мм</v>
      </c>
      <c r="B85" s="136"/>
      <c r="C85" s="136"/>
      <c r="D85" s="136"/>
      <c r="E85" s="136"/>
      <c r="F85" s="200"/>
      <c r="G85" s="200">
        <f>F85*220</f>
        <v>0</v>
      </c>
    </row>
    <row r="86" spans="1:10" ht="15.75" x14ac:dyDescent="0.25">
      <c r="A86" s="145" t="str">
        <f>расчёт!A80</f>
        <v>30 мм</v>
      </c>
      <c r="B86" s="136">
        <f>расчёт!B80</f>
        <v>3.5</v>
      </c>
      <c r="C86" s="136">
        <f>расчёт!C80</f>
        <v>9</v>
      </c>
      <c r="D86" s="136">
        <f>расчёт!D80</f>
        <v>3</v>
      </c>
      <c r="E86" s="136">
        <f>расчёт!E80</f>
        <v>9.5</v>
      </c>
      <c r="F86" s="200">
        <v>6</v>
      </c>
      <c r="G86" s="200">
        <f>F86*220</f>
        <v>1320</v>
      </c>
    </row>
    <row r="87" spans="1:10" ht="15.75" x14ac:dyDescent="0.25">
      <c r="A87" s="145" t="e">
        <f>расчёт!#REF!</f>
        <v>#REF!</v>
      </c>
      <c r="B87" s="136" t="e">
        <f>расчёт!#REF!</f>
        <v>#REF!</v>
      </c>
      <c r="C87" s="136" t="e">
        <f>расчёт!#REF!</f>
        <v>#REF!</v>
      </c>
      <c r="D87" s="136" t="e">
        <f>расчёт!#REF!</f>
        <v>#REF!</v>
      </c>
      <c r="E87" s="136" t="e">
        <f>расчёт!#REF!</f>
        <v>#REF!</v>
      </c>
      <c r="F87" s="241">
        <v>5</v>
      </c>
      <c r="G87" s="241">
        <f>F87*310</f>
        <v>1550</v>
      </c>
      <c r="I87" s="239" t="s">
        <v>28</v>
      </c>
      <c r="J87" s="240">
        <v>5</v>
      </c>
    </row>
    <row r="88" spans="1:10" ht="15.75" x14ac:dyDescent="0.25">
      <c r="A88" s="176" t="e">
        <f>расчёт!#REF!</f>
        <v>#REF!</v>
      </c>
      <c r="B88" s="136"/>
      <c r="C88" s="136"/>
      <c r="D88" s="136"/>
      <c r="E88" s="136"/>
      <c r="F88" s="200"/>
      <c r="G88" s="200">
        <f>F88*220</f>
        <v>0</v>
      </c>
    </row>
    <row r="89" spans="1:10" ht="15.75" x14ac:dyDescent="0.25">
      <c r="A89" s="145" t="e">
        <f>расчёт!#REF!</f>
        <v>#REF!</v>
      </c>
      <c r="B89" s="136">
        <f>расчёт!B81</f>
        <v>2.5</v>
      </c>
      <c r="C89" s="136">
        <f>расчёт!C81</f>
        <v>20</v>
      </c>
      <c r="D89" s="136">
        <f>расчёт!D81</f>
        <v>4</v>
      </c>
      <c r="E89" s="136">
        <f>расчёт!E81</f>
        <v>18.5</v>
      </c>
      <c r="F89" s="200"/>
      <c r="G89" s="200">
        <f>F89*220</f>
        <v>0</v>
      </c>
    </row>
    <row r="90" spans="1:10" ht="15.75" x14ac:dyDescent="0.25">
      <c r="A90" s="145" t="str">
        <f>расчёт!A81</f>
        <v>BQ8860 Concreto</v>
      </c>
      <c r="B90" s="136">
        <f>расчёт!B82</f>
        <v>2.5</v>
      </c>
      <c r="C90" s="136">
        <f>расчёт!C82</f>
        <v>20</v>
      </c>
      <c r="D90" s="136">
        <f>расчёт!D82</f>
        <v>4</v>
      </c>
      <c r="E90" s="136">
        <f>расчёт!E82</f>
        <v>18.5</v>
      </c>
      <c r="F90" s="200"/>
      <c r="G90" s="200">
        <f>F90*310</f>
        <v>0</v>
      </c>
    </row>
    <row r="91" spans="1:10" ht="15.75" x14ac:dyDescent="0.25">
      <c r="A91" s="176" t="str">
        <f>расчёт!A82</f>
        <v>20 мм</v>
      </c>
      <c r="B91" s="136"/>
      <c r="C91" s="136"/>
      <c r="D91" s="136"/>
      <c r="E91" s="136"/>
      <c r="F91" s="200"/>
      <c r="G91" s="200">
        <f>F91*220</f>
        <v>0</v>
      </c>
    </row>
    <row r="92" spans="1:10" ht="15.75" x14ac:dyDescent="0.25">
      <c r="A92" s="145" t="str">
        <f>расчёт!A83</f>
        <v>BQ8912 Arabescato</v>
      </c>
      <c r="B92" s="136">
        <f>расчёт!B84</f>
        <v>8</v>
      </c>
      <c r="C92" s="136">
        <f>расчёт!C84</f>
        <v>35</v>
      </c>
      <c r="D92" s="136">
        <f>расчёт!D84</f>
        <v>3</v>
      </c>
      <c r="E92" s="136">
        <f>расчёт!E84</f>
        <v>40</v>
      </c>
      <c r="F92" s="200"/>
      <c r="G92" s="200"/>
    </row>
    <row r="93" spans="1:10" ht="15.75" x14ac:dyDescent="0.25">
      <c r="A93" s="176" t="str">
        <f>расчёт!A84</f>
        <v>20 мм</v>
      </c>
      <c r="B93" s="136"/>
      <c r="C93" s="136"/>
      <c r="D93" s="136"/>
      <c r="E93" s="136"/>
      <c r="F93" s="200"/>
      <c r="G93" s="200"/>
    </row>
    <row r="94" spans="1:10" ht="15.75" x14ac:dyDescent="0.25">
      <c r="A94" s="145" t="str">
        <f>расчёт!A86</f>
        <v>BQ9310 Silver Sea</v>
      </c>
      <c r="B94" s="136">
        <f>расчёт!B87</f>
        <v>9.5</v>
      </c>
      <c r="C94" s="136">
        <f>расчёт!C87</f>
        <v>8</v>
      </c>
      <c r="D94" s="136">
        <f>расчёт!D87</f>
        <v>6</v>
      </c>
      <c r="E94" s="136">
        <f>расчёт!E87</f>
        <v>11.5</v>
      </c>
      <c r="F94" s="200"/>
      <c r="G94" s="200"/>
    </row>
    <row r="95" spans="1:10" ht="15.75" x14ac:dyDescent="0.25">
      <c r="A95" s="176" t="str">
        <f>расчёт!A87</f>
        <v>20 мм</v>
      </c>
      <c r="B95" s="136"/>
      <c r="C95" s="136"/>
      <c r="D95" s="136"/>
      <c r="E95" s="136"/>
      <c r="F95" s="200"/>
      <c r="G95" s="200"/>
    </row>
    <row r="96" spans="1:10" ht="15.75" x14ac:dyDescent="0.25">
      <c r="A96" s="145" t="str">
        <f>расчёт!A88</f>
        <v>30 мм</v>
      </c>
      <c r="B96" s="136">
        <f>расчёт!B89</f>
        <v>13.5</v>
      </c>
      <c r="C96" s="136">
        <f>расчёт!C89</f>
        <v>4</v>
      </c>
      <c r="D96" s="136">
        <f>расчёт!D89</f>
        <v>3.5</v>
      </c>
      <c r="E96" s="136">
        <f>расчёт!E89</f>
        <v>14</v>
      </c>
      <c r="F96" s="200"/>
      <c r="G96" s="200">
        <f>F96*220</f>
        <v>0</v>
      </c>
    </row>
    <row r="97" spans="1:10" ht="15.75" x14ac:dyDescent="0.25">
      <c r="A97" s="145" t="str">
        <f>расчёт!A89</f>
        <v>BQ9330 Oyster</v>
      </c>
      <c r="B97" s="136">
        <f>расчёт!B90</f>
        <v>13</v>
      </c>
      <c r="C97" s="136">
        <f>расчёт!C90</f>
        <v>0</v>
      </c>
      <c r="D97" s="136">
        <f>расчёт!D90</f>
        <v>3.5</v>
      </c>
      <c r="E97" s="136">
        <f>расчёт!E90</f>
        <v>9.5</v>
      </c>
      <c r="F97" s="200"/>
      <c r="G97" s="200">
        <f>F97*310</f>
        <v>0</v>
      </c>
    </row>
    <row r="98" spans="1:10" ht="15.75" x14ac:dyDescent="0.25">
      <c r="A98" s="176" t="str">
        <f>расчёт!A90</f>
        <v>20 мм</v>
      </c>
      <c r="B98" s="136"/>
      <c r="C98" s="136"/>
      <c r="D98" s="136"/>
      <c r="E98" s="136"/>
      <c r="F98" s="200"/>
      <c r="G98" s="200">
        <f>F98*220</f>
        <v>0</v>
      </c>
    </row>
    <row r="99" spans="1:10" ht="15.75" x14ac:dyDescent="0.25">
      <c r="A99" s="145" t="str">
        <f>расчёт!A91</f>
        <v>30 мм</v>
      </c>
      <c r="B99" s="136">
        <f>расчёт!B92</f>
        <v>17</v>
      </c>
      <c r="C99" s="136">
        <f>расчёт!C92</f>
        <v>0</v>
      </c>
      <c r="D99" s="136">
        <f>расчёт!D92</f>
        <v>2.5</v>
      </c>
      <c r="E99" s="136">
        <f>расчёт!E92</f>
        <v>14.5</v>
      </c>
      <c r="F99" s="200"/>
      <c r="G99" s="200">
        <f>F99*220</f>
        <v>0</v>
      </c>
    </row>
    <row r="100" spans="1:10" ht="15.75" x14ac:dyDescent="0.25">
      <c r="A100" s="145" t="str">
        <f>расчёт!A92</f>
        <v>BQ9360 Titanium Brown</v>
      </c>
      <c r="B100" s="136">
        <f>расчёт!B93</f>
        <v>17</v>
      </c>
      <c r="C100" s="136">
        <f>расчёт!C93</f>
        <v>0</v>
      </c>
      <c r="D100" s="136">
        <f>расчёт!D93</f>
        <v>2.5</v>
      </c>
      <c r="E100" s="136">
        <f>расчёт!E93</f>
        <v>14.5</v>
      </c>
      <c r="F100" s="241"/>
      <c r="G100" s="241">
        <f>F100*310</f>
        <v>0</v>
      </c>
      <c r="I100" s="239" t="s">
        <v>31</v>
      </c>
      <c r="J100" s="240">
        <v>4</v>
      </c>
    </row>
    <row r="101" spans="1:10" ht="15.75" x14ac:dyDescent="0.25">
      <c r="A101" s="176" t="str">
        <f>расчёт!A93</f>
        <v>20 мм</v>
      </c>
      <c r="B101" s="136"/>
      <c r="C101" s="136"/>
      <c r="D101" s="136"/>
      <c r="E101" s="136"/>
      <c r="F101" s="200"/>
      <c r="G101" s="200">
        <f>F101*220</f>
        <v>0</v>
      </c>
    </row>
    <row r="102" spans="1:10" ht="15.75" x14ac:dyDescent="0.25">
      <c r="A102" s="145" t="str">
        <f>расчёт!A94</f>
        <v>BQ9415 Bizana</v>
      </c>
      <c r="B102" s="136">
        <f>расчёт!B95</f>
        <v>4.5</v>
      </c>
      <c r="C102" s="136">
        <f>расчёт!C95</f>
        <v>10</v>
      </c>
      <c r="D102" s="136">
        <f>расчёт!D95</f>
        <v>4.5</v>
      </c>
      <c r="E102" s="136">
        <f>расчёт!E95</f>
        <v>10</v>
      </c>
      <c r="F102" s="200"/>
      <c r="G102" s="200">
        <f>F102*220</f>
        <v>0</v>
      </c>
    </row>
    <row r="103" spans="1:10" ht="15.75" x14ac:dyDescent="0.25">
      <c r="A103" s="176" t="str">
        <f>расчёт!A95</f>
        <v>20 мм</v>
      </c>
      <c r="B103" s="136"/>
      <c r="C103" s="136"/>
      <c r="D103" s="136"/>
      <c r="E103" s="136"/>
      <c r="F103" s="200"/>
      <c r="G103" s="200"/>
    </row>
    <row r="104" spans="1:10" ht="15.75" x14ac:dyDescent="0.25">
      <c r="A104" s="145" t="str">
        <f>расчёт!A96</f>
        <v>30 мм</v>
      </c>
      <c r="B104" s="136">
        <f>расчёт!B97</f>
        <v>2.5</v>
      </c>
      <c r="C104" s="136">
        <f>расчёт!C97</f>
        <v>10</v>
      </c>
      <c r="D104" s="136">
        <f>расчёт!D97</f>
        <v>6.5</v>
      </c>
      <c r="E104" s="136">
        <f>расчёт!E97</f>
        <v>6</v>
      </c>
      <c r="F104" s="200"/>
      <c r="G104" s="200">
        <f>F104*220</f>
        <v>0</v>
      </c>
    </row>
    <row r="105" spans="1:10" ht="15.75" x14ac:dyDescent="0.25">
      <c r="A105" s="145" t="str">
        <f>расчёт!A97</f>
        <v>BQ9418 Serra</v>
      </c>
      <c r="B105" s="136">
        <f>расчёт!B98</f>
        <v>0.5</v>
      </c>
      <c r="C105" s="136">
        <f>расчёт!C98</f>
        <v>10</v>
      </c>
      <c r="D105" s="136">
        <f>расчёт!D98</f>
        <v>5</v>
      </c>
      <c r="E105" s="136">
        <f>расчёт!E98</f>
        <v>5.5</v>
      </c>
      <c r="F105" s="200"/>
      <c r="G105" s="200">
        <f>F105*310</f>
        <v>0</v>
      </c>
    </row>
    <row r="106" spans="1:10" ht="15.75" x14ac:dyDescent="0.25">
      <c r="A106" s="176" t="str">
        <f>расчёт!A98</f>
        <v>20 мм</v>
      </c>
      <c r="B106" s="136"/>
      <c r="C106" s="136"/>
      <c r="D106" s="136"/>
      <c r="E106" s="136"/>
      <c r="F106" s="200"/>
      <c r="G106" s="200">
        <f>F106*220</f>
        <v>0</v>
      </c>
    </row>
    <row r="107" spans="1:10" ht="15.75" x14ac:dyDescent="0.25">
      <c r="A107" s="145" t="str">
        <f>расчёт!A99</f>
        <v>30 мм</v>
      </c>
      <c r="B107" s="136">
        <f>расчёт!B100</f>
        <v>0.5</v>
      </c>
      <c r="C107" s="136">
        <f>расчёт!C100</f>
        <v>24</v>
      </c>
      <c r="D107" s="136">
        <f>расчёт!D100</f>
        <v>5.5</v>
      </c>
      <c r="E107" s="136">
        <f>расчёт!E100</f>
        <v>19</v>
      </c>
      <c r="F107" s="200"/>
      <c r="G107" s="200">
        <f>F107*220</f>
        <v>0</v>
      </c>
    </row>
    <row r="108" spans="1:10" ht="15.75" x14ac:dyDescent="0.25">
      <c r="A108" s="145" t="str">
        <f>расчёт!A100</f>
        <v>BQ9420 Tobacco</v>
      </c>
      <c r="B108" s="136">
        <f>расчёт!B101</f>
        <v>0</v>
      </c>
      <c r="C108" s="136">
        <f>расчёт!C101</f>
        <v>20</v>
      </c>
      <c r="D108" s="136">
        <f>расчёт!D101</f>
        <v>5.5</v>
      </c>
      <c r="E108" s="136">
        <f>расчёт!E101</f>
        <v>14.5</v>
      </c>
      <c r="F108" s="200"/>
      <c r="G108" s="200">
        <f>F108*310</f>
        <v>0</v>
      </c>
    </row>
    <row r="109" spans="1:10" ht="15.75" x14ac:dyDescent="0.25">
      <c r="A109" s="180" t="str">
        <f>расчёт!A101</f>
        <v>20 мм</v>
      </c>
      <c r="B109" s="136">
        <f>расчёт!B102</f>
        <v>0.5</v>
      </c>
      <c r="C109" s="136">
        <f>расчёт!C102</f>
        <v>4</v>
      </c>
      <c r="D109" s="136">
        <f>расчёт!D102</f>
        <v>0</v>
      </c>
      <c r="E109" s="136">
        <f>расчёт!E102</f>
        <v>4.5</v>
      </c>
      <c r="F109" s="200"/>
      <c r="G109" s="200">
        <f>F109*220</f>
        <v>0</v>
      </c>
    </row>
    <row r="110" spans="1:10" ht="15.75" x14ac:dyDescent="0.25">
      <c r="A110" s="183" t="str">
        <f>расчёт!A102</f>
        <v>30 мм</v>
      </c>
      <c r="B110" s="136">
        <f>расчёт!B103</f>
        <v>6.5</v>
      </c>
      <c r="C110" s="136">
        <f>расчёт!C103</f>
        <v>20</v>
      </c>
      <c r="D110" s="136">
        <f>расчёт!D103</f>
        <v>4</v>
      </c>
      <c r="E110" s="136">
        <f>расчёт!E103</f>
        <v>22.5</v>
      </c>
      <c r="F110" s="200"/>
      <c r="G110" s="200">
        <f>F110*310</f>
        <v>0</v>
      </c>
    </row>
    <row r="111" spans="1:10" ht="15.75" x14ac:dyDescent="0.25">
      <c r="A111" s="176" t="str">
        <f>расчёт!A103</f>
        <v>BQ9438 Tiger</v>
      </c>
      <c r="B111" s="136"/>
      <c r="C111" s="136"/>
      <c r="D111" s="136"/>
      <c r="E111" s="136"/>
      <c r="F111" s="200"/>
      <c r="G111" s="200"/>
    </row>
    <row r="112" spans="1:10" ht="15.75" x14ac:dyDescent="0.25">
      <c r="A112" s="145" t="str">
        <f>расчёт!A104</f>
        <v>20 мм</v>
      </c>
      <c r="B112" s="136">
        <f>расчёт!B105</f>
        <v>3</v>
      </c>
      <c r="C112" s="136">
        <f>расчёт!C105</f>
        <v>0</v>
      </c>
      <c r="D112" s="136">
        <f>расчёт!D105</f>
        <v>0</v>
      </c>
      <c r="E112" s="136">
        <f>расчёт!E105</f>
        <v>3</v>
      </c>
      <c r="F112" s="200"/>
      <c r="G112" s="200">
        <f>F112*220</f>
        <v>0</v>
      </c>
    </row>
    <row r="113" spans="1:10" ht="15.75" x14ac:dyDescent="0.25">
      <c r="A113" s="145" t="str">
        <f>расчёт!A105</f>
        <v>30 мм</v>
      </c>
      <c r="B113" s="136" t="e">
        <f>расчёт!#REF!</f>
        <v>#REF!</v>
      </c>
      <c r="C113" s="136" t="e">
        <f>расчёт!#REF!</f>
        <v>#REF!</v>
      </c>
      <c r="D113" s="136" t="e">
        <f>расчёт!#REF!</f>
        <v>#REF!</v>
      </c>
      <c r="E113" s="136" t="e">
        <f>расчёт!#REF!</f>
        <v>#REF!</v>
      </c>
      <c r="F113" s="200"/>
      <c r="G113" s="200">
        <f>F113*310</f>
        <v>0</v>
      </c>
    </row>
    <row r="114" spans="1:10" ht="15.75" x14ac:dyDescent="0.25">
      <c r="A114" s="176" t="e">
        <f>расчёт!#REF!</f>
        <v>#REF!</v>
      </c>
      <c r="B114" s="136"/>
      <c r="C114" s="136"/>
      <c r="D114" s="136"/>
      <c r="E114" s="136"/>
      <c r="F114" s="200"/>
      <c r="G114" s="200">
        <f>F114*220</f>
        <v>0</v>
      </c>
    </row>
    <row r="115" spans="1:10" ht="15.75" x14ac:dyDescent="0.25">
      <c r="A115" s="145" t="str">
        <f>расчёт!A106</f>
        <v>BQ9453 Taj Mahal</v>
      </c>
      <c r="B115" s="136">
        <f>расчёт!B112</f>
        <v>0.5</v>
      </c>
      <c r="C115" s="136">
        <f>расчёт!C112</f>
        <v>10</v>
      </c>
      <c r="D115" s="136">
        <f>расчёт!D112</f>
        <v>0.5</v>
      </c>
      <c r="E115" s="136">
        <f>расчёт!E112</f>
        <v>10</v>
      </c>
      <c r="F115" s="200"/>
      <c r="G115" s="200">
        <f>F115*220</f>
        <v>0</v>
      </c>
    </row>
    <row r="116" spans="1:10" ht="15.75" x14ac:dyDescent="0.25">
      <c r="A116" s="145" t="str">
        <f>расчёт!A107</f>
        <v>20 мм</v>
      </c>
      <c r="B116" s="136">
        <f>расчёт!B114</f>
        <v>0.5</v>
      </c>
      <c r="C116" s="136">
        <f>расчёт!C114</f>
        <v>0</v>
      </c>
      <c r="D116" s="136">
        <f>расчёт!D114</f>
        <v>0</v>
      </c>
      <c r="E116" s="136">
        <f>расчёт!E114</f>
        <v>0.5</v>
      </c>
      <c r="F116" s="200"/>
      <c r="G116" s="200">
        <f>F116*310</f>
        <v>0</v>
      </c>
    </row>
    <row r="117" spans="1:10" ht="15.75" x14ac:dyDescent="0.25">
      <c r="A117" s="176" t="str">
        <f>расчёт!A108</f>
        <v>30 мм</v>
      </c>
      <c r="B117" s="136"/>
      <c r="C117" s="136"/>
      <c r="D117" s="136"/>
      <c r="E117" s="136"/>
      <c r="F117" s="200"/>
      <c r="G117" s="200">
        <f>F117*220</f>
        <v>0</v>
      </c>
    </row>
    <row r="118" spans="1:10" ht="15.75" x14ac:dyDescent="0.25">
      <c r="A118" s="145" t="str">
        <f>расчёт!A109</f>
        <v>BQ9470 Azul Aran</v>
      </c>
      <c r="B118" s="136" t="e">
        <f>расчёт!#REF!</f>
        <v>#REF!</v>
      </c>
      <c r="C118" s="136" t="e">
        <f>расчёт!#REF!</f>
        <v>#REF!</v>
      </c>
      <c r="D118" s="136" t="e">
        <f>расчёт!#REF!</f>
        <v>#REF!</v>
      </c>
      <c r="E118" s="136" t="e">
        <f>расчёт!#REF!</f>
        <v>#REF!</v>
      </c>
      <c r="F118" s="200"/>
      <c r="G118" s="200">
        <f>F118*220</f>
        <v>0</v>
      </c>
    </row>
    <row r="119" spans="1:10" ht="15.75" x14ac:dyDescent="0.25">
      <c r="A119" s="145" t="str">
        <f>расчёт!A110</f>
        <v>20 мм</v>
      </c>
      <c r="B119" s="136" t="e">
        <f>расчёт!#REF!</f>
        <v>#REF!</v>
      </c>
      <c r="C119" s="136" t="e">
        <f>расчёт!#REF!</f>
        <v>#REF!</v>
      </c>
      <c r="D119" s="136" t="e">
        <f>расчёт!#REF!</f>
        <v>#REF!</v>
      </c>
      <c r="E119" s="136" t="e">
        <f>расчёт!#REF!</f>
        <v>#REF!</v>
      </c>
      <c r="F119" s="200"/>
      <c r="G119" s="200">
        <f>F119*310</f>
        <v>0</v>
      </c>
    </row>
    <row r="120" spans="1:10" ht="15.75" x14ac:dyDescent="0.25">
      <c r="A120" s="176" t="str">
        <f>расчёт!A111</f>
        <v>30 мм</v>
      </c>
      <c r="B120" s="136"/>
      <c r="C120" s="136"/>
      <c r="D120" s="136"/>
      <c r="E120" s="136"/>
      <c r="F120" s="212"/>
      <c r="G120" s="212"/>
    </row>
    <row r="121" spans="1:10" ht="15.75" x14ac:dyDescent="0.25">
      <c r="A121" s="145" t="str">
        <f>расчёт!A112</f>
        <v>BQ9602 Eramosa</v>
      </c>
      <c r="B121" s="136" t="e">
        <f>расчёт!#REF!</f>
        <v>#REF!</v>
      </c>
      <c r="C121" s="136" t="e">
        <f>расчёт!#REF!</f>
        <v>#REF!</v>
      </c>
      <c r="D121" s="136" t="e">
        <f>расчёт!#REF!</f>
        <v>#REF!</v>
      </c>
      <c r="E121" s="136" t="e">
        <f>расчёт!#REF!</f>
        <v>#REF!</v>
      </c>
      <c r="F121" s="212"/>
      <c r="G121" s="200">
        <f>F121*220</f>
        <v>0</v>
      </c>
    </row>
    <row r="122" spans="1:10" ht="15.75" x14ac:dyDescent="0.25">
      <c r="A122" s="145" t="e">
        <f>расчёт!#REF!</f>
        <v>#REF!</v>
      </c>
      <c r="B122" s="136" t="e">
        <f>расчёт!#REF!</f>
        <v>#REF!</v>
      </c>
      <c r="C122" s="136" t="e">
        <f>расчёт!#REF!</f>
        <v>#REF!</v>
      </c>
      <c r="D122" s="136" t="e">
        <f>расчёт!#REF!</f>
        <v>#REF!</v>
      </c>
      <c r="E122" s="136" t="e">
        <f>расчёт!#REF!</f>
        <v>#REF!</v>
      </c>
      <c r="F122" s="200"/>
      <c r="G122" s="200">
        <f>F122*310</f>
        <v>0</v>
      </c>
    </row>
    <row r="123" spans="1:10" ht="15.75" x14ac:dyDescent="0.25">
      <c r="A123" s="176" t="e">
        <f>расчёт!#REF!</f>
        <v>#REF!</v>
      </c>
      <c r="B123" s="136"/>
      <c r="C123" s="136"/>
      <c r="D123" s="136"/>
      <c r="E123" s="136"/>
      <c r="F123" s="200"/>
      <c r="G123" s="200">
        <f>F123*220</f>
        <v>0</v>
      </c>
    </row>
    <row r="124" spans="1:10" ht="15.75" x14ac:dyDescent="0.25">
      <c r="A124" s="145" t="e">
        <f>расчёт!#REF!</f>
        <v>#REF!</v>
      </c>
      <c r="B124" s="136" t="e">
        <f>расчёт!#REF!</f>
        <v>#REF!</v>
      </c>
      <c r="C124" s="136" t="e">
        <f>расчёт!#REF!</f>
        <v>#REF!</v>
      </c>
      <c r="D124" s="136" t="e">
        <f>расчёт!#REF!</f>
        <v>#REF!</v>
      </c>
      <c r="E124" s="136" t="e">
        <f>расчёт!#REF!</f>
        <v>#REF!</v>
      </c>
      <c r="F124" s="200"/>
      <c r="G124" s="200">
        <f>F124*220</f>
        <v>0</v>
      </c>
    </row>
    <row r="125" spans="1:10" ht="15.75" x14ac:dyDescent="0.25">
      <c r="A125" s="145" t="e">
        <f>расчёт!#REF!</f>
        <v>#REF!</v>
      </c>
      <c r="B125" s="136" t="e">
        <f>расчёт!#REF!</f>
        <v>#REF!</v>
      </c>
      <c r="C125" s="136" t="e">
        <f>расчёт!#REF!</f>
        <v>#REF!</v>
      </c>
      <c r="D125" s="136" t="e">
        <f>расчёт!#REF!</f>
        <v>#REF!</v>
      </c>
      <c r="E125" s="136" t="e">
        <f>расчёт!#REF!</f>
        <v>#REF!</v>
      </c>
      <c r="F125" s="200">
        <v>4</v>
      </c>
      <c r="G125" s="200">
        <f>F125*310</f>
        <v>1240</v>
      </c>
      <c r="I125" s="238" t="s">
        <v>39</v>
      </c>
      <c r="J125" s="236">
        <v>4</v>
      </c>
    </row>
    <row r="126" spans="1:10" ht="15.75" x14ac:dyDescent="0.25">
      <c r="A126" s="176" t="e">
        <f>расчёт!#REF!</f>
        <v>#REF!</v>
      </c>
      <c r="B126" s="136"/>
      <c r="C126" s="136"/>
      <c r="D126" s="136"/>
      <c r="E126" s="136"/>
      <c r="F126" s="200"/>
      <c r="G126" s="200">
        <f>F126*220</f>
        <v>0</v>
      </c>
      <c r="H126" s="72"/>
    </row>
    <row r="127" spans="1:10" ht="15.75" x14ac:dyDescent="0.25">
      <c r="A127" s="145" t="e">
        <f>расчёт!#REF!</f>
        <v>#REF!</v>
      </c>
      <c r="B127" s="136" t="e">
        <f>расчёт!#REF!</f>
        <v>#REF!</v>
      </c>
      <c r="C127" s="136" t="e">
        <f>расчёт!#REF!</f>
        <v>#REF!</v>
      </c>
      <c r="D127" s="136" t="e">
        <f>расчёт!#REF!</f>
        <v>#REF!</v>
      </c>
      <c r="E127" s="136" t="e">
        <f>расчёт!#REF!</f>
        <v>#REF!</v>
      </c>
      <c r="F127" s="200"/>
      <c r="G127" s="200">
        <f>F127*220</f>
        <v>0</v>
      </c>
    </row>
    <row r="128" spans="1:10" ht="15.75" x14ac:dyDescent="0.25">
      <c r="A128" s="145" t="e">
        <f>расчёт!#REF!</f>
        <v>#REF!</v>
      </c>
      <c r="B128" s="136" t="e">
        <f>расчёт!#REF!</f>
        <v>#REF!</v>
      </c>
      <c r="C128" s="136" t="e">
        <f>расчёт!#REF!</f>
        <v>#REF!</v>
      </c>
      <c r="D128" s="136" t="e">
        <f>расчёт!#REF!</f>
        <v>#REF!</v>
      </c>
      <c r="E128" s="136" t="e">
        <f>расчёт!#REF!</f>
        <v>#REF!</v>
      </c>
      <c r="F128" s="200"/>
      <c r="G128" s="200">
        <f>F128*310</f>
        <v>0</v>
      </c>
    </row>
    <row r="129" spans="1:10" ht="15.75" x14ac:dyDescent="0.25">
      <c r="A129" s="176" t="e">
        <f>расчёт!#REF!</f>
        <v>#REF!</v>
      </c>
      <c r="B129" s="136"/>
      <c r="C129" s="136"/>
      <c r="D129" s="136"/>
      <c r="E129" s="136"/>
      <c r="F129" s="200"/>
      <c r="G129" s="200"/>
    </row>
    <row r="130" spans="1:10" ht="15.75" x14ac:dyDescent="0.25">
      <c r="A130" s="145" t="e">
        <f>расчёт!#REF!</f>
        <v>#REF!</v>
      </c>
      <c r="B130" s="136" t="e">
        <f>расчёт!#REF!</f>
        <v>#REF!</v>
      </c>
      <c r="C130" s="136" t="e">
        <f>расчёт!#REF!</f>
        <v>#REF!</v>
      </c>
      <c r="D130" s="136" t="e">
        <f>расчёт!#REF!</f>
        <v>#REF!</v>
      </c>
      <c r="E130" s="136" t="e">
        <f>расчёт!#REF!</f>
        <v>#REF!</v>
      </c>
      <c r="F130" s="200"/>
      <c r="G130" s="200">
        <f>F130*220</f>
        <v>0</v>
      </c>
    </row>
    <row r="131" spans="1:10" ht="15.75" x14ac:dyDescent="0.25">
      <c r="A131" s="145" t="e">
        <f>расчёт!#REF!</f>
        <v>#REF!</v>
      </c>
      <c r="B131" s="136" t="e">
        <f>расчёт!#REF!</f>
        <v>#REF!</v>
      </c>
      <c r="C131" s="136" t="e">
        <f>расчёт!#REF!</f>
        <v>#REF!</v>
      </c>
      <c r="D131" s="136" t="e">
        <f>расчёт!#REF!</f>
        <v>#REF!</v>
      </c>
      <c r="E131" s="136" t="e">
        <f>расчёт!#REF!</f>
        <v>#REF!</v>
      </c>
      <c r="F131" s="200">
        <v>4</v>
      </c>
      <c r="G131" s="200">
        <f>F131*310</f>
        <v>1240</v>
      </c>
      <c r="I131" s="238" t="s">
        <v>41</v>
      </c>
      <c r="J131" s="236">
        <v>4</v>
      </c>
    </row>
    <row r="132" spans="1:10" ht="15.75" x14ac:dyDescent="0.25">
      <c r="A132" s="176" t="e">
        <f>расчёт!#REF!</f>
        <v>#REF!</v>
      </c>
      <c r="B132" s="136"/>
      <c r="C132" s="136"/>
      <c r="D132" s="136"/>
      <c r="E132" s="136"/>
      <c r="F132" s="200"/>
      <c r="G132" s="200"/>
    </row>
    <row r="133" spans="1:10" ht="15.75" x14ac:dyDescent="0.25">
      <c r="A133" s="145" t="e">
        <f>расчёт!#REF!</f>
        <v>#REF!</v>
      </c>
      <c r="B133" s="136" t="e">
        <f>расчёт!#REF!</f>
        <v>#REF!</v>
      </c>
      <c r="C133" s="136" t="e">
        <f>расчёт!#REF!</f>
        <v>#REF!</v>
      </c>
      <c r="D133" s="136" t="e">
        <f>расчёт!#REF!</f>
        <v>#REF!</v>
      </c>
      <c r="E133" s="136" t="e">
        <f>расчёт!#REF!</f>
        <v>#REF!</v>
      </c>
      <c r="F133" s="200"/>
      <c r="G133" s="200">
        <f>F133*220</f>
        <v>0</v>
      </c>
    </row>
    <row r="134" spans="1:10" ht="15.75" x14ac:dyDescent="0.25">
      <c r="A134" s="145" t="e">
        <f>расчёт!#REF!</f>
        <v>#REF!</v>
      </c>
      <c r="B134" s="136" t="e">
        <f>расчёт!#REF!</f>
        <v>#REF!</v>
      </c>
      <c r="C134" s="136" t="e">
        <f>расчёт!#REF!</f>
        <v>#REF!</v>
      </c>
      <c r="D134" s="136" t="e">
        <f>расчёт!#REF!</f>
        <v>#REF!</v>
      </c>
      <c r="E134" s="136" t="e">
        <f>расчёт!#REF!</f>
        <v>#REF!</v>
      </c>
      <c r="F134" s="200">
        <v>4</v>
      </c>
      <c r="G134" s="200">
        <f>F134*310</f>
        <v>1240</v>
      </c>
      <c r="I134" s="238" t="s">
        <v>42</v>
      </c>
      <c r="J134" s="236">
        <v>4</v>
      </c>
    </row>
    <row r="135" spans="1:10" ht="15.75" x14ac:dyDescent="0.25">
      <c r="A135" s="176" t="e">
        <f>расчёт!#REF!</f>
        <v>#REF!</v>
      </c>
      <c r="B135" s="136"/>
      <c r="C135" s="136"/>
      <c r="D135" s="136"/>
      <c r="E135" s="136"/>
      <c r="F135" s="200"/>
      <c r="G135" s="200">
        <f>F135*220</f>
        <v>0</v>
      </c>
      <c r="H135" s="224"/>
    </row>
    <row r="136" spans="1:10" ht="15.75" x14ac:dyDescent="0.25">
      <c r="A136" s="145" t="e">
        <f>расчёт!#REF!</f>
        <v>#REF!</v>
      </c>
      <c r="B136" s="136" t="e">
        <f>расчёт!#REF!</f>
        <v>#REF!</v>
      </c>
      <c r="C136" s="136" t="e">
        <f>расчёт!#REF!</f>
        <v>#REF!</v>
      </c>
      <c r="D136" s="136" t="e">
        <f>расчёт!#REF!</f>
        <v>#REF!</v>
      </c>
      <c r="E136" s="136" t="e">
        <f>расчёт!#REF!</f>
        <v>#REF!</v>
      </c>
      <c r="F136" s="200"/>
      <c r="G136" s="200">
        <f>F136*220</f>
        <v>0</v>
      </c>
    </row>
    <row r="137" spans="1:10" ht="15.75" x14ac:dyDescent="0.25">
      <c r="A137" s="145" t="e">
        <f>расчёт!#REF!</f>
        <v>#REF!</v>
      </c>
      <c r="B137" s="136" t="e">
        <f>расчёт!#REF!</f>
        <v>#REF!</v>
      </c>
      <c r="C137" s="136" t="e">
        <f>расчёт!#REF!</f>
        <v>#REF!</v>
      </c>
      <c r="D137" s="136" t="e">
        <f>расчёт!#REF!</f>
        <v>#REF!</v>
      </c>
      <c r="E137" s="136" t="e">
        <f>расчёт!#REF!</f>
        <v>#REF!</v>
      </c>
      <c r="F137" s="200"/>
      <c r="G137" s="200">
        <f>F137*310</f>
        <v>0</v>
      </c>
    </row>
    <row r="138" spans="1:10" ht="15.75" x14ac:dyDescent="0.25">
      <c r="A138" s="176" t="e">
        <f>расчёт!#REF!</f>
        <v>#REF!</v>
      </c>
      <c r="B138" s="136"/>
      <c r="C138" s="136"/>
      <c r="D138" s="136"/>
      <c r="E138" s="136"/>
      <c r="F138" s="200"/>
      <c r="G138" s="200"/>
    </row>
    <row r="139" spans="1:10" ht="15.75" x14ac:dyDescent="0.25">
      <c r="A139" s="145" t="e">
        <f>расчёт!#REF!</f>
        <v>#REF!</v>
      </c>
      <c r="B139" s="136" t="e">
        <f>расчёт!#REF!</f>
        <v>#REF!</v>
      </c>
      <c r="C139" s="136" t="e">
        <f>расчёт!#REF!</f>
        <v>#REF!</v>
      </c>
      <c r="D139" s="136" t="e">
        <f>расчёт!#REF!</f>
        <v>#REF!</v>
      </c>
      <c r="E139" s="136" t="e">
        <f>расчёт!#REF!</f>
        <v>#REF!</v>
      </c>
      <c r="F139" s="212">
        <v>10</v>
      </c>
      <c r="G139" s="200">
        <f>F139*220</f>
        <v>2200</v>
      </c>
      <c r="I139" s="238" t="s">
        <v>43</v>
      </c>
      <c r="J139" s="236">
        <v>10</v>
      </c>
    </row>
    <row r="140" spans="1:10" ht="15.75" x14ac:dyDescent="0.25">
      <c r="A140" s="145" t="e">
        <f>расчёт!#REF!</f>
        <v>#REF!</v>
      </c>
      <c r="B140" s="136" t="e">
        <f>расчёт!#REF!</f>
        <v>#REF!</v>
      </c>
      <c r="C140" s="136" t="e">
        <f>расчёт!#REF!</f>
        <v>#REF!</v>
      </c>
      <c r="D140" s="136" t="e">
        <f>расчёт!#REF!</f>
        <v>#REF!</v>
      </c>
      <c r="E140" s="136" t="e">
        <f>расчёт!#REF!</f>
        <v>#REF!</v>
      </c>
      <c r="F140" s="212"/>
      <c r="G140" s="200">
        <f>F140*310</f>
        <v>0</v>
      </c>
    </row>
    <row r="141" spans="1:10" ht="15.75" outlineLevel="1" x14ac:dyDescent="0.25">
      <c r="A141" s="180" t="e">
        <f>расчёт!#REF!</f>
        <v>#REF!</v>
      </c>
      <c r="B141" s="136"/>
      <c r="C141" s="136"/>
      <c r="D141" s="136"/>
      <c r="E141" s="136"/>
      <c r="F141" s="200"/>
      <c r="G141" s="200"/>
    </row>
    <row r="142" spans="1:10" ht="15.75" outlineLevel="1" x14ac:dyDescent="0.25">
      <c r="A142" s="183" t="e">
        <f>расчёт!#REF!</f>
        <v>#REF!</v>
      </c>
      <c r="B142" s="136" t="e">
        <f>расчёт!#REF!</f>
        <v>#REF!</v>
      </c>
      <c r="C142" s="136" t="e">
        <f>расчёт!#REF!</f>
        <v>#REF!</v>
      </c>
      <c r="D142" s="136" t="e">
        <f>расчёт!#REF!</f>
        <v>#REF!</v>
      </c>
      <c r="E142" s="136" t="e">
        <f>расчёт!#REF!</f>
        <v>#REF!</v>
      </c>
      <c r="F142" s="213"/>
      <c r="G142" s="200">
        <f>F142*220</f>
        <v>0</v>
      </c>
    </row>
    <row r="143" spans="1:10" ht="15.75" outlineLevel="1" x14ac:dyDescent="0.25">
      <c r="A143" s="183" t="e">
        <f>расчёт!#REF!</f>
        <v>#REF!</v>
      </c>
      <c r="B143" s="136" t="e">
        <f>расчёт!#REF!</f>
        <v>#REF!</v>
      </c>
      <c r="C143" s="136" t="e">
        <f>расчёт!#REF!</f>
        <v>#REF!</v>
      </c>
      <c r="D143" s="136" t="e">
        <f>расчёт!#REF!</f>
        <v>#REF!</v>
      </c>
      <c r="E143" s="136" t="e">
        <f>расчёт!#REF!</f>
        <v>#REF!</v>
      </c>
      <c r="F143" s="212"/>
      <c r="G143" s="200">
        <f>F143*310</f>
        <v>0</v>
      </c>
    </row>
    <row r="144" spans="1:10" ht="15.75" outlineLevel="1" x14ac:dyDescent="0.25">
      <c r="A144" s="180" t="e">
        <f>расчёт!#REF!</f>
        <v>#REF!</v>
      </c>
      <c r="B144" s="136"/>
      <c r="C144" s="136"/>
      <c r="D144" s="136"/>
      <c r="E144" s="136"/>
      <c r="F144" s="212"/>
      <c r="G144" s="212"/>
    </row>
    <row r="145" spans="1:7" ht="15.75" x14ac:dyDescent="0.25">
      <c r="A145" s="183" t="e">
        <f>расчёт!#REF!</f>
        <v>#REF!</v>
      </c>
      <c r="B145" s="136" t="e">
        <f>расчёт!#REF!</f>
        <v>#REF!</v>
      </c>
      <c r="C145" s="136" t="e">
        <f>расчёт!#REF!</f>
        <v>#REF!</v>
      </c>
      <c r="D145" s="136" t="e">
        <f>расчёт!#REF!</f>
        <v>#REF!</v>
      </c>
      <c r="E145" s="136" t="e">
        <f>расчёт!#REF!</f>
        <v>#REF!</v>
      </c>
      <c r="F145" s="212"/>
      <c r="G145" s="200">
        <f>F145*220</f>
        <v>0</v>
      </c>
    </row>
    <row r="146" spans="1:7" ht="15.75" x14ac:dyDescent="0.25">
      <c r="A146" s="183" t="e">
        <f>расчёт!#REF!</f>
        <v>#REF!</v>
      </c>
      <c r="B146" s="136" t="e">
        <f>расчёт!#REF!</f>
        <v>#REF!</v>
      </c>
      <c r="C146" s="136" t="e">
        <f>расчёт!#REF!</f>
        <v>#REF!</v>
      </c>
      <c r="D146" s="136" t="e">
        <f>расчёт!#REF!</f>
        <v>#REF!</v>
      </c>
      <c r="E146" s="136" t="e">
        <f>расчёт!#REF!</f>
        <v>#REF!</v>
      </c>
      <c r="F146" s="212"/>
      <c r="G146" s="200">
        <f>F146*310</f>
        <v>0</v>
      </c>
    </row>
    <row r="147" spans="1:7" ht="15.75" x14ac:dyDescent="0.25">
      <c r="A147" s="180" t="e">
        <f>расчёт!#REF!</f>
        <v>#REF!</v>
      </c>
      <c r="B147" s="136"/>
      <c r="C147" s="136"/>
      <c r="D147" s="136"/>
      <c r="E147" s="136"/>
      <c r="F147" s="212"/>
      <c r="G147" s="212"/>
    </row>
    <row r="148" spans="1:7" ht="15.75" x14ac:dyDescent="0.25">
      <c r="A148" s="183" t="e">
        <f>расчёт!#REF!</f>
        <v>#REF!</v>
      </c>
      <c r="B148" s="136" t="e">
        <f>расчёт!#REF!</f>
        <v>#REF!</v>
      </c>
      <c r="C148" s="136" t="e">
        <f>расчёт!#REF!</f>
        <v>#REF!</v>
      </c>
      <c r="D148" s="136" t="e">
        <f>расчёт!#REF!</f>
        <v>#REF!</v>
      </c>
      <c r="E148" s="136" t="e">
        <f>расчёт!#REF!</f>
        <v>#REF!</v>
      </c>
      <c r="F148" s="212"/>
      <c r="G148" s="200">
        <f>F148*220</f>
        <v>0</v>
      </c>
    </row>
    <row r="149" spans="1:7" ht="15.75" x14ac:dyDescent="0.25">
      <c r="A149" s="183" t="e">
        <f>расчёт!#REF!</f>
        <v>#REF!</v>
      </c>
      <c r="B149" s="136" t="e">
        <f>расчёт!#REF!</f>
        <v>#REF!</v>
      </c>
      <c r="C149" s="136" t="e">
        <f>расчёт!#REF!</f>
        <v>#REF!</v>
      </c>
      <c r="D149" s="136" t="e">
        <f>расчёт!#REF!</f>
        <v>#REF!</v>
      </c>
      <c r="E149" s="136" t="e">
        <f>расчёт!#REF!</f>
        <v>#REF!</v>
      </c>
      <c r="F149" s="212"/>
      <c r="G149" s="200">
        <f>F149*310</f>
        <v>0</v>
      </c>
    </row>
    <row r="150" spans="1:7" ht="15.75" x14ac:dyDescent="0.25">
      <c r="A150" s="180" t="e">
        <f>расчёт!#REF!</f>
        <v>#REF!</v>
      </c>
      <c r="B150" s="136"/>
      <c r="C150" s="136"/>
      <c r="D150" s="136"/>
      <c r="E150" s="136"/>
      <c r="F150" s="212"/>
      <c r="G150" s="212"/>
    </row>
    <row r="151" spans="1:7" ht="15.75" x14ac:dyDescent="0.25">
      <c r="A151" s="183" t="e">
        <f>расчёт!#REF!</f>
        <v>#REF!</v>
      </c>
      <c r="B151" s="136" t="e">
        <f>расчёт!#REF!</f>
        <v>#REF!</v>
      </c>
      <c r="C151" s="136" t="e">
        <f>расчёт!#REF!</f>
        <v>#REF!</v>
      </c>
      <c r="D151" s="136" t="e">
        <f>расчёт!#REF!</f>
        <v>#REF!</v>
      </c>
      <c r="E151" s="136" t="e">
        <f>расчёт!#REF!</f>
        <v>#REF!</v>
      </c>
      <c r="F151" s="212"/>
      <c r="G151" s="212"/>
    </row>
    <row r="152" spans="1:7" ht="12.75" x14ac:dyDescent="0.2">
      <c r="B152" s="225" t="e">
        <f>SUM(B4:B151)</f>
        <v>#REF!</v>
      </c>
      <c r="C152" s="225" t="e">
        <f t="shared" ref="C152:E152" si="0">SUM(C4:C151)</f>
        <v>#REF!</v>
      </c>
      <c r="D152" s="225" t="e">
        <f t="shared" si="0"/>
        <v>#REF!</v>
      </c>
      <c r="E152" s="225" t="e">
        <f t="shared" si="0"/>
        <v>#REF!</v>
      </c>
    </row>
    <row r="155" spans="1:7" ht="15.75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F71:G72 F141:G141 F4:G24 G25 F26:G40 F42:G54 G55 F56:G69 G70 G73:G82 F75:F81 F122:F138 F83:G119 G121:G140 G142:G143 G145:G146 G148:G149">
    <cfRule type="cellIs" dxfId="379" priority="10" operator="equal">
      <formula>0</formula>
    </cfRule>
  </conditionalFormatting>
  <conditionalFormatting sqref="G5:G40 G42:G119 G121:G143 G145:G146 G148:G149">
    <cfRule type="cellIs" dxfId="378" priority="9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opLeftCell="A100" workbookViewId="0">
      <selection activeCell="K116" sqref="K116"/>
    </sheetView>
  </sheetViews>
  <sheetFormatPr defaultColWidth="9.1640625" defaultRowHeight="15" x14ac:dyDescent="0.2"/>
  <cols>
    <col min="1" max="1" width="37.5" style="19" customWidth="1"/>
    <col min="2" max="2" width="9.1640625" style="19" bestFit="1" customWidth="1"/>
    <col min="3" max="3" width="10.1640625" style="19" bestFit="1" customWidth="1"/>
    <col min="4" max="4" width="5.1640625" style="19" bestFit="1" customWidth="1"/>
    <col min="5" max="5" width="8" style="19" bestFit="1" customWidth="1"/>
    <col min="6" max="6" width="10.83203125" style="19" bestFit="1" customWidth="1" collapsed="1"/>
    <col min="7" max="7" width="9.1640625" style="9"/>
    <col min="8" max="8" width="10.1640625" style="9" bestFit="1" customWidth="1"/>
    <col min="9" max="9" width="24" style="9" bestFit="1" customWidth="1"/>
    <col min="10" max="16384" width="9.1640625" style="9"/>
  </cols>
  <sheetData>
    <row r="1" spans="1:9" ht="15.75" x14ac:dyDescent="0.2">
      <c r="A1" s="8" t="s">
        <v>0</v>
      </c>
      <c r="B1" s="454" t="s">
        <v>44</v>
      </c>
      <c r="C1" s="454"/>
      <c r="D1" s="454"/>
      <c r="E1" s="454"/>
      <c r="F1" s="454"/>
      <c r="G1" s="458" t="s">
        <v>70</v>
      </c>
      <c r="H1" s="458" t="s">
        <v>72</v>
      </c>
      <c r="I1" s="457" t="s">
        <v>71</v>
      </c>
    </row>
    <row r="2" spans="1:9" x14ac:dyDescent="0.2">
      <c r="A2" s="10"/>
      <c r="B2" s="25" t="s">
        <v>1</v>
      </c>
      <c r="C2" s="25" t="s">
        <v>2</v>
      </c>
      <c r="D2" s="26">
        <v>0.8</v>
      </c>
      <c r="E2" s="25" t="s">
        <v>3</v>
      </c>
      <c r="F2" s="25" t="s">
        <v>4</v>
      </c>
      <c r="G2" s="458"/>
      <c r="H2" s="458"/>
      <c r="I2" s="457"/>
    </row>
    <row r="3" spans="1:9" ht="15.75" x14ac:dyDescent="0.2">
      <c r="A3" s="11" t="s">
        <v>5</v>
      </c>
      <c r="B3" s="12"/>
      <c r="C3" s="13"/>
      <c r="D3" s="13"/>
      <c r="E3" s="13"/>
      <c r="F3" s="13"/>
      <c r="G3" s="14"/>
      <c r="H3" s="14"/>
      <c r="I3" s="15"/>
    </row>
    <row r="4" spans="1:9" x14ac:dyDescent="0.2">
      <c r="A4" s="16" t="s">
        <v>6</v>
      </c>
      <c r="B4" s="17"/>
      <c r="C4" s="18">
        <v>10</v>
      </c>
      <c r="D4" s="18">
        <f>C4*$D$2</f>
        <v>8</v>
      </c>
      <c r="E4" s="18">
        <v>4</v>
      </c>
      <c r="F4" s="18">
        <f>B4+D4-E4</f>
        <v>4</v>
      </c>
      <c r="G4" s="14" t="e">
        <f>расчёт!#REF!</f>
        <v>#REF!</v>
      </c>
      <c r="H4" s="14" t="e">
        <f>расчёт!#REF!</f>
        <v>#REF!</v>
      </c>
      <c r="I4" s="15"/>
    </row>
    <row r="5" spans="1:9" x14ac:dyDescent="0.2">
      <c r="B5" s="20"/>
      <c r="C5" s="20"/>
      <c r="D5" s="18"/>
      <c r="E5" s="20"/>
      <c r="F5" s="18"/>
      <c r="G5" s="14"/>
      <c r="H5" s="14"/>
      <c r="I5" s="15"/>
    </row>
    <row r="6" spans="1:9" ht="15.75" x14ac:dyDescent="0.2">
      <c r="A6" s="11" t="s">
        <v>7</v>
      </c>
      <c r="B6" s="13"/>
      <c r="C6" s="13"/>
      <c r="D6" s="13"/>
      <c r="E6" s="13"/>
      <c r="F6" s="13"/>
      <c r="G6" s="14"/>
      <c r="H6" s="14"/>
      <c r="I6" s="15"/>
    </row>
    <row r="7" spans="1:9" x14ac:dyDescent="0.2">
      <c r="A7" s="16" t="s">
        <v>6</v>
      </c>
      <c r="B7" s="21">
        <v>8.5</v>
      </c>
      <c r="C7" s="18">
        <v>10</v>
      </c>
      <c r="D7" s="18">
        <f>C7*$D$2</f>
        <v>8</v>
      </c>
      <c r="E7" s="18">
        <v>4</v>
      </c>
      <c r="F7" s="18">
        <f>B7+D7-E7</f>
        <v>12.5</v>
      </c>
      <c r="G7" s="14"/>
      <c r="H7" s="14"/>
      <c r="I7" s="15"/>
    </row>
    <row r="8" spans="1:9" x14ac:dyDescent="0.2">
      <c r="A8" s="16" t="s">
        <v>8</v>
      </c>
      <c r="B8" s="21">
        <v>0.5</v>
      </c>
      <c r="C8" s="18">
        <v>5</v>
      </c>
      <c r="D8" s="18">
        <f>C8*$D$2</f>
        <v>4</v>
      </c>
      <c r="E8" s="17"/>
      <c r="F8" s="18">
        <f>B8+D8-E8</f>
        <v>4.5</v>
      </c>
      <c r="G8" s="14"/>
      <c r="H8" s="14"/>
      <c r="I8" s="15"/>
    </row>
    <row r="9" spans="1:9" ht="15.75" x14ac:dyDescent="0.2">
      <c r="A9" s="11" t="s">
        <v>9</v>
      </c>
      <c r="B9" s="22"/>
      <c r="C9" s="13"/>
      <c r="D9" s="13"/>
      <c r="E9" s="22"/>
      <c r="F9" s="13"/>
      <c r="G9" s="14"/>
      <c r="H9" s="14"/>
      <c r="I9" s="15"/>
    </row>
    <row r="10" spans="1:9" x14ac:dyDescent="0.2">
      <c r="A10" s="16" t="s">
        <v>6</v>
      </c>
      <c r="B10" s="18">
        <v>1</v>
      </c>
      <c r="C10" s="18">
        <v>20</v>
      </c>
      <c r="D10" s="18">
        <f>C10*$D$2</f>
        <v>16</v>
      </c>
      <c r="E10" s="21">
        <v>1.5</v>
      </c>
      <c r="F10" s="18">
        <f>B10+D10-E10</f>
        <v>15.5</v>
      </c>
      <c r="G10" s="14"/>
      <c r="H10" s="14"/>
      <c r="I10" s="15"/>
    </row>
    <row r="11" spans="1:9" x14ac:dyDescent="0.2">
      <c r="A11" s="16" t="s">
        <v>8</v>
      </c>
      <c r="B11" s="21">
        <v>1.5</v>
      </c>
      <c r="C11" s="18">
        <v>3</v>
      </c>
      <c r="D11" s="18">
        <f>C11*$D$2</f>
        <v>2.4000000000000004</v>
      </c>
      <c r="E11" s="18">
        <v>1</v>
      </c>
      <c r="F11" s="18">
        <f>B11+D11-E11</f>
        <v>2.9000000000000004</v>
      </c>
      <c r="G11" s="14"/>
      <c r="H11" s="14"/>
      <c r="I11" s="15"/>
    </row>
    <row r="12" spans="1:9" ht="15.75" x14ac:dyDescent="0.2">
      <c r="A12" s="11" t="s">
        <v>10</v>
      </c>
      <c r="B12" s="13"/>
      <c r="C12" s="12"/>
      <c r="D12" s="12"/>
      <c r="E12" s="22"/>
      <c r="F12" s="22"/>
      <c r="G12" s="14"/>
      <c r="H12" s="14"/>
      <c r="I12" s="15"/>
    </row>
    <row r="13" spans="1:9" x14ac:dyDescent="0.2">
      <c r="A13" s="16" t="s">
        <v>6</v>
      </c>
      <c r="B13" s="18">
        <v>7</v>
      </c>
      <c r="C13" s="17"/>
      <c r="D13" s="18"/>
      <c r="E13" s="21">
        <v>5.5</v>
      </c>
      <c r="F13" s="18">
        <f>B13+D13-E13</f>
        <v>1.5</v>
      </c>
      <c r="G13" s="14" t="e">
        <f>расчёт!#REF!</f>
        <v>#REF!</v>
      </c>
      <c r="H13" s="14" t="e">
        <f>расчёт!#REF!</f>
        <v>#REF!</v>
      </c>
      <c r="I13" s="15" t="s">
        <v>83</v>
      </c>
    </row>
    <row r="14" spans="1:9" ht="15.75" x14ac:dyDescent="0.2">
      <c r="A14" s="11" t="s">
        <v>11</v>
      </c>
      <c r="B14" s="13"/>
      <c r="C14" s="12"/>
      <c r="D14" s="12"/>
      <c r="E14" s="12"/>
      <c r="F14" s="13"/>
      <c r="G14" s="14"/>
      <c r="H14" s="14"/>
      <c r="I14" s="15"/>
    </row>
    <row r="15" spans="1:9" x14ac:dyDescent="0.2">
      <c r="A15" s="16" t="s">
        <v>6</v>
      </c>
      <c r="B15" s="18">
        <v>12</v>
      </c>
      <c r="C15" s="17"/>
      <c r="D15" s="18"/>
      <c r="E15" s="17"/>
      <c r="F15" s="18">
        <f>B15+D15-E15</f>
        <v>12</v>
      </c>
      <c r="G15" s="14"/>
      <c r="H15" s="14"/>
      <c r="I15" s="15"/>
    </row>
    <row r="16" spans="1:9" ht="15.75" x14ac:dyDescent="0.2">
      <c r="A16" s="11" t="s">
        <v>12</v>
      </c>
      <c r="B16" s="13"/>
      <c r="C16" s="12"/>
      <c r="D16" s="12"/>
      <c r="E16" s="22"/>
      <c r="F16" s="22"/>
      <c r="G16" s="14"/>
      <c r="H16" s="14"/>
      <c r="I16" s="15"/>
    </row>
    <row r="17" spans="1:9" x14ac:dyDescent="0.2">
      <c r="A17" s="16" t="s">
        <v>6</v>
      </c>
      <c r="B17" s="18">
        <v>5</v>
      </c>
      <c r="C17" s="17"/>
      <c r="D17" s="18"/>
      <c r="E17" s="21">
        <v>4.5</v>
      </c>
      <c r="F17" s="18">
        <f>B17+D17-E17</f>
        <v>0.5</v>
      </c>
      <c r="G17" s="14" t="e">
        <f>расчёт!#REF!</f>
        <v>#REF!</v>
      </c>
      <c r="H17" s="14" t="e">
        <f>расчёт!#REF!</f>
        <v>#REF!</v>
      </c>
      <c r="I17" s="15"/>
    </row>
    <row r="18" spans="1:9" ht="15.75" x14ac:dyDescent="0.2">
      <c r="A18" s="11" t="s">
        <v>13</v>
      </c>
      <c r="B18" s="13"/>
      <c r="C18" s="13"/>
      <c r="D18" s="13"/>
      <c r="E18" s="22"/>
      <c r="F18" s="13"/>
      <c r="G18" s="14"/>
      <c r="H18" s="14"/>
      <c r="I18" s="15"/>
    </row>
    <row r="19" spans="1:9" x14ac:dyDescent="0.2">
      <c r="A19" s="16" t="s">
        <v>6</v>
      </c>
      <c r="B19" s="21">
        <v>14.5</v>
      </c>
      <c r="C19" s="18">
        <v>20</v>
      </c>
      <c r="D19" s="18">
        <f>C19*$D$2</f>
        <v>16</v>
      </c>
      <c r="E19" s="21">
        <v>12.5</v>
      </c>
      <c r="F19" s="18">
        <f>B19+D19-E19</f>
        <v>18</v>
      </c>
      <c r="G19" s="14"/>
      <c r="H19" s="14"/>
      <c r="I19" s="15"/>
    </row>
    <row r="20" spans="1:9" x14ac:dyDescent="0.2">
      <c r="A20" s="16" t="s">
        <v>8</v>
      </c>
      <c r="B20" s="21">
        <v>2.5</v>
      </c>
      <c r="C20" s="18">
        <v>8</v>
      </c>
      <c r="D20" s="18">
        <f>C20*$D$2</f>
        <v>6.4</v>
      </c>
      <c r="E20" s="18">
        <v>1</v>
      </c>
      <c r="F20" s="18">
        <f>B20+D20-E20</f>
        <v>7.9</v>
      </c>
      <c r="G20" s="14"/>
      <c r="H20" s="14"/>
      <c r="I20" s="15"/>
    </row>
    <row r="21" spans="1:9" ht="15.75" x14ac:dyDescent="0.2">
      <c r="A21" s="11" t="s">
        <v>14</v>
      </c>
      <c r="B21" s="13"/>
      <c r="C21" s="13"/>
      <c r="D21" s="13"/>
      <c r="E21" s="13"/>
      <c r="F21" s="13"/>
      <c r="G21" s="14"/>
      <c r="H21" s="14"/>
      <c r="I21" s="15"/>
    </row>
    <row r="22" spans="1:9" x14ac:dyDescent="0.2">
      <c r="A22" s="16" t="s">
        <v>6</v>
      </c>
      <c r="B22" s="18">
        <v>12</v>
      </c>
      <c r="C22" s="18">
        <v>10</v>
      </c>
      <c r="D22" s="18">
        <f>C22*$D$2</f>
        <v>8</v>
      </c>
      <c r="E22" s="18">
        <v>3</v>
      </c>
      <c r="F22" s="18">
        <f>B22+D22-E22</f>
        <v>17</v>
      </c>
      <c r="G22" s="14"/>
      <c r="H22" s="14"/>
      <c r="I22" s="15"/>
    </row>
    <row r="23" spans="1:9" x14ac:dyDescent="0.2">
      <c r="A23" s="16" t="s">
        <v>8</v>
      </c>
      <c r="B23" s="18">
        <v>3</v>
      </c>
      <c r="C23" s="18">
        <v>4</v>
      </c>
      <c r="D23" s="18">
        <f>C23*$D$2</f>
        <v>3.2</v>
      </c>
      <c r="E23" s="17"/>
      <c r="F23" s="18">
        <f>B23+D23-E23</f>
        <v>6.2</v>
      </c>
      <c r="G23" s="14"/>
      <c r="H23" s="14"/>
      <c r="I23" s="15"/>
    </row>
    <row r="24" spans="1:9" ht="15.75" x14ac:dyDescent="0.2">
      <c r="A24" s="11" t="s">
        <v>15</v>
      </c>
      <c r="B24" s="13"/>
      <c r="C24" s="13"/>
      <c r="D24" s="13"/>
      <c r="E24" s="22"/>
      <c r="F24" s="13"/>
      <c r="G24" s="14"/>
      <c r="H24" s="14"/>
      <c r="I24" s="15"/>
    </row>
    <row r="25" spans="1:9" x14ac:dyDescent="0.2">
      <c r="A25" s="16" t="s">
        <v>6</v>
      </c>
      <c r="B25" s="21">
        <v>1.5</v>
      </c>
      <c r="C25" s="18">
        <v>10</v>
      </c>
      <c r="D25" s="18">
        <f>C25*$D$2</f>
        <v>8</v>
      </c>
      <c r="E25" s="21">
        <v>2.5</v>
      </c>
      <c r="F25" s="18">
        <f>B25+D25-E25</f>
        <v>7</v>
      </c>
      <c r="G25" s="14"/>
      <c r="H25" s="14"/>
      <c r="I25" s="15"/>
    </row>
    <row r="26" spans="1:9" x14ac:dyDescent="0.2">
      <c r="A26" s="16" t="s">
        <v>8</v>
      </c>
      <c r="B26" s="21">
        <v>7.5</v>
      </c>
      <c r="C26" s="17"/>
      <c r="D26" s="18"/>
      <c r="E26" s="17"/>
      <c r="F26" s="18">
        <f>B26+D26-E26</f>
        <v>7.5</v>
      </c>
      <c r="G26" s="14"/>
      <c r="H26" s="14"/>
      <c r="I26" s="15"/>
    </row>
    <row r="27" spans="1:9" ht="15.75" x14ac:dyDescent="0.2">
      <c r="A27" s="11" t="s">
        <v>16</v>
      </c>
      <c r="B27" s="12"/>
      <c r="C27" s="13"/>
      <c r="D27" s="13"/>
      <c r="E27" s="22"/>
      <c r="F27" s="13"/>
      <c r="G27" s="14"/>
      <c r="H27" s="14"/>
      <c r="I27" s="15"/>
    </row>
    <row r="28" spans="1:9" x14ac:dyDescent="0.2">
      <c r="A28" s="16" t="s">
        <v>6</v>
      </c>
      <c r="B28" s="17"/>
      <c r="C28" s="18">
        <v>35</v>
      </c>
      <c r="D28" s="18">
        <f>C28*$D$2</f>
        <v>28</v>
      </c>
      <c r="E28" s="21">
        <v>4.5</v>
      </c>
      <c r="F28" s="18">
        <f>B28+D28-E28</f>
        <v>23.5</v>
      </c>
      <c r="G28" s="14"/>
      <c r="H28" s="14"/>
      <c r="I28" s="15"/>
    </row>
    <row r="29" spans="1:9" x14ac:dyDescent="0.2">
      <c r="A29" s="16" t="s">
        <v>8</v>
      </c>
      <c r="B29" s="17"/>
      <c r="C29" s="18">
        <v>8</v>
      </c>
      <c r="D29" s="18">
        <f>C29*$D$2</f>
        <v>6.4</v>
      </c>
      <c r="E29" s="17"/>
      <c r="F29" s="18">
        <f>B29+D29-E29</f>
        <v>6.4</v>
      </c>
      <c r="G29" s="14"/>
      <c r="H29" s="14"/>
      <c r="I29" s="15"/>
    </row>
    <row r="30" spans="1:9" ht="15.75" x14ac:dyDescent="0.2">
      <c r="A30" s="11" t="s">
        <v>17</v>
      </c>
      <c r="B30" s="22"/>
      <c r="C30" s="13"/>
      <c r="D30" s="13"/>
      <c r="E30" s="22"/>
      <c r="F30" s="13"/>
      <c r="G30" s="14"/>
      <c r="H30" s="14"/>
      <c r="I30" s="15"/>
    </row>
    <row r="31" spans="1:9" x14ac:dyDescent="0.2">
      <c r="A31" s="16" t="s">
        <v>6</v>
      </c>
      <c r="B31" s="21">
        <v>0.5</v>
      </c>
      <c r="C31" s="18">
        <v>10</v>
      </c>
      <c r="D31" s="18">
        <f>C31*$D$2</f>
        <v>8</v>
      </c>
      <c r="E31" s="21">
        <v>0.5</v>
      </c>
      <c r="F31" s="18">
        <f>B31+D31-E31</f>
        <v>8</v>
      </c>
      <c r="G31" s="14"/>
      <c r="H31" s="14"/>
      <c r="I31" s="15"/>
    </row>
    <row r="32" spans="1:9" x14ac:dyDescent="0.2">
      <c r="A32" s="16" t="s">
        <v>8</v>
      </c>
      <c r="B32" s="18">
        <v>3</v>
      </c>
      <c r="C32" s="18">
        <v>4</v>
      </c>
      <c r="D32" s="18">
        <f>C32*$D$2</f>
        <v>3.2</v>
      </c>
      <c r="E32" s="17"/>
      <c r="F32" s="18">
        <f>B32+D32-E32</f>
        <v>6.2</v>
      </c>
      <c r="G32" s="14"/>
      <c r="H32" s="14"/>
      <c r="I32" s="15"/>
    </row>
    <row r="33" spans="1:9" ht="15.75" x14ac:dyDescent="0.2">
      <c r="A33" s="11" t="s">
        <v>18</v>
      </c>
      <c r="B33" s="13"/>
      <c r="C33" s="13"/>
      <c r="D33" s="13"/>
      <c r="E33" s="22"/>
      <c r="F33" s="13"/>
      <c r="G33" s="14"/>
      <c r="H33" s="14"/>
      <c r="I33" s="15"/>
    </row>
    <row r="34" spans="1:9" x14ac:dyDescent="0.2">
      <c r="A34" s="16" t="s">
        <v>6</v>
      </c>
      <c r="B34" s="18">
        <v>4</v>
      </c>
      <c r="C34" s="18">
        <v>40</v>
      </c>
      <c r="D34" s="18">
        <f>C34*$D$2</f>
        <v>32</v>
      </c>
      <c r="E34" s="21">
        <v>10.5</v>
      </c>
      <c r="F34" s="18">
        <f>B34+D34-E34</f>
        <v>25.5</v>
      </c>
      <c r="G34" s="14"/>
      <c r="H34" s="14"/>
      <c r="I34" s="15"/>
    </row>
    <row r="35" spans="1:9" x14ac:dyDescent="0.2">
      <c r="A35" s="16" t="s">
        <v>8</v>
      </c>
      <c r="B35" s="17"/>
      <c r="C35" s="18">
        <v>13</v>
      </c>
      <c r="D35" s="18">
        <f>C35*$D$2</f>
        <v>10.4</v>
      </c>
      <c r="E35" s="18">
        <v>5</v>
      </c>
      <c r="F35" s="18">
        <f>B35+D35-E35</f>
        <v>5.4</v>
      </c>
      <c r="G35" s="14"/>
      <c r="H35" s="14"/>
      <c r="I35" s="15"/>
    </row>
    <row r="36" spans="1:9" ht="15.75" x14ac:dyDescent="0.2">
      <c r="A36" s="11" t="s">
        <v>19</v>
      </c>
      <c r="B36" s="22"/>
      <c r="C36" s="13"/>
      <c r="D36" s="13"/>
      <c r="E36" s="22"/>
      <c r="F36" s="13"/>
      <c r="G36" s="14"/>
      <c r="H36" s="14"/>
      <c r="I36" s="15"/>
    </row>
    <row r="37" spans="1:9" x14ac:dyDescent="0.2">
      <c r="A37" s="16" t="s">
        <v>6</v>
      </c>
      <c r="B37" s="18">
        <v>4</v>
      </c>
      <c r="C37" s="18">
        <v>10</v>
      </c>
      <c r="D37" s="18">
        <f>C37*$D$2</f>
        <v>8</v>
      </c>
      <c r="E37" s="21">
        <v>5.5</v>
      </c>
      <c r="F37" s="18">
        <f>B37+D37-E37</f>
        <v>6.5</v>
      </c>
      <c r="G37" s="14"/>
      <c r="H37" s="14"/>
      <c r="I37" s="15"/>
    </row>
    <row r="38" spans="1:9" x14ac:dyDescent="0.2">
      <c r="A38" s="16" t="s">
        <v>8</v>
      </c>
      <c r="B38" s="21">
        <v>5.5</v>
      </c>
      <c r="C38" s="17"/>
      <c r="D38" s="18"/>
      <c r="E38" s="17"/>
      <c r="F38" s="18">
        <f>B38+D38-E38</f>
        <v>5.5</v>
      </c>
      <c r="G38" s="14"/>
      <c r="H38" s="14"/>
      <c r="I38" s="15"/>
    </row>
    <row r="39" spans="1:9" ht="15.75" x14ac:dyDescent="0.2">
      <c r="A39" s="11" t="s">
        <v>20</v>
      </c>
      <c r="B39" s="13"/>
      <c r="C39" s="13"/>
      <c r="D39" s="13"/>
      <c r="E39" s="22"/>
      <c r="F39" s="13"/>
      <c r="G39" s="14"/>
      <c r="H39" s="14"/>
      <c r="I39" s="15"/>
    </row>
    <row r="40" spans="1:9" x14ac:dyDescent="0.2">
      <c r="A40" s="16" t="s">
        <v>6</v>
      </c>
      <c r="B40" s="18">
        <v>24</v>
      </c>
      <c r="C40" s="18">
        <v>80</v>
      </c>
      <c r="D40" s="18">
        <f>C40*1</f>
        <v>80</v>
      </c>
      <c r="E40" s="18">
        <v>34</v>
      </c>
      <c r="F40" s="18">
        <f>B40+D40-E40</f>
        <v>70</v>
      </c>
      <c r="G40" s="14"/>
      <c r="H40" s="14"/>
      <c r="I40" s="15"/>
    </row>
    <row r="41" spans="1:9" x14ac:dyDescent="0.2">
      <c r="A41" s="16" t="s">
        <v>8</v>
      </c>
      <c r="B41" s="18">
        <v>1</v>
      </c>
      <c r="C41" s="18">
        <v>19</v>
      </c>
      <c r="D41" s="18">
        <f>C41*1</f>
        <v>19</v>
      </c>
      <c r="E41" s="21">
        <v>3.5</v>
      </c>
      <c r="F41" s="18">
        <f>B41+D41-E41</f>
        <v>16.5</v>
      </c>
      <c r="G41" s="14"/>
      <c r="H41" s="14"/>
      <c r="I41" s="15"/>
    </row>
    <row r="42" spans="1:9" ht="15.75" x14ac:dyDescent="0.2">
      <c r="A42" s="11" t="s">
        <v>21</v>
      </c>
      <c r="B42" s="22"/>
      <c r="C42" s="13"/>
      <c r="D42" s="13"/>
      <c r="E42" s="13"/>
      <c r="F42" s="13"/>
      <c r="G42" s="14"/>
      <c r="H42" s="14"/>
      <c r="I42" s="15"/>
    </row>
    <row r="43" spans="1:9" x14ac:dyDescent="0.2">
      <c r="A43" s="16" t="s">
        <v>6</v>
      </c>
      <c r="B43" s="18">
        <v>1</v>
      </c>
      <c r="C43" s="18">
        <v>65</v>
      </c>
      <c r="D43" s="18">
        <f>C43*$D$2</f>
        <v>52</v>
      </c>
      <c r="E43" s="18">
        <v>5</v>
      </c>
      <c r="F43" s="18">
        <f>B43+D43-E43</f>
        <v>48</v>
      </c>
      <c r="G43" s="14"/>
      <c r="H43" s="14"/>
      <c r="I43" s="15"/>
    </row>
    <row r="44" spans="1:9" x14ac:dyDescent="0.2">
      <c r="A44" s="16" t="s">
        <v>8</v>
      </c>
      <c r="B44" s="21">
        <v>2.5</v>
      </c>
      <c r="C44" s="18">
        <v>4</v>
      </c>
      <c r="D44" s="18">
        <f>C44*$D$2</f>
        <v>3.2</v>
      </c>
      <c r="E44" s="18">
        <v>2</v>
      </c>
      <c r="F44" s="18">
        <f>B44+D44-E44</f>
        <v>3.7</v>
      </c>
      <c r="G44" s="14" t="e">
        <f>расчёт!#REF!</f>
        <v>#REF!</v>
      </c>
      <c r="H44" s="14" t="e">
        <f>расчёт!#REF!</f>
        <v>#REF!</v>
      </c>
      <c r="I44" s="15"/>
    </row>
    <row r="45" spans="1:9" ht="15.75" x14ac:dyDescent="0.2">
      <c r="A45" s="11" t="s">
        <v>22</v>
      </c>
      <c r="B45" s="22"/>
      <c r="C45" s="13"/>
      <c r="D45" s="13"/>
      <c r="E45" s="22"/>
      <c r="F45" s="13"/>
      <c r="G45" s="14"/>
      <c r="H45" s="14"/>
      <c r="I45" s="15"/>
    </row>
    <row r="46" spans="1:9" x14ac:dyDescent="0.2">
      <c r="A46" s="16" t="s">
        <v>6</v>
      </c>
      <c r="B46" s="18">
        <v>3</v>
      </c>
      <c r="C46" s="18">
        <v>30</v>
      </c>
      <c r="D46" s="18">
        <f>C46*$D$2</f>
        <v>24</v>
      </c>
      <c r="E46" s="21">
        <v>8.5</v>
      </c>
      <c r="F46" s="18">
        <f>B46+D46-E46</f>
        <v>18.5</v>
      </c>
      <c r="G46" s="14"/>
      <c r="H46" s="14"/>
      <c r="I46" s="15"/>
    </row>
    <row r="47" spans="1:9" x14ac:dyDescent="0.2">
      <c r="A47" s="16" t="s">
        <v>8</v>
      </c>
      <c r="B47" s="21">
        <v>0.5</v>
      </c>
      <c r="C47" s="18">
        <v>4</v>
      </c>
      <c r="D47" s="18">
        <f>C47*$D$2</f>
        <v>3.2</v>
      </c>
      <c r="E47" s="17"/>
      <c r="F47" s="18">
        <f>B47+D47-E47</f>
        <v>3.7</v>
      </c>
      <c r="G47" s="14"/>
      <c r="H47" s="14"/>
      <c r="I47" s="15"/>
    </row>
    <row r="48" spans="1:9" ht="15.75" x14ac:dyDescent="0.2">
      <c r="A48" s="11" t="s">
        <v>23</v>
      </c>
      <c r="B48" s="22"/>
      <c r="C48" s="13"/>
      <c r="D48" s="13"/>
      <c r="E48" s="13"/>
      <c r="F48" s="13"/>
      <c r="G48" s="14"/>
      <c r="H48" s="14"/>
      <c r="I48" s="15"/>
    </row>
    <row r="49" spans="1:9" x14ac:dyDescent="0.2">
      <c r="A49" s="16" t="s">
        <v>6</v>
      </c>
      <c r="B49" s="18">
        <v>2</v>
      </c>
      <c r="C49" s="18">
        <v>80</v>
      </c>
      <c r="D49" s="18">
        <f>C49*$D$2</f>
        <v>64</v>
      </c>
      <c r="E49" s="21">
        <v>27.5</v>
      </c>
      <c r="F49" s="18">
        <f>B49+D49-E49</f>
        <v>38.5</v>
      </c>
      <c r="G49" s="14"/>
      <c r="H49" s="14"/>
      <c r="I49" s="15"/>
    </row>
    <row r="50" spans="1:9" x14ac:dyDescent="0.2">
      <c r="A50" s="16" t="s">
        <v>8</v>
      </c>
      <c r="B50" s="21">
        <v>2.5</v>
      </c>
      <c r="C50" s="18">
        <v>4</v>
      </c>
      <c r="D50" s="18">
        <f>C50*$D$2</f>
        <v>3.2</v>
      </c>
      <c r="E50" s="21">
        <v>2.5</v>
      </c>
      <c r="F50" s="18">
        <f>B50+D50-E50</f>
        <v>3.2</v>
      </c>
      <c r="G50" s="14" t="e">
        <f>расчёт!#REF!</f>
        <v>#REF!</v>
      </c>
      <c r="H50" s="14" t="e">
        <f>расчёт!#REF!</f>
        <v>#REF!</v>
      </c>
      <c r="I50" s="15"/>
    </row>
    <row r="51" spans="1:9" ht="15.75" x14ac:dyDescent="0.2">
      <c r="A51" s="11" t="s">
        <v>24</v>
      </c>
      <c r="B51" s="22"/>
      <c r="C51" s="13"/>
      <c r="D51" s="13"/>
      <c r="E51" s="22"/>
      <c r="F51" s="13"/>
      <c r="G51" s="14"/>
      <c r="H51" s="14"/>
      <c r="I51" s="15"/>
    </row>
    <row r="52" spans="1:9" x14ac:dyDescent="0.2">
      <c r="A52" s="16" t="s">
        <v>6</v>
      </c>
      <c r="B52" s="21">
        <v>1.5</v>
      </c>
      <c r="C52" s="18">
        <v>15</v>
      </c>
      <c r="D52" s="18">
        <f>C52*$D$2</f>
        <v>12</v>
      </c>
      <c r="E52" s="17"/>
      <c r="F52" s="18">
        <f>B52+D52-E52</f>
        <v>13.5</v>
      </c>
      <c r="G52" s="14"/>
      <c r="H52" s="14"/>
      <c r="I52" s="15"/>
    </row>
    <row r="53" spans="1:9" x14ac:dyDescent="0.2">
      <c r="A53" s="16" t="s">
        <v>8</v>
      </c>
      <c r="B53" s="18">
        <v>5</v>
      </c>
      <c r="C53" s="17"/>
      <c r="D53" s="18"/>
      <c r="E53" s="21">
        <v>2.5</v>
      </c>
      <c r="F53" s="18">
        <f>B53+D53-E53</f>
        <v>2.5</v>
      </c>
      <c r="G53" s="14"/>
      <c r="H53" s="14"/>
      <c r="I53" s="15"/>
    </row>
    <row r="54" spans="1:9" ht="15.75" x14ac:dyDescent="0.2">
      <c r="A54" s="11" t="s">
        <v>25</v>
      </c>
      <c r="B54" s="12"/>
      <c r="C54" s="13"/>
      <c r="D54" s="13"/>
      <c r="E54" s="13"/>
      <c r="F54" s="13"/>
      <c r="G54" s="14"/>
      <c r="H54" s="14"/>
      <c r="I54" s="15"/>
    </row>
    <row r="55" spans="1:9" x14ac:dyDescent="0.2">
      <c r="A55" s="16" t="s">
        <v>6</v>
      </c>
      <c r="B55" s="17"/>
      <c r="C55" s="18">
        <v>7</v>
      </c>
      <c r="D55" s="18">
        <f>C55*$D$2</f>
        <v>5.6000000000000005</v>
      </c>
      <c r="E55" s="18">
        <v>7</v>
      </c>
      <c r="F55" s="18">
        <f>B55+D55-E55</f>
        <v>-1.3999999999999995</v>
      </c>
      <c r="G55" s="14" t="e">
        <f>расчёт!#REF!</f>
        <v>#REF!</v>
      </c>
      <c r="H55" s="14" t="e">
        <f>расчёт!#REF!</f>
        <v>#REF!</v>
      </c>
      <c r="I55" s="15"/>
    </row>
    <row r="56" spans="1:9" x14ac:dyDescent="0.2">
      <c r="B56" s="20"/>
      <c r="C56" s="20"/>
      <c r="D56" s="18"/>
      <c r="E56" s="20"/>
      <c r="F56" s="18">
        <f>B56+D56-E56</f>
        <v>0</v>
      </c>
      <c r="G56" s="14" t="e">
        <f>расчёт!#REF!</f>
        <v>#REF!</v>
      </c>
      <c r="H56" s="14" t="e">
        <f>расчёт!#REF!</f>
        <v>#REF!</v>
      </c>
      <c r="I56" s="15"/>
    </row>
    <row r="57" spans="1:9" ht="15.75" x14ac:dyDescent="0.2">
      <c r="A57" s="11" t="s">
        <v>26</v>
      </c>
      <c r="B57" s="13"/>
      <c r="C57" s="13"/>
      <c r="D57" s="13"/>
      <c r="E57" s="22"/>
      <c r="F57" s="13"/>
      <c r="G57" s="14"/>
      <c r="H57" s="14"/>
      <c r="I57" s="15"/>
    </row>
    <row r="58" spans="1:9" x14ac:dyDescent="0.2">
      <c r="A58" s="16" t="s">
        <v>6</v>
      </c>
      <c r="B58" s="18">
        <v>9</v>
      </c>
      <c r="C58" s="18">
        <v>10</v>
      </c>
      <c r="D58" s="18">
        <f>C58*$D$2</f>
        <v>8</v>
      </c>
      <c r="E58" s="21">
        <v>4.5</v>
      </c>
      <c r="F58" s="18">
        <f>B58+D58-E58</f>
        <v>12.5</v>
      </c>
      <c r="G58" s="14"/>
      <c r="H58" s="14"/>
      <c r="I58" s="15"/>
    </row>
    <row r="59" spans="1:9" x14ac:dyDescent="0.2">
      <c r="A59" s="16" t="s">
        <v>8</v>
      </c>
      <c r="B59" s="18">
        <v>1</v>
      </c>
      <c r="C59" s="18">
        <v>4</v>
      </c>
      <c r="D59" s="18">
        <f>C59*$D$2</f>
        <v>3.2</v>
      </c>
      <c r="E59" s="18">
        <v>1</v>
      </c>
      <c r="F59" s="18">
        <f>B59+D59-E59</f>
        <v>3.2</v>
      </c>
      <c r="G59" s="14"/>
      <c r="H59" s="14"/>
      <c r="I59" s="15"/>
    </row>
    <row r="60" spans="1:9" ht="15.75" x14ac:dyDescent="0.2">
      <c r="A60" s="11" t="s">
        <v>27</v>
      </c>
      <c r="B60" s="22"/>
      <c r="C60" s="13"/>
      <c r="D60" s="13"/>
      <c r="E60" s="22"/>
      <c r="F60" s="13"/>
      <c r="G60" s="14"/>
      <c r="H60" s="14"/>
      <c r="I60" s="15"/>
    </row>
    <row r="61" spans="1:9" x14ac:dyDescent="0.2">
      <c r="A61" s="16" t="s">
        <v>6</v>
      </c>
      <c r="B61" s="21">
        <v>4.5</v>
      </c>
      <c r="C61" s="18">
        <v>20</v>
      </c>
      <c r="D61" s="18">
        <f>C61*$D$2</f>
        <v>16</v>
      </c>
      <c r="E61" s="21">
        <v>6.5</v>
      </c>
      <c r="F61" s="18">
        <f>B61+D61-E61</f>
        <v>14</v>
      </c>
      <c r="G61" s="14"/>
      <c r="H61" s="14"/>
      <c r="I61" s="15"/>
    </row>
    <row r="62" spans="1:9" x14ac:dyDescent="0.2">
      <c r="A62" s="16" t="s">
        <v>8</v>
      </c>
      <c r="B62" s="18">
        <v>4</v>
      </c>
      <c r="C62" s="18">
        <v>4</v>
      </c>
      <c r="D62" s="18">
        <f>C62*$D$2</f>
        <v>3.2</v>
      </c>
      <c r="E62" s="17"/>
      <c r="F62" s="18">
        <f>B62+D62-E62</f>
        <v>7.2</v>
      </c>
      <c r="G62" s="14"/>
      <c r="H62" s="14"/>
      <c r="I62" s="15"/>
    </row>
    <row r="63" spans="1:9" ht="15.75" x14ac:dyDescent="0.2">
      <c r="A63" s="11" t="s">
        <v>28</v>
      </c>
      <c r="B63" s="22"/>
      <c r="C63" s="13"/>
      <c r="D63" s="13"/>
      <c r="E63" s="22"/>
      <c r="F63" s="13"/>
      <c r="G63" s="14"/>
      <c r="H63" s="14"/>
      <c r="I63" s="15"/>
    </row>
    <row r="64" spans="1:9" x14ac:dyDescent="0.2">
      <c r="A64" s="16" t="s">
        <v>6</v>
      </c>
      <c r="B64" s="21">
        <v>2.5</v>
      </c>
      <c r="C64" s="18">
        <v>68</v>
      </c>
      <c r="D64" s="18">
        <f>C64*$D$2</f>
        <v>54.400000000000006</v>
      </c>
      <c r="E64" s="21">
        <v>19.5</v>
      </c>
      <c r="F64" s="18">
        <f>B64+D64-E64</f>
        <v>37.400000000000006</v>
      </c>
      <c r="G64" s="14"/>
      <c r="H64" s="14"/>
      <c r="I64" s="15"/>
    </row>
    <row r="65" spans="1:9" x14ac:dyDescent="0.2">
      <c r="A65" s="16" t="s">
        <v>8</v>
      </c>
      <c r="B65" s="18">
        <v>5</v>
      </c>
      <c r="C65" s="18">
        <v>4</v>
      </c>
      <c r="D65" s="18">
        <f>C65*$D$2</f>
        <v>3.2</v>
      </c>
      <c r="E65" s="18">
        <v>5</v>
      </c>
      <c r="F65" s="18">
        <f>B65+D65-E65</f>
        <v>3.1999999999999993</v>
      </c>
      <c r="G65" s="14" t="e">
        <f>расчёт!#REF!</f>
        <v>#REF!</v>
      </c>
      <c r="H65" s="14" t="e">
        <f>расчёт!#REF!</f>
        <v>#REF!</v>
      </c>
      <c r="I65" s="15"/>
    </row>
    <row r="66" spans="1:9" ht="15.75" x14ac:dyDescent="0.2">
      <c r="A66" s="11" t="s">
        <v>29</v>
      </c>
      <c r="B66" s="22"/>
      <c r="C66" s="13"/>
      <c r="D66" s="13"/>
      <c r="E66" s="13"/>
      <c r="F66" s="13"/>
      <c r="G66" s="14"/>
      <c r="H66" s="14"/>
      <c r="I66" s="15"/>
    </row>
    <row r="67" spans="1:9" x14ac:dyDescent="0.2">
      <c r="A67" s="16" t="s">
        <v>6</v>
      </c>
      <c r="B67" s="18">
        <v>11</v>
      </c>
      <c r="C67" s="17"/>
      <c r="D67" s="18"/>
      <c r="E67" s="18">
        <v>2</v>
      </c>
      <c r="F67" s="18">
        <f>B67+D67-E67</f>
        <v>9</v>
      </c>
      <c r="G67" s="14"/>
      <c r="H67" s="14"/>
      <c r="I67" s="15"/>
    </row>
    <row r="68" spans="1:9" x14ac:dyDescent="0.2">
      <c r="A68" s="16" t="s">
        <v>8</v>
      </c>
      <c r="B68" s="21">
        <v>0.5</v>
      </c>
      <c r="C68" s="18">
        <v>4</v>
      </c>
      <c r="D68" s="18">
        <f>C68*$D$2</f>
        <v>3.2</v>
      </c>
      <c r="E68" s="17"/>
      <c r="F68" s="18">
        <f>B68+D68-E68</f>
        <v>3.7</v>
      </c>
      <c r="G68" s="14"/>
      <c r="H68" s="14"/>
      <c r="I68" s="15"/>
    </row>
    <row r="69" spans="1:9" ht="15.75" x14ac:dyDescent="0.2">
      <c r="A69" s="11" t="s">
        <v>30</v>
      </c>
      <c r="B69" s="13"/>
      <c r="C69" s="13"/>
      <c r="D69" s="13"/>
      <c r="E69" s="13"/>
      <c r="F69" s="13"/>
      <c r="G69" s="14"/>
      <c r="H69" s="14"/>
      <c r="I69" s="15"/>
    </row>
    <row r="70" spans="1:9" x14ac:dyDescent="0.2">
      <c r="A70" s="16" t="s">
        <v>6</v>
      </c>
      <c r="B70" s="21">
        <v>7.5</v>
      </c>
      <c r="C70" s="18">
        <v>20</v>
      </c>
      <c r="D70" s="18">
        <f>C70*$D$2</f>
        <v>16</v>
      </c>
      <c r="E70" s="18">
        <v>8</v>
      </c>
      <c r="F70" s="18">
        <f>B70+D70-E70</f>
        <v>15.5</v>
      </c>
      <c r="G70" s="14"/>
      <c r="H70" s="14"/>
      <c r="I70" s="15"/>
    </row>
    <row r="71" spans="1:9" x14ac:dyDescent="0.2">
      <c r="A71" s="16" t="s">
        <v>8</v>
      </c>
      <c r="B71" s="21">
        <v>1.5</v>
      </c>
      <c r="C71" s="18">
        <v>4</v>
      </c>
      <c r="D71" s="18">
        <f>C71*$D$2</f>
        <v>3.2</v>
      </c>
      <c r="E71" s="17"/>
      <c r="F71" s="18">
        <f>B71+D71-E71</f>
        <v>4.7</v>
      </c>
      <c r="G71" s="14"/>
      <c r="H71" s="14"/>
      <c r="I71" s="15"/>
    </row>
    <row r="72" spans="1:9" ht="15.75" x14ac:dyDescent="0.2">
      <c r="A72" s="11" t="s">
        <v>31</v>
      </c>
      <c r="B72" s="13"/>
      <c r="C72" s="13"/>
      <c r="D72" s="13"/>
      <c r="E72" s="13"/>
      <c r="F72" s="13"/>
      <c r="G72" s="14"/>
      <c r="H72" s="14"/>
      <c r="I72" s="15"/>
    </row>
    <row r="73" spans="1:9" x14ac:dyDescent="0.2">
      <c r="A73" s="16" t="s">
        <v>6</v>
      </c>
      <c r="B73" s="18">
        <v>8</v>
      </c>
      <c r="C73" s="18">
        <v>10</v>
      </c>
      <c r="D73" s="18">
        <f>C73*$D$2</f>
        <v>8</v>
      </c>
      <c r="E73" s="18">
        <v>2</v>
      </c>
      <c r="F73" s="18">
        <f>B73+D73-E73</f>
        <v>14</v>
      </c>
      <c r="G73" s="14"/>
      <c r="H73" s="14"/>
      <c r="I73" s="15"/>
    </row>
    <row r="74" spans="1:9" x14ac:dyDescent="0.2">
      <c r="A74" s="16" t="s">
        <v>8</v>
      </c>
      <c r="B74" s="18">
        <v>4</v>
      </c>
      <c r="C74" s="18">
        <v>4</v>
      </c>
      <c r="D74" s="18">
        <f>C74*$D$2</f>
        <v>3.2</v>
      </c>
      <c r="E74" s="17"/>
      <c r="F74" s="18">
        <f>B74+D74-E74</f>
        <v>7.2</v>
      </c>
      <c r="G74" s="14"/>
      <c r="H74" s="14"/>
      <c r="I74" s="15"/>
    </row>
    <row r="75" spans="1:9" ht="15.75" x14ac:dyDescent="0.2">
      <c r="A75" s="11" t="s">
        <v>32</v>
      </c>
      <c r="B75" s="22"/>
      <c r="C75" s="13"/>
      <c r="D75" s="13"/>
      <c r="E75" s="13"/>
      <c r="F75" s="22"/>
      <c r="G75" s="14"/>
      <c r="H75" s="14"/>
      <c r="I75" s="15"/>
    </row>
    <row r="76" spans="1:9" x14ac:dyDescent="0.2">
      <c r="A76" s="16" t="s">
        <v>6</v>
      </c>
      <c r="B76" s="21">
        <v>0.5</v>
      </c>
      <c r="C76" s="18">
        <v>20</v>
      </c>
      <c r="D76" s="18">
        <f>C76*$D$2</f>
        <v>16</v>
      </c>
      <c r="E76" s="18">
        <v>10</v>
      </c>
      <c r="F76" s="21">
        <v>10.5</v>
      </c>
      <c r="G76" s="14"/>
      <c r="H76" s="14"/>
      <c r="I76" s="15"/>
    </row>
    <row r="77" spans="1:9" ht="15.75" x14ac:dyDescent="0.2">
      <c r="A77" s="11" t="s">
        <v>33</v>
      </c>
      <c r="B77" s="13"/>
      <c r="C77" s="13"/>
      <c r="D77" s="13"/>
      <c r="E77" s="22"/>
      <c r="F77" s="13"/>
      <c r="G77" s="14"/>
      <c r="H77" s="14"/>
      <c r="I77" s="15"/>
    </row>
    <row r="78" spans="1:9" x14ac:dyDescent="0.2">
      <c r="A78" s="16" t="s">
        <v>6</v>
      </c>
      <c r="B78" s="21">
        <v>7.5</v>
      </c>
      <c r="C78" s="18">
        <v>10</v>
      </c>
      <c r="D78" s="18">
        <f>C78*$D$2</f>
        <v>8</v>
      </c>
      <c r="E78" s="21">
        <v>3.5</v>
      </c>
      <c r="F78" s="18">
        <f>B78+D78-E78</f>
        <v>12</v>
      </c>
      <c r="G78" s="14"/>
      <c r="H78" s="14"/>
      <c r="I78" s="15"/>
    </row>
    <row r="79" spans="1:9" x14ac:dyDescent="0.2">
      <c r="A79" s="16" t="s">
        <v>8</v>
      </c>
      <c r="B79" s="21">
        <v>1.5</v>
      </c>
      <c r="C79" s="18">
        <v>3</v>
      </c>
      <c r="D79" s="18">
        <f>C79*$D$2</f>
        <v>2.4000000000000004</v>
      </c>
      <c r="E79" s="17"/>
      <c r="F79" s="18">
        <f>B79+D79-E79</f>
        <v>3.9000000000000004</v>
      </c>
      <c r="G79" s="14"/>
      <c r="H79" s="14"/>
      <c r="I79" s="15"/>
    </row>
    <row r="80" spans="1:9" ht="15.75" x14ac:dyDescent="0.2">
      <c r="A80" s="11" t="s">
        <v>34</v>
      </c>
      <c r="B80" s="13"/>
      <c r="C80" s="13"/>
      <c r="D80" s="13"/>
      <c r="E80" s="22"/>
      <c r="F80" s="13"/>
      <c r="G80" s="14"/>
      <c r="H80" s="14"/>
      <c r="I80" s="15"/>
    </row>
    <row r="81" spans="1:9" x14ac:dyDescent="0.2">
      <c r="A81" s="16" t="s">
        <v>6</v>
      </c>
      <c r="B81" s="21">
        <v>0.5</v>
      </c>
      <c r="C81" s="18">
        <v>30</v>
      </c>
      <c r="D81" s="18">
        <f>C81*$D$2</f>
        <v>24</v>
      </c>
      <c r="E81" s="18">
        <v>7</v>
      </c>
      <c r="F81" s="18">
        <f>B81+D81-E81</f>
        <v>17.5</v>
      </c>
      <c r="G81" s="14"/>
      <c r="H81" s="14"/>
      <c r="I81" s="15"/>
    </row>
    <row r="82" spans="1:9" x14ac:dyDescent="0.2">
      <c r="A82" s="16" t="s">
        <v>8</v>
      </c>
      <c r="B82" s="21">
        <v>2.5</v>
      </c>
      <c r="C82" s="18">
        <v>4</v>
      </c>
      <c r="D82" s="18">
        <f>C82*$D$2</f>
        <v>3.2</v>
      </c>
      <c r="E82" s="21">
        <v>1.5</v>
      </c>
      <c r="F82" s="18">
        <f>B82+D82-E82</f>
        <v>4.2</v>
      </c>
      <c r="G82" s="14"/>
      <c r="H82" s="14"/>
      <c r="I82" s="15"/>
    </row>
    <row r="83" spans="1:9" ht="15.75" x14ac:dyDescent="0.2">
      <c r="A83" s="11" t="s">
        <v>35</v>
      </c>
      <c r="B83" s="12"/>
      <c r="C83" s="13"/>
      <c r="D83" s="13"/>
      <c r="E83" s="22"/>
      <c r="F83" s="13"/>
      <c r="G83" s="14"/>
      <c r="H83" s="14"/>
      <c r="I83" s="15"/>
    </row>
    <row r="84" spans="1:9" x14ac:dyDescent="0.2">
      <c r="A84" s="16" t="s">
        <v>6</v>
      </c>
      <c r="B84" s="17"/>
      <c r="C84" s="18">
        <v>10</v>
      </c>
      <c r="D84" s="18">
        <f>C84*$D$2</f>
        <v>8</v>
      </c>
      <c r="E84" s="21">
        <v>0.5</v>
      </c>
      <c r="F84" s="18">
        <f>B84+D84-E84</f>
        <v>7.5</v>
      </c>
      <c r="G84" s="14"/>
      <c r="H84" s="14"/>
      <c r="I84" s="15"/>
    </row>
    <row r="85" spans="1:9" x14ac:dyDescent="0.2">
      <c r="A85" s="16" t="s">
        <v>8</v>
      </c>
      <c r="B85" s="17"/>
      <c r="C85" s="18">
        <v>8</v>
      </c>
      <c r="D85" s="18">
        <f>C85*$D$2</f>
        <v>6.4</v>
      </c>
      <c r="E85" s="17"/>
      <c r="F85" s="18">
        <f>B85+D85-E85</f>
        <v>6.4</v>
      </c>
      <c r="G85" s="14"/>
      <c r="H85" s="14"/>
      <c r="I85" s="15"/>
    </row>
    <row r="86" spans="1:9" ht="15.75" x14ac:dyDescent="0.2">
      <c r="A86" s="11" t="s">
        <v>36</v>
      </c>
      <c r="B86" s="13"/>
      <c r="C86" s="13"/>
      <c r="D86" s="13"/>
      <c r="E86" s="13"/>
      <c r="F86" s="13"/>
      <c r="G86" s="14"/>
      <c r="H86" s="14"/>
      <c r="I86" s="15"/>
    </row>
    <row r="87" spans="1:9" x14ac:dyDescent="0.2">
      <c r="A87" s="16" t="s">
        <v>6</v>
      </c>
      <c r="B87" s="21">
        <v>3.5</v>
      </c>
      <c r="C87" s="18">
        <v>8</v>
      </c>
      <c r="D87" s="18">
        <f>C87*$D$2</f>
        <v>6.4</v>
      </c>
      <c r="E87" s="21">
        <v>1.5</v>
      </c>
      <c r="F87" s="18">
        <f>B87+D87-E87</f>
        <v>8.4</v>
      </c>
      <c r="G87" s="14"/>
      <c r="H87" s="14"/>
      <c r="I87" s="15"/>
    </row>
    <row r="88" spans="1:9" x14ac:dyDescent="0.2">
      <c r="A88" s="16" t="s">
        <v>8</v>
      </c>
      <c r="B88" s="21">
        <v>3.5</v>
      </c>
      <c r="C88" s="17"/>
      <c r="D88" s="18">
        <f>C88*$D$2</f>
        <v>0</v>
      </c>
      <c r="E88" s="21">
        <v>0.5</v>
      </c>
      <c r="F88" s="18">
        <f>B88+D88-E88</f>
        <v>3</v>
      </c>
      <c r="G88" s="14"/>
      <c r="H88" s="14"/>
      <c r="I88" s="15"/>
    </row>
    <row r="89" spans="1:9" ht="15.75" x14ac:dyDescent="0.2">
      <c r="A89" s="11" t="s">
        <v>37</v>
      </c>
      <c r="B89" s="22"/>
      <c r="C89" s="13"/>
      <c r="D89" s="13"/>
      <c r="E89" s="13"/>
      <c r="F89" s="13"/>
      <c r="G89" s="14"/>
      <c r="H89" s="14"/>
      <c r="I89" s="15"/>
    </row>
    <row r="90" spans="1:9" x14ac:dyDescent="0.2">
      <c r="A90" s="16" t="s">
        <v>6</v>
      </c>
      <c r="B90" s="17"/>
      <c r="C90" s="18">
        <v>18</v>
      </c>
      <c r="D90" s="18">
        <f>C90*$D$2</f>
        <v>14.4</v>
      </c>
      <c r="E90" s="18">
        <v>5</v>
      </c>
      <c r="F90" s="18">
        <f>B90+D90-E90</f>
        <v>9.4</v>
      </c>
      <c r="G90" s="14"/>
      <c r="H90" s="14"/>
      <c r="I90" s="15"/>
    </row>
    <row r="91" spans="1:9" x14ac:dyDescent="0.2">
      <c r="A91" s="16" t="s">
        <v>8</v>
      </c>
      <c r="B91" s="21">
        <v>3.5</v>
      </c>
      <c r="C91" s="17"/>
      <c r="D91" s="18"/>
      <c r="E91" s="18">
        <v>3</v>
      </c>
      <c r="F91" s="18">
        <f>B91+D91-E91</f>
        <v>0.5</v>
      </c>
      <c r="G91" s="14" t="e">
        <f>расчёт!#REF!</f>
        <v>#REF!</v>
      </c>
      <c r="H91" s="14" t="e">
        <f>расчёт!#REF!</f>
        <v>#REF!</v>
      </c>
      <c r="I91" s="15"/>
    </row>
    <row r="92" spans="1:9" ht="15.75" x14ac:dyDescent="0.2">
      <c r="A92" s="11" t="s">
        <v>38</v>
      </c>
      <c r="B92" s="22"/>
      <c r="C92" s="13"/>
      <c r="D92" s="13"/>
      <c r="E92" s="22"/>
      <c r="F92" s="13"/>
      <c r="G92" s="14"/>
      <c r="H92" s="14"/>
      <c r="I92" s="15"/>
    </row>
    <row r="93" spans="1:9" x14ac:dyDescent="0.2">
      <c r="A93" s="16" t="s">
        <v>6</v>
      </c>
      <c r="B93" s="18">
        <v>10</v>
      </c>
      <c r="C93" s="18">
        <v>10</v>
      </c>
      <c r="D93" s="18">
        <f>C93*$D$2</f>
        <v>8</v>
      </c>
      <c r="E93" s="21">
        <v>2.5</v>
      </c>
      <c r="F93" s="18">
        <f>B93+D93-E93</f>
        <v>15.5</v>
      </c>
      <c r="G93" s="14" t="e">
        <f>расчёт!#REF!</f>
        <v>#REF!</v>
      </c>
      <c r="H93" s="14" t="e">
        <f>расчёт!#REF!</f>
        <v>#REF!</v>
      </c>
      <c r="I93" s="15"/>
    </row>
    <row r="94" spans="1:9" x14ac:dyDescent="0.2">
      <c r="A94" s="16" t="s">
        <v>8</v>
      </c>
      <c r="B94" s="21">
        <v>10.5</v>
      </c>
      <c r="C94" s="18">
        <v>4</v>
      </c>
      <c r="D94" s="18">
        <f>C94*$D$2</f>
        <v>3.2</v>
      </c>
      <c r="E94" s="17"/>
      <c r="F94" s="18">
        <f>B94+D94-E94</f>
        <v>13.7</v>
      </c>
      <c r="G94" s="14"/>
      <c r="H94" s="14"/>
      <c r="I94" s="15"/>
    </row>
    <row r="95" spans="1:9" ht="15.75" x14ac:dyDescent="0.2">
      <c r="A95" s="11" t="s">
        <v>39</v>
      </c>
      <c r="B95" s="13"/>
      <c r="C95" s="13"/>
      <c r="D95" s="13"/>
      <c r="E95" s="22"/>
      <c r="F95" s="13"/>
      <c r="G95" s="14"/>
      <c r="H95" s="14"/>
      <c r="I95" s="15"/>
    </row>
    <row r="96" spans="1:9" x14ac:dyDescent="0.2">
      <c r="A96" s="16" t="s">
        <v>6</v>
      </c>
      <c r="B96" s="21">
        <v>8.5</v>
      </c>
      <c r="C96" s="18">
        <v>10</v>
      </c>
      <c r="D96" s="18">
        <f>C96*$D$2</f>
        <v>8</v>
      </c>
      <c r="E96" s="18">
        <v>2</v>
      </c>
      <c r="F96" s="18">
        <f>B96+D96-E96</f>
        <v>14.5</v>
      </c>
      <c r="G96" s="14"/>
      <c r="H96" s="14"/>
      <c r="I96" s="15"/>
    </row>
    <row r="97" spans="1:9" x14ac:dyDescent="0.2">
      <c r="A97" s="16" t="s">
        <v>8</v>
      </c>
      <c r="B97" s="21">
        <v>2.5</v>
      </c>
      <c r="C97" s="18">
        <v>4</v>
      </c>
      <c r="D97" s="18">
        <f>C97*$D$2</f>
        <v>3.2</v>
      </c>
      <c r="E97" s="21">
        <v>0.5</v>
      </c>
      <c r="F97" s="18">
        <f>B97+D97-E97</f>
        <v>5.2</v>
      </c>
      <c r="G97" s="14"/>
      <c r="H97" s="14"/>
      <c r="I97" s="15"/>
    </row>
    <row r="98" spans="1:9" ht="15.75" x14ac:dyDescent="0.2">
      <c r="A98" s="11" t="s">
        <v>40</v>
      </c>
      <c r="B98" s="22"/>
      <c r="C98" s="12"/>
      <c r="D98" s="12"/>
      <c r="E98" s="13"/>
      <c r="F98" s="13"/>
      <c r="G98" s="14"/>
      <c r="H98" s="14"/>
      <c r="I98" s="15"/>
    </row>
    <row r="99" spans="1:9" x14ac:dyDescent="0.2">
      <c r="A99" s="16" t="s">
        <v>6</v>
      </c>
      <c r="B99" s="21">
        <v>11.5</v>
      </c>
      <c r="C99" s="17"/>
      <c r="D99" s="18"/>
      <c r="E99" s="18">
        <v>7</v>
      </c>
      <c r="F99" s="18">
        <f t="shared" ref="F99:F107" si="0">B99+D99-E99</f>
        <v>4.5</v>
      </c>
      <c r="G99" s="14"/>
      <c r="H99" s="14"/>
      <c r="I99" s="15"/>
    </row>
    <row r="100" spans="1:9" x14ac:dyDescent="0.2">
      <c r="A100" s="16" t="s">
        <v>8</v>
      </c>
      <c r="B100" s="18">
        <v>4</v>
      </c>
      <c r="C100" s="17"/>
      <c r="D100" s="18"/>
      <c r="E100" s="17"/>
      <c r="F100" s="18">
        <f t="shared" si="0"/>
        <v>4</v>
      </c>
      <c r="G100" s="14"/>
      <c r="H100" s="14"/>
      <c r="I100" s="15"/>
    </row>
    <row r="101" spans="1:9" ht="15.75" x14ac:dyDescent="0.2">
      <c r="A101" s="11" t="s">
        <v>41</v>
      </c>
      <c r="B101" s="22"/>
      <c r="C101" s="12"/>
      <c r="D101" s="12"/>
      <c r="E101" s="13"/>
      <c r="F101" s="22"/>
      <c r="G101" s="14"/>
      <c r="H101" s="14"/>
      <c r="I101" s="15"/>
    </row>
    <row r="102" spans="1:9" x14ac:dyDescent="0.2">
      <c r="A102" s="16" t="s">
        <v>6</v>
      </c>
      <c r="B102" s="21">
        <v>8.5</v>
      </c>
      <c r="C102" s="17"/>
      <c r="D102" s="18"/>
      <c r="E102" s="18">
        <v>1</v>
      </c>
      <c r="F102" s="18">
        <f>B102+D102-E102</f>
        <v>7.5</v>
      </c>
      <c r="G102" s="14"/>
      <c r="H102" s="14"/>
      <c r="I102" s="15"/>
    </row>
    <row r="103" spans="1:9" ht="15.75" x14ac:dyDescent="0.2">
      <c r="A103" s="11" t="s">
        <v>42</v>
      </c>
      <c r="B103" s="13"/>
      <c r="C103" s="12"/>
      <c r="D103" s="12"/>
      <c r="E103" s="12"/>
      <c r="F103" s="13"/>
      <c r="G103" s="14"/>
      <c r="H103" s="14"/>
      <c r="I103" s="15"/>
    </row>
    <row r="104" spans="1:9" x14ac:dyDescent="0.2">
      <c r="A104" s="16" t="s">
        <v>6</v>
      </c>
      <c r="B104" s="18">
        <v>19</v>
      </c>
      <c r="C104" s="17"/>
      <c r="D104" s="18"/>
      <c r="E104" s="17"/>
      <c r="F104" s="18">
        <f>B104+D104-E104</f>
        <v>19</v>
      </c>
      <c r="G104" s="14"/>
      <c r="H104" s="14"/>
      <c r="I104" s="15"/>
    </row>
    <row r="105" spans="1:9" ht="15.75" x14ac:dyDescent="0.2">
      <c r="A105" s="11" t="s">
        <v>43</v>
      </c>
      <c r="B105" s="13"/>
      <c r="C105" s="13"/>
      <c r="D105" s="13"/>
      <c r="E105" s="22"/>
      <c r="F105" s="22"/>
      <c r="G105" s="14"/>
      <c r="H105" s="14"/>
      <c r="I105" s="15"/>
    </row>
    <row r="106" spans="1:9" x14ac:dyDescent="0.2">
      <c r="A106" s="16" t="s">
        <v>6</v>
      </c>
      <c r="B106" s="21">
        <v>10.5</v>
      </c>
      <c r="C106" s="18">
        <v>10</v>
      </c>
      <c r="D106" s="18">
        <f>C106*$D$2</f>
        <v>8</v>
      </c>
      <c r="E106" s="21">
        <v>10.5</v>
      </c>
      <c r="F106" s="18">
        <f t="shared" si="0"/>
        <v>8</v>
      </c>
      <c r="G106" s="14" t="e">
        <f>расчёт!#REF!</f>
        <v>#REF!</v>
      </c>
      <c r="H106" s="14" t="e">
        <f>расчёт!#REF!</f>
        <v>#REF!</v>
      </c>
      <c r="I106" s="15" t="s">
        <v>83</v>
      </c>
    </row>
    <row r="107" spans="1:9" x14ac:dyDescent="0.2">
      <c r="A107" s="16" t="s">
        <v>8</v>
      </c>
      <c r="B107" s="21">
        <v>0.5</v>
      </c>
      <c r="C107" s="18">
        <v>7</v>
      </c>
      <c r="D107" s="18">
        <f>C107*$D$2</f>
        <v>5.6000000000000005</v>
      </c>
      <c r="E107" s="17"/>
      <c r="F107" s="18">
        <f t="shared" si="0"/>
        <v>6.1000000000000005</v>
      </c>
      <c r="G107" s="14"/>
      <c r="H107" s="14"/>
      <c r="I107" s="15"/>
    </row>
    <row r="108" spans="1:9" ht="15.75" x14ac:dyDescent="0.25">
      <c r="A108" s="9"/>
      <c r="B108" s="9"/>
      <c r="C108" s="9"/>
      <c r="D108" s="9"/>
      <c r="E108" s="9"/>
      <c r="F108" s="9"/>
      <c r="G108" s="23" t="e">
        <f>SUM(G3:G107)</f>
        <v>#REF!</v>
      </c>
      <c r="H108" s="23" t="e">
        <f>SUM(H3:H107)</f>
        <v>#REF!</v>
      </c>
    </row>
    <row r="109" spans="1:9" ht="15.75" x14ac:dyDescent="0.25">
      <c r="A109" s="24" t="s">
        <v>84</v>
      </c>
      <c r="B109" s="9"/>
      <c r="C109" s="9"/>
      <c r="D109" s="9"/>
      <c r="E109" s="9"/>
      <c r="F109" s="9"/>
      <c r="H109" s="23">
        <v>950</v>
      </c>
    </row>
    <row r="110" spans="1:9" ht="15.75" x14ac:dyDescent="0.25">
      <c r="A110" s="24" t="s">
        <v>73</v>
      </c>
      <c r="B110" s="9"/>
      <c r="C110" s="9"/>
      <c r="D110" s="9"/>
      <c r="E110" s="9"/>
      <c r="F110" s="9"/>
      <c r="H110" s="23" t="e">
        <f>H108+H109</f>
        <v>#REF!</v>
      </c>
    </row>
    <row r="111" spans="1:9" x14ac:dyDescent="0.2">
      <c r="A111" s="9"/>
      <c r="B111" s="9"/>
      <c r="C111" s="9"/>
      <c r="D111" s="9"/>
      <c r="E111" s="9"/>
      <c r="F111" s="9"/>
    </row>
    <row r="112" spans="1:9" x14ac:dyDescent="0.2">
      <c r="A112" s="9"/>
      <c r="B112" s="9"/>
      <c r="C112" s="9"/>
      <c r="D112" s="9"/>
      <c r="E112" s="9"/>
      <c r="F112" s="9"/>
    </row>
    <row r="113" spans="1:6" x14ac:dyDescent="0.2">
      <c r="A113" s="9"/>
      <c r="B113" s="9"/>
      <c r="C113" s="9"/>
      <c r="D113" s="9"/>
      <c r="E113" s="9"/>
      <c r="F113" s="9"/>
    </row>
    <row r="114" spans="1:6" x14ac:dyDescent="0.2">
      <c r="A114" s="9"/>
      <c r="B114" s="9"/>
      <c r="C114" s="9"/>
      <c r="D114" s="9"/>
      <c r="E114" s="9"/>
      <c r="F114" s="9"/>
    </row>
    <row r="115" spans="1:6" x14ac:dyDescent="0.2">
      <c r="A115" s="9"/>
      <c r="B115" s="9"/>
      <c r="C115" s="9"/>
      <c r="D115" s="9"/>
      <c r="E115" s="9"/>
      <c r="F115" s="9"/>
    </row>
    <row r="116" spans="1:6" x14ac:dyDescent="0.2">
      <c r="A116" s="9"/>
      <c r="B116" s="9"/>
      <c r="C116" s="9"/>
      <c r="D116" s="9"/>
      <c r="E116" s="9"/>
      <c r="F116" s="9"/>
    </row>
    <row r="117" spans="1:6" x14ac:dyDescent="0.2">
      <c r="A117" s="9"/>
      <c r="B117" s="9"/>
      <c r="C117" s="9"/>
      <c r="D117" s="9"/>
      <c r="E117" s="9"/>
      <c r="F117" s="9"/>
    </row>
    <row r="118" spans="1:6" x14ac:dyDescent="0.2">
      <c r="A118" s="9"/>
      <c r="B118" s="9"/>
      <c r="C118" s="9"/>
      <c r="D118" s="9"/>
      <c r="E118" s="9"/>
      <c r="F118" s="9"/>
    </row>
    <row r="119" spans="1:6" x14ac:dyDescent="0.2">
      <c r="A119" s="9"/>
      <c r="B119" s="9"/>
      <c r="C119" s="9"/>
      <c r="D119" s="9"/>
      <c r="E119" s="9"/>
      <c r="F119" s="9"/>
    </row>
    <row r="120" spans="1:6" x14ac:dyDescent="0.2">
      <c r="A120" s="9"/>
      <c r="B120" s="9"/>
      <c r="C120" s="9"/>
      <c r="D120" s="9"/>
      <c r="E120" s="9"/>
      <c r="F120" s="9"/>
    </row>
    <row r="121" spans="1:6" x14ac:dyDescent="0.2">
      <c r="A121" s="9"/>
      <c r="B121" s="9"/>
      <c r="C121" s="9"/>
      <c r="D121" s="9"/>
      <c r="E121" s="9"/>
      <c r="F121" s="9"/>
    </row>
    <row r="122" spans="1:6" x14ac:dyDescent="0.2">
      <c r="A122" s="9"/>
      <c r="B122" s="9"/>
      <c r="C122" s="9"/>
      <c r="D122" s="9"/>
      <c r="E122" s="9"/>
      <c r="F122" s="9"/>
    </row>
  </sheetData>
  <mergeCells count="4">
    <mergeCell ref="B1:F1"/>
    <mergeCell ref="G1:G2"/>
    <mergeCell ref="I1:I2"/>
    <mergeCell ref="H1:H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3" topLeftCell="A64" activePane="bottomLeft" state="frozenSplit"/>
      <selection pane="bottomLeft" activeCell="K76" sqref="A1:XFD1048576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SUM(F4:F154)</f>
        <v>98</v>
      </c>
      <c r="G1" s="201">
        <f>SUM(G4:G154)</f>
        <v>22010</v>
      </c>
    </row>
    <row r="2" spans="1:8" ht="12.75" x14ac:dyDescent="0.2">
      <c r="A2" s="43" t="s">
        <v>0</v>
      </c>
      <c r="B2" s="459" t="s">
        <v>243</v>
      </c>
      <c r="C2" s="460"/>
      <c r="D2" s="460"/>
      <c r="E2" s="461"/>
      <c r="F2" s="477" t="s">
        <v>226</v>
      </c>
      <c r="G2" s="477" t="s">
        <v>72</v>
      </c>
      <c r="H2" s="463" t="s">
        <v>71</v>
      </c>
    </row>
    <row r="3" spans="1:8" ht="12.75" x14ac:dyDescent="0.2">
      <c r="A3" s="45"/>
      <c r="B3" s="44" t="s">
        <v>1</v>
      </c>
      <c r="C3" s="44" t="s">
        <v>2</v>
      </c>
      <c r="D3" s="44" t="s">
        <v>3</v>
      </c>
      <c r="E3" s="44" t="s">
        <v>4</v>
      </c>
      <c r="F3" s="478"/>
      <c r="G3" s="478"/>
      <c r="H3" s="464"/>
    </row>
    <row r="4" spans="1:8" ht="15.75" x14ac:dyDescent="0.25">
      <c r="A4" s="176" t="str">
        <f>расчёт!A4</f>
        <v>BQ100 Quasar Light</v>
      </c>
      <c r="B4" s="136">
        <v>11</v>
      </c>
      <c r="C4" s="136">
        <v>10</v>
      </c>
      <c r="D4" s="135">
        <v>8.5</v>
      </c>
      <c r="E4" s="135">
        <v>12.5</v>
      </c>
      <c r="F4" s="200"/>
      <c r="G4" s="200"/>
    </row>
    <row r="5" spans="1:8" ht="15.75" x14ac:dyDescent="0.25">
      <c r="A5" s="145" t="str">
        <f>расчёт!A5</f>
        <v>20 мм</v>
      </c>
      <c r="B5" s="139">
        <v>7</v>
      </c>
      <c r="C5" s="139">
        <v>10</v>
      </c>
      <c r="D5" s="139">
        <v>6</v>
      </c>
      <c r="E5" s="139">
        <v>11</v>
      </c>
      <c r="F5" s="200"/>
      <c r="G5" s="200">
        <f>F5*220</f>
        <v>0</v>
      </c>
      <c r="H5" s="72"/>
    </row>
    <row r="6" spans="1:8" ht="15.75" x14ac:dyDescent="0.25">
      <c r="A6" s="145" t="str">
        <f>расчёт!A6</f>
        <v>30 мм</v>
      </c>
      <c r="B6" s="139">
        <v>4</v>
      </c>
      <c r="C6" s="140"/>
      <c r="D6" s="138">
        <v>2.5</v>
      </c>
      <c r="E6" s="138">
        <v>1.5</v>
      </c>
      <c r="F6" s="200"/>
      <c r="G6" s="200">
        <f>F6*310</f>
        <v>0</v>
      </c>
    </row>
    <row r="7" spans="1:8" ht="15.75" x14ac:dyDescent="0.25">
      <c r="A7" s="176" t="str">
        <f>расчёт!A7</f>
        <v>BQ200 Artiс Snow</v>
      </c>
      <c r="B7" s="136">
        <v>15</v>
      </c>
      <c r="C7" s="136">
        <v>13</v>
      </c>
      <c r="D7" s="136">
        <v>5</v>
      </c>
      <c r="E7" s="136">
        <v>23</v>
      </c>
      <c r="F7" s="200"/>
      <c r="G7" s="200"/>
    </row>
    <row r="8" spans="1:8" ht="15.75" x14ac:dyDescent="0.25">
      <c r="A8" s="145" t="str">
        <f>расчёт!A8</f>
        <v>20 мм</v>
      </c>
      <c r="B8" s="139">
        <v>14</v>
      </c>
      <c r="C8" s="139">
        <v>8</v>
      </c>
      <c r="D8" s="139">
        <v>5</v>
      </c>
      <c r="E8" s="139">
        <v>17</v>
      </c>
      <c r="F8" s="200"/>
      <c r="G8" s="200">
        <f>F8*220</f>
        <v>0</v>
      </c>
      <c r="H8" s="72"/>
    </row>
    <row r="9" spans="1:8" ht="15.75" x14ac:dyDescent="0.25">
      <c r="A9" s="145" t="str">
        <f>расчёт!A9</f>
        <v>30 мм</v>
      </c>
      <c r="B9" s="139">
        <v>1</v>
      </c>
      <c r="C9" s="139">
        <v>5</v>
      </c>
      <c r="D9" s="140"/>
      <c r="E9" s="139">
        <v>6</v>
      </c>
      <c r="F9" s="200"/>
      <c r="G9" s="200">
        <f>F9*310</f>
        <v>0</v>
      </c>
    </row>
    <row r="10" spans="1:8" ht="15.75" x14ac:dyDescent="0.25">
      <c r="A10" s="176" t="e">
        <f>расчёт!#REF!</f>
        <v>#REF!</v>
      </c>
      <c r="B10" s="135">
        <v>12.5</v>
      </c>
      <c r="C10" s="137"/>
      <c r="D10" s="136">
        <v>1</v>
      </c>
      <c r="E10" s="135">
        <v>11.5</v>
      </c>
      <c r="F10" s="200"/>
      <c r="G10" s="200"/>
    </row>
    <row r="11" spans="1:8" ht="15.75" x14ac:dyDescent="0.25">
      <c r="A11" s="145" t="e">
        <f>расчёт!#REF!</f>
        <v>#REF!</v>
      </c>
      <c r="B11" s="138">
        <v>10.5</v>
      </c>
      <c r="C11" s="140"/>
      <c r="D11" s="139">
        <v>1</v>
      </c>
      <c r="E11" s="138">
        <v>9.5</v>
      </c>
      <c r="F11" s="200">
        <v>8</v>
      </c>
      <c r="G11" s="200">
        <f>F11*220</f>
        <v>1760</v>
      </c>
    </row>
    <row r="12" spans="1:8" ht="15.75" x14ac:dyDescent="0.25">
      <c r="A12" s="145" t="e">
        <f>расчёт!#REF!</f>
        <v>#REF!</v>
      </c>
      <c r="B12" s="139">
        <v>2</v>
      </c>
      <c r="C12" s="140"/>
      <c r="D12" s="140"/>
      <c r="E12" s="139">
        <v>2</v>
      </c>
      <c r="F12" s="200"/>
      <c r="G12" s="200">
        <f>F12*310</f>
        <v>0</v>
      </c>
    </row>
    <row r="13" spans="1:8" ht="15.75" x14ac:dyDescent="0.25">
      <c r="A13" s="176" t="str">
        <f>расчёт!A10</f>
        <v>BQ2101 Pure Black</v>
      </c>
      <c r="B13" s="135">
        <v>11.5</v>
      </c>
      <c r="C13" s="136">
        <v>8</v>
      </c>
      <c r="D13" s="135">
        <v>2.5</v>
      </c>
      <c r="E13" s="136">
        <v>17</v>
      </c>
      <c r="F13" s="200"/>
      <c r="G13" s="200"/>
    </row>
    <row r="14" spans="1:8" ht="15.75" x14ac:dyDescent="0.25">
      <c r="A14" s="145" t="str">
        <f>расчёт!A11</f>
        <v>20 мм</v>
      </c>
      <c r="B14" s="138">
        <v>11.5</v>
      </c>
      <c r="C14" s="139">
        <v>8</v>
      </c>
      <c r="D14" s="138">
        <v>2.5</v>
      </c>
      <c r="E14" s="139">
        <v>17</v>
      </c>
      <c r="F14" s="200"/>
      <c r="G14" s="200">
        <f>F14*220</f>
        <v>0</v>
      </c>
    </row>
    <row r="15" spans="1:8" ht="15.75" hidden="1" outlineLevel="1" x14ac:dyDescent="0.25">
      <c r="A15" s="180" t="str">
        <f>расчёт!A15</f>
        <v>BQ2607 Serizzo Monterosa</v>
      </c>
      <c r="B15" s="136">
        <v>1</v>
      </c>
      <c r="C15" s="137"/>
      <c r="D15" s="137"/>
      <c r="E15" s="136">
        <v>1</v>
      </c>
      <c r="F15" s="200"/>
      <c r="G15" s="200"/>
    </row>
    <row r="16" spans="1:8" ht="15.75" hidden="1" outlineLevel="1" x14ac:dyDescent="0.25">
      <c r="A16" s="183" t="str">
        <f>расчёт!A16</f>
        <v>20 мм</v>
      </c>
      <c r="B16" s="139">
        <v>1</v>
      </c>
      <c r="C16" s="140"/>
      <c r="D16" s="140"/>
      <c r="E16" s="139">
        <v>1</v>
      </c>
      <c r="F16" s="200"/>
      <c r="G16" s="200"/>
    </row>
    <row r="17" spans="1:7" ht="15.75" hidden="1" outlineLevel="1" x14ac:dyDescent="0.25">
      <c r="A17" s="180" t="e">
        <f>расчёт!#REF!</f>
        <v>#REF!</v>
      </c>
      <c r="B17" s="137"/>
      <c r="C17" s="136">
        <v>1</v>
      </c>
      <c r="D17" s="136">
        <v>1</v>
      </c>
      <c r="E17" s="137"/>
      <c r="F17" s="200"/>
      <c r="G17" s="200"/>
    </row>
    <row r="18" spans="1:7" ht="15.75" hidden="1" outlineLevel="1" x14ac:dyDescent="0.25">
      <c r="A18" s="183" t="e">
        <f>расчёт!#REF!</f>
        <v>#REF!</v>
      </c>
      <c r="B18" s="140"/>
      <c r="C18" s="139">
        <v>1</v>
      </c>
      <c r="D18" s="139">
        <v>1</v>
      </c>
      <c r="E18" s="140"/>
      <c r="F18" s="200"/>
      <c r="G18" s="200"/>
    </row>
    <row r="19" spans="1:7" ht="15.75" hidden="1" outlineLevel="1" x14ac:dyDescent="0.25">
      <c r="A19" s="183" t="str">
        <f>расчёт!A18</f>
        <v>BQ8220 Carrara</v>
      </c>
      <c r="F19" s="200"/>
      <c r="G19" s="200"/>
    </row>
    <row r="20" spans="1:7" ht="15.75" hidden="1" outlineLevel="1" x14ac:dyDescent="0.25">
      <c r="A20" s="180" t="str">
        <f>расчёт!A19</f>
        <v>20 мм</v>
      </c>
      <c r="B20" s="136">
        <v>3</v>
      </c>
      <c r="C20" s="137"/>
      <c r="D20" s="135">
        <v>2.5</v>
      </c>
      <c r="E20" s="135">
        <v>0.5</v>
      </c>
      <c r="F20" s="200"/>
      <c r="G20" s="200"/>
    </row>
    <row r="21" spans="1:7" ht="15.75" hidden="1" outlineLevel="1" x14ac:dyDescent="0.25">
      <c r="A21" s="183" t="str">
        <f>расчёт!A20</f>
        <v>30 мм</v>
      </c>
      <c r="B21" s="139">
        <v>3</v>
      </c>
      <c r="C21" s="140"/>
      <c r="D21" s="138">
        <v>2.5</v>
      </c>
      <c r="E21" s="138">
        <v>0.5</v>
      </c>
      <c r="F21" s="200"/>
      <c r="G21" s="200"/>
    </row>
    <row r="22" spans="1:7" ht="15.75" collapsed="1" x14ac:dyDescent="0.25">
      <c r="A22" s="176" t="str">
        <f>расчёт!A21</f>
        <v>BQ8270 Calacatta</v>
      </c>
      <c r="B22" s="136">
        <v>10</v>
      </c>
      <c r="C22" s="137"/>
      <c r="D22" s="136">
        <v>2</v>
      </c>
      <c r="E22" s="136">
        <v>8</v>
      </c>
      <c r="F22" s="200"/>
      <c r="G22" s="200"/>
    </row>
    <row r="23" spans="1:7" ht="15.75" x14ac:dyDescent="0.25">
      <c r="A23" s="145" t="str">
        <f>расчёт!A22</f>
        <v>20 мм</v>
      </c>
      <c r="B23" s="139">
        <v>10</v>
      </c>
      <c r="C23" s="140"/>
      <c r="D23" s="139">
        <v>2</v>
      </c>
      <c r="E23" s="139">
        <v>8</v>
      </c>
      <c r="F23" s="200"/>
      <c r="G23" s="200"/>
    </row>
    <row r="24" spans="1:7" ht="15.75" x14ac:dyDescent="0.25">
      <c r="A24" s="176" t="str">
        <f>расчёт!A23</f>
        <v>30 мм</v>
      </c>
      <c r="B24" s="135">
        <v>22.5</v>
      </c>
      <c r="C24" s="136">
        <v>16</v>
      </c>
      <c r="D24" s="135">
        <v>11.5</v>
      </c>
      <c r="E24" s="136">
        <v>27</v>
      </c>
      <c r="F24" s="200"/>
      <c r="G24" s="200"/>
    </row>
    <row r="25" spans="1:7" ht="15.75" x14ac:dyDescent="0.25">
      <c r="A25" s="145" t="e">
        <f>расчёт!#REF!</f>
        <v>#REF!</v>
      </c>
      <c r="B25" s="139">
        <v>22</v>
      </c>
      <c r="C25" s="139">
        <v>8</v>
      </c>
      <c r="D25" s="138">
        <v>11.5</v>
      </c>
      <c r="E25" s="138">
        <v>18.5</v>
      </c>
      <c r="F25" s="212">
        <v>10</v>
      </c>
      <c r="G25" s="200">
        <f>F25*220</f>
        <v>2200</v>
      </c>
    </row>
    <row r="26" spans="1:7" ht="15.75" x14ac:dyDescent="0.25">
      <c r="A26" s="145" t="e">
        <f>расчёт!#REF!</f>
        <v>#REF!</v>
      </c>
      <c r="B26" s="138">
        <v>0.5</v>
      </c>
      <c r="C26" s="139">
        <v>8</v>
      </c>
      <c r="D26" s="140"/>
      <c r="E26" s="138">
        <v>8.5</v>
      </c>
      <c r="F26" s="200"/>
      <c r="G26" s="200">
        <f>F26*310</f>
        <v>0</v>
      </c>
    </row>
    <row r="27" spans="1:7" ht="15.75" x14ac:dyDescent="0.25">
      <c r="A27" s="176" t="e">
        <f>расчёт!#REF!</f>
        <v>#REF!</v>
      </c>
      <c r="B27" s="136">
        <v>29</v>
      </c>
      <c r="C27" s="137"/>
      <c r="D27" s="135">
        <v>6.5</v>
      </c>
      <c r="E27" s="135">
        <v>22.5</v>
      </c>
      <c r="F27" s="200"/>
      <c r="G27" s="200"/>
    </row>
    <row r="28" spans="1:7" ht="15.75" x14ac:dyDescent="0.25">
      <c r="A28" s="145" t="str">
        <f>расчёт!A24</f>
        <v>BQ8430 Botticino classic</v>
      </c>
      <c r="B28" s="138">
        <v>25.5</v>
      </c>
      <c r="C28" s="140"/>
      <c r="D28" s="138">
        <v>5.5</v>
      </c>
      <c r="E28" s="139">
        <v>20</v>
      </c>
      <c r="F28" s="200"/>
      <c r="G28" s="200">
        <f>F28*220</f>
        <v>0</v>
      </c>
    </row>
    <row r="29" spans="1:7" ht="15.75" x14ac:dyDescent="0.25">
      <c r="A29" s="145" t="str">
        <f>расчёт!A25</f>
        <v>20 мм</v>
      </c>
      <c r="B29" s="138">
        <v>3.5</v>
      </c>
      <c r="C29" s="140"/>
      <c r="D29" s="139">
        <v>1</v>
      </c>
      <c r="E29" s="138">
        <v>2.5</v>
      </c>
      <c r="F29" s="200"/>
      <c r="G29" s="200">
        <f>F29*310</f>
        <v>0</v>
      </c>
    </row>
    <row r="30" spans="1:7" ht="15.75" x14ac:dyDescent="0.25">
      <c r="A30" s="176" t="str">
        <f>расчёт!A26</f>
        <v>30 мм</v>
      </c>
      <c r="B30" s="135">
        <v>16.5</v>
      </c>
      <c r="C30" s="136">
        <v>9</v>
      </c>
      <c r="D30" s="136">
        <v>3</v>
      </c>
      <c r="E30" s="135">
        <v>22.5</v>
      </c>
      <c r="F30" s="200"/>
      <c r="G30" s="200"/>
    </row>
    <row r="31" spans="1:7" ht="15.75" x14ac:dyDescent="0.25">
      <c r="A31" s="145" t="e">
        <f>расчёт!#REF!</f>
        <v>#REF!</v>
      </c>
      <c r="B31" s="139">
        <v>9</v>
      </c>
      <c r="C31" s="139">
        <v>9</v>
      </c>
      <c r="D31" s="139">
        <v>1</v>
      </c>
      <c r="E31" s="139">
        <v>17</v>
      </c>
      <c r="F31" s="200"/>
      <c r="G31" s="200">
        <f>F31*220</f>
        <v>0</v>
      </c>
    </row>
    <row r="32" spans="1:7" ht="15.75" x14ac:dyDescent="0.25">
      <c r="A32" s="145" t="e">
        <f>расчёт!#REF!</f>
        <v>#REF!</v>
      </c>
      <c r="B32" s="138">
        <v>7.5</v>
      </c>
      <c r="C32" s="140"/>
      <c r="D32" s="139">
        <v>2</v>
      </c>
      <c r="E32" s="138">
        <v>5.5</v>
      </c>
      <c r="F32" s="200"/>
      <c r="G32" s="200">
        <f>F32*310</f>
        <v>0</v>
      </c>
    </row>
    <row r="33" spans="1:8" ht="15.75" x14ac:dyDescent="0.25">
      <c r="A33" s="176" t="e">
        <f>расчёт!#REF!</f>
        <v>#REF!</v>
      </c>
      <c r="B33" s="135">
        <v>38.5</v>
      </c>
      <c r="C33" s="137"/>
      <c r="D33" s="136">
        <v>2</v>
      </c>
      <c r="E33" s="135">
        <v>36.5</v>
      </c>
      <c r="F33" s="200"/>
      <c r="G33" s="200"/>
    </row>
    <row r="34" spans="1:8" ht="15.75" x14ac:dyDescent="0.25">
      <c r="A34" s="145" t="str">
        <f>расчёт!A27</f>
        <v>BQ8440 Bianco Venato</v>
      </c>
      <c r="B34" s="138">
        <v>31.5</v>
      </c>
      <c r="C34" s="140"/>
      <c r="D34" s="139">
        <v>1</v>
      </c>
      <c r="E34" s="138">
        <v>30.5</v>
      </c>
      <c r="F34" s="200">
        <v>10</v>
      </c>
      <c r="G34" s="200">
        <f>F34*220</f>
        <v>2200</v>
      </c>
    </row>
    <row r="35" spans="1:8" ht="15.75" x14ac:dyDescent="0.25">
      <c r="A35" s="145" t="str">
        <f>расчёт!A28</f>
        <v>20 мм</v>
      </c>
      <c r="B35" s="139">
        <v>7</v>
      </c>
      <c r="C35" s="140"/>
      <c r="D35" s="139">
        <v>1</v>
      </c>
      <c r="E35" s="139">
        <v>6</v>
      </c>
      <c r="F35" s="200"/>
      <c r="G35" s="200">
        <f>F35*310</f>
        <v>0</v>
      </c>
    </row>
    <row r="36" spans="1:8" ht="15.75" x14ac:dyDescent="0.25">
      <c r="A36" s="176" t="str">
        <f>расчёт!A29</f>
        <v>30 мм</v>
      </c>
      <c r="B36" s="136">
        <v>12</v>
      </c>
      <c r="C36" s="136">
        <v>10</v>
      </c>
      <c r="D36" s="137"/>
      <c r="E36" s="136">
        <v>22</v>
      </c>
      <c r="F36" s="200"/>
      <c r="G36" s="200"/>
      <c r="H36" s="72"/>
    </row>
    <row r="37" spans="1:8" ht="15.75" x14ac:dyDescent="0.25">
      <c r="A37" s="145" t="str">
        <f>расчёт!A30</f>
        <v>BQ8550 Onixaa</v>
      </c>
      <c r="B37" s="139">
        <v>9</v>
      </c>
      <c r="C37" s="139">
        <v>10</v>
      </c>
      <c r="D37" s="140"/>
      <c r="E37" s="139">
        <v>19</v>
      </c>
      <c r="F37" s="200"/>
      <c r="G37" s="200">
        <f t="shared" ref="G37" si="0">F37*220</f>
        <v>0</v>
      </c>
      <c r="H37" s="72"/>
    </row>
    <row r="38" spans="1:8" ht="15.75" x14ac:dyDescent="0.25">
      <c r="A38" s="145" t="str">
        <f>расчёт!A31</f>
        <v>20 мм</v>
      </c>
      <c r="B38" s="139">
        <v>3</v>
      </c>
      <c r="C38" s="140"/>
      <c r="D38" s="140"/>
      <c r="E38" s="139">
        <v>3</v>
      </c>
      <c r="F38" s="200"/>
      <c r="G38" s="200">
        <f t="shared" ref="G38" si="1">F38*310</f>
        <v>0</v>
      </c>
    </row>
    <row r="39" spans="1:8" ht="15.75" x14ac:dyDescent="0.25">
      <c r="A39" s="176" t="str">
        <f>расчёт!A32</f>
        <v>30 мм</v>
      </c>
      <c r="B39" s="135">
        <v>54.5</v>
      </c>
      <c r="C39" s="136">
        <v>4</v>
      </c>
      <c r="D39" s="136">
        <v>3</v>
      </c>
      <c r="E39" s="135">
        <v>55.5</v>
      </c>
      <c r="F39" s="200"/>
      <c r="G39" s="200"/>
      <c r="H39" s="72"/>
    </row>
    <row r="40" spans="1:8" ht="15.75" x14ac:dyDescent="0.25">
      <c r="A40" s="145" t="str">
        <f>расчёт!A33</f>
        <v>BQ8560 Dark Emperador</v>
      </c>
      <c r="B40" s="138">
        <v>45.5</v>
      </c>
      <c r="C40" s="140"/>
      <c r="D40" s="139">
        <v>3</v>
      </c>
      <c r="E40" s="138">
        <v>42.5</v>
      </c>
      <c r="F40" s="200"/>
      <c r="G40" s="200">
        <f t="shared" ref="G40" si="2">F40*220</f>
        <v>0</v>
      </c>
    </row>
    <row r="41" spans="1:8" ht="15.75" x14ac:dyDescent="0.25">
      <c r="A41" s="145" t="str">
        <f>расчёт!A34</f>
        <v>20 мм</v>
      </c>
      <c r="B41" s="139">
        <v>9</v>
      </c>
      <c r="C41" s="139">
        <v>4</v>
      </c>
      <c r="D41" s="140"/>
      <c r="E41" s="139">
        <v>13</v>
      </c>
      <c r="F41" s="212"/>
      <c r="G41" s="200">
        <f t="shared" ref="G41" si="3">F41*310</f>
        <v>0</v>
      </c>
    </row>
    <row r="42" spans="1:8" ht="15.75" x14ac:dyDescent="0.25">
      <c r="A42" s="176" t="str">
        <f>расчёт!A35</f>
        <v>30 мм</v>
      </c>
      <c r="B42" s="136">
        <v>22</v>
      </c>
      <c r="C42" s="137"/>
      <c r="D42" s="137"/>
      <c r="E42" s="136">
        <v>22</v>
      </c>
      <c r="F42" s="200"/>
      <c r="G42" s="200"/>
    </row>
    <row r="43" spans="1:8" ht="15.75" x14ac:dyDescent="0.25">
      <c r="A43" s="145" t="str">
        <f>расчёт!A36</f>
        <v>BQ8583 Akoya</v>
      </c>
      <c r="B43" s="139">
        <v>17</v>
      </c>
      <c r="C43" s="140"/>
      <c r="D43" s="140"/>
      <c r="E43" s="139">
        <v>17</v>
      </c>
      <c r="F43" s="200"/>
      <c r="G43" s="200">
        <f t="shared" ref="G43" si="4">F43*220</f>
        <v>0</v>
      </c>
    </row>
    <row r="44" spans="1:8" ht="15.75" x14ac:dyDescent="0.25">
      <c r="A44" s="145" t="str">
        <f>расчёт!A37</f>
        <v>20 мм</v>
      </c>
      <c r="B44" s="139">
        <v>5</v>
      </c>
      <c r="C44" s="140"/>
      <c r="D44" s="140"/>
      <c r="E44" s="139">
        <v>5</v>
      </c>
      <c r="F44" s="200"/>
      <c r="G44" s="200">
        <f t="shared" ref="G44" si="5">F44*310</f>
        <v>0</v>
      </c>
    </row>
    <row r="45" spans="1:8" ht="15.75" x14ac:dyDescent="0.25">
      <c r="A45" s="176" t="str">
        <f>расчёт!A38</f>
        <v>30 мм</v>
      </c>
      <c r="B45" s="135">
        <v>64.5</v>
      </c>
      <c r="C45" s="136">
        <v>64</v>
      </c>
      <c r="D45" s="135">
        <v>26.5</v>
      </c>
      <c r="E45" s="136">
        <v>102</v>
      </c>
      <c r="F45" s="200"/>
      <c r="G45" s="200"/>
    </row>
    <row r="46" spans="1:8" ht="15.75" x14ac:dyDescent="0.25">
      <c r="A46" s="145" t="str">
        <f>расчёт!A39</f>
        <v>BQ8590 Dolce Vita</v>
      </c>
      <c r="B46" s="139">
        <v>43</v>
      </c>
      <c r="C46" s="139">
        <v>64</v>
      </c>
      <c r="D46" s="138">
        <v>22.5</v>
      </c>
      <c r="E46" s="138">
        <v>84.5</v>
      </c>
      <c r="F46" s="200">
        <v>15</v>
      </c>
      <c r="G46" s="200">
        <f t="shared" ref="G46" si="6">F46*220</f>
        <v>3300</v>
      </c>
    </row>
    <row r="47" spans="1:8" ht="15.75" x14ac:dyDescent="0.25">
      <c r="A47" s="145" t="str">
        <f>расчёт!A40</f>
        <v>20 мм</v>
      </c>
      <c r="B47" s="138">
        <v>21.5</v>
      </c>
      <c r="C47" s="140"/>
      <c r="D47" s="139">
        <v>4</v>
      </c>
      <c r="E47" s="138">
        <v>17.5</v>
      </c>
      <c r="F47" s="200"/>
      <c r="G47" s="200">
        <f t="shared" ref="G47" si="7">F47*310</f>
        <v>0</v>
      </c>
    </row>
    <row r="48" spans="1:8" ht="15.75" x14ac:dyDescent="0.25">
      <c r="A48" s="176" t="str">
        <f>расчёт!A41</f>
        <v>30 мм</v>
      </c>
      <c r="B48" s="135">
        <v>17.5</v>
      </c>
      <c r="C48" s="136">
        <v>30</v>
      </c>
      <c r="D48" s="135">
        <v>3.5</v>
      </c>
      <c r="E48" s="136">
        <v>44</v>
      </c>
      <c r="F48" s="200"/>
      <c r="G48" s="200"/>
    </row>
    <row r="49" spans="1:8" ht="15.75" x14ac:dyDescent="0.25">
      <c r="A49" s="145" t="str">
        <f>расчёт!A42</f>
        <v>BQ8628 Statuario</v>
      </c>
      <c r="B49" s="138">
        <v>12.5</v>
      </c>
      <c r="C49" s="139">
        <v>30</v>
      </c>
      <c r="D49" s="138">
        <v>3.5</v>
      </c>
      <c r="E49" s="139">
        <v>39</v>
      </c>
      <c r="F49" s="200">
        <v>10</v>
      </c>
      <c r="G49" s="200">
        <f t="shared" ref="G49" si="8">F49*220</f>
        <v>2200</v>
      </c>
    </row>
    <row r="50" spans="1:8" ht="15.75" x14ac:dyDescent="0.25">
      <c r="A50" s="145" t="str">
        <f>расчёт!A43</f>
        <v>20 мм</v>
      </c>
      <c r="B50" s="139">
        <v>5</v>
      </c>
      <c r="C50" s="140"/>
      <c r="D50" s="140"/>
      <c r="E50" s="139">
        <v>5</v>
      </c>
      <c r="F50" s="200"/>
      <c r="G50" s="200">
        <f t="shared" ref="G50" si="9">F50*310</f>
        <v>0</v>
      </c>
    </row>
    <row r="51" spans="1:8" ht="15.75" x14ac:dyDescent="0.25">
      <c r="A51" s="176" t="str">
        <f>расчёт!A44</f>
        <v>30 мм</v>
      </c>
      <c r="B51" s="135">
        <v>23.5</v>
      </c>
      <c r="C51" s="136">
        <v>8</v>
      </c>
      <c r="D51" s="137"/>
      <c r="E51" s="135">
        <v>31.5</v>
      </c>
      <c r="F51" s="200"/>
      <c r="G51" s="200"/>
    </row>
    <row r="52" spans="1:8" ht="15.75" x14ac:dyDescent="0.25">
      <c r="A52" s="145" t="str">
        <f>расчёт!A45</f>
        <v xml:space="preserve">BQ8660 Venatino </v>
      </c>
      <c r="B52" s="138">
        <v>16.5</v>
      </c>
      <c r="C52" s="139">
        <v>8</v>
      </c>
      <c r="D52" s="140"/>
      <c r="E52" s="138">
        <v>24.5</v>
      </c>
      <c r="F52" s="200"/>
      <c r="G52" s="200">
        <f t="shared" ref="G52:G61" si="10">F52*220</f>
        <v>0</v>
      </c>
    </row>
    <row r="53" spans="1:8" ht="15.75" x14ac:dyDescent="0.25">
      <c r="A53" s="145" t="str">
        <f>расчёт!A46</f>
        <v>20 мм</v>
      </c>
      <c r="B53" s="139">
        <v>7</v>
      </c>
      <c r="C53" s="140"/>
      <c r="D53" s="140"/>
      <c r="E53" s="139">
        <v>7</v>
      </c>
      <c r="F53" s="200"/>
      <c r="G53" s="200">
        <f t="shared" ref="G53:G62" si="11">F53*310</f>
        <v>0</v>
      </c>
    </row>
    <row r="54" spans="1:8" ht="15.75" x14ac:dyDescent="0.25">
      <c r="A54" s="176" t="str">
        <f>расчёт!A48</f>
        <v>BQ8668 IceLake</v>
      </c>
      <c r="B54" s="136">
        <v>61</v>
      </c>
      <c r="C54" s="136">
        <v>26</v>
      </c>
      <c r="D54" s="136">
        <v>25</v>
      </c>
      <c r="E54" s="136">
        <v>62</v>
      </c>
      <c r="F54" s="200"/>
      <c r="G54" s="200"/>
    </row>
    <row r="55" spans="1:8" ht="15.75" x14ac:dyDescent="0.25">
      <c r="A55" s="145" t="str">
        <f>расчёт!A49</f>
        <v>20 мм</v>
      </c>
      <c r="B55" s="138">
        <v>54.5</v>
      </c>
      <c r="C55" s="139">
        <v>26</v>
      </c>
      <c r="D55" s="139">
        <v>25</v>
      </c>
      <c r="E55" s="138">
        <v>55.5</v>
      </c>
      <c r="F55" s="212">
        <v>10</v>
      </c>
      <c r="G55" s="200">
        <f t="shared" si="10"/>
        <v>2200</v>
      </c>
    </row>
    <row r="56" spans="1:8" ht="15.75" x14ac:dyDescent="0.25">
      <c r="A56" s="145" t="str">
        <f>расчёт!A50</f>
        <v>30 мм</v>
      </c>
      <c r="B56" s="138">
        <v>6.5</v>
      </c>
      <c r="C56" s="140"/>
      <c r="D56" s="140"/>
      <c r="E56" s="138">
        <v>6.5</v>
      </c>
      <c r="F56" s="200"/>
      <c r="G56" s="200">
        <f t="shared" si="11"/>
        <v>0</v>
      </c>
    </row>
    <row r="57" spans="1:8" ht="15.75" x14ac:dyDescent="0.25">
      <c r="A57" s="176" t="str">
        <f>расчёт!A51</f>
        <v>BQ8690 Luce Di Luna</v>
      </c>
      <c r="B57" s="135">
        <v>4.5</v>
      </c>
      <c r="C57" s="136">
        <v>34</v>
      </c>
      <c r="D57" s="135">
        <v>11.5</v>
      </c>
      <c r="E57" s="136">
        <v>27</v>
      </c>
      <c r="F57" s="200"/>
      <c r="G57" s="200"/>
    </row>
    <row r="58" spans="1:8" ht="15.75" x14ac:dyDescent="0.25">
      <c r="A58" s="145" t="str">
        <f>расчёт!A52</f>
        <v>20 мм</v>
      </c>
      <c r="B58" s="138">
        <v>3.5</v>
      </c>
      <c r="C58" s="139">
        <v>29</v>
      </c>
      <c r="D58" s="138">
        <v>9.5</v>
      </c>
      <c r="E58" s="139">
        <v>23</v>
      </c>
      <c r="F58" s="200">
        <v>10</v>
      </c>
      <c r="G58" s="200">
        <f t="shared" si="10"/>
        <v>2200</v>
      </c>
    </row>
    <row r="59" spans="1:8" ht="15.75" x14ac:dyDescent="0.25">
      <c r="A59" s="145" t="str">
        <f>расчёт!A53</f>
        <v>30 мм</v>
      </c>
      <c r="B59" s="139">
        <v>1</v>
      </c>
      <c r="C59" s="139">
        <v>5</v>
      </c>
      <c r="D59" s="139">
        <v>2</v>
      </c>
      <c r="E59" s="139">
        <v>4</v>
      </c>
      <c r="F59" s="200"/>
      <c r="G59" s="200">
        <f t="shared" si="11"/>
        <v>0</v>
      </c>
    </row>
    <row r="60" spans="1:8" ht="15.75" x14ac:dyDescent="0.25">
      <c r="A60" s="176" t="str">
        <f>расчёт!A54</f>
        <v>BQ8716 Thunder Grey</v>
      </c>
      <c r="B60" s="136">
        <v>18</v>
      </c>
      <c r="C60" s="136">
        <v>8</v>
      </c>
      <c r="D60" s="135">
        <v>11.5</v>
      </c>
      <c r="E60" s="135">
        <v>14.5</v>
      </c>
      <c r="F60" s="200"/>
      <c r="G60" s="200"/>
      <c r="H60" s="72"/>
    </row>
    <row r="61" spans="1:8" ht="15.75" x14ac:dyDescent="0.25">
      <c r="A61" s="145" t="str">
        <f>расчёт!A55</f>
        <v>20 мм</v>
      </c>
      <c r="B61" s="138">
        <v>16.5</v>
      </c>
      <c r="C61" s="139">
        <v>8</v>
      </c>
      <c r="D61" s="138">
        <v>11.5</v>
      </c>
      <c r="E61" s="139">
        <v>13</v>
      </c>
      <c r="F61" s="200"/>
      <c r="G61" s="200">
        <f t="shared" si="10"/>
        <v>0</v>
      </c>
    </row>
    <row r="62" spans="1:8" ht="15.75" x14ac:dyDescent="0.25">
      <c r="A62" s="145" t="str">
        <f>расчёт!A56</f>
        <v>30 мм</v>
      </c>
      <c r="B62" s="138">
        <v>1.5</v>
      </c>
      <c r="C62" s="140"/>
      <c r="D62" s="140"/>
      <c r="E62" s="138">
        <v>1.5</v>
      </c>
      <c r="F62" s="200"/>
      <c r="G62" s="200">
        <f t="shared" si="11"/>
        <v>0</v>
      </c>
    </row>
    <row r="63" spans="1:8" ht="15.75" x14ac:dyDescent="0.25">
      <c r="A63" s="176" t="str">
        <f>расчёт!A57</f>
        <v>BQ8738 Greylac</v>
      </c>
      <c r="B63" s="136">
        <v>1</v>
      </c>
      <c r="C63" s="137"/>
      <c r="D63" s="137"/>
      <c r="E63" s="136">
        <v>1</v>
      </c>
      <c r="F63" s="200"/>
      <c r="G63" s="200"/>
    </row>
    <row r="64" spans="1:8" ht="15.75" x14ac:dyDescent="0.25">
      <c r="A64" s="145" t="str">
        <f>расчёт!A58</f>
        <v>20 мм</v>
      </c>
      <c r="B64" s="139">
        <v>1</v>
      </c>
      <c r="C64" s="140"/>
      <c r="D64" s="140"/>
      <c r="E64" s="139">
        <v>1</v>
      </c>
      <c r="F64" s="200"/>
      <c r="G64" s="200"/>
    </row>
    <row r="65" spans="1:7" ht="15.75" x14ac:dyDescent="0.25">
      <c r="A65" s="176" t="str">
        <f>расчёт!A60</f>
        <v>BQ8740 Nero Marquina</v>
      </c>
      <c r="B65" s="136">
        <v>36</v>
      </c>
      <c r="C65" s="136">
        <v>15</v>
      </c>
      <c r="D65" s="136">
        <v>7</v>
      </c>
      <c r="E65" s="136">
        <v>44</v>
      </c>
      <c r="F65" s="200"/>
      <c r="G65" s="200"/>
    </row>
    <row r="66" spans="1:7" ht="15.75" x14ac:dyDescent="0.25">
      <c r="A66" s="145" t="str">
        <f>расчёт!A61</f>
        <v>20 мм</v>
      </c>
      <c r="B66" s="138">
        <v>32.5</v>
      </c>
      <c r="C66" s="139">
        <v>10</v>
      </c>
      <c r="D66" s="138">
        <v>4.5</v>
      </c>
      <c r="E66" s="139">
        <v>38</v>
      </c>
      <c r="F66" s="200"/>
      <c r="G66" s="200">
        <f t="shared" ref="G66:G84" si="12">F66*220</f>
        <v>0</v>
      </c>
    </row>
    <row r="67" spans="1:7" ht="15.75" x14ac:dyDescent="0.25">
      <c r="A67" s="145" t="str">
        <f>расчёт!A62</f>
        <v>30 мм</v>
      </c>
      <c r="B67" s="138">
        <v>3.5</v>
      </c>
      <c r="C67" s="139">
        <v>5</v>
      </c>
      <c r="D67" s="138">
        <v>2.5</v>
      </c>
      <c r="E67" s="139">
        <v>6</v>
      </c>
      <c r="F67" s="200"/>
      <c r="G67" s="200">
        <f t="shared" ref="G67:G85" si="13">F67*310</f>
        <v>0</v>
      </c>
    </row>
    <row r="68" spans="1:7" ht="15.75" x14ac:dyDescent="0.25">
      <c r="A68" s="176" t="str">
        <f>расчёт!A63</f>
        <v>BQ8780 Argento</v>
      </c>
      <c r="B68" s="135">
        <v>31.5</v>
      </c>
      <c r="C68" s="136">
        <v>14</v>
      </c>
      <c r="D68" s="135">
        <v>11.5</v>
      </c>
      <c r="E68" s="136">
        <v>34</v>
      </c>
      <c r="F68" s="200"/>
      <c r="G68" s="200"/>
    </row>
    <row r="69" spans="1:7" ht="15.75" x14ac:dyDescent="0.25">
      <c r="A69" s="145" t="str">
        <f>расчёт!A64</f>
        <v>20 мм</v>
      </c>
      <c r="B69" s="138">
        <v>27.5</v>
      </c>
      <c r="C69" s="139">
        <v>14</v>
      </c>
      <c r="D69" s="138">
        <v>11.5</v>
      </c>
      <c r="E69" s="139">
        <v>30</v>
      </c>
      <c r="F69" s="200"/>
      <c r="G69" s="200">
        <f t="shared" si="12"/>
        <v>0</v>
      </c>
    </row>
    <row r="70" spans="1:7" ht="15.75" x14ac:dyDescent="0.25">
      <c r="A70" s="145" t="str">
        <f>расчёт!A65</f>
        <v>30 мм</v>
      </c>
      <c r="B70" s="139">
        <v>4</v>
      </c>
      <c r="C70" s="140"/>
      <c r="D70" s="140"/>
      <c r="E70" s="139">
        <v>4</v>
      </c>
      <c r="F70" s="212"/>
      <c r="G70" s="200">
        <f t="shared" si="13"/>
        <v>0</v>
      </c>
    </row>
    <row r="71" spans="1:7" ht="15.75" x14ac:dyDescent="0.25">
      <c r="A71" s="176" t="str">
        <f>расчёт!A66</f>
        <v>BQ8786 Thunder Blue</v>
      </c>
      <c r="B71" s="135">
        <v>26.5</v>
      </c>
      <c r="C71" s="136">
        <v>14</v>
      </c>
      <c r="D71" s="135">
        <v>8.5</v>
      </c>
      <c r="E71" s="136">
        <v>32</v>
      </c>
      <c r="F71" s="200"/>
      <c r="G71" s="200"/>
    </row>
    <row r="72" spans="1:7" ht="15.75" x14ac:dyDescent="0.25">
      <c r="A72" s="145" t="str">
        <f>расчёт!A67</f>
        <v>20 мм</v>
      </c>
      <c r="B72" s="138">
        <v>26.5</v>
      </c>
      <c r="C72" s="139">
        <v>14</v>
      </c>
      <c r="D72" s="138">
        <v>8.5</v>
      </c>
      <c r="E72" s="139">
        <v>32</v>
      </c>
      <c r="F72" s="200"/>
      <c r="G72" s="200">
        <f t="shared" si="12"/>
        <v>0</v>
      </c>
    </row>
    <row r="73" spans="1:7" ht="15.75" x14ac:dyDescent="0.25">
      <c r="A73" s="145" t="str">
        <f>расчёт!A69</f>
        <v>BQ8788 Diamante</v>
      </c>
      <c r="F73" s="212">
        <v>5</v>
      </c>
      <c r="G73" s="200">
        <f t="shared" si="13"/>
        <v>1550</v>
      </c>
    </row>
    <row r="74" spans="1:7" ht="15.75" x14ac:dyDescent="0.25">
      <c r="A74" s="176" t="str">
        <f>расчёт!A70</f>
        <v>20 мм</v>
      </c>
      <c r="B74" s="136">
        <v>16</v>
      </c>
      <c r="C74" s="137"/>
      <c r="D74" s="136">
        <v>1</v>
      </c>
      <c r="E74" s="136">
        <v>15</v>
      </c>
      <c r="F74" s="212"/>
      <c r="G74" s="200"/>
    </row>
    <row r="75" spans="1:7" ht="15.75" x14ac:dyDescent="0.25">
      <c r="A75" s="145" t="str">
        <f>расчёт!A71</f>
        <v>30 мм</v>
      </c>
      <c r="B75" s="139">
        <v>13</v>
      </c>
      <c r="C75" s="140"/>
      <c r="D75" s="139">
        <v>1</v>
      </c>
      <c r="E75" s="139">
        <v>12</v>
      </c>
      <c r="F75" s="200"/>
      <c r="G75" s="200">
        <f t="shared" si="12"/>
        <v>0</v>
      </c>
    </row>
    <row r="76" spans="1:7" ht="15.75" x14ac:dyDescent="0.25">
      <c r="A76" s="145" t="e">
        <f>расчёт!#REF!</f>
        <v>#REF!</v>
      </c>
      <c r="B76" s="139">
        <v>3</v>
      </c>
      <c r="C76" s="140"/>
      <c r="D76" s="140"/>
      <c r="E76" s="139">
        <v>3</v>
      </c>
      <c r="F76" s="200"/>
      <c r="G76" s="200">
        <f t="shared" si="13"/>
        <v>0</v>
      </c>
    </row>
    <row r="77" spans="1:7" ht="15.75" hidden="1" outlineLevel="1" x14ac:dyDescent="0.25">
      <c r="A77" s="193" t="e">
        <f>расчёт!#REF!</f>
        <v>#REF!</v>
      </c>
      <c r="B77" s="135">
        <v>1.5</v>
      </c>
      <c r="C77" s="136">
        <v>2</v>
      </c>
      <c r="D77" s="137"/>
      <c r="E77" s="135">
        <v>3.5</v>
      </c>
      <c r="F77" s="200"/>
      <c r="G77" s="200"/>
    </row>
    <row r="78" spans="1:7" ht="15.75" hidden="1" outlineLevel="1" x14ac:dyDescent="0.25">
      <c r="A78" s="196" t="e">
        <f>расчёт!#REF!</f>
        <v>#REF!</v>
      </c>
      <c r="B78" s="140"/>
      <c r="C78" s="139">
        <v>2</v>
      </c>
      <c r="D78" s="140"/>
      <c r="E78" s="139">
        <v>2</v>
      </c>
      <c r="F78" s="200"/>
      <c r="G78" s="200">
        <f t="shared" si="12"/>
        <v>0</v>
      </c>
    </row>
    <row r="79" spans="1:7" ht="15.75" hidden="1" outlineLevel="1" x14ac:dyDescent="0.25">
      <c r="A79" s="196" t="str">
        <f>расчёт!A72</f>
        <v>BQ8811 Tuscany</v>
      </c>
      <c r="B79" s="138">
        <v>1.5</v>
      </c>
      <c r="C79" s="140"/>
      <c r="D79" s="140"/>
      <c r="E79" s="138">
        <v>1.5</v>
      </c>
      <c r="F79" s="200"/>
      <c r="G79" s="200">
        <f t="shared" si="13"/>
        <v>0</v>
      </c>
    </row>
    <row r="80" spans="1:7" ht="15.75" collapsed="1" x14ac:dyDescent="0.25">
      <c r="A80" s="176" t="str">
        <f>расчёт!A73</f>
        <v>20 мм</v>
      </c>
      <c r="B80" s="135">
        <v>33.5</v>
      </c>
      <c r="C80" s="136">
        <v>10</v>
      </c>
      <c r="D80" s="135">
        <v>7.5</v>
      </c>
      <c r="E80" s="136">
        <v>36</v>
      </c>
      <c r="F80" s="200"/>
      <c r="G80" s="200"/>
    </row>
    <row r="81" spans="1:7" ht="15.75" x14ac:dyDescent="0.25">
      <c r="A81" s="145" t="str">
        <f>расчёт!A74</f>
        <v>30 мм</v>
      </c>
      <c r="B81" s="139">
        <v>29</v>
      </c>
      <c r="C81" s="139">
        <v>10</v>
      </c>
      <c r="D81" s="138">
        <v>6.5</v>
      </c>
      <c r="E81" s="138">
        <v>32.5</v>
      </c>
      <c r="F81" s="200"/>
      <c r="G81" s="200">
        <f t="shared" si="12"/>
        <v>0</v>
      </c>
    </row>
    <row r="82" spans="1:7" ht="15.75" x14ac:dyDescent="0.25">
      <c r="A82" s="145" t="str">
        <f>расчёт!A75</f>
        <v>BQ8812 Java Noir</v>
      </c>
      <c r="B82" s="138">
        <v>4.5</v>
      </c>
      <c r="C82" s="140"/>
      <c r="D82" s="139">
        <v>1</v>
      </c>
      <c r="E82" s="138">
        <v>3.5</v>
      </c>
      <c r="F82" s="212"/>
      <c r="G82" s="200">
        <f t="shared" si="13"/>
        <v>0</v>
      </c>
    </row>
    <row r="83" spans="1:7" ht="15.75" x14ac:dyDescent="0.25">
      <c r="A83" s="176" t="str">
        <f>расчёт!A76</f>
        <v>20 мм</v>
      </c>
      <c r="B83" s="135">
        <v>9.5</v>
      </c>
      <c r="C83" s="136">
        <v>28</v>
      </c>
      <c r="D83" s="135">
        <v>5.5</v>
      </c>
      <c r="E83" s="136">
        <v>32</v>
      </c>
      <c r="F83" s="200"/>
      <c r="G83" s="200"/>
    </row>
    <row r="84" spans="1:7" ht="15.75" x14ac:dyDescent="0.25">
      <c r="A84" s="145" t="str">
        <f>расчёт!A77</f>
        <v>30 мм</v>
      </c>
      <c r="B84" s="139">
        <v>4</v>
      </c>
      <c r="C84" s="139">
        <v>28</v>
      </c>
      <c r="D84" s="138">
        <v>5.5</v>
      </c>
      <c r="E84" s="138">
        <v>26.5</v>
      </c>
      <c r="F84" s="200"/>
      <c r="G84" s="200">
        <f t="shared" si="12"/>
        <v>0</v>
      </c>
    </row>
    <row r="85" spans="1:7" ht="15.75" x14ac:dyDescent="0.25">
      <c r="A85" s="145" t="str">
        <f>расчёт!A78</f>
        <v>BQ8815 Misterio</v>
      </c>
      <c r="B85" s="138">
        <v>5.5</v>
      </c>
      <c r="C85" s="140"/>
      <c r="D85" s="140"/>
      <c r="E85" s="138">
        <v>5.5</v>
      </c>
      <c r="F85" s="200"/>
      <c r="G85" s="200">
        <f t="shared" si="13"/>
        <v>0</v>
      </c>
    </row>
    <row r="86" spans="1:7" ht="15.75" x14ac:dyDescent="0.25">
      <c r="A86" s="176" t="str">
        <f>расчёт!A79</f>
        <v>20 мм</v>
      </c>
      <c r="B86" s="136">
        <v>33</v>
      </c>
      <c r="C86" s="136">
        <v>30</v>
      </c>
      <c r="D86" s="136">
        <v>15</v>
      </c>
      <c r="E86" s="136">
        <v>48</v>
      </c>
      <c r="F86" s="200"/>
      <c r="G86" s="200"/>
    </row>
    <row r="87" spans="1:7" ht="15.75" x14ac:dyDescent="0.25">
      <c r="A87" s="145" t="str">
        <f>расчёт!A80</f>
        <v>30 мм</v>
      </c>
      <c r="B87" s="138">
        <v>28.5</v>
      </c>
      <c r="C87" s="139">
        <f>25+6</f>
        <v>31</v>
      </c>
      <c r="D87" s="139">
        <v>14</v>
      </c>
      <c r="E87" s="138">
        <f>B87+C87-D87</f>
        <v>45.5</v>
      </c>
      <c r="F87" s="200">
        <v>10</v>
      </c>
      <c r="G87" s="200">
        <f t="shared" ref="G87:G90" si="14">F87*220</f>
        <v>2200</v>
      </c>
    </row>
    <row r="88" spans="1:7" ht="15.75" x14ac:dyDescent="0.25">
      <c r="A88" s="145" t="e">
        <f>расчёт!#REF!</f>
        <v>#REF!</v>
      </c>
      <c r="B88" s="138">
        <v>4.5</v>
      </c>
      <c r="C88" s="139">
        <v>5</v>
      </c>
      <c r="D88" s="139">
        <v>1</v>
      </c>
      <c r="E88" s="138">
        <v>8.5</v>
      </c>
      <c r="F88" s="200"/>
      <c r="G88" s="200">
        <f t="shared" ref="G88:G91" si="15">F88*310</f>
        <v>0</v>
      </c>
    </row>
    <row r="89" spans="1:7" ht="15.75" x14ac:dyDescent="0.25">
      <c r="A89" s="176" t="e">
        <f>расчёт!#REF!</f>
        <v>#REF!</v>
      </c>
      <c r="B89" s="136">
        <v>9</v>
      </c>
      <c r="C89" s="136">
        <v>10</v>
      </c>
      <c r="D89" s="136">
        <v>3</v>
      </c>
      <c r="E89" s="136">
        <v>16</v>
      </c>
      <c r="F89" s="200"/>
      <c r="G89" s="200"/>
    </row>
    <row r="90" spans="1:7" ht="15.75" x14ac:dyDescent="0.25">
      <c r="A90" s="145" t="e">
        <f>расчёт!#REF!</f>
        <v>#REF!</v>
      </c>
      <c r="B90" s="138">
        <v>6.5</v>
      </c>
      <c r="C90" s="139">
        <v>10</v>
      </c>
      <c r="D90" s="139">
        <v>3</v>
      </c>
      <c r="E90" s="138">
        <v>13.5</v>
      </c>
      <c r="F90" s="200"/>
      <c r="G90" s="200">
        <f t="shared" si="14"/>
        <v>0</v>
      </c>
    </row>
    <row r="91" spans="1:7" ht="15.75" x14ac:dyDescent="0.25">
      <c r="A91" s="145" t="str">
        <f>расчёт!A81</f>
        <v>BQ8860 Concreto</v>
      </c>
      <c r="B91" s="138">
        <v>2.5</v>
      </c>
      <c r="C91" s="140"/>
      <c r="D91" s="140"/>
      <c r="E91" s="138">
        <v>2.5</v>
      </c>
      <c r="F91" s="200"/>
      <c r="G91" s="200">
        <f t="shared" si="15"/>
        <v>0</v>
      </c>
    </row>
    <row r="92" spans="1:7" ht="15.75" x14ac:dyDescent="0.25">
      <c r="A92" s="176" t="str">
        <f>расчёт!A82</f>
        <v>20 мм</v>
      </c>
      <c r="B92" s="136">
        <v>10</v>
      </c>
      <c r="C92" s="137"/>
      <c r="D92" s="137"/>
      <c r="E92" s="136">
        <v>10</v>
      </c>
      <c r="F92" s="200"/>
      <c r="G92" s="200"/>
    </row>
    <row r="93" spans="1:7" ht="15.75" x14ac:dyDescent="0.25">
      <c r="A93" s="145" t="str">
        <f>расчёт!A83</f>
        <v>BQ8912 Arabescato</v>
      </c>
      <c r="B93" s="139">
        <v>10</v>
      </c>
      <c r="C93" s="140"/>
      <c r="D93" s="140"/>
      <c r="E93" s="139">
        <v>10</v>
      </c>
      <c r="F93" s="200"/>
      <c r="G93" s="200">
        <f>F91*220</f>
        <v>0</v>
      </c>
    </row>
    <row r="94" spans="1:7" ht="15.75" x14ac:dyDescent="0.25">
      <c r="A94" s="176" t="str">
        <f>расчёт!A84</f>
        <v>20 мм</v>
      </c>
      <c r="B94" s="136">
        <v>1</v>
      </c>
      <c r="C94" s="137"/>
      <c r="D94" s="137"/>
      <c r="E94" s="136">
        <v>1</v>
      </c>
      <c r="F94" s="200"/>
      <c r="G94" s="200"/>
    </row>
    <row r="95" spans="1:7" ht="15.75" x14ac:dyDescent="0.25">
      <c r="A95" s="145" t="str">
        <f>расчёт!A86</f>
        <v>BQ9310 Silver Sea</v>
      </c>
      <c r="B95" s="139">
        <v>1</v>
      </c>
      <c r="C95" s="140"/>
      <c r="D95" s="140"/>
      <c r="E95" s="139">
        <v>1</v>
      </c>
      <c r="F95" s="200"/>
      <c r="G95" s="200">
        <f>F93*220</f>
        <v>0</v>
      </c>
    </row>
    <row r="96" spans="1:7" ht="15.75" x14ac:dyDescent="0.25">
      <c r="A96" s="176" t="str">
        <f>расчёт!A87</f>
        <v>20 мм</v>
      </c>
      <c r="B96" s="135">
        <v>8.5</v>
      </c>
      <c r="C96" s="136">
        <v>20</v>
      </c>
      <c r="D96" s="136">
        <v>7</v>
      </c>
      <c r="E96" s="135">
        <v>21.5</v>
      </c>
      <c r="F96" s="200"/>
      <c r="G96" s="200"/>
    </row>
    <row r="97" spans="1:7" ht="15.75" x14ac:dyDescent="0.25">
      <c r="A97" s="145" t="str">
        <f>расчёт!A88</f>
        <v>30 мм</v>
      </c>
      <c r="B97" s="138">
        <v>3.5</v>
      </c>
      <c r="C97" s="139">
        <v>20</v>
      </c>
      <c r="D97" s="139">
        <v>6</v>
      </c>
      <c r="E97" s="138">
        <v>17.5</v>
      </c>
      <c r="F97" s="200">
        <v>10</v>
      </c>
      <c r="G97" s="200">
        <f t="shared" ref="G97:G100" si="16">F97*220</f>
        <v>2200</v>
      </c>
    </row>
    <row r="98" spans="1:7" ht="15.75" x14ac:dyDescent="0.25">
      <c r="A98" s="145" t="str">
        <f>расчёт!A89</f>
        <v>BQ9330 Oyster</v>
      </c>
      <c r="B98" s="139">
        <v>5</v>
      </c>
      <c r="C98" s="140"/>
      <c r="D98" s="139">
        <v>1</v>
      </c>
      <c r="E98" s="139">
        <v>4</v>
      </c>
      <c r="F98" s="200"/>
      <c r="G98" s="200">
        <f t="shared" ref="G98" si="17">F98*310</f>
        <v>0</v>
      </c>
    </row>
    <row r="99" spans="1:7" ht="15.75" x14ac:dyDescent="0.25">
      <c r="A99" s="176" t="str">
        <f>расчёт!A90</f>
        <v>20 мм</v>
      </c>
      <c r="B99" s="136">
        <v>12</v>
      </c>
      <c r="C99" s="136">
        <v>14</v>
      </c>
      <c r="D99" s="136">
        <v>4</v>
      </c>
      <c r="E99" s="136">
        <v>22</v>
      </c>
      <c r="F99" s="200"/>
      <c r="G99" s="200"/>
    </row>
    <row r="100" spans="1:7" ht="15.75" x14ac:dyDescent="0.25">
      <c r="A100" s="145" t="str">
        <f>расчёт!A91</f>
        <v>30 мм</v>
      </c>
      <c r="B100" s="138">
        <v>9.5</v>
      </c>
      <c r="C100" s="139">
        <v>10</v>
      </c>
      <c r="D100" s="139">
        <v>4</v>
      </c>
      <c r="E100" s="138">
        <f t="shared" ref="E100:E101" si="18">B100+C100-D100</f>
        <v>15.5</v>
      </c>
      <c r="F100" s="200"/>
      <c r="G100" s="200">
        <f t="shared" si="16"/>
        <v>0</v>
      </c>
    </row>
    <row r="101" spans="1:7" ht="15.75" x14ac:dyDescent="0.25">
      <c r="A101" s="145" t="str">
        <f>расчёт!A92</f>
        <v>BQ9360 Titanium Brown</v>
      </c>
      <c r="B101" s="138">
        <v>2.5</v>
      </c>
      <c r="C101" s="139"/>
      <c r="D101" s="140"/>
      <c r="E101" s="138">
        <f t="shared" si="18"/>
        <v>2.5</v>
      </c>
      <c r="F101" s="200"/>
      <c r="G101" s="200">
        <f t="shared" ref="G101" si="19">F101*310</f>
        <v>0</v>
      </c>
    </row>
    <row r="102" spans="1:7" ht="15.75" x14ac:dyDescent="0.25">
      <c r="A102" s="176" t="str">
        <f>расчёт!A93</f>
        <v>20 мм</v>
      </c>
      <c r="B102" s="135">
        <v>7.5</v>
      </c>
      <c r="C102" s="136">
        <v>18</v>
      </c>
      <c r="D102" s="137"/>
      <c r="E102" s="135">
        <v>25.5</v>
      </c>
      <c r="F102" s="200"/>
      <c r="G102" s="200"/>
    </row>
    <row r="103" spans="1:7" ht="15.75" x14ac:dyDescent="0.25">
      <c r="A103" s="145" t="str">
        <f>расчёт!A94</f>
        <v>BQ9415 Bizana</v>
      </c>
      <c r="B103" s="138">
        <v>7.5</v>
      </c>
      <c r="C103" s="139">
        <v>18</v>
      </c>
      <c r="D103" s="140"/>
      <c r="E103" s="138">
        <v>25.5</v>
      </c>
      <c r="F103" s="200"/>
      <c r="G103" s="200">
        <f>F102*220</f>
        <v>0</v>
      </c>
    </row>
    <row r="104" spans="1:7" ht="15.75" x14ac:dyDescent="0.25">
      <c r="A104" s="176" t="str">
        <f>расчёт!A95</f>
        <v>20 мм</v>
      </c>
      <c r="B104" s="136">
        <v>6</v>
      </c>
      <c r="C104" s="136">
        <v>10</v>
      </c>
      <c r="D104" s="136">
        <v>2</v>
      </c>
      <c r="E104" s="136">
        <v>14</v>
      </c>
      <c r="F104" s="200"/>
      <c r="G104" s="200"/>
    </row>
    <row r="105" spans="1:7" ht="15.75" x14ac:dyDescent="0.25">
      <c r="A105" s="145" t="str">
        <f>расчёт!A96</f>
        <v>30 мм</v>
      </c>
      <c r="B105" s="139">
        <v>4</v>
      </c>
      <c r="C105" s="139">
        <v>10</v>
      </c>
      <c r="D105" s="139">
        <v>2</v>
      </c>
      <c r="E105" s="139">
        <v>12</v>
      </c>
      <c r="F105" s="200"/>
      <c r="G105" s="200">
        <f t="shared" ref="G105:G108" si="20">F105*220</f>
        <v>0</v>
      </c>
    </row>
    <row r="106" spans="1:7" ht="15.75" x14ac:dyDescent="0.25">
      <c r="A106" s="145" t="str">
        <f>расчёт!A97</f>
        <v>BQ9418 Serra</v>
      </c>
      <c r="B106" s="139">
        <v>2</v>
      </c>
      <c r="C106" s="140"/>
      <c r="D106" s="140"/>
      <c r="E106" s="139">
        <v>2</v>
      </c>
      <c r="F106" s="200"/>
      <c r="G106" s="200">
        <f t="shared" ref="G106:G109" si="21">F106*310</f>
        <v>0</v>
      </c>
    </row>
    <row r="107" spans="1:7" ht="15.75" x14ac:dyDescent="0.25">
      <c r="A107" s="176" t="str">
        <f>расчёт!A98</f>
        <v>20 мм</v>
      </c>
      <c r="B107" s="135">
        <v>13.5</v>
      </c>
      <c r="C107" s="136">
        <v>25</v>
      </c>
      <c r="D107" s="136">
        <v>4</v>
      </c>
      <c r="E107" s="135">
        <v>34.5</v>
      </c>
      <c r="F107" s="200"/>
      <c r="G107" s="200"/>
    </row>
    <row r="108" spans="1:7" ht="15.75" x14ac:dyDescent="0.25">
      <c r="A108" s="145" t="str">
        <f>расчёт!A99</f>
        <v>30 мм</v>
      </c>
      <c r="B108" s="138">
        <v>10.5</v>
      </c>
      <c r="C108" s="139">
        <v>20</v>
      </c>
      <c r="D108" s="139">
        <v>2</v>
      </c>
      <c r="E108" s="138">
        <v>28.5</v>
      </c>
      <c r="F108" s="200"/>
      <c r="G108" s="200">
        <f t="shared" si="20"/>
        <v>0</v>
      </c>
    </row>
    <row r="109" spans="1:7" ht="15.75" x14ac:dyDescent="0.25">
      <c r="A109" s="145" t="str">
        <f>расчёт!A100</f>
        <v>BQ9420 Tobacco</v>
      </c>
      <c r="B109" s="139">
        <v>3</v>
      </c>
      <c r="C109" s="139">
        <v>5</v>
      </c>
      <c r="D109" s="139">
        <v>2</v>
      </c>
      <c r="E109" s="139">
        <v>6</v>
      </c>
      <c r="F109" s="200"/>
      <c r="G109" s="200">
        <f t="shared" si="21"/>
        <v>0</v>
      </c>
    </row>
    <row r="110" spans="1:7" ht="15.75" hidden="1" outlineLevel="1" x14ac:dyDescent="0.25">
      <c r="A110" s="180" t="str">
        <f>расчёт!A101</f>
        <v>20 мм</v>
      </c>
      <c r="B110" s="135">
        <v>0.5</v>
      </c>
      <c r="C110" s="137"/>
      <c r="D110" s="137"/>
      <c r="E110" s="135">
        <v>0.5</v>
      </c>
      <c r="F110" s="200"/>
      <c r="G110" s="200"/>
    </row>
    <row r="111" spans="1:7" ht="15.75" hidden="1" outlineLevel="1" x14ac:dyDescent="0.25">
      <c r="A111" s="183" t="str">
        <f>расчёт!A102</f>
        <v>30 мм</v>
      </c>
      <c r="B111" s="138">
        <v>0.5</v>
      </c>
      <c r="C111" s="140"/>
      <c r="D111" s="140"/>
      <c r="E111" s="138">
        <v>0.5</v>
      </c>
      <c r="F111" s="200"/>
      <c r="G111" s="200"/>
    </row>
    <row r="112" spans="1:7" ht="15.75" collapsed="1" x14ac:dyDescent="0.25">
      <c r="A112" s="176" t="str">
        <f>расчёт!A103</f>
        <v>BQ9438 Tiger</v>
      </c>
      <c r="B112" s="135">
        <v>6.5</v>
      </c>
      <c r="C112" s="136">
        <v>18</v>
      </c>
      <c r="D112" s="135">
        <v>0.5</v>
      </c>
      <c r="E112" s="136">
        <v>24</v>
      </c>
      <c r="F112" s="200"/>
      <c r="G112" s="200"/>
    </row>
    <row r="113" spans="1:8" ht="15.75" x14ac:dyDescent="0.25">
      <c r="A113" s="145" t="str">
        <f>расчёт!A104</f>
        <v>20 мм</v>
      </c>
      <c r="B113" s="138">
        <v>1.5</v>
      </c>
      <c r="C113" s="139">
        <v>18</v>
      </c>
      <c r="D113" s="138">
        <v>0.5</v>
      </c>
      <c r="E113" s="139">
        <v>19</v>
      </c>
      <c r="F113" s="200"/>
      <c r="G113" s="200">
        <f t="shared" ref="G113:G131" si="22">F113*220</f>
        <v>0</v>
      </c>
    </row>
    <row r="114" spans="1:8" ht="15.75" x14ac:dyDescent="0.25">
      <c r="A114" s="145" t="str">
        <f>расчёт!A105</f>
        <v>30 мм</v>
      </c>
      <c r="B114" s="139">
        <v>5</v>
      </c>
      <c r="C114" s="140"/>
      <c r="D114" s="140"/>
      <c r="E114" s="139">
        <v>5</v>
      </c>
      <c r="F114" s="200"/>
      <c r="G114" s="200">
        <f t="shared" ref="G114:G132" si="23">F114*310</f>
        <v>0</v>
      </c>
    </row>
    <row r="115" spans="1:8" ht="15.75" x14ac:dyDescent="0.25">
      <c r="A115" s="176" t="e">
        <f>расчёт!#REF!</f>
        <v>#REF!</v>
      </c>
      <c r="B115" s="136">
        <v>2</v>
      </c>
      <c r="C115" s="136">
        <v>14</v>
      </c>
      <c r="D115" s="136">
        <v>4</v>
      </c>
      <c r="E115" s="136">
        <v>12</v>
      </c>
      <c r="F115" s="200"/>
      <c r="G115" s="200"/>
    </row>
    <row r="116" spans="1:8" ht="15.75" x14ac:dyDescent="0.25">
      <c r="A116" s="145" t="str">
        <f>расчёт!A106</f>
        <v>BQ9453 Taj Mahal</v>
      </c>
      <c r="B116" s="139">
        <v>2</v>
      </c>
      <c r="C116" s="139">
        <v>10</v>
      </c>
      <c r="D116" s="138">
        <v>2.5</v>
      </c>
      <c r="E116" s="138">
        <v>9.5</v>
      </c>
      <c r="F116" s="200"/>
      <c r="G116" s="200">
        <f t="shared" si="22"/>
        <v>0</v>
      </c>
    </row>
    <row r="117" spans="1:8" ht="15.75" x14ac:dyDescent="0.25">
      <c r="A117" s="145" t="str">
        <f>расчёт!A107</f>
        <v>20 мм</v>
      </c>
      <c r="B117" s="140"/>
      <c r="C117" s="139">
        <v>4</v>
      </c>
      <c r="D117" s="138">
        <v>1.5</v>
      </c>
      <c r="E117" s="138">
        <v>2.5</v>
      </c>
      <c r="F117" s="200"/>
      <c r="G117" s="200">
        <f t="shared" si="23"/>
        <v>0</v>
      </c>
    </row>
    <row r="118" spans="1:8" ht="15.75" x14ac:dyDescent="0.25">
      <c r="A118" s="176" t="str">
        <f>расчёт!A108</f>
        <v>30 мм</v>
      </c>
      <c r="B118" s="136">
        <v>22</v>
      </c>
      <c r="C118" s="137"/>
      <c r="D118" s="137"/>
      <c r="E118" s="136">
        <v>22</v>
      </c>
      <c r="F118" s="200"/>
      <c r="G118" s="200"/>
    </row>
    <row r="119" spans="1:8" ht="15.75" x14ac:dyDescent="0.25">
      <c r="A119" s="145" t="str">
        <f>расчёт!A109</f>
        <v>BQ9470 Azul Aran</v>
      </c>
      <c r="B119" s="139">
        <v>15</v>
      </c>
      <c r="C119" s="140"/>
      <c r="D119" s="140"/>
      <c r="E119" s="139">
        <v>15</v>
      </c>
      <c r="F119" s="200"/>
      <c r="G119" s="200">
        <f t="shared" si="22"/>
        <v>0</v>
      </c>
    </row>
    <row r="120" spans="1:8" ht="15.75" x14ac:dyDescent="0.25">
      <c r="A120" s="145" t="str">
        <f>расчёт!A110</f>
        <v>20 мм</v>
      </c>
      <c r="B120" s="139">
        <v>7</v>
      </c>
      <c r="C120" s="140"/>
      <c r="D120" s="140"/>
      <c r="E120" s="139">
        <v>7</v>
      </c>
      <c r="F120" s="212"/>
      <c r="G120" s="200">
        <f t="shared" si="23"/>
        <v>0</v>
      </c>
    </row>
    <row r="121" spans="1:8" ht="15.75" x14ac:dyDescent="0.25">
      <c r="A121" s="176" t="str">
        <f>расчёт!A111</f>
        <v>30 мм</v>
      </c>
      <c r="B121" s="136">
        <v>10</v>
      </c>
      <c r="C121" s="136">
        <v>24</v>
      </c>
      <c r="D121" s="136">
        <v>3</v>
      </c>
      <c r="E121" s="136">
        <v>31</v>
      </c>
      <c r="F121" s="212"/>
      <c r="G121" s="200"/>
    </row>
    <row r="122" spans="1:8" ht="15.75" x14ac:dyDescent="0.25">
      <c r="A122" s="145" t="str">
        <f>расчёт!A112</f>
        <v>BQ9602 Eramosa</v>
      </c>
      <c r="B122" s="138">
        <v>7.5</v>
      </c>
      <c r="C122" s="139">
        <v>20</v>
      </c>
      <c r="D122" s="139">
        <v>3</v>
      </c>
      <c r="E122" s="138">
        <v>24.5</v>
      </c>
      <c r="F122" s="200"/>
      <c r="G122" s="200">
        <f t="shared" si="22"/>
        <v>0</v>
      </c>
    </row>
    <row r="123" spans="1:8" ht="15.75" x14ac:dyDescent="0.25">
      <c r="A123" s="145" t="e">
        <f>расчёт!#REF!</f>
        <v>#REF!</v>
      </c>
      <c r="B123" s="138">
        <v>2.5</v>
      </c>
      <c r="C123" s="139">
        <v>4</v>
      </c>
      <c r="D123" s="140"/>
      <c r="E123" s="138">
        <v>6.5</v>
      </c>
      <c r="F123" s="200"/>
      <c r="G123" s="200">
        <f t="shared" si="23"/>
        <v>0</v>
      </c>
    </row>
    <row r="124" spans="1:8" ht="15.75" x14ac:dyDescent="0.25">
      <c r="A124" s="176" t="e">
        <f>расчёт!#REF!</f>
        <v>#REF!</v>
      </c>
      <c r="B124" s="136">
        <v>16</v>
      </c>
      <c r="C124" s="136">
        <v>14</v>
      </c>
      <c r="D124" s="136">
        <v>3</v>
      </c>
      <c r="E124" s="136">
        <v>27</v>
      </c>
      <c r="F124" s="200"/>
      <c r="G124" s="200"/>
    </row>
    <row r="125" spans="1:8" ht="15.75" x14ac:dyDescent="0.25">
      <c r="A125" s="145" t="e">
        <f>расчёт!#REF!</f>
        <v>#REF!</v>
      </c>
      <c r="B125" s="139">
        <v>13</v>
      </c>
      <c r="C125" s="139">
        <v>10</v>
      </c>
      <c r="D125" s="138">
        <v>1.5</v>
      </c>
      <c r="E125" s="138">
        <v>21.5</v>
      </c>
      <c r="F125" s="200"/>
      <c r="G125" s="200">
        <f t="shared" si="22"/>
        <v>0</v>
      </c>
    </row>
    <row r="126" spans="1:8" ht="15.75" x14ac:dyDescent="0.25">
      <c r="A126" s="145" t="e">
        <f>расчёт!#REF!</f>
        <v>#REF!</v>
      </c>
      <c r="B126" s="139">
        <v>3</v>
      </c>
      <c r="C126" s="139">
        <v>4</v>
      </c>
      <c r="D126" s="138">
        <v>1.5</v>
      </c>
      <c r="E126" s="138">
        <v>5.5</v>
      </c>
      <c r="F126" s="200"/>
      <c r="G126" s="200">
        <f t="shared" si="23"/>
        <v>0</v>
      </c>
      <c r="H126" s="72"/>
    </row>
    <row r="127" spans="1:8" ht="15.75" x14ac:dyDescent="0.25">
      <c r="A127" s="176" t="e">
        <f>расчёт!#REF!</f>
        <v>#REF!</v>
      </c>
      <c r="B127" s="135">
        <v>14.5</v>
      </c>
      <c r="C127" s="137"/>
      <c r="D127" s="137"/>
      <c r="E127" s="135">
        <v>14.5</v>
      </c>
      <c r="F127" s="200"/>
      <c r="G127" s="200"/>
    </row>
    <row r="128" spans="1:8" ht="15.75" x14ac:dyDescent="0.25">
      <c r="A128" s="145" t="e">
        <f>расчёт!#REF!</f>
        <v>#REF!</v>
      </c>
      <c r="B128" s="139">
        <v>13</v>
      </c>
      <c r="C128" s="140"/>
      <c r="D128" s="140"/>
      <c r="E128" s="139">
        <v>13</v>
      </c>
      <c r="F128" s="200"/>
      <c r="G128" s="200">
        <f t="shared" si="22"/>
        <v>0</v>
      </c>
    </row>
    <row r="129" spans="1:8" ht="15.75" x14ac:dyDescent="0.25">
      <c r="A129" s="145" t="e">
        <f>расчёт!#REF!</f>
        <v>#REF!</v>
      </c>
      <c r="B129" s="138">
        <v>1.5</v>
      </c>
      <c r="C129" s="140"/>
      <c r="D129" s="140"/>
      <c r="E129" s="138">
        <v>1.5</v>
      </c>
      <c r="F129" s="200"/>
      <c r="G129" s="200">
        <f t="shared" si="23"/>
        <v>0</v>
      </c>
    </row>
    <row r="130" spans="1:8" ht="15.75" x14ac:dyDescent="0.25">
      <c r="A130" s="176" t="e">
        <f>расчёт!#REF!</f>
        <v>#REF!</v>
      </c>
      <c r="B130" s="136">
        <v>15</v>
      </c>
      <c r="C130" s="136">
        <v>4</v>
      </c>
      <c r="D130" s="137"/>
      <c r="E130" s="136">
        <v>19</v>
      </c>
      <c r="F130" s="200"/>
      <c r="G130" s="200"/>
    </row>
    <row r="131" spans="1:8" ht="15.75" x14ac:dyDescent="0.25">
      <c r="A131" s="145" t="e">
        <f>расчёт!#REF!</f>
        <v>#REF!</v>
      </c>
      <c r="B131" s="139">
        <v>15</v>
      </c>
      <c r="C131" s="140"/>
      <c r="D131" s="140"/>
      <c r="E131" s="139">
        <v>15</v>
      </c>
      <c r="F131" s="200"/>
      <c r="G131" s="200">
        <f t="shared" si="22"/>
        <v>0</v>
      </c>
    </row>
    <row r="132" spans="1:8" ht="15.75" x14ac:dyDescent="0.25">
      <c r="A132" s="145" t="e">
        <f>расчёт!#REF!</f>
        <v>#REF!</v>
      </c>
      <c r="B132" s="140"/>
      <c r="C132" s="139">
        <v>4</v>
      </c>
      <c r="D132" s="140"/>
      <c r="E132" s="139">
        <v>4</v>
      </c>
      <c r="F132" s="200"/>
      <c r="G132" s="200">
        <f t="shared" si="23"/>
        <v>0</v>
      </c>
    </row>
    <row r="133" spans="1:8" ht="15.75" x14ac:dyDescent="0.25">
      <c r="A133" s="176" t="e">
        <f>расчёт!#REF!</f>
        <v>#REF!</v>
      </c>
      <c r="B133" s="136">
        <v>2</v>
      </c>
      <c r="C133" s="136">
        <v>14</v>
      </c>
      <c r="D133" s="137"/>
      <c r="E133" s="136">
        <v>16</v>
      </c>
      <c r="F133" s="200"/>
      <c r="G133" s="200"/>
    </row>
    <row r="134" spans="1:8" ht="15.75" x14ac:dyDescent="0.25">
      <c r="A134" s="145" t="e">
        <f>расчёт!#REF!</f>
        <v>#REF!</v>
      </c>
      <c r="B134" s="139">
        <v>2</v>
      </c>
      <c r="C134" s="139">
        <v>10</v>
      </c>
      <c r="D134" s="140"/>
      <c r="E134" s="139">
        <v>12</v>
      </c>
      <c r="F134" s="200"/>
      <c r="G134" s="200">
        <f t="shared" ref="G134:G140" si="24">F134*220</f>
        <v>0</v>
      </c>
    </row>
    <row r="135" spans="1:8" ht="15.75" x14ac:dyDescent="0.25">
      <c r="A135" s="145" t="e">
        <f>расчёт!#REF!</f>
        <v>#REF!</v>
      </c>
      <c r="B135" s="140"/>
      <c r="C135" s="139">
        <v>4</v>
      </c>
      <c r="D135" s="140"/>
      <c r="E135" s="139">
        <v>4</v>
      </c>
      <c r="F135" s="200"/>
      <c r="G135" s="200">
        <f t="shared" ref="G135:G141" si="25">F135*310</f>
        <v>0</v>
      </c>
      <c r="H135" s="224"/>
    </row>
    <row r="136" spans="1:8" ht="15.75" x14ac:dyDescent="0.25">
      <c r="A136" s="176" t="e">
        <f>расчёт!#REF!</f>
        <v>#REF!</v>
      </c>
      <c r="B136" s="136">
        <v>11</v>
      </c>
      <c r="C136" s="136">
        <v>10</v>
      </c>
      <c r="D136" s="136">
        <v>1</v>
      </c>
      <c r="E136" s="136">
        <v>20</v>
      </c>
      <c r="F136" s="200"/>
      <c r="G136" s="200"/>
    </row>
    <row r="137" spans="1:8" ht="15.75" x14ac:dyDescent="0.25">
      <c r="A137" s="145" t="e">
        <f>расчёт!#REF!</f>
        <v>#REF!</v>
      </c>
      <c r="B137" s="139">
        <v>11</v>
      </c>
      <c r="C137" s="139">
        <v>10</v>
      </c>
      <c r="D137" s="139">
        <v>1</v>
      </c>
      <c r="E137" s="139">
        <v>20</v>
      </c>
      <c r="F137" s="200"/>
      <c r="G137" s="200">
        <f t="shared" si="24"/>
        <v>0</v>
      </c>
    </row>
    <row r="138" spans="1:8" ht="15.75" x14ac:dyDescent="0.25">
      <c r="A138" s="145" t="e">
        <f>расчёт!#REF!</f>
        <v>#REF!</v>
      </c>
      <c r="F138" s="200"/>
      <c r="G138" s="200">
        <f t="shared" si="25"/>
        <v>0</v>
      </c>
    </row>
    <row r="139" spans="1:8" ht="15.75" x14ac:dyDescent="0.25">
      <c r="A139" s="176" t="e">
        <f>расчёт!#REF!</f>
        <v>#REF!</v>
      </c>
      <c r="B139" s="135">
        <v>25.5</v>
      </c>
      <c r="C139" s="136">
        <v>10</v>
      </c>
      <c r="D139" s="136">
        <v>2</v>
      </c>
      <c r="E139" s="135">
        <v>33.5</v>
      </c>
      <c r="F139" s="212"/>
      <c r="G139" s="200"/>
    </row>
    <row r="140" spans="1:8" ht="15.75" x14ac:dyDescent="0.25">
      <c r="A140" s="145" t="e">
        <f>расчёт!#REF!</f>
        <v>#REF!</v>
      </c>
      <c r="B140" s="138">
        <v>20.5</v>
      </c>
      <c r="C140" s="139">
        <v>10</v>
      </c>
      <c r="D140" s="139">
        <v>2</v>
      </c>
      <c r="E140" s="138">
        <v>28.5</v>
      </c>
      <c r="F140" s="212"/>
      <c r="G140" s="200">
        <f t="shared" si="24"/>
        <v>0</v>
      </c>
    </row>
    <row r="141" spans="1:8" ht="15.75" x14ac:dyDescent="0.25">
      <c r="A141" s="145" t="e">
        <f>расчёт!#REF!</f>
        <v>#REF!</v>
      </c>
      <c r="B141" s="139">
        <v>5</v>
      </c>
      <c r="C141" s="140"/>
      <c r="D141" s="140"/>
      <c r="E141" s="139">
        <v>5</v>
      </c>
      <c r="F141" s="200"/>
      <c r="G141" s="200">
        <f t="shared" si="25"/>
        <v>0</v>
      </c>
    </row>
    <row r="142" spans="1:8" ht="15.75" hidden="1" outlineLevel="1" x14ac:dyDescent="0.25">
      <c r="A142" s="180" t="e">
        <f>расчёт!#REF!</f>
        <v>#REF!</v>
      </c>
      <c r="B142" s="135">
        <v>16.5</v>
      </c>
      <c r="C142" s="137"/>
      <c r="D142" s="137"/>
      <c r="E142" s="135">
        <v>16.5</v>
      </c>
      <c r="F142" s="213"/>
      <c r="G142" s="200"/>
    </row>
    <row r="143" spans="1:8" ht="15.75" hidden="1" outlineLevel="1" x14ac:dyDescent="0.25">
      <c r="A143" s="183" t="e">
        <f>расчёт!#REF!</f>
        <v>#REF!</v>
      </c>
      <c r="B143" s="139">
        <v>13</v>
      </c>
      <c r="C143" s="140"/>
      <c r="D143" s="140"/>
      <c r="E143" s="139">
        <v>13</v>
      </c>
      <c r="F143" s="212"/>
      <c r="G143" s="200">
        <f>F142*220</f>
        <v>0</v>
      </c>
    </row>
    <row r="144" spans="1:8" ht="15.75" hidden="1" outlineLevel="1" x14ac:dyDescent="0.25">
      <c r="A144" s="183" t="e">
        <f>расчёт!#REF!</f>
        <v>#REF!</v>
      </c>
      <c r="B144" s="138">
        <v>3.5</v>
      </c>
      <c r="C144" s="140"/>
      <c r="D144" s="140"/>
      <c r="E144" s="138">
        <v>3.5</v>
      </c>
      <c r="F144" s="212"/>
      <c r="G144" s="200">
        <f>F143*310</f>
        <v>0</v>
      </c>
    </row>
    <row r="145" spans="1:7" ht="15.75" hidden="1" outlineLevel="1" x14ac:dyDescent="0.25">
      <c r="A145" s="180" t="e">
        <f>расчёт!#REF!</f>
        <v>#REF!</v>
      </c>
      <c r="B145" s="135">
        <v>10.5</v>
      </c>
      <c r="C145" s="137"/>
      <c r="D145" s="137"/>
      <c r="E145" s="135">
        <v>10.5</v>
      </c>
      <c r="F145" s="212"/>
      <c r="G145" s="212"/>
    </row>
    <row r="146" spans="1:7" ht="15.75" hidden="1" outlineLevel="1" x14ac:dyDescent="0.25">
      <c r="A146" s="183" t="e">
        <f>расчёт!#REF!</f>
        <v>#REF!</v>
      </c>
      <c r="B146" s="138">
        <v>7.5</v>
      </c>
      <c r="C146" s="140"/>
      <c r="D146" s="140"/>
      <c r="E146" s="138">
        <v>7.5</v>
      </c>
      <c r="F146" s="212"/>
      <c r="G146" s="200">
        <f>F145*220</f>
        <v>0</v>
      </c>
    </row>
    <row r="147" spans="1:7" ht="15.75" hidden="1" outlineLevel="1" x14ac:dyDescent="0.25">
      <c r="A147" s="183" t="e">
        <f>расчёт!#REF!</f>
        <v>#REF!</v>
      </c>
      <c r="B147" s="139">
        <v>3</v>
      </c>
      <c r="C147" s="140"/>
      <c r="D147" s="140"/>
      <c r="E147" s="139">
        <v>3</v>
      </c>
      <c r="F147" s="212"/>
      <c r="G147" s="200">
        <f>F146*310</f>
        <v>0</v>
      </c>
    </row>
    <row r="148" spans="1:7" ht="15.75" hidden="1" outlineLevel="1" x14ac:dyDescent="0.25">
      <c r="A148" s="180" t="e">
        <f>расчёт!#REF!</f>
        <v>#REF!</v>
      </c>
      <c r="B148" s="136">
        <v>7</v>
      </c>
      <c r="C148" s="137"/>
      <c r="D148" s="136">
        <v>1</v>
      </c>
      <c r="E148" s="136">
        <v>6</v>
      </c>
      <c r="F148" s="212"/>
      <c r="G148" s="212"/>
    </row>
    <row r="149" spans="1:7" ht="15.75" hidden="1" outlineLevel="1" x14ac:dyDescent="0.25">
      <c r="A149" s="183" t="e">
        <f>расчёт!#REF!</f>
        <v>#REF!</v>
      </c>
      <c r="B149" s="138">
        <v>4.5</v>
      </c>
      <c r="C149" s="140"/>
      <c r="D149" s="139">
        <v>1</v>
      </c>
      <c r="E149" s="138">
        <v>3.5</v>
      </c>
      <c r="F149" s="212"/>
      <c r="G149" s="200">
        <f>F148*220</f>
        <v>0</v>
      </c>
    </row>
    <row r="150" spans="1:7" ht="15.75" hidden="1" outlineLevel="1" x14ac:dyDescent="0.25">
      <c r="A150" s="183" t="e">
        <f>расчёт!#REF!</f>
        <v>#REF!</v>
      </c>
      <c r="B150" s="138">
        <v>2.5</v>
      </c>
      <c r="C150" s="140"/>
      <c r="D150" s="140"/>
      <c r="E150" s="138">
        <v>2.5</v>
      </c>
      <c r="F150" s="212"/>
      <c r="G150" s="200">
        <f>F149*310</f>
        <v>0</v>
      </c>
    </row>
    <row r="151" spans="1:7" ht="15.75" hidden="1" outlineLevel="1" x14ac:dyDescent="0.25">
      <c r="A151" s="180" t="e">
        <f>расчёт!#REF!</f>
        <v>#REF!</v>
      </c>
      <c r="B151" s="135">
        <v>1.5</v>
      </c>
      <c r="C151" s="137"/>
      <c r="D151" s="137"/>
      <c r="E151" s="135">
        <v>1.5</v>
      </c>
      <c r="F151" s="212"/>
      <c r="G151" s="212"/>
    </row>
    <row r="152" spans="1:7" hidden="1" outlineLevel="1" x14ac:dyDescent="0.2">
      <c r="A152" s="183" t="e">
        <f>расчёт!#REF!</f>
        <v>#REF!</v>
      </c>
      <c r="B152" s="138">
        <v>1.5</v>
      </c>
      <c r="C152" s="140"/>
      <c r="D152" s="140"/>
      <c r="E152" s="138">
        <v>1.5</v>
      </c>
    </row>
    <row r="153" spans="1:7" ht="12.75" collapsed="1" x14ac:dyDescent="0.2">
      <c r="B153" s="233">
        <v>864.5</v>
      </c>
      <c r="C153" s="234">
        <v>559</v>
      </c>
      <c r="D153" s="234">
        <v>217</v>
      </c>
      <c r="E153" s="235">
        <v>1206.5</v>
      </c>
    </row>
    <row r="155" spans="1:7" ht="10.15" customHeight="1" x14ac:dyDescent="0.25">
      <c r="F155" s="201"/>
      <c r="G155" s="201"/>
    </row>
  </sheetData>
  <mergeCells count="4">
    <mergeCell ref="B2:E2"/>
    <mergeCell ref="F2:F3"/>
    <mergeCell ref="G2:G3"/>
    <mergeCell ref="H2:H3"/>
  </mergeCells>
  <conditionalFormatting sqref="G146:G147 G149:G150 F71:F72 F141 F4:F24 F26:F40 F42:F54 F56:F69 F75:F81 F122:F138 F86:G88 F83:F119 G4:G144">
    <cfRule type="cellIs" dxfId="377" priority="1" operator="equal">
      <formula>0</formula>
    </cfRule>
  </conditionalFormatting>
  <conditionalFormatting sqref="G146:G147 G149:G150 G5:G91 G93:G144">
    <cfRule type="cellIs" dxfId="376" priority="2" operator="equal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3" topLeftCell="A16" activePane="bottomLeft" state="frozenSplit"/>
      <selection pane="bottomLeft" activeCell="H30" sqref="H30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SUM(F4:F156)</f>
        <v>87</v>
      </c>
      <c r="G1" s="201">
        <f>SUM(G4:G156)</f>
        <v>21930</v>
      </c>
    </row>
    <row r="2" spans="1:8" ht="12.75" x14ac:dyDescent="0.2">
      <c r="A2" s="43" t="s">
        <v>0</v>
      </c>
      <c r="B2" s="479" t="s">
        <v>245</v>
      </c>
      <c r="C2" s="480"/>
      <c r="D2" s="480"/>
      <c r="E2" s="481"/>
      <c r="F2" s="477" t="s">
        <v>246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176" t="str">
        <f>расчёт!A4</f>
        <v>BQ100 Quasar Light</v>
      </c>
      <c r="B4" s="245">
        <v>4</v>
      </c>
      <c r="C4" s="245">
        <v>10</v>
      </c>
      <c r="D4" s="246">
        <v>2.5</v>
      </c>
      <c r="E4" s="246">
        <v>11.5</v>
      </c>
      <c r="F4" s="200"/>
      <c r="G4" s="200"/>
    </row>
    <row r="5" spans="1:8" ht="15.75" x14ac:dyDescent="0.25">
      <c r="A5" s="145" t="str">
        <f>расчёт!A5</f>
        <v>20 мм</v>
      </c>
      <c r="B5" s="138">
        <v>3.5</v>
      </c>
      <c r="C5" s="139">
        <v>10</v>
      </c>
      <c r="D5" s="139">
        <v>2</v>
      </c>
      <c r="E5" s="138">
        <v>11.5</v>
      </c>
      <c r="F5" s="200"/>
      <c r="G5" s="200">
        <f>F5*220</f>
        <v>0</v>
      </c>
      <c r="H5" s="72"/>
    </row>
    <row r="6" spans="1:8" ht="15.75" x14ac:dyDescent="0.25">
      <c r="A6" s="145" t="str">
        <f>расчёт!A6</f>
        <v>30 мм</v>
      </c>
      <c r="B6" s="138">
        <v>0.5</v>
      </c>
      <c r="C6" s="140"/>
      <c r="D6" s="138">
        <v>0.5</v>
      </c>
      <c r="E6" s="140"/>
      <c r="F6" s="200"/>
      <c r="G6" s="200">
        <f>F6*310</f>
        <v>0</v>
      </c>
    </row>
    <row r="7" spans="1:8" ht="15.75" x14ac:dyDescent="0.25">
      <c r="A7" s="176" t="str">
        <f>расчёт!A7</f>
        <v>BQ200 Artiс Snow</v>
      </c>
      <c r="B7" s="246">
        <v>11.5</v>
      </c>
      <c r="C7" s="245">
        <v>13</v>
      </c>
      <c r="D7" s="246">
        <v>3.5</v>
      </c>
      <c r="E7" s="245">
        <v>21</v>
      </c>
      <c r="F7" s="200"/>
      <c r="G7" s="200"/>
    </row>
    <row r="8" spans="1:8" ht="15.75" x14ac:dyDescent="0.25">
      <c r="A8" s="145" t="str">
        <f>расчёт!A8</f>
        <v>20 мм</v>
      </c>
      <c r="B8" s="138">
        <v>10.5</v>
      </c>
      <c r="C8" s="139">
        <v>8</v>
      </c>
      <c r="D8" s="139">
        <v>3</v>
      </c>
      <c r="E8" s="138">
        <v>15.5</v>
      </c>
      <c r="F8" s="200"/>
      <c r="G8" s="200">
        <f>F8*220</f>
        <v>0</v>
      </c>
      <c r="H8" s="72"/>
    </row>
    <row r="9" spans="1:8" ht="15.75" x14ac:dyDescent="0.25">
      <c r="A9" s="145" t="str">
        <f>расчёт!A9</f>
        <v>30 мм</v>
      </c>
      <c r="B9" s="139">
        <v>1</v>
      </c>
      <c r="C9" s="139">
        <v>5</v>
      </c>
      <c r="D9" s="138">
        <v>0.5</v>
      </c>
      <c r="E9" s="138">
        <v>5.5</v>
      </c>
      <c r="F9" s="200"/>
      <c r="G9" s="200">
        <f>F9*310</f>
        <v>0</v>
      </c>
    </row>
    <row r="10" spans="1:8" ht="15.75" x14ac:dyDescent="0.25">
      <c r="A10" s="176" t="e">
        <f>расчёт!#REF!</f>
        <v>#REF!</v>
      </c>
      <c r="B10" s="246">
        <v>10.5</v>
      </c>
      <c r="C10" s="245">
        <v>8</v>
      </c>
      <c r="D10" s="246">
        <v>1.5</v>
      </c>
      <c r="E10" s="245">
        <v>17</v>
      </c>
      <c r="F10" s="200"/>
      <c r="G10" s="200"/>
    </row>
    <row r="11" spans="1:8" ht="15.75" x14ac:dyDescent="0.25">
      <c r="A11" s="145" t="e">
        <f>расчёт!#REF!</f>
        <v>#REF!</v>
      </c>
      <c r="B11" s="138">
        <v>8.5</v>
      </c>
      <c r="C11" s="139">
        <v>8</v>
      </c>
      <c r="D11" s="138">
        <v>1.5</v>
      </c>
      <c r="E11" s="139">
        <v>15</v>
      </c>
      <c r="F11" s="200"/>
      <c r="G11" s="200">
        <f>F11*220</f>
        <v>0</v>
      </c>
    </row>
    <row r="12" spans="1:8" ht="15.75" x14ac:dyDescent="0.25">
      <c r="A12" s="145" t="e">
        <f>расчёт!#REF!</f>
        <v>#REF!</v>
      </c>
      <c r="B12" s="139">
        <v>2</v>
      </c>
      <c r="C12" s="140"/>
      <c r="D12" s="140"/>
      <c r="E12" s="139">
        <v>2</v>
      </c>
      <c r="F12" s="200"/>
      <c r="G12" s="200">
        <f>F12*310</f>
        <v>0</v>
      </c>
    </row>
    <row r="13" spans="1:8" ht="15.75" x14ac:dyDescent="0.25">
      <c r="A13" s="176" t="str">
        <f>расчёт!A10</f>
        <v>BQ2101 Pure Black</v>
      </c>
      <c r="B13" s="246">
        <v>11.5</v>
      </c>
      <c r="C13" s="245">
        <v>8</v>
      </c>
      <c r="D13" s="245">
        <v>2</v>
      </c>
      <c r="E13" s="246">
        <v>17.5</v>
      </c>
      <c r="F13" s="200"/>
      <c r="G13" s="200"/>
    </row>
    <row r="14" spans="1:8" ht="15.75" x14ac:dyDescent="0.25">
      <c r="A14" s="145" t="str">
        <f>расчёт!A11</f>
        <v>20 мм</v>
      </c>
      <c r="B14" s="138">
        <v>11.5</v>
      </c>
      <c r="C14" s="139">
        <v>8</v>
      </c>
      <c r="D14" s="139">
        <v>2</v>
      </c>
      <c r="E14" s="138">
        <v>17.5</v>
      </c>
      <c r="F14" s="200"/>
      <c r="G14" s="200">
        <f>F14*220</f>
        <v>0</v>
      </c>
    </row>
    <row r="15" spans="1:8" ht="15.75" x14ac:dyDescent="0.25">
      <c r="A15" s="176" t="str">
        <f>расчёт!A12</f>
        <v>BQ2600 Valley White</v>
      </c>
      <c r="B15" s="138"/>
      <c r="C15" s="139"/>
      <c r="D15" s="139"/>
      <c r="E15" s="138"/>
      <c r="F15" s="200"/>
      <c r="G15" s="200"/>
    </row>
    <row r="16" spans="1:8" ht="15.75" x14ac:dyDescent="0.25">
      <c r="A16" s="145" t="str">
        <f>расчёт!A13</f>
        <v>20 мм</v>
      </c>
      <c r="B16" s="138"/>
      <c r="C16" s="139"/>
      <c r="D16" s="139"/>
      <c r="E16" s="138"/>
      <c r="F16" s="200">
        <v>1</v>
      </c>
      <c r="G16" s="200">
        <f>F16*220</f>
        <v>220</v>
      </c>
    </row>
    <row r="17" spans="1:8" ht="15.75" outlineLevel="1" x14ac:dyDescent="0.25">
      <c r="A17" s="180" t="str">
        <f>расчёт!A15</f>
        <v>BQ2607 Serizzo Monterosa</v>
      </c>
      <c r="B17" s="247"/>
      <c r="C17" s="247"/>
      <c r="D17" s="245">
        <v>2</v>
      </c>
      <c r="E17" s="245">
        <v>-2</v>
      </c>
      <c r="F17" s="200"/>
      <c r="G17" s="200"/>
    </row>
    <row r="18" spans="1:8" ht="15.75" outlineLevel="1" x14ac:dyDescent="0.25">
      <c r="A18" s="183" t="str">
        <f>расчёт!A16</f>
        <v>20 мм</v>
      </c>
      <c r="B18" s="245">
        <v>1</v>
      </c>
      <c r="C18" s="247"/>
      <c r="D18" s="247"/>
      <c r="E18" s="245">
        <v>1</v>
      </c>
      <c r="F18" s="200"/>
      <c r="G18" s="200"/>
    </row>
    <row r="19" spans="1:8" ht="15.75" x14ac:dyDescent="0.25">
      <c r="A19" s="180" t="e">
        <f>расчёт!#REF!</f>
        <v>#REF!</v>
      </c>
      <c r="B19" s="139">
        <v>1</v>
      </c>
      <c r="C19" s="140"/>
      <c r="D19" s="140"/>
      <c r="E19" s="139">
        <v>1</v>
      </c>
      <c r="F19" s="200"/>
      <c r="G19" s="200"/>
    </row>
    <row r="20" spans="1:8" ht="15.75" x14ac:dyDescent="0.25">
      <c r="A20" s="183" t="e">
        <f>расчёт!#REF!</f>
        <v>#REF!</v>
      </c>
      <c r="B20" s="247"/>
      <c r="C20" s="245">
        <v>1</v>
      </c>
      <c r="D20" s="245">
        <v>1</v>
      </c>
      <c r="E20" s="247"/>
      <c r="F20" s="200"/>
      <c r="G20" s="200"/>
    </row>
    <row r="21" spans="1:8" ht="15.75" x14ac:dyDescent="0.25">
      <c r="A21" s="183" t="str">
        <f>расчёт!A18</f>
        <v>BQ8220 Carrara</v>
      </c>
      <c r="B21" s="140"/>
      <c r="C21" s="139">
        <v>1</v>
      </c>
      <c r="D21" s="139">
        <v>1</v>
      </c>
      <c r="E21" s="140"/>
      <c r="F21" s="200"/>
      <c r="G21" s="200"/>
    </row>
    <row r="22" spans="1:8" ht="15.75" x14ac:dyDescent="0.25">
      <c r="A22" s="180" t="str">
        <f>расчёт!A19</f>
        <v>20 мм</v>
      </c>
      <c r="B22" s="245">
        <v>1</v>
      </c>
      <c r="C22" s="247"/>
      <c r="D22" s="247"/>
      <c r="E22" s="245">
        <v>1</v>
      </c>
      <c r="F22" s="200"/>
      <c r="G22" s="200"/>
    </row>
    <row r="23" spans="1:8" ht="15.75" x14ac:dyDescent="0.25">
      <c r="A23" s="183" t="str">
        <f>расчёт!A20</f>
        <v>30 мм</v>
      </c>
      <c r="B23" s="139">
        <v>1</v>
      </c>
      <c r="C23" s="140"/>
      <c r="D23" s="140"/>
      <c r="E23" s="139">
        <v>1</v>
      </c>
      <c r="F23" s="200"/>
      <c r="G23" s="200"/>
    </row>
    <row r="24" spans="1:8" ht="15.75" x14ac:dyDescent="0.25">
      <c r="A24" s="176" t="str">
        <f>расчёт!A21</f>
        <v>BQ8270 Calacatta</v>
      </c>
      <c r="B24" s="246">
        <v>7.5</v>
      </c>
      <c r="C24" s="247"/>
      <c r="D24" s="247"/>
      <c r="E24" s="246">
        <v>7.5</v>
      </c>
      <c r="F24" s="200"/>
      <c r="G24" s="200"/>
    </row>
    <row r="25" spans="1:8" ht="15.75" x14ac:dyDescent="0.25">
      <c r="A25" s="145" t="str">
        <f>расчёт!A22</f>
        <v>20 мм</v>
      </c>
      <c r="B25" s="138">
        <v>7.5</v>
      </c>
      <c r="C25" s="140"/>
      <c r="D25" s="140"/>
      <c r="E25" s="138">
        <v>7.5</v>
      </c>
      <c r="F25" s="200"/>
      <c r="G25" s="200"/>
    </row>
    <row r="26" spans="1:8" ht="15.75" x14ac:dyDescent="0.25">
      <c r="A26" s="176" t="str">
        <f>расчёт!A23</f>
        <v>30 мм</v>
      </c>
      <c r="B26" s="246">
        <v>10.5</v>
      </c>
      <c r="C26" s="245">
        <v>26</v>
      </c>
      <c r="D26" s="246">
        <v>8.5</v>
      </c>
      <c r="E26" s="245">
        <v>28</v>
      </c>
      <c r="F26" s="200"/>
      <c r="G26" s="200"/>
    </row>
    <row r="27" spans="1:8" ht="15.75" x14ac:dyDescent="0.25">
      <c r="A27" s="145" t="e">
        <f>расчёт!#REF!</f>
        <v>#REF!</v>
      </c>
      <c r="B27" s="139">
        <v>10</v>
      </c>
      <c r="C27" s="139">
        <v>18</v>
      </c>
      <c r="D27" s="138">
        <v>3.5</v>
      </c>
      <c r="E27" s="138">
        <v>24.5</v>
      </c>
      <c r="F27" s="212"/>
      <c r="G27" s="200">
        <f>F27*220</f>
        <v>0</v>
      </c>
    </row>
    <row r="28" spans="1:8" ht="15.75" x14ac:dyDescent="0.25">
      <c r="A28" s="145" t="e">
        <f>расчёт!#REF!</f>
        <v>#REF!</v>
      </c>
      <c r="B28" s="138">
        <v>0.5</v>
      </c>
      <c r="C28" s="139">
        <v>8</v>
      </c>
      <c r="D28" s="139">
        <v>5</v>
      </c>
      <c r="E28" s="138">
        <v>3.5</v>
      </c>
      <c r="F28" s="200"/>
      <c r="G28" s="200">
        <f>F28*310</f>
        <v>0</v>
      </c>
    </row>
    <row r="29" spans="1:8" ht="15.75" x14ac:dyDescent="0.25">
      <c r="A29" s="176" t="e">
        <f>расчёт!#REF!</f>
        <v>#REF!</v>
      </c>
      <c r="B29" s="245">
        <v>21</v>
      </c>
      <c r="C29" s="247"/>
      <c r="D29" s="245">
        <v>9</v>
      </c>
      <c r="E29" s="245">
        <v>12</v>
      </c>
      <c r="F29" s="200"/>
      <c r="G29" s="200"/>
    </row>
    <row r="30" spans="1:8" ht="15.75" x14ac:dyDescent="0.25">
      <c r="A30" s="145" t="str">
        <f>расчёт!A24</f>
        <v>BQ8430 Botticino classic</v>
      </c>
      <c r="B30" s="138">
        <v>17.5</v>
      </c>
      <c r="C30" s="140"/>
      <c r="D30" s="139">
        <v>8</v>
      </c>
      <c r="E30" s="138">
        <v>9.5</v>
      </c>
      <c r="F30" s="200">
        <v>10</v>
      </c>
      <c r="G30" s="200">
        <f>F30*220</f>
        <v>2200</v>
      </c>
      <c r="H30" s="72" t="s">
        <v>247</v>
      </c>
    </row>
    <row r="31" spans="1:8" ht="15.75" x14ac:dyDescent="0.25">
      <c r="A31" s="145" t="str">
        <f>расчёт!A25</f>
        <v>20 мм</v>
      </c>
      <c r="B31" s="138">
        <v>3.5</v>
      </c>
      <c r="C31" s="140"/>
      <c r="D31" s="139">
        <v>1</v>
      </c>
      <c r="E31" s="138">
        <v>2.5</v>
      </c>
      <c r="F31" s="200"/>
      <c r="G31" s="200">
        <f>F31*310</f>
        <v>0</v>
      </c>
    </row>
    <row r="32" spans="1:8" ht="15.75" x14ac:dyDescent="0.25">
      <c r="A32" s="176" t="str">
        <f>расчёт!A26</f>
        <v>30 мм</v>
      </c>
      <c r="B32" s="246">
        <v>11.5</v>
      </c>
      <c r="C32" s="245">
        <v>9</v>
      </c>
      <c r="D32" s="246">
        <v>3.5</v>
      </c>
      <c r="E32" s="245">
        <v>17</v>
      </c>
      <c r="F32" s="200"/>
      <c r="G32" s="200"/>
    </row>
    <row r="33" spans="1:8" ht="15.75" x14ac:dyDescent="0.25">
      <c r="A33" s="145" t="e">
        <f>расчёт!#REF!</f>
        <v>#REF!</v>
      </c>
      <c r="B33" s="139">
        <v>4</v>
      </c>
      <c r="C33" s="139">
        <v>9</v>
      </c>
      <c r="D33" s="138">
        <v>1.5</v>
      </c>
      <c r="E33" s="138">
        <v>11.5</v>
      </c>
      <c r="F33" s="200"/>
      <c r="G33" s="200">
        <f>F33*220</f>
        <v>0</v>
      </c>
    </row>
    <row r="34" spans="1:8" ht="15.75" x14ac:dyDescent="0.25">
      <c r="A34" s="145" t="e">
        <f>расчёт!#REF!</f>
        <v>#REF!</v>
      </c>
      <c r="B34" s="138">
        <v>7.5</v>
      </c>
      <c r="C34" s="140"/>
      <c r="D34" s="139">
        <v>2</v>
      </c>
      <c r="E34" s="138">
        <v>5.5</v>
      </c>
      <c r="F34" s="200"/>
      <c r="G34" s="200">
        <f>F34*310</f>
        <v>0</v>
      </c>
    </row>
    <row r="35" spans="1:8" ht="15.75" x14ac:dyDescent="0.25">
      <c r="A35" s="176" t="e">
        <f>расчёт!#REF!</f>
        <v>#REF!</v>
      </c>
      <c r="B35" s="246">
        <v>32.5</v>
      </c>
      <c r="C35" s="245">
        <v>10</v>
      </c>
      <c r="D35" s="245">
        <v>9</v>
      </c>
      <c r="E35" s="246">
        <v>33.5</v>
      </c>
      <c r="F35" s="200"/>
      <c r="G35" s="200"/>
    </row>
    <row r="36" spans="1:8" ht="15.75" x14ac:dyDescent="0.25">
      <c r="A36" s="145" t="str">
        <f>расчёт!A27</f>
        <v>BQ8440 Bianco Venato</v>
      </c>
      <c r="B36" s="138">
        <v>25.5</v>
      </c>
      <c r="C36" s="139">
        <v>10</v>
      </c>
      <c r="D36" s="138">
        <v>5.5</v>
      </c>
      <c r="E36" s="139">
        <v>30</v>
      </c>
      <c r="F36" s="200"/>
      <c r="G36" s="200">
        <f>F36*220</f>
        <v>0</v>
      </c>
    </row>
    <row r="37" spans="1:8" ht="15.75" x14ac:dyDescent="0.25">
      <c r="A37" s="145" t="str">
        <f>расчёт!A28</f>
        <v>20 мм</v>
      </c>
      <c r="B37" s="139">
        <v>7</v>
      </c>
      <c r="C37" s="140"/>
      <c r="D37" s="138">
        <v>3.5</v>
      </c>
      <c r="E37" s="138">
        <v>3.5</v>
      </c>
      <c r="F37" s="200"/>
      <c r="G37" s="200">
        <f>F37*310</f>
        <v>0</v>
      </c>
    </row>
    <row r="38" spans="1:8" ht="15.75" x14ac:dyDescent="0.25">
      <c r="A38" s="176" t="str">
        <f>расчёт!A29</f>
        <v>30 мм</v>
      </c>
      <c r="B38" s="246">
        <v>9.5</v>
      </c>
      <c r="C38" s="245">
        <v>10</v>
      </c>
      <c r="D38" s="245">
        <v>2</v>
      </c>
      <c r="E38" s="246">
        <v>17.5</v>
      </c>
      <c r="F38" s="200"/>
      <c r="G38" s="200"/>
      <c r="H38" s="72"/>
    </row>
    <row r="39" spans="1:8" ht="15.75" x14ac:dyDescent="0.25">
      <c r="A39" s="145" t="str">
        <f>расчёт!A30</f>
        <v>BQ8550 Onixaa</v>
      </c>
      <c r="B39" s="138">
        <v>8.5</v>
      </c>
      <c r="C39" s="139">
        <v>10</v>
      </c>
      <c r="D39" s="139">
        <v>2</v>
      </c>
      <c r="E39" s="138">
        <v>16.5</v>
      </c>
      <c r="F39" s="200"/>
      <c r="G39" s="200">
        <f t="shared" ref="G39" si="0">F39*220</f>
        <v>0</v>
      </c>
      <c r="H39" s="72"/>
    </row>
    <row r="40" spans="1:8" ht="15.75" x14ac:dyDescent="0.25">
      <c r="A40" s="145" t="str">
        <f>расчёт!A31</f>
        <v>20 мм</v>
      </c>
      <c r="B40" s="139">
        <v>1</v>
      </c>
      <c r="C40" s="140"/>
      <c r="D40" s="140"/>
      <c r="E40" s="139">
        <v>1</v>
      </c>
      <c r="F40" s="200">
        <v>4</v>
      </c>
      <c r="G40" s="200">
        <f t="shared" ref="G40" si="1">F40*310</f>
        <v>1240</v>
      </c>
    </row>
    <row r="41" spans="1:8" ht="15.75" x14ac:dyDescent="0.25">
      <c r="A41" s="176" t="str">
        <f>расчёт!A32</f>
        <v>30 мм</v>
      </c>
      <c r="B41" s="245">
        <v>43</v>
      </c>
      <c r="C41" s="245">
        <v>4</v>
      </c>
      <c r="D41" s="246">
        <v>3.5</v>
      </c>
      <c r="E41" s="246">
        <v>43.5</v>
      </c>
      <c r="F41" s="200"/>
      <c r="G41" s="200"/>
      <c r="H41" s="72"/>
    </row>
    <row r="42" spans="1:8" ht="15.75" x14ac:dyDescent="0.25">
      <c r="A42" s="145" t="str">
        <f>расчёт!A33</f>
        <v>BQ8560 Dark Emperador</v>
      </c>
      <c r="B42" s="138">
        <v>37.5</v>
      </c>
      <c r="C42" s="140"/>
      <c r="D42" s="138">
        <v>3.5</v>
      </c>
      <c r="E42" s="139">
        <v>34</v>
      </c>
      <c r="F42" s="200"/>
      <c r="G42" s="200">
        <f t="shared" ref="G42" si="2">F42*220</f>
        <v>0</v>
      </c>
    </row>
    <row r="43" spans="1:8" ht="15.75" x14ac:dyDescent="0.25">
      <c r="A43" s="145" t="str">
        <f>расчёт!A34</f>
        <v>20 мм</v>
      </c>
      <c r="B43" s="138">
        <v>5.5</v>
      </c>
      <c r="C43" s="139">
        <v>4</v>
      </c>
      <c r="D43" s="140"/>
      <c r="E43" s="138">
        <v>9.5</v>
      </c>
      <c r="F43" s="212"/>
      <c r="G43" s="200">
        <f t="shared" ref="G43" si="3">F43*310</f>
        <v>0</v>
      </c>
    </row>
    <row r="44" spans="1:8" ht="15.75" x14ac:dyDescent="0.25">
      <c r="A44" s="176" t="str">
        <f>расчёт!A35</f>
        <v>30 мм</v>
      </c>
      <c r="B44" s="245">
        <v>22</v>
      </c>
      <c r="C44" s="247"/>
      <c r="D44" s="245">
        <v>3</v>
      </c>
      <c r="E44" s="245">
        <v>19</v>
      </c>
      <c r="F44" s="200"/>
      <c r="G44" s="200"/>
    </row>
    <row r="45" spans="1:8" ht="15.75" x14ac:dyDescent="0.25">
      <c r="A45" s="145" t="str">
        <f>расчёт!A36</f>
        <v>BQ8583 Akoya</v>
      </c>
      <c r="B45" s="139">
        <v>17</v>
      </c>
      <c r="C45" s="140"/>
      <c r="D45" s="140"/>
      <c r="E45" s="139">
        <v>17</v>
      </c>
      <c r="F45" s="200"/>
      <c r="G45" s="200">
        <f t="shared" ref="G45" si="4">F45*220</f>
        <v>0</v>
      </c>
    </row>
    <row r="46" spans="1:8" ht="15.75" x14ac:dyDescent="0.25">
      <c r="A46" s="145" t="str">
        <f>расчёт!A37</f>
        <v>20 мм</v>
      </c>
      <c r="B46" s="139">
        <v>5</v>
      </c>
      <c r="C46" s="140"/>
      <c r="D46" s="139">
        <v>3</v>
      </c>
      <c r="E46" s="139">
        <v>2</v>
      </c>
      <c r="F46" s="200"/>
      <c r="G46" s="200">
        <f t="shared" ref="G46" si="5">F46*310</f>
        <v>0</v>
      </c>
    </row>
    <row r="47" spans="1:8" ht="15.75" x14ac:dyDescent="0.25">
      <c r="A47" s="176" t="str">
        <f>расчёт!A38</f>
        <v>30 мм</v>
      </c>
      <c r="B47" s="245">
        <v>49</v>
      </c>
      <c r="C47" s="245">
        <v>79</v>
      </c>
      <c r="D47" s="245">
        <v>33</v>
      </c>
      <c r="E47" s="245">
        <v>95</v>
      </c>
      <c r="F47" s="200"/>
      <c r="G47" s="200"/>
    </row>
    <row r="48" spans="1:8" ht="15.75" x14ac:dyDescent="0.25">
      <c r="A48" s="145" t="str">
        <f>расчёт!A39</f>
        <v>BQ8590 Dolce Vita</v>
      </c>
      <c r="B48" s="138">
        <v>28.5</v>
      </c>
      <c r="C48" s="139">
        <v>79</v>
      </c>
      <c r="D48" s="139">
        <v>24</v>
      </c>
      <c r="E48" s="138">
        <v>83.5</v>
      </c>
      <c r="F48" s="200"/>
      <c r="G48" s="200">
        <f t="shared" ref="G48" si="6">F48*220</f>
        <v>0</v>
      </c>
    </row>
    <row r="49" spans="1:8" ht="15.75" x14ac:dyDescent="0.25">
      <c r="A49" s="145" t="str">
        <f>расчёт!A40</f>
        <v>20 мм</v>
      </c>
      <c r="B49" s="138">
        <v>20.5</v>
      </c>
      <c r="C49" s="140"/>
      <c r="D49" s="139">
        <v>9</v>
      </c>
      <c r="E49" s="138">
        <v>11.5</v>
      </c>
      <c r="F49" s="200"/>
      <c r="G49" s="200">
        <f t="shared" ref="G49" si="7">F49*310</f>
        <v>0</v>
      </c>
    </row>
    <row r="50" spans="1:8" ht="15.75" x14ac:dyDescent="0.25">
      <c r="A50" s="176" t="str">
        <f>расчёт!A41</f>
        <v>30 мм</v>
      </c>
      <c r="B50" s="245">
        <v>13</v>
      </c>
      <c r="C50" s="245">
        <v>40</v>
      </c>
      <c r="D50" s="245">
        <v>6</v>
      </c>
      <c r="E50" s="245">
        <v>47</v>
      </c>
      <c r="F50" s="200"/>
      <c r="G50" s="200"/>
    </row>
    <row r="51" spans="1:8" ht="15.75" x14ac:dyDescent="0.25">
      <c r="A51" s="145" t="str">
        <f>расчёт!A42</f>
        <v>BQ8628 Statuario</v>
      </c>
      <c r="B51" s="139">
        <v>9</v>
      </c>
      <c r="C51" s="139">
        <v>40</v>
      </c>
      <c r="D51" s="139">
        <v>5</v>
      </c>
      <c r="E51" s="139">
        <v>44</v>
      </c>
      <c r="F51" s="200"/>
      <c r="G51" s="200">
        <f t="shared" ref="G51" si="8">F51*220</f>
        <v>0</v>
      </c>
    </row>
    <row r="52" spans="1:8" ht="15.75" x14ac:dyDescent="0.25">
      <c r="A52" s="145" t="str">
        <f>расчёт!A43</f>
        <v>20 мм</v>
      </c>
      <c r="B52" s="139">
        <v>4</v>
      </c>
      <c r="C52" s="140"/>
      <c r="D52" s="139">
        <v>1</v>
      </c>
      <c r="E52" s="139">
        <v>3</v>
      </c>
      <c r="F52" s="200"/>
      <c r="G52" s="200">
        <f t="shared" ref="G52" si="9">F52*310</f>
        <v>0</v>
      </c>
    </row>
    <row r="53" spans="1:8" ht="15.75" x14ac:dyDescent="0.25">
      <c r="A53" s="176" t="str">
        <f>расчёт!A44</f>
        <v>30 мм</v>
      </c>
      <c r="B53" s="246">
        <v>22.5</v>
      </c>
      <c r="C53" s="245">
        <v>8</v>
      </c>
      <c r="D53" s="246">
        <v>1.5</v>
      </c>
      <c r="E53" s="245">
        <v>29</v>
      </c>
      <c r="F53" s="200"/>
      <c r="G53" s="200"/>
    </row>
    <row r="54" spans="1:8" ht="15.75" x14ac:dyDescent="0.25">
      <c r="A54" s="145" t="str">
        <f>расчёт!A45</f>
        <v xml:space="preserve">BQ8660 Venatino </v>
      </c>
      <c r="B54" s="138">
        <v>15.5</v>
      </c>
      <c r="C54" s="139">
        <v>8</v>
      </c>
      <c r="D54" s="138">
        <v>1.5</v>
      </c>
      <c r="E54" s="139">
        <v>22</v>
      </c>
      <c r="F54" s="200"/>
      <c r="G54" s="200">
        <f t="shared" ref="G54:G63" si="10">F54*220</f>
        <v>0</v>
      </c>
    </row>
    <row r="55" spans="1:8" ht="15.75" x14ac:dyDescent="0.25">
      <c r="A55" s="145" t="str">
        <f>расчёт!A46</f>
        <v>20 мм</v>
      </c>
      <c r="B55" s="139">
        <v>7</v>
      </c>
      <c r="C55" s="140"/>
      <c r="D55" s="140"/>
      <c r="E55" s="139">
        <v>7</v>
      </c>
      <c r="F55" s="200"/>
      <c r="G55" s="200">
        <f t="shared" ref="G55:G64" si="11">F55*310</f>
        <v>0</v>
      </c>
    </row>
    <row r="56" spans="1:8" ht="15.75" x14ac:dyDescent="0.25">
      <c r="A56" s="176" t="str">
        <f>расчёт!A48</f>
        <v>BQ8668 IceLake</v>
      </c>
      <c r="B56" s="246">
        <v>47.5</v>
      </c>
      <c r="C56" s="245">
        <v>36</v>
      </c>
      <c r="D56" s="245">
        <v>22</v>
      </c>
      <c r="E56" s="246">
        <v>61.5</v>
      </c>
      <c r="F56" s="200"/>
      <c r="G56" s="200"/>
    </row>
    <row r="57" spans="1:8" ht="15.75" x14ac:dyDescent="0.25">
      <c r="A57" s="145" t="str">
        <f>расчёт!A49</f>
        <v>20 мм</v>
      </c>
      <c r="B57" s="139">
        <v>41</v>
      </c>
      <c r="C57" s="139">
        <v>36</v>
      </c>
      <c r="D57" s="138">
        <v>21.5</v>
      </c>
      <c r="E57" s="138">
        <v>55.5</v>
      </c>
      <c r="F57" s="212">
        <v>10</v>
      </c>
      <c r="G57" s="200">
        <f t="shared" si="10"/>
        <v>2200</v>
      </c>
    </row>
    <row r="58" spans="1:8" ht="15.75" x14ac:dyDescent="0.25">
      <c r="A58" s="145" t="str">
        <f>расчёт!A50</f>
        <v>30 мм</v>
      </c>
      <c r="B58" s="138">
        <v>6.5</v>
      </c>
      <c r="C58" s="140"/>
      <c r="D58" s="138">
        <v>0.5</v>
      </c>
      <c r="E58" s="139">
        <v>6</v>
      </c>
      <c r="F58" s="200">
        <v>5</v>
      </c>
      <c r="G58" s="200">
        <f t="shared" si="11"/>
        <v>1550</v>
      </c>
    </row>
    <row r="59" spans="1:8" ht="15.75" x14ac:dyDescent="0.25">
      <c r="A59" s="176" t="str">
        <f>расчёт!A51</f>
        <v>BQ8690 Luce Di Luna</v>
      </c>
      <c r="B59" s="247"/>
      <c r="C59" s="245">
        <v>44</v>
      </c>
      <c r="D59" s="245">
        <v>12</v>
      </c>
      <c r="E59" s="245">
        <v>32</v>
      </c>
      <c r="F59" s="200"/>
      <c r="G59" s="200"/>
    </row>
    <row r="60" spans="1:8" ht="15.75" x14ac:dyDescent="0.25">
      <c r="A60" s="145" t="str">
        <f>расчёт!A52</f>
        <v>20 мм</v>
      </c>
      <c r="B60" s="140"/>
      <c r="C60" s="139">
        <v>39</v>
      </c>
      <c r="D60" s="139">
        <v>9</v>
      </c>
      <c r="E60" s="139">
        <v>30</v>
      </c>
      <c r="F60" s="200"/>
      <c r="G60" s="200">
        <f t="shared" si="10"/>
        <v>0</v>
      </c>
    </row>
    <row r="61" spans="1:8" ht="15.75" x14ac:dyDescent="0.25">
      <c r="A61" s="145" t="str">
        <f>расчёт!A53</f>
        <v>30 мм</v>
      </c>
      <c r="B61" s="140"/>
      <c r="C61" s="139">
        <v>5</v>
      </c>
      <c r="D61" s="139">
        <v>3</v>
      </c>
      <c r="E61" s="139">
        <v>2</v>
      </c>
      <c r="F61" s="200">
        <v>5</v>
      </c>
      <c r="G61" s="200">
        <f t="shared" si="11"/>
        <v>1550</v>
      </c>
    </row>
    <row r="62" spans="1:8" ht="15.75" x14ac:dyDescent="0.25">
      <c r="A62" s="176" t="str">
        <f>расчёт!A54</f>
        <v>BQ8716 Thunder Grey</v>
      </c>
      <c r="B62" s="245">
        <v>13</v>
      </c>
      <c r="C62" s="245">
        <v>8</v>
      </c>
      <c r="D62" s="245">
        <v>6</v>
      </c>
      <c r="E62" s="245">
        <v>15</v>
      </c>
      <c r="F62" s="200"/>
      <c r="G62" s="200"/>
      <c r="H62" s="72"/>
    </row>
    <row r="63" spans="1:8" ht="15.75" x14ac:dyDescent="0.25">
      <c r="A63" s="145" t="str">
        <f>расчёт!A55</f>
        <v>20 мм</v>
      </c>
      <c r="B63" s="138">
        <v>11.5</v>
      </c>
      <c r="C63" s="139">
        <v>8</v>
      </c>
      <c r="D63" s="139">
        <v>6</v>
      </c>
      <c r="E63" s="138">
        <v>13.5</v>
      </c>
      <c r="F63" s="200"/>
      <c r="G63" s="200">
        <f t="shared" si="10"/>
        <v>0</v>
      </c>
    </row>
    <row r="64" spans="1:8" ht="15.75" x14ac:dyDescent="0.25">
      <c r="A64" s="145" t="str">
        <f>расчёт!A56</f>
        <v>30 мм</v>
      </c>
      <c r="B64" s="138">
        <v>1.5</v>
      </c>
      <c r="C64" s="140"/>
      <c r="D64" s="140"/>
      <c r="E64" s="138">
        <v>1.5</v>
      </c>
      <c r="F64" s="200">
        <v>4</v>
      </c>
      <c r="G64" s="200">
        <f t="shared" si="11"/>
        <v>1240</v>
      </c>
    </row>
    <row r="65" spans="1:7" ht="15.75" x14ac:dyDescent="0.25">
      <c r="A65" s="176" t="str">
        <f>расчёт!A57</f>
        <v>BQ8738 Greylac</v>
      </c>
      <c r="B65" s="245">
        <v>1</v>
      </c>
      <c r="C65" s="247"/>
      <c r="D65" s="247"/>
      <c r="E65" s="245">
        <v>1</v>
      </c>
      <c r="F65" s="200"/>
      <c r="G65" s="200"/>
    </row>
    <row r="66" spans="1:7" ht="15.75" x14ac:dyDescent="0.25">
      <c r="A66" s="145" t="str">
        <f>расчёт!A58</f>
        <v>20 мм</v>
      </c>
      <c r="B66" s="139">
        <v>1</v>
      </c>
      <c r="C66" s="140"/>
      <c r="D66" s="140"/>
      <c r="E66" s="139">
        <v>1</v>
      </c>
      <c r="F66" s="200"/>
      <c r="G66" s="200"/>
    </row>
    <row r="67" spans="1:7" ht="15.75" x14ac:dyDescent="0.25">
      <c r="A67" s="176" t="str">
        <f>расчёт!A60</f>
        <v>BQ8740 Nero Marquina</v>
      </c>
      <c r="B67" s="245">
        <v>25</v>
      </c>
      <c r="C67" s="245">
        <v>15</v>
      </c>
      <c r="D67" s="246">
        <v>5.5</v>
      </c>
      <c r="E67" s="246">
        <v>34.5</v>
      </c>
      <c r="F67" s="200"/>
      <c r="G67" s="200"/>
    </row>
    <row r="68" spans="1:7" ht="15.75" x14ac:dyDescent="0.25">
      <c r="A68" s="145" t="str">
        <f>расчёт!A61</f>
        <v>20 мм</v>
      </c>
      <c r="B68" s="139">
        <v>24</v>
      </c>
      <c r="C68" s="139">
        <v>10</v>
      </c>
      <c r="D68" s="138">
        <v>4.5</v>
      </c>
      <c r="E68" s="138">
        <v>29.5</v>
      </c>
      <c r="F68" s="200">
        <v>10</v>
      </c>
      <c r="G68" s="200">
        <f t="shared" ref="G68:G86" si="12">F68*220</f>
        <v>2200</v>
      </c>
    </row>
    <row r="69" spans="1:7" ht="15.75" x14ac:dyDescent="0.25">
      <c r="A69" s="145" t="str">
        <f>расчёт!A62</f>
        <v>30 мм</v>
      </c>
      <c r="B69" s="139">
        <v>1</v>
      </c>
      <c r="C69" s="139">
        <v>5</v>
      </c>
      <c r="D69" s="139">
        <v>1</v>
      </c>
      <c r="E69" s="139">
        <v>5</v>
      </c>
      <c r="F69" s="200">
        <v>5</v>
      </c>
      <c r="G69" s="200">
        <f t="shared" ref="G69:G87" si="13">F69*310</f>
        <v>1550</v>
      </c>
    </row>
    <row r="70" spans="1:7" ht="15.75" x14ac:dyDescent="0.25">
      <c r="A70" s="176" t="str">
        <f>расчёт!A63</f>
        <v>BQ8780 Argento</v>
      </c>
      <c r="B70" s="246">
        <v>21.5</v>
      </c>
      <c r="C70" s="245">
        <v>14</v>
      </c>
      <c r="D70" s="246">
        <v>7.5</v>
      </c>
      <c r="E70" s="245">
        <v>28</v>
      </c>
      <c r="F70" s="200"/>
      <c r="G70" s="200"/>
    </row>
    <row r="71" spans="1:7" ht="15.75" x14ac:dyDescent="0.25">
      <c r="A71" s="145" t="str">
        <f>расчёт!A64</f>
        <v>20 мм</v>
      </c>
      <c r="B71" s="138">
        <v>17.5</v>
      </c>
      <c r="C71" s="139">
        <v>14</v>
      </c>
      <c r="D71" s="138">
        <v>7.5</v>
      </c>
      <c r="E71" s="139">
        <v>24</v>
      </c>
      <c r="F71" s="200"/>
      <c r="G71" s="200">
        <f t="shared" si="12"/>
        <v>0</v>
      </c>
    </row>
    <row r="72" spans="1:7" ht="15.75" x14ac:dyDescent="0.25">
      <c r="A72" s="145" t="str">
        <f>расчёт!A65</f>
        <v>30 мм</v>
      </c>
      <c r="B72" s="139">
        <v>4</v>
      </c>
      <c r="C72" s="140"/>
      <c r="D72" s="140"/>
      <c r="E72" s="139">
        <v>4</v>
      </c>
      <c r="F72" s="212"/>
      <c r="G72" s="200">
        <f t="shared" si="13"/>
        <v>0</v>
      </c>
    </row>
    <row r="73" spans="1:7" ht="15.75" x14ac:dyDescent="0.25">
      <c r="A73" s="176" t="str">
        <f>расчёт!A66</f>
        <v>BQ8786 Thunder Blue</v>
      </c>
      <c r="B73" s="245">
        <v>24</v>
      </c>
      <c r="C73" s="245">
        <v>19</v>
      </c>
      <c r="D73" s="246">
        <v>7.5</v>
      </c>
      <c r="E73" s="246">
        <v>35.5</v>
      </c>
      <c r="F73" s="200"/>
      <c r="G73" s="200"/>
    </row>
    <row r="74" spans="1:7" ht="15.75" x14ac:dyDescent="0.25">
      <c r="A74" s="145" t="str">
        <f>расчёт!A67</f>
        <v>20 мм</v>
      </c>
      <c r="B74" s="139">
        <v>24</v>
      </c>
      <c r="C74" s="139">
        <v>14</v>
      </c>
      <c r="D74" s="138">
        <v>7.5</v>
      </c>
      <c r="E74" s="138">
        <v>30.5</v>
      </c>
      <c r="F74" s="200"/>
      <c r="G74" s="200">
        <f t="shared" si="12"/>
        <v>0</v>
      </c>
    </row>
    <row r="75" spans="1:7" ht="15.75" x14ac:dyDescent="0.25">
      <c r="A75" s="145" t="str">
        <f>расчёт!A69</f>
        <v>BQ8788 Diamante</v>
      </c>
      <c r="B75" s="140"/>
      <c r="C75" s="139">
        <v>5</v>
      </c>
      <c r="D75" s="140"/>
      <c r="E75" s="139">
        <v>5</v>
      </c>
      <c r="F75" s="212"/>
      <c r="G75" s="200">
        <f t="shared" si="13"/>
        <v>0</v>
      </c>
    </row>
    <row r="76" spans="1:7" ht="15.75" x14ac:dyDescent="0.25">
      <c r="A76" s="176" t="str">
        <f>расчёт!A70</f>
        <v>20 мм</v>
      </c>
      <c r="B76" s="245">
        <v>15</v>
      </c>
      <c r="C76" s="247"/>
      <c r="D76" s="245">
        <v>2</v>
      </c>
      <c r="E76" s="245">
        <v>13</v>
      </c>
      <c r="F76" s="212"/>
      <c r="G76" s="200"/>
    </row>
    <row r="77" spans="1:7" ht="15.75" x14ac:dyDescent="0.25">
      <c r="A77" s="145" t="str">
        <f>расчёт!A71</f>
        <v>30 мм</v>
      </c>
      <c r="B77" s="139">
        <v>12</v>
      </c>
      <c r="C77" s="140"/>
      <c r="D77" s="139">
        <v>2</v>
      </c>
      <c r="E77" s="139">
        <v>10</v>
      </c>
      <c r="F77" s="200"/>
      <c r="G77" s="200">
        <f t="shared" si="12"/>
        <v>0</v>
      </c>
    </row>
    <row r="78" spans="1:7" ht="15.75" x14ac:dyDescent="0.25">
      <c r="A78" s="145" t="e">
        <f>расчёт!#REF!</f>
        <v>#REF!</v>
      </c>
      <c r="B78" s="139">
        <v>3</v>
      </c>
      <c r="C78" s="140"/>
      <c r="D78" s="140"/>
      <c r="E78" s="139">
        <v>3</v>
      </c>
      <c r="F78" s="200"/>
      <c r="G78" s="200">
        <f t="shared" si="13"/>
        <v>0</v>
      </c>
    </row>
    <row r="79" spans="1:7" ht="15.75" x14ac:dyDescent="0.25">
      <c r="A79" s="193" t="e">
        <f>расчёт!#REF!</f>
        <v>#REF!</v>
      </c>
      <c r="B79" s="246">
        <v>1.5</v>
      </c>
      <c r="C79" s="245">
        <v>2</v>
      </c>
      <c r="D79" s="245">
        <v>2</v>
      </c>
      <c r="E79" s="246">
        <v>1.5</v>
      </c>
      <c r="F79" s="200"/>
      <c r="G79" s="200"/>
    </row>
    <row r="80" spans="1:7" ht="15.75" x14ac:dyDescent="0.25">
      <c r="A80" s="196" t="e">
        <f>расчёт!#REF!</f>
        <v>#REF!</v>
      </c>
      <c r="B80" s="140"/>
      <c r="C80" s="139">
        <v>2</v>
      </c>
      <c r="D80" s="139">
        <v>2</v>
      </c>
      <c r="E80" s="140"/>
      <c r="F80" s="200"/>
      <c r="G80" s="200">
        <f t="shared" si="12"/>
        <v>0</v>
      </c>
    </row>
    <row r="81" spans="1:7" ht="15.75" x14ac:dyDescent="0.25">
      <c r="A81" s="196" t="str">
        <f>расчёт!A72</f>
        <v>BQ8811 Tuscany</v>
      </c>
      <c r="B81" s="138">
        <v>1.5</v>
      </c>
      <c r="C81" s="140"/>
      <c r="D81" s="140"/>
      <c r="E81" s="138">
        <v>1.5</v>
      </c>
      <c r="F81" s="200"/>
      <c r="G81" s="200">
        <f t="shared" si="13"/>
        <v>0</v>
      </c>
    </row>
    <row r="82" spans="1:7" ht="15.75" x14ac:dyDescent="0.25">
      <c r="A82" s="176" t="str">
        <f>расчёт!A73</f>
        <v>20 мм</v>
      </c>
      <c r="B82" s="246">
        <v>23.5</v>
      </c>
      <c r="C82" s="245">
        <v>10</v>
      </c>
      <c r="D82" s="246">
        <v>3.5</v>
      </c>
      <c r="E82" s="245">
        <v>30</v>
      </c>
      <c r="F82" s="200"/>
      <c r="G82" s="200"/>
    </row>
    <row r="83" spans="1:7" ht="15.75" x14ac:dyDescent="0.25">
      <c r="A83" s="145" t="str">
        <f>расчёт!A74</f>
        <v>30 мм</v>
      </c>
      <c r="B83" s="139">
        <v>19</v>
      </c>
      <c r="C83" s="139">
        <v>10</v>
      </c>
      <c r="D83" s="138">
        <v>2.5</v>
      </c>
      <c r="E83" s="138">
        <v>26.5</v>
      </c>
      <c r="F83" s="200"/>
      <c r="G83" s="200">
        <f t="shared" si="12"/>
        <v>0</v>
      </c>
    </row>
    <row r="84" spans="1:7" ht="15.75" x14ac:dyDescent="0.25">
      <c r="A84" s="145" t="str">
        <f>расчёт!A75</f>
        <v>BQ8812 Java Noir</v>
      </c>
      <c r="B84" s="138">
        <v>4.5</v>
      </c>
      <c r="C84" s="140"/>
      <c r="D84" s="139">
        <v>1</v>
      </c>
      <c r="E84" s="138">
        <v>3.5</v>
      </c>
      <c r="F84" s="212"/>
      <c r="G84" s="200">
        <f t="shared" si="13"/>
        <v>0</v>
      </c>
    </row>
    <row r="85" spans="1:7" ht="15.75" x14ac:dyDescent="0.25">
      <c r="A85" s="176" t="str">
        <f>расчёт!A76</f>
        <v>20 мм</v>
      </c>
      <c r="B85" s="246">
        <v>9.5</v>
      </c>
      <c r="C85" s="245">
        <v>28</v>
      </c>
      <c r="D85" s="246">
        <v>12.5</v>
      </c>
      <c r="E85" s="245">
        <v>25</v>
      </c>
      <c r="F85" s="200"/>
      <c r="G85" s="200"/>
    </row>
    <row r="86" spans="1:7" ht="15.75" x14ac:dyDescent="0.25">
      <c r="A86" s="145" t="str">
        <f>расчёт!A77</f>
        <v>30 мм</v>
      </c>
      <c r="B86" s="139">
        <v>4</v>
      </c>
      <c r="C86" s="139">
        <v>28</v>
      </c>
      <c r="D86" s="138">
        <v>7.5</v>
      </c>
      <c r="E86" s="138">
        <v>24.5</v>
      </c>
      <c r="F86" s="200"/>
      <c r="G86" s="200">
        <f t="shared" si="12"/>
        <v>0</v>
      </c>
    </row>
    <row r="87" spans="1:7" ht="15.75" x14ac:dyDescent="0.25">
      <c r="A87" s="145" t="str">
        <f>расчёт!A78</f>
        <v>BQ8815 Misterio</v>
      </c>
      <c r="B87" s="138">
        <v>5.5</v>
      </c>
      <c r="C87" s="140"/>
      <c r="D87" s="139">
        <v>5</v>
      </c>
      <c r="E87" s="138">
        <v>0.5</v>
      </c>
      <c r="F87" s="200"/>
      <c r="G87" s="200">
        <f t="shared" si="13"/>
        <v>0</v>
      </c>
    </row>
    <row r="88" spans="1:7" ht="15.75" x14ac:dyDescent="0.25">
      <c r="A88" s="176" t="str">
        <f>расчёт!A79</f>
        <v>20 мм</v>
      </c>
      <c r="B88" s="245">
        <v>15</v>
      </c>
      <c r="C88" s="245">
        <v>46</v>
      </c>
      <c r="D88" s="246">
        <v>12.5</v>
      </c>
      <c r="E88" s="246">
        <v>48.5</v>
      </c>
      <c r="F88" s="200"/>
      <c r="G88" s="200"/>
    </row>
    <row r="89" spans="1:7" ht="15.75" x14ac:dyDescent="0.25">
      <c r="A89" s="145" t="str">
        <f>расчёт!A80</f>
        <v>30 мм</v>
      </c>
      <c r="B89" s="138">
        <v>11.5</v>
      </c>
      <c r="C89" s="139">
        <v>41</v>
      </c>
      <c r="D89" s="138">
        <v>10.5</v>
      </c>
      <c r="E89" s="139">
        <v>42</v>
      </c>
      <c r="F89" s="200">
        <v>15</v>
      </c>
      <c r="G89" s="200">
        <f t="shared" ref="G89:G92" si="14">F89*220</f>
        <v>3300</v>
      </c>
    </row>
    <row r="90" spans="1:7" ht="15.75" x14ac:dyDescent="0.25">
      <c r="A90" s="145" t="e">
        <f>расчёт!#REF!</f>
        <v>#REF!</v>
      </c>
      <c r="B90" s="138">
        <v>3.5</v>
      </c>
      <c r="C90" s="139">
        <v>5</v>
      </c>
      <c r="D90" s="139">
        <v>2</v>
      </c>
      <c r="E90" s="138">
        <v>6.5</v>
      </c>
      <c r="F90" s="200"/>
      <c r="G90" s="200">
        <f t="shared" ref="G90:G93" si="15">F90*310</f>
        <v>0</v>
      </c>
    </row>
    <row r="91" spans="1:7" ht="15.75" x14ac:dyDescent="0.25">
      <c r="A91" s="176" t="e">
        <f>расчёт!#REF!</f>
        <v>#REF!</v>
      </c>
      <c r="B91" s="246">
        <v>6.5</v>
      </c>
      <c r="C91" s="245">
        <v>10</v>
      </c>
      <c r="D91" s="247"/>
      <c r="E91" s="246">
        <v>16.5</v>
      </c>
      <c r="F91" s="200"/>
      <c r="G91" s="200"/>
    </row>
    <row r="92" spans="1:7" ht="15.75" x14ac:dyDescent="0.25">
      <c r="A92" s="145" t="e">
        <f>расчёт!#REF!</f>
        <v>#REF!</v>
      </c>
      <c r="B92" s="139">
        <v>4</v>
      </c>
      <c r="C92" s="139">
        <v>10</v>
      </c>
      <c r="D92" s="140"/>
      <c r="E92" s="139">
        <v>14</v>
      </c>
      <c r="F92" s="200"/>
      <c r="G92" s="200">
        <f t="shared" si="14"/>
        <v>0</v>
      </c>
    </row>
    <row r="93" spans="1:7" ht="15.75" x14ac:dyDescent="0.25">
      <c r="A93" s="145" t="str">
        <f>расчёт!A81</f>
        <v>BQ8860 Concreto</v>
      </c>
      <c r="B93" s="138">
        <v>2.5</v>
      </c>
      <c r="C93" s="140"/>
      <c r="D93" s="140"/>
      <c r="E93" s="138">
        <v>2.5</v>
      </c>
      <c r="F93" s="200"/>
      <c r="G93" s="200">
        <f t="shared" si="15"/>
        <v>0</v>
      </c>
    </row>
    <row r="94" spans="1:7" ht="15.75" x14ac:dyDescent="0.25">
      <c r="A94" s="176" t="str">
        <f>расчёт!A82</f>
        <v>20 мм</v>
      </c>
      <c r="B94" s="245">
        <v>10</v>
      </c>
      <c r="C94" s="247"/>
      <c r="D94" s="247"/>
      <c r="E94" s="245">
        <v>10</v>
      </c>
      <c r="F94" s="200"/>
      <c r="G94" s="200"/>
    </row>
    <row r="95" spans="1:7" ht="15.75" x14ac:dyDescent="0.25">
      <c r="A95" s="145" t="str">
        <f>расчёт!A83</f>
        <v>BQ8912 Arabescato</v>
      </c>
      <c r="B95" s="139">
        <v>10</v>
      </c>
      <c r="C95" s="140"/>
      <c r="D95" s="140"/>
      <c r="E95" s="139">
        <v>10</v>
      </c>
      <c r="F95" s="200"/>
      <c r="G95" s="200">
        <f>F93*220</f>
        <v>0</v>
      </c>
    </row>
    <row r="96" spans="1:7" ht="15.75" x14ac:dyDescent="0.25">
      <c r="A96" s="176" t="str">
        <f>расчёт!A84</f>
        <v>20 мм</v>
      </c>
      <c r="B96" s="245">
        <v>1</v>
      </c>
      <c r="C96" s="247"/>
      <c r="D96" s="247"/>
      <c r="E96" s="245">
        <v>1</v>
      </c>
      <c r="F96" s="200"/>
      <c r="G96" s="200"/>
    </row>
    <row r="97" spans="1:7" ht="15.75" x14ac:dyDescent="0.25">
      <c r="A97" s="145" t="str">
        <f>расчёт!A86</f>
        <v>BQ9310 Silver Sea</v>
      </c>
      <c r="B97" s="139">
        <v>1</v>
      </c>
      <c r="C97" s="140"/>
      <c r="D97" s="140"/>
      <c r="E97" s="139">
        <v>1</v>
      </c>
      <c r="F97" s="200"/>
      <c r="G97" s="200">
        <f>F95*220</f>
        <v>0</v>
      </c>
    </row>
    <row r="98" spans="1:7" ht="15.75" x14ac:dyDescent="0.25">
      <c r="A98" s="176" t="str">
        <f>расчёт!A87</f>
        <v>20 мм</v>
      </c>
      <c r="B98" s="245">
        <v>6</v>
      </c>
      <c r="C98" s="245">
        <v>30</v>
      </c>
      <c r="D98" s="245">
        <v>10</v>
      </c>
      <c r="E98" s="245">
        <v>26</v>
      </c>
      <c r="F98" s="200"/>
      <c r="G98" s="200"/>
    </row>
    <row r="99" spans="1:7" ht="15.75" x14ac:dyDescent="0.25">
      <c r="A99" s="145" t="str">
        <f>расчёт!A88</f>
        <v>30 мм</v>
      </c>
      <c r="B99" s="138">
        <v>3.5</v>
      </c>
      <c r="C99" s="139">
        <v>30</v>
      </c>
      <c r="D99" s="139">
        <v>10</v>
      </c>
      <c r="E99" s="138">
        <v>23.5</v>
      </c>
      <c r="F99" s="200"/>
      <c r="G99" s="200">
        <f t="shared" ref="G99:G102" si="16">F99*220</f>
        <v>0</v>
      </c>
    </row>
    <row r="100" spans="1:7" ht="15.75" x14ac:dyDescent="0.25">
      <c r="A100" s="145" t="str">
        <f>расчёт!A89</f>
        <v>BQ9330 Oyster</v>
      </c>
      <c r="B100" s="138">
        <v>2.5</v>
      </c>
      <c r="C100" s="140"/>
      <c r="D100" s="140"/>
      <c r="E100" s="138">
        <v>2.5</v>
      </c>
      <c r="F100" s="200">
        <v>4</v>
      </c>
      <c r="G100" s="200">
        <f t="shared" ref="G100" si="17">F100*310</f>
        <v>1240</v>
      </c>
    </row>
    <row r="101" spans="1:7" ht="15.75" x14ac:dyDescent="0.25">
      <c r="A101" s="176" t="str">
        <f>расчёт!A90</f>
        <v>20 мм</v>
      </c>
      <c r="B101" s="246">
        <v>6.5</v>
      </c>
      <c r="C101" s="245">
        <v>10</v>
      </c>
      <c r="D101" s="246">
        <v>2.5</v>
      </c>
      <c r="E101" s="245">
        <v>14</v>
      </c>
      <c r="F101" s="200"/>
      <c r="G101" s="200"/>
    </row>
    <row r="102" spans="1:7" ht="15.75" x14ac:dyDescent="0.25">
      <c r="A102" s="145" t="str">
        <f>расчёт!A91</f>
        <v>30 мм</v>
      </c>
      <c r="B102" s="139">
        <v>4</v>
      </c>
      <c r="C102" s="139">
        <v>10</v>
      </c>
      <c r="D102" s="139">
        <v>2</v>
      </c>
      <c r="E102" s="139">
        <v>12</v>
      </c>
      <c r="F102" s="200"/>
      <c r="G102" s="200">
        <f t="shared" si="16"/>
        <v>0</v>
      </c>
    </row>
    <row r="103" spans="1:7" ht="15.75" x14ac:dyDescent="0.25">
      <c r="A103" s="145" t="str">
        <f>расчёт!A92</f>
        <v>BQ9360 Titanium Brown</v>
      </c>
      <c r="B103" s="138">
        <v>2.5</v>
      </c>
      <c r="C103" s="140"/>
      <c r="D103" s="138">
        <v>0.5</v>
      </c>
      <c r="E103" s="139">
        <v>2</v>
      </c>
      <c r="F103" s="200"/>
      <c r="G103" s="200">
        <f t="shared" ref="G103" si="18">F103*310</f>
        <v>0</v>
      </c>
    </row>
    <row r="104" spans="1:7" ht="15.75" x14ac:dyDescent="0.25">
      <c r="A104" s="176" t="str">
        <f>расчёт!A93</f>
        <v>20 мм</v>
      </c>
      <c r="B104" s="246">
        <v>7.5</v>
      </c>
      <c r="C104" s="245">
        <v>18</v>
      </c>
      <c r="D104" s="246">
        <v>0.5</v>
      </c>
      <c r="E104" s="245">
        <v>25</v>
      </c>
      <c r="F104" s="200"/>
      <c r="G104" s="200"/>
    </row>
    <row r="105" spans="1:7" ht="15.75" x14ac:dyDescent="0.25">
      <c r="A105" s="145" t="str">
        <f>расчёт!A94</f>
        <v>BQ9415 Bizana</v>
      </c>
      <c r="B105" s="138">
        <v>7.5</v>
      </c>
      <c r="C105" s="139">
        <v>18</v>
      </c>
      <c r="D105" s="138">
        <v>0.5</v>
      </c>
      <c r="E105" s="139">
        <v>25</v>
      </c>
      <c r="F105" s="200"/>
      <c r="G105" s="200">
        <f>F104*220</f>
        <v>0</v>
      </c>
    </row>
    <row r="106" spans="1:7" ht="15.75" x14ac:dyDescent="0.25">
      <c r="A106" s="176" t="str">
        <f>расчёт!A95</f>
        <v>20 мм</v>
      </c>
      <c r="B106" s="245">
        <v>1</v>
      </c>
      <c r="C106" s="245">
        <v>10</v>
      </c>
      <c r="D106" s="246">
        <v>0.5</v>
      </c>
      <c r="E106" s="246">
        <v>10.5</v>
      </c>
      <c r="F106" s="200"/>
      <c r="G106" s="200"/>
    </row>
    <row r="107" spans="1:7" ht="15.75" x14ac:dyDescent="0.25">
      <c r="A107" s="145" t="str">
        <f>расчёт!A96</f>
        <v>30 мм</v>
      </c>
      <c r="B107" s="140"/>
      <c r="C107" s="139">
        <v>10</v>
      </c>
      <c r="D107" s="138">
        <v>0.5</v>
      </c>
      <c r="E107" s="138">
        <v>9.5</v>
      </c>
      <c r="F107" s="200"/>
      <c r="G107" s="200">
        <f t="shared" ref="G107:G110" si="19">F107*220</f>
        <v>0</v>
      </c>
    </row>
    <row r="108" spans="1:7" ht="15.75" x14ac:dyDescent="0.25">
      <c r="A108" s="145" t="str">
        <f>расчёт!A97</f>
        <v>BQ9418 Serra</v>
      </c>
      <c r="B108" s="139">
        <v>1</v>
      </c>
      <c r="C108" s="140"/>
      <c r="D108" s="140"/>
      <c r="E108" s="139">
        <v>1</v>
      </c>
      <c r="F108" s="200">
        <v>4</v>
      </c>
      <c r="G108" s="200">
        <f t="shared" ref="G108:G111" si="20">F108*310</f>
        <v>1240</v>
      </c>
    </row>
    <row r="109" spans="1:7" ht="15.75" x14ac:dyDescent="0.25">
      <c r="A109" s="176" t="str">
        <f>расчёт!A98</f>
        <v>20 мм</v>
      </c>
      <c r="B109" s="245">
        <v>9</v>
      </c>
      <c r="C109" s="245">
        <v>25</v>
      </c>
      <c r="D109" s="246">
        <v>6.5</v>
      </c>
      <c r="E109" s="246">
        <v>27.5</v>
      </c>
      <c r="F109" s="200"/>
      <c r="G109" s="200"/>
    </row>
    <row r="110" spans="1:7" ht="15.75" x14ac:dyDescent="0.25">
      <c r="A110" s="145" t="str">
        <f>расчёт!A99</f>
        <v>30 мм</v>
      </c>
      <c r="B110" s="138">
        <v>8.5</v>
      </c>
      <c r="C110" s="139">
        <v>20</v>
      </c>
      <c r="D110" s="138">
        <v>6.5</v>
      </c>
      <c r="E110" s="139">
        <v>22</v>
      </c>
      <c r="F110" s="200"/>
      <c r="G110" s="200">
        <f t="shared" si="19"/>
        <v>0</v>
      </c>
    </row>
    <row r="111" spans="1:7" ht="15.75" x14ac:dyDescent="0.25">
      <c r="A111" s="145" t="str">
        <f>расчёт!A100</f>
        <v>BQ9420 Tobacco</v>
      </c>
      <c r="B111" s="138">
        <v>0.5</v>
      </c>
      <c r="C111" s="139">
        <v>5</v>
      </c>
      <c r="D111" s="140"/>
      <c r="E111" s="138">
        <v>5.5</v>
      </c>
      <c r="F111" s="200"/>
      <c r="G111" s="200">
        <f t="shared" si="20"/>
        <v>0</v>
      </c>
    </row>
    <row r="112" spans="1:7" ht="15.75" x14ac:dyDescent="0.25">
      <c r="A112" s="180" t="str">
        <f>расчёт!A101</f>
        <v>20 мм</v>
      </c>
      <c r="B112" s="246">
        <v>0.5</v>
      </c>
      <c r="C112" s="247"/>
      <c r="D112" s="247"/>
      <c r="E112" s="246">
        <v>0.5</v>
      </c>
      <c r="F112" s="200"/>
      <c r="G112" s="200"/>
    </row>
    <row r="113" spans="1:8" ht="15.75" x14ac:dyDescent="0.25">
      <c r="A113" s="183" t="str">
        <f>расчёт!A102</f>
        <v>30 мм</v>
      </c>
      <c r="B113" s="138">
        <v>0.5</v>
      </c>
      <c r="C113" s="140"/>
      <c r="D113" s="140"/>
      <c r="E113" s="138">
        <v>0.5</v>
      </c>
      <c r="F113" s="200"/>
      <c r="G113" s="200"/>
    </row>
    <row r="114" spans="1:8" ht="15.75" x14ac:dyDescent="0.25">
      <c r="A114" s="176" t="str">
        <f>расчёт!A103</f>
        <v>BQ9438 Tiger</v>
      </c>
      <c r="B114" s="246">
        <v>6.5</v>
      </c>
      <c r="C114" s="245">
        <v>18</v>
      </c>
      <c r="D114" s="246">
        <v>0.5</v>
      </c>
      <c r="E114" s="245">
        <v>24</v>
      </c>
      <c r="F114" s="200"/>
      <c r="G114" s="200"/>
    </row>
    <row r="115" spans="1:8" ht="15.75" x14ac:dyDescent="0.25">
      <c r="A115" s="145" t="str">
        <f>расчёт!A104</f>
        <v>20 мм</v>
      </c>
      <c r="B115" s="138">
        <v>1.5</v>
      </c>
      <c r="C115" s="139">
        <v>18</v>
      </c>
      <c r="D115" s="138">
        <v>0.5</v>
      </c>
      <c r="E115" s="139">
        <v>19</v>
      </c>
      <c r="F115" s="200"/>
      <c r="G115" s="200">
        <f t="shared" ref="G115:G133" si="21">F115*220</f>
        <v>0</v>
      </c>
    </row>
    <row r="116" spans="1:8" ht="15.75" x14ac:dyDescent="0.25">
      <c r="A116" s="145" t="str">
        <f>расчёт!A105</f>
        <v>30 мм</v>
      </c>
      <c r="B116" s="139">
        <v>5</v>
      </c>
      <c r="C116" s="140"/>
      <c r="D116" s="140"/>
      <c r="E116" s="139">
        <v>5</v>
      </c>
      <c r="F116" s="200"/>
      <c r="G116" s="200">
        <f t="shared" ref="G116:G134" si="22">F116*310</f>
        <v>0</v>
      </c>
    </row>
    <row r="117" spans="1:8" ht="15.75" x14ac:dyDescent="0.25">
      <c r="A117" s="176" t="e">
        <f>расчёт!#REF!</f>
        <v>#REF!</v>
      </c>
      <c r="B117" s="246">
        <v>0.5</v>
      </c>
      <c r="C117" s="245">
        <v>14</v>
      </c>
      <c r="D117" s="246">
        <v>11.5</v>
      </c>
      <c r="E117" s="245">
        <v>3</v>
      </c>
      <c r="F117" s="200"/>
      <c r="G117" s="200"/>
    </row>
    <row r="118" spans="1:8" ht="15.75" x14ac:dyDescent="0.25">
      <c r="A118" s="145" t="str">
        <f>расчёт!A106</f>
        <v>BQ9453 Taj Mahal</v>
      </c>
      <c r="B118" s="138">
        <v>0.5</v>
      </c>
      <c r="C118" s="139">
        <v>10</v>
      </c>
      <c r="D118" s="139">
        <v>10</v>
      </c>
      <c r="E118" s="138">
        <v>0.5</v>
      </c>
      <c r="F118" s="200">
        <v>10</v>
      </c>
      <c r="G118" s="200">
        <f t="shared" si="21"/>
        <v>2200</v>
      </c>
    </row>
    <row r="119" spans="1:8" ht="15.75" x14ac:dyDescent="0.25">
      <c r="A119" s="145" t="str">
        <f>расчёт!A107</f>
        <v>20 мм</v>
      </c>
      <c r="B119" s="140"/>
      <c r="C119" s="139">
        <v>4</v>
      </c>
      <c r="D119" s="138">
        <v>1.5</v>
      </c>
      <c r="E119" s="138">
        <v>2.5</v>
      </c>
      <c r="F119" s="200"/>
      <c r="G119" s="200">
        <f t="shared" si="22"/>
        <v>0</v>
      </c>
    </row>
    <row r="120" spans="1:8" ht="15.75" x14ac:dyDescent="0.25">
      <c r="A120" s="176" t="str">
        <f>расчёт!A108</f>
        <v>30 мм</v>
      </c>
      <c r="B120" s="245">
        <v>21</v>
      </c>
      <c r="C120" s="247"/>
      <c r="D120" s="246">
        <v>0.5</v>
      </c>
      <c r="E120" s="246">
        <v>20.5</v>
      </c>
      <c r="F120" s="200"/>
      <c r="G120" s="200"/>
    </row>
    <row r="121" spans="1:8" ht="15.75" x14ac:dyDescent="0.25">
      <c r="A121" s="145" t="str">
        <f>расчёт!A109</f>
        <v>BQ9470 Azul Aran</v>
      </c>
      <c r="B121" s="139">
        <v>14</v>
      </c>
      <c r="C121" s="140"/>
      <c r="D121" s="138">
        <v>0.5</v>
      </c>
      <c r="E121" s="138">
        <v>13.5</v>
      </c>
      <c r="F121" s="200"/>
      <c r="G121" s="200">
        <f t="shared" si="21"/>
        <v>0</v>
      </c>
    </row>
    <row r="122" spans="1:8" ht="15.75" x14ac:dyDescent="0.25">
      <c r="A122" s="145" t="str">
        <f>расчёт!A110</f>
        <v>20 мм</v>
      </c>
      <c r="B122" s="139">
        <v>7</v>
      </c>
      <c r="C122" s="140"/>
      <c r="D122" s="140"/>
      <c r="E122" s="139">
        <v>7</v>
      </c>
      <c r="F122" s="212"/>
      <c r="G122" s="200">
        <f t="shared" si="22"/>
        <v>0</v>
      </c>
    </row>
    <row r="123" spans="1:8" ht="15.75" x14ac:dyDescent="0.25">
      <c r="A123" s="176" t="str">
        <f>расчёт!A111</f>
        <v>30 мм</v>
      </c>
      <c r="B123" s="246">
        <v>5.5</v>
      </c>
      <c r="C123" s="245">
        <v>24</v>
      </c>
      <c r="D123" s="245">
        <v>2</v>
      </c>
      <c r="E123" s="246">
        <v>27.5</v>
      </c>
      <c r="F123" s="212"/>
      <c r="G123" s="200"/>
    </row>
    <row r="124" spans="1:8" ht="15.75" x14ac:dyDescent="0.25">
      <c r="A124" s="145" t="str">
        <f>расчёт!A112</f>
        <v>BQ9602 Eramosa</v>
      </c>
      <c r="B124" s="139">
        <v>3</v>
      </c>
      <c r="C124" s="139">
        <v>20</v>
      </c>
      <c r="D124" s="139">
        <v>2</v>
      </c>
      <c r="E124" s="139">
        <v>21</v>
      </c>
      <c r="F124" s="200"/>
      <c r="G124" s="200">
        <f t="shared" si="21"/>
        <v>0</v>
      </c>
    </row>
    <row r="125" spans="1:8" ht="15.75" x14ac:dyDescent="0.25">
      <c r="A125" s="145" t="e">
        <f>расчёт!#REF!</f>
        <v>#REF!</v>
      </c>
      <c r="B125" s="138">
        <v>2.5</v>
      </c>
      <c r="C125" s="139">
        <v>4</v>
      </c>
      <c r="D125" s="140"/>
      <c r="E125" s="138">
        <v>6.5</v>
      </c>
      <c r="F125" s="200"/>
      <c r="G125" s="200">
        <f t="shared" si="22"/>
        <v>0</v>
      </c>
    </row>
    <row r="126" spans="1:8" ht="15.75" x14ac:dyDescent="0.25">
      <c r="A126" s="176" t="e">
        <f>расчёт!#REF!</f>
        <v>#REF!</v>
      </c>
      <c r="B126" s="245">
        <v>13</v>
      </c>
      <c r="C126" s="245">
        <v>14</v>
      </c>
      <c r="D126" s="247"/>
      <c r="E126" s="245">
        <v>27</v>
      </c>
      <c r="F126" s="200"/>
      <c r="G126" s="200"/>
    </row>
    <row r="127" spans="1:8" ht="15.75" x14ac:dyDescent="0.25">
      <c r="A127" s="145" t="e">
        <f>расчёт!#REF!</f>
        <v>#REF!</v>
      </c>
      <c r="B127" s="138">
        <v>11.5</v>
      </c>
      <c r="C127" s="139">
        <v>10</v>
      </c>
      <c r="D127" s="140"/>
      <c r="E127" s="138">
        <v>21.5</v>
      </c>
      <c r="F127" s="200"/>
      <c r="G127" s="200">
        <f t="shared" si="21"/>
        <v>0</v>
      </c>
    </row>
    <row r="128" spans="1:8" ht="15.75" x14ac:dyDescent="0.25">
      <c r="A128" s="145" t="e">
        <f>расчёт!#REF!</f>
        <v>#REF!</v>
      </c>
      <c r="B128" s="138">
        <v>1.5</v>
      </c>
      <c r="C128" s="139">
        <v>4</v>
      </c>
      <c r="D128" s="140"/>
      <c r="E128" s="138">
        <v>5.5</v>
      </c>
      <c r="F128" s="200"/>
      <c r="G128" s="200">
        <f t="shared" si="22"/>
        <v>0</v>
      </c>
      <c r="H128" s="72"/>
    </row>
    <row r="129" spans="1:8" ht="15.75" x14ac:dyDescent="0.25">
      <c r="A129" s="176" t="e">
        <f>расчёт!#REF!</f>
        <v>#REF!</v>
      </c>
      <c r="B129" s="246">
        <v>13.5</v>
      </c>
      <c r="C129" s="247"/>
      <c r="D129" s="247"/>
      <c r="E129" s="246">
        <v>13.5</v>
      </c>
      <c r="F129" s="200"/>
      <c r="G129" s="200"/>
    </row>
    <row r="130" spans="1:8" ht="15.75" x14ac:dyDescent="0.25">
      <c r="A130" s="145" t="e">
        <f>расчёт!#REF!</f>
        <v>#REF!</v>
      </c>
      <c r="B130" s="139">
        <v>12</v>
      </c>
      <c r="C130" s="140"/>
      <c r="D130" s="140"/>
      <c r="E130" s="139">
        <v>12</v>
      </c>
      <c r="F130" s="200"/>
      <c r="G130" s="200">
        <f t="shared" si="21"/>
        <v>0</v>
      </c>
    </row>
    <row r="131" spans="1:8" ht="15.75" x14ac:dyDescent="0.25">
      <c r="A131" s="145" t="e">
        <f>расчёт!#REF!</f>
        <v>#REF!</v>
      </c>
      <c r="B131" s="138">
        <v>1.5</v>
      </c>
      <c r="C131" s="140"/>
      <c r="D131" s="140"/>
      <c r="E131" s="138">
        <v>1.5</v>
      </c>
      <c r="F131" s="200"/>
      <c r="G131" s="200">
        <f t="shared" si="22"/>
        <v>0</v>
      </c>
    </row>
    <row r="132" spans="1:8" ht="15.75" x14ac:dyDescent="0.25">
      <c r="A132" s="176" t="e">
        <f>расчёт!#REF!</f>
        <v>#REF!</v>
      </c>
      <c r="B132" s="246">
        <v>14.5</v>
      </c>
      <c r="C132" s="245">
        <v>4</v>
      </c>
      <c r="D132" s="246">
        <v>6.5</v>
      </c>
      <c r="E132" s="245">
        <v>12</v>
      </c>
      <c r="F132" s="200"/>
      <c r="G132" s="200"/>
    </row>
    <row r="133" spans="1:8" ht="15.75" x14ac:dyDescent="0.25">
      <c r="A133" s="145" t="e">
        <f>расчёт!#REF!</f>
        <v>#REF!</v>
      </c>
      <c r="B133" s="138">
        <v>14.5</v>
      </c>
      <c r="C133" s="140"/>
      <c r="D133" s="138">
        <v>6.5</v>
      </c>
      <c r="E133" s="139">
        <v>8</v>
      </c>
      <c r="F133" s="200"/>
      <c r="G133" s="200">
        <f t="shared" si="21"/>
        <v>0</v>
      </c>
    </row>
    <row r="134" spans="1:8" ht="15.75" x14ac:dyDescent="0.25">
      <c r="A134" s="145" t="e">
        <f>расчёт!#REF!</f>
        <v>#REF!</v>
      </c>
      <c r="B134" s="140"/>
      <c r="C134" s="139">
        <v>4</v>
      </c>
      <c r="D134" s="140"/>
      <c r="E134" s="139">
        <v>4</v>
      </c>
      <c r="F134" s="200"/>
      <c r="G134" s="200">
        <f t="shared" si="22"/>
        <v>0</v>
      </c>
    </row>
    <row r="135" spans="1:8" ht="15.75" x14ac:dyDescent="0.25">
      <c r="A135" s="176" t="e">
        <f>расчёт!#REF!</f>
        <v>#REF!</v>
      </c>
      <c r="B135" s="245">
        <v>1</v>
      </c>
      <c r="C135" s="245">
        <v>14</v>
      </c>
      <c r="D135" s="245">
        <v>1</v>
      </c>
      <c r="E135" s="245">
        <v>14</v>
      </c>
      <c r="F135" s="200"/>
      <c r="G135" s="200"/>
    </row>
    <row r="136" spans="1:8" ht="15.75" x14ac:dyDescent="0.25">
      <c r="A136" s="145" t="e">
        <f>расчёт!#REF!</f>
        <v>#REF!</v>
      </c>
      <c r="B136" s="139">
        <v>1</v>
      </c>
      <c r="C136" s="139">
        <v>10</v>
      </c>
      <c r="D136" s="139">
        <v>1</v>
      </c>
      <c r="E136" s="139">
        <v>10</v>
      </c>
      <c r="F136" s="200"/>
      <c r="G136" s="200">
        <f t="shared" ref="G136:G142" si="23">F136*220</f>
        <v>0</v>
      </c>
    </row>
    <row r="137" spans="1:8" ht="15.75" x14ac:dyDescent="0.25">
      <c r="A137" s="145" t="e">
        <f>расчёт!#REF!</f>
        <v>#REF!</v>
      </c>
      <c r="B137" s="140"/>
      <c r="C137" s="139">
        <v>4</v>
      </c>
      <c r="D137" s="140"/>
      <c r="E137" s="139">
        <v>4</v>
      </c>
      <c r="F137" s="200"/>
      <c r="G137" s="200">
        <f t="shared" ref="G137:G143" si="24">F137*310</f>
        <v>0</v>
      </c>
      <c r="H137" s="224"/>
    </row>
    <row r="138" spans="1:8" ht="15.75" x14ac:dyDescent="0.25">
      <c r="A138" s="176" t="e">
        <f>расчёт!#REF!</f>
        <v>#REF!</v>
      </c>
      <c r="B138" s="245">
        <v>11</v>
      </c>
      <c r="C138" s="245">
        <v>10</v>
      </c>
      <c r="D138" s="245">
        <v>5</v>
      </c>
      <c r="E138" s="245">
        <v>16</v>
      </c>
      <c r="F138" s="200"/>
      <c r="G138" s="200"/>
    </row>
    <row r="139" spans="1:8" ht="15.75" x14ac:dyDescent="0.25">
      <c r="A139" s="145" t="e">
        <f>расчёт!#REF!</f>
        <v>#REF!</v>
      </c>
      <c r="B139" s="139">
        <v>11</v>
      </c>
      <c r="C139" s="139">
        <v>10</v>
      </c>
      <c r="D139" s="139">
        <v>5</v>
      </c>
      <c r="E139" s="139">
        <v>16</v>
      </c>
      <c r="F139" s="200"/>
      <c r="G139" s="200">
        <f t="shared" si="23"/>
        <v>0</v>
      </c>
    </row>
    <row r="140" spans="1:8" ht="15.75" x14ac:dyDescent="0.25">
      <c r="A140" s="145" t="e">
        <f>расчёт!#REF!</f>
        <v>#REF!</v>
      </c>
      <c r="F140" s="200"/>
      <c r="G140" s="200">
        <f t="shared" si="24"/>
        <v>0</v>
      </c>
    </row>
    <row r="141" spans="1:8" ht="15.75" x14ac:dyDescent="0.25">
      <c r="A141" s="176" t="e">
        <f>расчёт!#REF!</f>
        <v>#REF!</v>
      </c>
      <c r="B141" s="246">
        <v>25.5</v>
      </c>
      <c r="C141" s="245">
        <v>10</v>
      </c>
      <c r="D141" s="246">
        <v>5.5</v>
      </c>
      <c r="E141" s="245">
        <v>30</v>
      </c>
      <c r="F141" s="212"/>
      <c r="G141" s="200"/>
    </row>
    <row r="142" spans="1:8" ht="15.75" x14ac:dyDescent="0.25">
      <c r="A142" s="145" t="e">
        <f>расчёт!#REF!</f>
        <v>#REF!</v>
      </c>
      <c r="B142" s="138">
        <v>20.5</v>
      </c>
      <c r="C142" s="139">
        <v>10</v>
      </c>
      <c r="D142" s="138">
        <v>5.5</v>
      </c>
      <c r="E142" s="139">
        <v>25</v>
      </c>
      <c r="F142" s="212"/>
      <c r="G142" s="200">
        <f t="shared" si="23"/>
        <v>0</v>
      </c>
    </row>
    <row r="143" spans="1:8" ht="15.75" x14ac:dyDescent="0.25">
      <c r="A143" s="145" t="e">
        <f>расчёт!#REF!</f>
        <v>#REF!</v>
      </c>
      <c r="B143" s="139">
        <v>5</v>
      </c>
      <c r="C143" s="140"/>
      <c r="D143" s="140"/>
      <c r="E143" s="139">
        <v>5</v>
      </c>
      <c r="F143" s="200"/>
      <c r="G143" s="200">
        <f t="shared" si="24"/>
        <v>0</v>
      </c>
    </row>
    <row r="144" spans="1:8" ht="15.75" outlineLevel="1" x14ac:dyDescent="0.25">
      <c r="A144" s="180" t="e">
        <f>расчёт!#REF!</f>
        <v>#REF!</v>
      </c>
      <c r="B144" s="246">
        <v>16.5</v>
      </c>
      <c r="C144" s="247"/>
      <c r="D144" s="247"/>
      <c r="E144" s="246">
        <v>16.5</v>
      </c>
      <c r="F144" s="213"/>
      <c r="G144" s="200"/>
    </row>
    <row r="145" spans="1:7" ht="15.75" outlineLevel="1" x14ac:dyDescent="0.25">
      <c r="A145" s="183" t="e">
        <f>расчёт!#REF!</f>
        <v>#REF!</v>
      </c>
      <c r="B145" s="139">
        <v>13</v>
      </c>
      <c r="C145" s="140"/>
      <c r="D145" s="140"/>
      <c r="E145" s="139">
        <v>13</v>
      </c>
      <c r="F145" s="212"/>
      <c r="G145" s="200">
        <f>F144*220</f>
        <v>0</v>
      </c>
    </row>
    <row r="146" spans="1:7" ht="15.75" outlineLevel="1" x14ac:dyDescent="0.25">
      <c r="A146" s="183" t="e">
        <f>расчёт!#REF!</f>
        <v>#REF!</v>
      </c>
      <c r="B146" s="138">
        <v>3.5</v>
      </c>
      <c r="C146" s="140"/>
      <c r="D146" s="140"/>
      <c r="E146" s="138">
        <v>3.5</v>
      </c>
      <c r="F146" s="212"/>
      <c r="G146" s="200">
        <f>F145*310</f>
        <v>0</v>
      </c>
    </row>
    <row r="147" spans="1:7" ht="15.75" x14ac:dyDescent="0.25">
      <c r="A147" s="180" t="e">
        <f>расчёт!#REF!</f>
        <v>#REF!</v>
      </c>
      <c r="B147" s="246">
        <v>9.5</v>
      </c>
      <c r="C147" s="247"/>
      <c r="D147" s="245">
        <v>2</v>
      </c>
      <c r="E147" s="246">
        <v>7.5</v>
      </c>
      <c r="F147" s="212"/>
      <c r="G147" s="212"/>
    </row>
    <row r="148" spans="1:7" ht="15.75" x14ac:dyDescent="0.25">
      <c r="A148" s="183" t="e">
        <f>расчёт!#REF!</f>
        <v>#REF!</v>
      </c>
      <c r="B148" s="138">
        <v>7.5</v>
      </c>
      <c r="C148" s="140"/>
      <c r="D148" s="140"/>
      <c r="E148" s="138">
        <v>7.5</v>
      </c>
      <c r="F148" s="212"/>
      <c r="G148" s="200">
        <f>F147*220</f>
        <v>0</v>
      </c>
    </row>
    <row r="149" spans="1:7" ht="15.75" x14ac:dyDescent="0.25">
      <c r="A149" s="183" t="e">
        <f>расчёт!#REF!</f>
        <v>#REF!</v>
      </c>
      <c r="B149" s="139">
        <v>2</v>
      </c>
      <c r="C149" s="140"/>
      <c r="D149" s="139">
        <v>2</v>
      </c>
      <c r="E149" s="140"/>
      <c r="F149" s="212"/>
      <c r="G149" s="200">
        <f>F148*310</f>
        <v>0</v>
      </c>
    </row>
    <row r="150" spans="1:7" ht="15.75" x14ac:dyDescent="0.25">
      <c r="A150" s="180" t="e">
        <f>расчёт!#REF!</f>
        <v>#REF!</v>
      </c>
      <c r="B150" s="245">
        <v>5</v>
      </c>
      <c r="C150" s="247"/>
      <c r="D150" s="245">
        <v>1</v>
      </c>
      <c r="E150" s="245">
        <v>4</v>
      </c>
      <c r="F150" s="212"/>
      <c r="G150" s="212"/>
    </row>
    <row r="151" spans="1:7" ht="15.75" x14ac:dyDescent="0.25">
      <c r="A151" s="183" t="e">
        <f>расчёт!#REF!</f>
        <v>#REF!</v>
      </c>
      <c r="B151" s="138">
        <v>2.5</v>
      </c>
      <c r="C151" s="140"/>
      <c r="D151" s="139">
        <v>1</v>
      </c>
      <c r="E151" s="138">
        <v>1.5</v>
      </c>
      <c r="F151" s="212"/>
      <c r="G151" s="200">
        <f>F150*220</f>
        <v>0</v>
      </c>
    </row>
    <row r="152" spans="1:7" ht="15.75" x14ac:dyDescent="0.25">
      <c r="A152" s="183" t="e">
        <f>расчёт!#REF!</f>
        <v>#REF!</v>
      </c>
      <c r="B152" s="138">
        <v>2.5</v>
      </c>
      <c r="C152" s="140"/>
      <c r="D152" s="140"/>
      <c r="E152" s="138">
        <v>2.5</v>
      </c>
      <c r="F152" s="212"/>
      <c r="G152" s="200">
        <f>F151*310</f>
        <v>0</v>
      </c>
    </row>
    <row r="153" spans="1:7" ht="15.75" x14ac:dyDescent="0.25">
      <c r="A153" s="180" t="e">
        <f>расчёт!#REF!</f>
        <v>#REF!</v>
      </c>
      <c r="B153" s="246">
        <v>1.5</v>
      </c>
      <c r="C153" s="247"/>
      <c r="D153" s="247"/>
      <c r="E153" s="246">
        <v>1.5</v>
      </c>
      <c r="F153" s="212"/>
      <c r="G153" s="212"/>
    </row>
    <row r="154" spans="1:7" ht="15.75" x14ac:dyDescent="0.25">
      <c r="A154" s="183" t="e">
        <f>расчёт!#REF!</f>
        <v>#REF!</v>
      </c>
      <c r="B154" s="138">
        <v>1.5</v>
      </c>
      <c r="C154" s="140"/>
      <c r="D154" s="140"/>
      <c r="E154" s="138">
        <v>1.5</v>
      </c>
      <c r="F154" s="212"/>
      <c r="G154" s="200">
        <f>F153*310</f>
        <v>0</v>
      </c>
    </row>
    <row r="155" spans="1:7" ht="12.75" x14ac:dyDescent="0.2">
      <c r="B155" s="233">
        <v>864.5</v>
      </c>
      <c r="C155" s="234">
        <v>559</v>
      </c>
      <c r="D155" s="234">
        <v>217</v>
      </c>
      <c r="E155" s="235">
        <v>1206.5</v>
      </c>
    </row>
    <row r="157" spans="1:7" ht="15.75" x14ac:dyDescent="0.25">
      <c r="F157" s="201"/>
      <c r="G157" s="201"/>
    </row>
  </sheetData>
  <mergeCells count="4">
    <mergeCell ref="B2:E2"/>
    <mergeCell ref="F2:F3"/>
    <mergeCell ref="G2:G3"/>
    <mergeCell ref="H2:H3"/>
  </mergeCells>
  <conditionalFormatting sqref="G148:G149 G151:G152 F73:F74 F143 F4:F26 F28:F42 F44:F56 F58:F71 F77:F83 F124:F140 F88:G90 F85:F87 F91:F121 G91:G146 G4:G87">
    <cfRule type="cellIs" dxfId="375" priority="4" operator="equal">
      <formula>0</formula>
    </cfRule>
  </conditionalFormatting>
  <conditionalFormatting sqref="G148:G149 G151:G152 G95:G146 G5:G93">
    <cfRule type="cellIs" dxfId="374" priority="3" operator="equal">
      <formula>0</formula>
    </cfRule>
  </conditionalFormatting>
  <conditionalFormatting sqref="G154">
    <cfRule type="cellIs" dxfId="373" priority="2" operator="equal">
      <formula>0</formula>
    </cfRule>
  </conditionalFormatting>
  <conditionalFormatting sqref="G154">
    <cfRule type="cellIs" dxfId="372" priority="1" operator="equal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3" topLeftCell="A46" activePane="bottomLeft" state="frozenSplit"/>
      <selection pane="bottomLeft" activeCell="H63" sqref="H63"/>
    </sheetView>
  </sheetViews>
  <sheetFormatPr defaultRowHeight="11.25" outlineLevelRow="1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SUM(F4:F156)</f>
        <v>98</v>
      </c>
      <c r="G1" s="201">
        <f>SUM(G4:G156)</f>
        <v>22010</v>
      </c>
    </row>
    <row r="2" spans="1:8" ht="12.75" x14ac:dyDescent="0.2">
      <c r="A2" s="43" t="s">
        <v>0</v>
      </c>
      <c r="B2" s="479" t="s">
        <v>248</v>
      </c>
      <c r="C2" s="480"/>
      <c r="D2" s="480"/>
      <c r="E2" s="481"/>
      <c r="F2" s="477" t="s">
        <v>246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176" t="s">
        <v>5</v>
      </c>
      <c r="B4" s="136">
        <v>4</v>
      </c>
      <c r="C4" s="136">
        <v>10</v>
      </c>
      <c r="D4" s="136">
        <v>2</v>
      </c>
      <c r="E4" s="136">
        <v>12</v>
      </c>
      <c r="F4" s="200"/>
      <c r="G4" s="200"/>
    </row>
    <row r="5" spans="1:8" ht="15.75" x14ac:dyDescent="0.25">
      <c r="A5" s="145" t="s">
        <v>6</v>
      </c>
      <c r="B5" s="138">
        <v>3.5</v>
      </c>
      <c r="C5" s="139">
        <v>10</v>
      </c>
      <c r="D5" s="139">
        <v>2</v>
      </c>
      <c r="E5" s="138">
        <v>11.5</v>
      </c>
      <c r="F5" s="200"/>
      <c r="G5" s="200">
        <f>F5*220</f>
        <v>0</v>
      </c>
      <c r="H5" s="72"/>
    </row>
    <row r="6" spans="1:8" ht="15.75" x14ac:dyDescent="0.25">
      <c r="A6" s="145" t="s">
        <v>8</v>
      </c>
      <c r="B6" s="138">
        <v>0.5</v>
      </c>
      <c r="C6" s="140"/>
      <c r="D6" s="140"/>
      <c r="E6" s="138">
        <v>0.5</v>
      </c>
      <c r="F6" s="200"/>
      <c r="G6" s="200">
        <f>F6*310</f>
        <v>0</v>
      </c>
    </row>
    <row r="7" spans="1:8" ht="15.75" x14ac:dyDescent="0.25">
      <c r="A7" s="176" t="s">
        <v>7</v>
      </c>
      <c r="B7" s="135">
        <v>16.5</v>
      </c>
      <c r="C7" s="136">
        <v>8</v>
      </c>
      <c r="D7" s="135">
        <v>7.5</v>
      </c>
      <c r="E7" s="136">
        <v>17</v>
      </c>
      <c r="F7" s="200"/>
      <c r="G7" s="200"/>
    </row>
    <row r="8" spans="1:8" ht="15.75" x14ac:dyDescent="0.25">
      <c r="A8" s="145" t="s">
        <v>6</v>
      </c>
      <c r="B8" s="138">
        <v>10.5</v>
      </c>
      <c r="C8" s="139">
        <v>8</v>
      </c>
      <c r="D8" s="138">
        <v>7.5</v>
      </c>
      <c r="E8" s="139">
        <v>11</v>
      </c>
      <c r="F8" s="200"/>
      <c r="G8" s="200">
        <f>F8*220</f>
        <v>0</v>
      </c>
      <c r="H8" s="72"/>
    </row>
    <row r="9" spans="1:8" ht="15.75" x14ac:dyDescent="0.25">
      <c r="A9" s="145" t="s">
        <v>8</v>
      </c>
      <c r="B9" s="139">
        <v>6</v>
      </c>
      <c r="C9" s="140"/>
      <c r="D9" s="140"/>
      <c r="E9" s="139">
        <v>6</v>
      </c>
      <c r="F9" s="200"/>
      <c r="G9" s="200">
        <f>F9*310</f>
        <v>0</v>
      </c>
    </row>
    <row r="10" spans="1:8" ht="15.75" x14ac:dyDescent="0.25">
      <c r="A10" s="176" t="s">
        <v>9</v>
      </c>
      <c r="B10" s="135">
        <v>9.5</v>
      </c>
      <c r="C10" s="136">
        <v>8</v>
      </c>
      <c r="D10" s="135">
        <v>0.5</v>
      </c>
      <c r="E10" s="136">
        <v>17</v>
      </c>
      <c r="F10" s="200"/>
      <c r="G10" s="200"/>
    </row>
    <row r="11" spans="1:8" ht="15.75" x14ac:dyDescent="0.25">
      <c r="A11" s="145" t="s">
        <v>6</v>
      </c>
      <c r="B11" s="138">
        <v>7.5</v>
      </c>
      <c r="C11" s="139">
        <v>8</v>
      </c>
      <c r="D11" s="138">
        <v>0.5</v>
      </c>
      <c r="E11" s="139">
        <v>15</v>
      </c>
      <c r="F11" s="200"/>
      <c r="G11" s="200">
        <f>F11*220</f>
        <v>0</v>
      </c>
    </row>
    <row r="12" spans="1:8" ht="15.75" x14ac:dyDescent="0.25">
      <c r="A12" s="145" t="s">
        <v>8</v>
      </c>
      <c r="B12" s="139">
        <v>2</v>
      </c>
      <c r="C12" s="140"/>
      <c r="D12" s="140"/>
      <c r="E12" s="139">
        <v>2</v>
      </c>
      <c r="F12" s="200"/>
      <c r="G12" s="200">
        <f>F12*310</f>
        <v>0</v>
      </c>
    </row>
    <row r="13" spans="1:8" ht="15.75" x14ac:dyDescent="0.25">
      <c r="A13" s="176" t="s">
        <v>10</v>
      </c>
      <c r="B13" s="135">
        <v>11.5</v>
      </c>
      <c r="C13" s="136">
        <v>9</v>
      </c>
      <c r="D13" s="135">
        <v>2.5</v>
      </c>
      <c r="E13" s="136">
        <v>18</v>
      </c>
      <c r="F13" s="200"/>
      <c r="G13" s="200"/>
    </row>
    <row r="14" spans="1:8" ht="15.75" x14ac:dyDescent="0.25">
      <c r="A14" s="145" t="s">
        <v>6</v>
      </c>
      <c r="B14" s="138">
        <v>11.5</v>
      </c>
      <c r="C14" s="139">
        <v>9</v>
      </c>
      <c r="D14" s="138">
        <v>2.5</v>
      </c>
      <c r="E14" s="139">
        <v>18</v>
      </c>
      <c r="F14" s="200"/>
      <c r="G14" s="200">
        <f>F14*220</f>
        <v>0</v>
      </c>
    </row>
    <row r="15" spans="1:8" ht="15.75" x14ac:dyDescent="0.25">
      <c r="A15" s="176" t="s">
        <v>244</v>
      </c>
      <c r="F15" s="200"/>
      <c r="G15" s="200"/>
    </row>
    <row r="16" spans="1:8" ht="15.75" x14ac:dyDescent="0.25">
      <c r="A16" s="145" t="s">
        <v>6</v>
      </c>
      <c r="F16" s="200">
        <v>2</v>
      </c>
      <c r="G16" s="200">
        <f>F16*220</f>
        <v>440</v>
      </c>
    </row>
    <row r="17" spans="1:8" ht="15.75" outlineLevel="1" x14ac:dyDescent="0.25">
      <c r="A17" s="180" t="s">
        <v>94</v>
      </c>
      <c r="B17" s="136">
        <v>1</v>
      </c>
      <c r="C17" s="137"/>
      <c r="D17" s="137"/>
      <c r="E17" s="136">
        <v>1</v>
      </c>
      <c r="F17" s="200"/>
      <c r="G17" s="200"/>
    </row>
    <row r="18" spans="1:8" ht="15.75" outlineLevel="1" x14ac:dyDescent="0.25">
      <c r="A18" s="183" t="s">
        <v>6</v>
      </c>
      <c r="B18" s="139">
        <v>1</v>
      </c>
      <c r="C18" s="140"/>
      <c r="D18" s="140"/>
      <c r="E18" s="139">
        <v>1</v>
      </c>
      <c r="F18" s="200"/>
      <c r="G18" s="200"/>
    </row>
    <row r="19" spans="1:8" ht="15.75" x14ac:dyDescent="0.25">
      <c r="A19" s="180" t="s">
        <v>85</v>
      </c>
      <c r="B19" s="136">
        <v>1</v>
      </c>
      <c r="C19" s="137"/>
      <c r="D19" s="136">
        <v>1</v>
      </c>
      <c r="E19" s="137"/>
      <c r="F19" s="200"/>
      <c r="G19" s="200"/>
    </row>
    <row r="20" spans="1:8" ht="15.75" x14ac:dyDescent="0.25">
      <c r="A20" s="183" t="s">
        <v>6</v>
      </c>
      <c r="B20" s="139">
        <v>1</v>
      </c>
      <c r="C20" s="140"/>
      <c r="D20" s="139">
        <v>1</v>
      </c>
      <c r="E20" s="140"/>
      <c r="F20" s="200"/>
      <c r="G20" s="200"/>
    </row>
    <row r="21" spans="1:8" ht="15.75" x14ac:dyDescent="0.25">
      <c r="A21" s="183" t="s">
        <v>8</v>
      </c>
      <c r="F21" s="200"/>
      <c r="G21" s="200"/>
    </row>
    <row r="22" spans="1:8" ht="15.75" x14ac:dyDescent="0.25">
      <c r="A22" s="180" t="s">
        <v>11</v>
      </c>
      <c r="B22" s="136">
        <v>1</v>
      </c>
      <c r="C22" s="137"/>
      <c r="D22" s="137"/>
      <c r="E22" s="136">
        <v>1</v>
      </c>
      <c r="F22" s="200"/>
      <c r="G22" s="200"/>
    </row>
    <row r="23" spans="1:8" ht="15.75" x14ac:dyDescent="0.25">
      <c r="A23" s="183" t="s">
        <v>6</v>
      </c>
      <c r="B23" s="139">
        <v>1</v>
      </c>
      <c r="C23" s="140"/>
      <c r="D23" s="140"/>
      <c r="E23" s="139">
        <v>1</v>
      </c>
      <c r="F23" s="200"/>
      <c r="G23" s="200"/>
    </row>
    <row r="24" spans="1:8" ht="15.75" x14ac:dyDescent="0.25">
      <c r="A24" s="176" t="s">
        <v>12</v>
      </c>
      <c r="B24" s="136">
        <v>7</v>
      </c>
      <c r="C24" s="137"/>
      <c r="D24" s="135">
        <v>1.5</v>
      </c>
      <c r="E24" s="135">
        <v>5.5</v>
      </c>
      <c r="F24" s="200"/>
      <c r="G24" s="200"/>
    </row>
    <row r="25" spans="1:8" ht="15.75" x14ac:dyDescent="0.25">
      <c r="A25" s="145" t="s">
        <v>6</v>
      </c>
      <c r="B25" s="139">
        <v>7</v>
      </c>
      <c r="C25" s="140"/>
      <c r="D25" s="138">
        <v>1.5</v>
      </c>
      <c r="E25" s="138">
        <v>5.5</v>
      </c>
      <c r="F25" s="200"/>
      <c r="G25" s="200"/>
    </row>
    <row r="26" spans="1:8" ht="15.75" x14ac:dyDescent="0.25">
      <c r="A26" s="176" t="s">
        <v>13</v>
      </c>
      <c r="B26" s="136">
        <v>7</v>
      </c>
      <c r="C26" s="136">
        <v>26</v>
      </c>
      <c r="D26" s="135">
        <v>3.5</v>
      </c>
      <c r="E26" s="135">
        <v>29.5</v>
      </c>
      <c r="F26" s="200"/>
      <c r="G26" s="200"/>
    </row>
    <row r="27" spans="1:8" ht="15.75" x14ac:dyDescent="0.25">
      <c r="A27" s="145" t="s">
        <v>6</v>
      </c>
      <c r="B27" s="138">
        <v>6.5</v>
      </c>
      <c r="C27" s="139">
        <v>18</v>
      </c>
      <c r="D27" s="139">
        <v>3</v>
      </c>
      <c r="E27" s="138">
        <v>21.5</v>
      </c>
      <c r="F27" s="212">
        <v>15</v>
      </c>
      <c r="G27" s="200">
        <f>F27*220</f>
        <v>3300</v>
      </c>
    </row>
    <row r="28" spans="1:8" ht="15.75" x14ac:dyDescent="0.25">
      <c r="A28" s="145" t="s">
        <v>8</v>
      </c>
      <c r="B28" s="138">
        <v>0.5</v>
      </c>
      <c r="C28" s="139">
        <v>8</v>
      </c>
      <c r="D28" s="138">
        <v>0.5</v>
      </c>
      <c r="E28" s="139">
        <v>8</v>
      </c>
      <c r="F28" s="200"/>
      <c r="G28" s="200">
        <f>F28*310</f>
        <v>0</v>
      </c>
    </row>
    <row r="29" spans="1:8" ht="15.75" x14ac:dyDescent="0.25">
      <c r="A29" s="176" t="s">
        <v>14</v>
      </c>
      <c r="B29" s="135">
        <v>18.5</v>
      </c>
      <c r="C29" s="136">
        <v>10</v>
      </c>
      <c r="D29" s="135">
        <v>2.5</v>
      </c>
      <c r="E29" s="136">
        <v>26</v>
      </c>
      <c r="F29" s="200"/>
      <c r="G29" s="200"/>
    </row>
    <row r="30" spans="1:8" ht="15.75" x14ac:dyDescent="0.25">
      <c r="A30" s="145" t="s">
        <v>6</v>
      </c>
      <c r="B30" s="139">
        <v>15</v>
      </c>
      <c r="C30" s="139">
        <v>10</v>
      </c>
      <c r="D30" s="138">
        <v>1.5</v>
      </c>
      <c r="E30" s="138">
        <v>23.5</v>
      </c>
      <c r="F30" s="200"/>
      <c r="G30" s="200">
        <f>F30*220</f>
        <v>0</v>
      </c>
      <c r="H30" s="72"/>
    </row>
    <row r="31" spans="1:8" ht="15.75" x14ac:dyDescent="0.25">
      <c r="A31" s="145" t="s">
        <v>8</v>
      </c>
      <c r="B31" s="138">
        <v>3.5</v>
      </c>
      <c r="C31" s="140"/>
      <c r="D31" s="139">
        <v>1</v>
      </c>
      <c r="E31" s="138">
        <v>2.5</v>
      </c>
      <c r="F31" s="200"/>
      <c r="G31" s="200">
        <f>F31*310</f>
        <v>0</v>
      </c>
    </row>
    <row r="32" spans="1:8" ht="15.75" x14ac:dyDescent="0.25">
      <c r="A32" s="176" t="s">
        <v>15</v>
      </c>
      <c r="B32" s="136">
        <v>19</v>
      </c>
      <c r="C32" s="137"/>
      <c r="D32" s="137"/>
      <c r="E32" s="136">
        <v>19</v>
      </c>
      <c r="F32" s="200"/>
      <c r="G32" s="200"/>
    </row>
    <row r="33" spans="1:8" ht="15.75" x14ac:dyDescent="0.25">
      <c r="A33" s="145" t="s">
        <v>6</v>
      </c>
      <c r="B33" s="138">
        <v>11.5</v>
      </c>
      <c r="C33" s="140"/>
      <c r="D33" s="140"/>
      <c r="E33" s="138">
        <v>11.5</v>
      </c>
      <c r="F33" s="200"/>
      <c r="G33" s="200">
        <f>F33*220</f>
        <v>0</v>
      </c>
    </row>
    <row r="34" spans="1:8" ht="15.75" x14ac:dyDescent="0.25">
      <c r="A34" s="145" t="s">
        <v>8</v>
      </c>
      <c r="B34" s="138">
        <v>7.5</v>
      </c>
      <c r="C34" s="140"/>
      <c r="D34" s="140"/>
      <c r="E34" s="138">
        <v>7.5</v>
      </c>
      <c r="F34" s="200"/>
      <c r="G34" s="200">
        <f>F34*310</f>
        <v>0</v>
      </c>
    </row>
    <row r="35" spans="1:8" ht="15.75" x14ac:dyDescent="0.25">
      <c r="A35" s="176" t="s">
        <v>16</v>
      </c>
      <c r="B35" s="135">
        <v>30.5</v>
      </c>
      <c r="C35" s="136">
        <v>10</v>
      </c>
      <c r="D35" s="135">
        <v>9.5</v>
      </c>
      <c r="E35" s="136">
        <v>31</v>
      </c>
      <c r="F35" s="200"/>
      <c r="G35" s="200"/>
    </row>
    <row r="36" spans="1:8" ht="15.75" x14ac:dyDescent="0.25">
      <c r="A36" s="145" t="s">
        <v>6</v>
      </c>
      <c r="B36" s="138">
        <v>23.5</v>
      </c>
      <c r="C36" s="139">
        <v>10</v>
      </c>
      <c r="D36" s="139">
        <v>7</v>
      </c>
      <c r="E36" s="138">
        <v>26.5</v>
      </c>
      <c r="F36" s="200"/>
      <c r="G36" s="200">
        <f>F36*220</f>
        <v>0</v>
      </c>
    </row>
    <row r="37" spans="1:8" ht="15.75" x14ac:dyDescent="0.25">
      <c r="A37" s="145" t="s">
        <v>8</v>
      </c>
      <c r="B37" s="139">
        <v>7</v>
      </c>
      <c r="C37" s="140"/>
      <c r="D37" s="138">
        <v>2.5</v>
      </c>
      <c r="E37" s="138">
        <v>4.5</v>
      </c>
      <c r="F37" s="200"/>
      <c r="G37" s="200">
        <f>F37*310</f>
        <v>0</v>
      </c>
    </row>
    <row r="38" spans="1:8" ht="15.75" x14ac:dyDescent="0.25">
      <c r="A38" s="176" t="s">
        <v>17</v>
      </c>
      <c r="B38" s="135">
        <v>19.5</v>
      </c>
      <c r="C38" s="136">
        <v>4</v>
      </c>
      <c r="D38" s="136">
        <v>4</v>
      </c>
      <c r="E38" s="135">
        <v>19.5</v>
      </c>
      <c r="F38" s="200"/>
      <c r="G38" s="200"/>
      <c r="H38" s="72"/>
    </row>
    <row r="39" spans="1:8" ht="15.75" x14ac:dyDescent="0.25">
      <c r="A39" s="145" t="s">
        <v>6</v>
      </c>
      <c r="B39" s="138">
        <v>18.5</v>
      </c>
      <c r="C39" s="140"/>
      <c r="D39" s="139">
        <v>3</v>
      </c>
      <c r="E39" s="138">
        <v>15.5</v>
      </c>
      <c r="F39" s="200"/>
      <c r="G39" s="200">
        <f t="shared" ref="G39" si="0">F39*220</f>
        <v>0</v>
      </c>
      <c r="H39" s="72"/>
    </row>
    <row r="40" spans="1:8" ht="15.75" x14ac:dyDescent="0.25">
      <c r="A40" s="145" t="s">
        <v>8</v>
      </c>
      <c r="B40" s="139">
        <v>1</v>
      </c>
      <c r="C40" s="139">
        <v>4</v>
      </c>
      <c r="D40" s="139">
        <v>1</v>
      </c>
      <c r="E40" s="139">
        <v>4</v>
      </c>
      <c r="F40" s="200"/>
      <c r="G40" s="200">
        <f t="shared" ref="G40" si="1">F40*310</f>
        <v>0</v>
      </c>
    </row>
    <row r="41" spans="1:8" ht="15.75" x14ac:dyDescent="0.25">
      <c r="A41" s="176" t="s">
        <v>18</v>
      </c>
      <c r="B41" s="136">
        <v>44</v>
      </c>
      <c r="C41" s="137"/>
      <c r="D41" s="136">
        <v>3</v>
      </c>
      <c r="E41" s="136">
        <v>41</v>
      </c>
      <c r="F41" s="200"/>
      <c r="G41" s="200"/>
      <c r="H41" s="72"/>
    </row>
    <row r="42" spans="1:8" ht="15.75" x14ac:dyDescent="0.25">
      <c r="A42" s="145" t="s">
        <v>6</v>
      </c>
      <c r="B42" s="138">
        <v>34.5</v>
      </c>
      <c r="C42" s="140"/>
      <c r="D42" s="139">
        <v>3</v>
      </c>
      <c r="E42" s="138">
        <v>31.5</v>
      </c>
      <c r="F42" s="200"/>
      <c r="G42" s="200">
        <f t="shared" ref="G42" si="2">F42*220</f>
        <v>0</v>
      </c>
    </row>
    <row r="43" spans="1:8" ht="15.75" x14ac:dyDescent="0.25">
      <c r="A43" s="145" t="s">
        <v>8</v>
      </c>
      <c r="B43" s="138">
        <v>9.5</v>
      </c>
      <c r="C43" s="140"/>
      <c r="D43" s="140"/>
      <c r="E43" s="138">
        <v>9.5</v>
      </c>
      <c r="F43" s="212"/>
      <c r="G43" s="200">
        <f t="shared" ref="G43" si="3">F43*310</f>
        <v>0</v>
      </c>
    </row>
    <row r="44" spans="1:8" ht="15.75" x14ac:dyDescent="0.25">
      <c r="A44" s="176" t="s">
        <v>19</v>
      </c>
      <c r="B44" s="136">
        <v>19</v>
      </c>
      <c r="C44" s="137"/>
      <c r="D44" s="137"/>
      <c r="E44" s="136">
        <v>19</v>
      </c>
      <c r="F44" s="200"/>
      <c r="G44" s="200"/>
    </row>
    <row r="45" spans="1:8" ht="15.75" x14ac:dyDescent="0.25">
      <c r="A45" s="145" t="s">
        <v>6</v>
      </c>
      <c r="B45" s="139">
        <v>17</v>
      </c>
      <c r="C45" s="140"/>
      <c r="D45" s="140"/>
      <c r="E45" s="139">
        <v>17</v>
      </c>
      <c r="F45" s="200"/>
      <c r="G45" s="200">
        <f t="shared" ref="G45" si="4">F45*220</f>
        <v>0</v>
      </c>
    </row>
    <row r="46" spans="1:8" ht="15.75" x14ac:dyDescent="0.25">
      <c r="A46" s="145" t="s">
        <v>8</v>
      </c>
      <c r="B46" s="139">
        <v>2</v>
      </c>
      <c r="C46" s="140"/>
      <c r="D46" s="140"/>
      <c r="E46" s="139">
        <v>2</v>
      </c>
      <c r="F46" s="200"/>
      <c r="G46" s="200">
        <f t="shared" ref="G46" si="5">F46*310</f>
        <v>0</v>
      </c>
    </row>
    <row r="47" spans="1:8" ht="15.75" x14ac:dyDescent="0.25">
      <c r="A47" s="176" t="s">
        <v>20</v>
      </c>
      <c r="B47" s="136">
        <v>82</v>
      </c>
      <c r="C47" s="136">
        <v>40</v>
      </c>
      <c r="D47" s="135">
        <v>20.5</v>
      </c>
      <c r="E47" s="135">
        <v>101.5</v>
      </c>
      <c r="F47" s="200"/>
      <c r="G47" s="200"/>
    </row>
    <row r="48" spans="1:8" ht="15.75" x14ac:dyDescent="0.25">
      <c r="A48" s="145" t="s">
        <v>6</v>
      </c>
      <c r="B48" s="138">
        <v>62.5</v>
      </c>
      <c r="C48" s="139">
        <v>40</v>
      </c>
      <c r="D48" s="139">
        <v>13</v>
      </c>
      <c r="E48" s="138">
        <v>89.5</v>
      </c>
      <c r="F48" s="200"/>
      <c r="G48" s="200">
        <f t="shared" ref="G48" si="6">F48*220</f>
        <v>0</v>
      </c>
    </row>
    <row r="49" spans="1:8" ht="15.75" x14ac:dyDescent="0.25">
      <c r="A49" s="145" t="s">
        <v>8</v>
      </c>
      <c r="B49" s="138">
        <v>19.5</v>
      </c>
      <c r="C49" s="140"/>
      <c r="D49" s="138">
        <v>7.5</v>
      </c>
      <c r="E49" s="139">
        <v>12</v>
      </c>
      <c r="F49" s="200"/>
      <c r="G49" s="200">
        <f t="shared" ref="G49" si="7">F49*310</f>
        <v>0</v>
      </c>
    </row>
    <row r="50" spans="1:8" ht="15.75" x14ac:dyDescent="0.25">
      <c r="A50" s="176" t="s">
        <v>21</v>
      </c>
      <c r="B50" s="135">
        <v>17.5</v>
      </c>
      <c r="C50" s="136">
        <v>30</v>
      </c>
      <c r="D50" s="136">
        <v>3</v>
      </c>
      <c r="E50" s="135">
        <v>44.5</v>
      </c>
      <c r="F50" s="200"/>
      <c r="G50" s="200"/>
    </row>
    <row r="51" spans="1:8" ht="15.75" x14ac:dyDescent="0.25">
      <c r="A51" s="145" t="s">
        <v>6</v>
      </c>
      <c r="B51" s="138">
        <v>13.5</v>
      </c>
      <c r="C51" s="139">
        <v>30</v>
      </c>
      <c r="D51" s="139">
        <v>1</v>
      </c>
      <c r="E51" s="138">
        <v>42.5</v>
      </c>
      <c r="F51" s="200"/>
      <c r="G51" s="200">
        <f t="shared" ref="G51" si="8">F51*220</f>
        <v>0</v>
      </c>
    </row>
    <row r="52" spans="1:8" ht="15.75" x14ac:dyDescent="0.25">
      <c r="A52" s="145" t="s">
        <v>8</v>
      </c>
      <c r="B52" s="139">
        <v>4</v>
      </c>
      <c r="C52" s="140"/>
      <c r="D52" s="139">
        <v>2</v>
      </c>
      <c r="E52" s="139">
        <v>2</v>
      </c>
      <c r="F52" s="200"/>
      <c r="G52" s="200">
        <f t="shared" ref="G52" si="9">F52*310</f>
        <v>0</v>
      </c>
    </row>
    <row r="53" spans="1:8" ht="15.75" x14ac:dyDescent="0.25">
      <c r="A53" s="176" t="s">
        <v>22</v>
      </c>
      <c r="B53" s="135">
        <v>22.5</v>
      </c>
      <c r="C53" s="136">
        <v>8</v>
      </c>
      <c r="D53" s="136">
        <v>4</v>
      </c>
      <c r="E53" s="135">
        <v>26.5</v>
      </c>
      <c r="F53" s="200"/>
      <c r="G53" s="200"/>
    </row>
    <row r="54" spans="1:8" ht="15.75" x14ac:dyDescent="0.25">
      <c r="A54" s="145" t="s">
        <v>6</v>
      </c>
      <c r="B54" s="138">
        <v>15.5</v>
      </c>
      <c r="C54" s="139">
        <v>8</v>
      </c>
      <c r="D54" s="139">
        <v>4</v>
      </c>
      <c r="E54" s="138">
        <v>19.5</v>
      </c>
      <c r="F54" s="200"/>
      <c r="G54" s="200">
        <f t="shared" ref="G54:G63" si="10">F54*220</f>
        <v>0</v>
      </c>
    </row>
    <row r="55" spans="1:8" ht="15.75" x14ac:dyDescent="0.25">
      <c r="A55" s="145" t="s">
        <v>8</v>
      </c>
      <c r="B55" s="139">
        <v>7</v>
      </c>
      <c r="C55" s="140"/>
      <c r="D55" s="140"/>
      <c r="E55" s="139">
        <v>7</v>
      </c>
      <c r="F55" s="200"/>
      <c r="G55" s="200">
        <f t="shared" ref="G55:G64" si="11">F55*310</f>
        <v>0</v>
      </c>
    </row>
    <row r="56" spans="1:8" ht="15.75" x14ac:dyDescent="0.25">
      <c r="A56" s="176" t="s">
        <v>23</v>
      </c>
      <c r="B56" s="136">
        <v>40</v>
      </c>
      <c r="C56" s="136">
        <v>51</v>
      </c>
      <c r="D56" s="135">
        <v>24.5</v>
      </c>
      <c r="E56" s="135">
        <v>66.5</v>
      </c>
      <c r="F56" s="200"/>
      <c r="G56" s="200"/>
    </row>
    <row r="57" spans="1:8" ht="15.75" x14ac:dyDescent="0.25">
      <c r="A57" s="145" t="s">
        <v>6</v>
      </c>
      <c r="B57" s="139">
        <v>34</v>
      </c>
      <c r="C57" s="139">
        <v>46</v>
      </c>
      <c r="D57" s="138">
        <v>24.5</v>
      </c>
      <c r="E57" s="138">
        <v>55.5</v>
      </c>
      <c r="F57" s="212">
        <v>10</v>
      </c>
      <c r="G57" s="200">
        <f t="shared" si="10"/>
        <v>2200</v>
      </c>
    </row>
    <row r="58" spans="1:8" ht="15.75" x14ac:dyDescent="0.25">
      <c r="A58" s="145" t="s">
        <v>8</v>
      </c>
      <c r="B58" s="139">
        <v>6</v>
      </c>
      <c r="C58" s="139">
        <v>5</v>
      </c>
      <c r="D58" s="140"/>
      <c r="E58" s="139">
        <v>11</v>
      </c>
      <c r="F58" s="200"/>
      <c r="G58" s="200">
        <f t="shared" si="11"/>
        <v>0</v>
      </c>
    </row>
    <row r="59" spans="1:8" ht="15.75" x14ac:dyDescent="0.25">
      <c r="A59" s="176" t="s">
        <v>24</v>
      </c>
      <c r="B59" s="136">
        <v>9</v>
      </c>
      <c r="C59" s="136">
        <v>34</v>
      </c>
      <c r="D59" s="135">
        <v>9.5</v>
      </c>
      <c r="E59" s="135">
        <v>33.5</v>
      </c>
      <c r="F59" s="200"/>
      <c r="G59" s="200"/>
    </row>
    <row r="60" spans="1:8" ht="15.75" x14ac:dyDescent="0.25">
      <c r="A60" s="145" t="s">
        <v>6</v>
      </c>
      <c r="B60" s="139">
        <v>6</v>
      </c>
      <c r="C60" s="139">
        <v>29</v>
      </c>
      <c r="D60" s="138">
        <v>8.5</v>
      </c>
      <c r="E60" s="138">
        <v>26.5</v>
      </c>
      <c r="F60" s="200">
        <v>12</v>
      </c>
      <c r="G60" s="200">
        <f t="shared" si="10"/>
        <v>2640</v>
      </c>
    </row>
    <row r="61" spans="1:8" ht="15.75" x14ac:dyDescent="0.25">
      <c r="A61" s="145" t="s">
        <v>8</v>
      </c>
      <c r="B61" s="139">
        <v>3</v>
      </c>
      <c r="C61" s="139">
        <v>5</v>
      </c>
      <c r="D61" s="139">
        <v>1</v>
      </c>
      <c r="E61" s="139">
        <v>7</v>
      </c>
      <c r="F61" s="200"/>
      <c r="G61" s="200">
        <f t="shared" si="11"/>
        <v>0</v>
      </c>
    </row>
    <row r="62" spans="1:8" ht="15.75" x14ac:dyDescent="0.25">
      <c r="A62" s="176" t="s">
        <v>86</v>
      </c>
      <c r="B62" s="136">
        <v>13</v>
      </c>
      <c r="C62" s="136">
        <v>12</v>
      </c>
      <c r="D62" s="136">
        <v>6</v>
      </c>
      <c r="E62" s="136">
        <v>19</v>
      </c>
      <c r="F62" s="200"/>
      <c r="G62" s="200"/>
      <c r="H62" s="72"/>
    </row>
    <row r="63" spans="1:8" ht="15.75" x14ac:dyDescent="0.25">
      <c r="A63" s="145" t="s">
        <v>6</v>
      </c>
      <c r="B63" s="138">
        <v>11.5</v>
      </c>
      <c r="C63" s="139">
        <v>8</v>
      </c>
      <c r="D63" s="139">
        <v>6</v>
      </c>
      <c r="E63" s="138">
        <v>13.5</v>
      </c>
      <c r="F63" s="200">
        <v>10</v>
      </c>
      <c r="G63" s="200">
        <f t="shared" si="10"/>
        <v>2200</v>
      </c>
    </row>
    <row r="64" spans="1:8" ht="15.75" x14ac:dyDescent="0.25">
      <c r="A64" s="145" t="s">
        <v>8</v>
      </c>
      <c r="B64" s="138">
        <v>1.5</v>
      </c>
      <c r="C64" s="139">
        <v>4</v>
      </c>
      <c r="D64" s="140"/>
      <c r="E64" s="138">
        <v>5.5</v>
      </c>
      <c r="F64" s="200"/>
      <c r="G64" s="200">
        <f t="shared" si="11"/>
        <v>0</v>
      </c>
    </row>
    <row r="65" spans="1:7" ht="15.75" x14ac:dyDescent="0.25">
      <c r="A65" s="176" t="s">
        <v>154</v>
      </c>
      <c r="B65" s="136">
        <v>1</v>
      </c>
      <c r="C65" s="137"/>
      <c r="D65" s="137"/>
      <c r="E65" s="136">
        <v>1</v>
      </c>
      <c r="F65" s="200"/>
      <c r="G65" s="200"/>
    </row>
    <row r="66" spans="1:7" ht="15.75" x14ac:dyDescent="0.25">
      <c r="A66" s="145" t="s">
        <v>6</v>
      </c>
      <c r="B66" s="139">
        <v>1</v>
      </c>
      <c r="C66" s="140"/>
      <c r="D66" s="140"/>
      <c r="E66" s="139">
        <v>1</v>
      </c>
      <c r="F66" s="200"/>
      <c r="G66" s="200"/>
    </row>
    <row r="67" spans="1:7" ht="15.75" x14ac:dyDescent="0.25">
      <c r="A67" s="176" t="s">
        <v>95</v>
      </c>
      <c r="B67" s="136">
        <v>28</v>
      </c>
      <c r="C67" s="136">
        <v>25</v>
      </c>
      <c r="D67" s="135">
        <v>8.5</v>
      </c>
      <c r="E67" s="135">
        <v>44.5</v>
      </c>
      <c r="F67" s="200"/>
      <c r="G67" s="200"/>
    </row>
    <row r="68" spans="1:7" ht="15.75" x14ac:dyDescent="0.25">
      <c r="A68" s="145" t="s">
        <v>6</v>
      </c>
      <c r="B68" s="139">
        <v>22</v>
      </c>
      <c r="C68" s="139">
        <v>20</v>
      </c>
      <c r="D68" s="138">
        <v>6.5</v>
      </c>
      <c r="E68" s="138">
        <v>35.5</v>
      </c>
      <c r="F68" s="200"/>
      <c r="G68" s="200">
        <f t="shared" ref="G68:G86" si="12">F68*220</f>
        <v>0</v>
      </c>
    </row>
    <row r="69" spans="1:7" ht="15.75" x14ac:dyDescent="0.25">
      <c r="A69" s="145" t="s">
        <v>8</v>
      </c>
      <c r="B69" s="139">
        <v>6</v>
      </c>
      <c r="C69" s="139">
        <v>5</v>
      </c>
      <c r="D69" s="139">
        <v>2</v>
      </c>
      <c r="E69" s="139">
        <v>9</v>
      </c>
      <c r="F69" s="200"/>
      <c r="G69" s="200">
        <f t="shared" ref="G69:G87" si="13">F69*310</f>
        <v>0</v>
      </c>
    </row>
    <row r="70" spans="1:7" ht="15.75" x14ac:dyDescent="0.25">
      <c r="A70" s="176" t="s">
        <v>96</v>
      </c>
      <c r="B70" s="135">
        <v>32.5</v>
      </c>
      <c r="C70" s="137"/>
      <c r="D70" s="136">
        <v>2</v>
      </c>
      <c r="E70" s="135">
        <v>30.5</v>
      </c>
      <c r="F70" s="200"/>
      <c r="G70" s="200"/>
    </row>
    <row r="71" spans="1:7" ht="15.75" x14ac:dyDescent="0.25">
      <c r="A71" s="145" t="s">
        <v>6</v>
      </c>
      <c r="B71" s="138">
        <v>28.5</v>
      </c>
      <c r="C71" s="140"/>
      <c r="D71" s="139">
        <v>2</v>
      </c>
      <c r="E71" s="138">
        <v>26.5</v>
      </c>
      <c r="F71" s="200">
        <v>10</v>
      </c>
      <c r="G71" s="200">
        <f t="shared" si="12"/>
        <v>2200</v>
      </c>
    </row>
    <row r="72" spans="1:7" ht="15.75" x14ac:dyDescent="0.25">
      <c r="A72" s="145" t="s">
        <v>8</v>
      </c>
      <c r="B72" s="139">
        <v>4</v>
      </c>
      <c r="C72" s="140"/>
      <c r="D72" s="140"/>
      <c r="E72" s="139">
        <v>4</v>
      </c>
      <c r="F72" s="212"/>
      <c r="G72" s="200">
        <f t="shared" si="13"/>
        <v>0</v>
      </c>
    </row>
    <row r="73" spans="1:7" ht="15.75" x14ac:dyDescent="0.25">
      <c r="A73" s="176" t="s">
        <v>97</v>
      </c>
      <c r="B73" s="135">
        <v>37.5</v>
      </c>
      <c r="C73" s="136">
        <v>5</v>
      </c>
      <c r="D73" s="136">
        <v>4</v>
      </c>
      <c r="E73" s="135">
        <v>38.5</v>
      </c>
      <c r="F73" s="200"/>
      <c r="G73" s="200"/>
    </row>
    <row r="74" spans="1:7" ht="15.75" x14ac:dyDescent="0.25">
      <c r="A74" s="145" t="s">
        <v>6</v>
      </c>
      <c r="B74" s="138">
        <v>37.5</v>
      </c>
      <c r="C74" s="140"/>
      <c r="D74" s="139">
        <v>4</v>
      </c>
      <c r="E74" s="138">
        <v>33.5</v>
      </c>
      <c r="F74" s="200"/>
      <c r="G74" s="200">
        <f t="shared" si="12"/>
        <v>0</v>
      </c>
    </row>
    <row r="75" spans="1:7" ht="15.75" x14ac:dyDescent="0.25">
      <c r="A75" s="145" t="s">
        <v>8</v>
      </c>
      <c r="B75" s="140"/>
      <c r="C75" s="139">
        <v>5</v>
      </c>
      <c r="D75" s="140"/>
      <c r="E75" s="139">
        <v>5</v>
      </c>
      <c r="F75" s="212"/>
      <c r="G75" s="200">
        <f t="shared" si="13"/>
        <v>0</v>
      </c>
    </row>
    <row r="76" spans="1:7" ht="15.75" x14ac:dyDescent="0.25">
      <c r="A76" s="176" t="s">
        <v>25</v>
      </c>
      <c r="B76" s="136">
        <v>15</v>
      </c>
      <c r="C76" s="137"/>
      <c r="D76" s="136">
        <v>4</v>
      </c>
      <c r="E76" s="136">
        <v>11</v>
      </c>
      <c r="F76" s="212"/>
      <c r="G76" s="200"/>
    </row>
    <row r="77" spans="1:7" ht="15.75" x14ac:dyDescent="0.25">
      <c r="A77" s="145" t="s">
        <v>6</v>
      </c>
      <c r="B77" s="139">
        <v>12</v>
      </c>
      <c r="C77" s="140"/>
      <c r="D77" s="139">
        <v>4</v>
      </c>
      <c r="E77" s="139">
        <v>8</v>
      </c>
      <c r="F77" s="200"/>
      <c r="G77" s="200">
        <f t="shared" si="12"/>
        <v>0</v>
      </c>
    </row>
    <row r="78" spans="1:7" ht="15.75" x14ac:dyDescent="0.25">
      <c r="A78" s="145" t="s">
        <v>8</v>
      </c>
      <c r="B78" s="139">
        <v>3</v>
      </c>
      <c r="C78" s="140"/>
      <c r="D78" s="140"/>
      <c r="E78" s="139">
        <v>3</v>
      </c>
      <c r="F78" s="200"/>
      <c r="G78" s="200">
        <f t="shared" si="13"/>
        <v>0</v>
      </c>
    </row>
    <row r="79" spans="1:7" ht="15.75" x14ac:dyDescent="0.25">
      <c r="A79" s="193" t="s">
        <v>87</v>
      </c>
      <c r="B79" s="135">
        <v>1.5</v>
      </c>
      <c r="C79" s="136">
        <v>2</v>
      </c>
      <c r="D79" s="136">
        <v>2</v>
      </c>
      <c r="E79" s="135">
        <v>1.5</v>
      </c>
      <c r="F79" s="200"/>
      <c r="G79" s="200"/>
    </row>
    <row r="80" spans="1:7" ht="15.75" x14ac:dyDescent="0.25">
      <c r="A80" s="196" t="s">
        <v>6</v>
      </c>
      <c r="B80" s="140"/>
      <c r="C80" s="139">
        <v>2</v>
      </c>
      <c r="D80" s="139">
        <v>2</v>
      </c>
      <c r="E80" s="140"/>
      <c r="F80" s="200"/>
      <c r="G80" s="200">
        <f t="shared" si="12"/>
        <v>0</v>
      </c>
    </row>
    <row r="81" spans="1:7" ht="15.75" x14ac:dyDescent="0.25">
      <c r="A81" s="196" t="s">
        <v>8</v>
      </c>
      <c r="B81" s="138">
        <v>1.5</v>
      </c>
      <c r="C81" s="140"/>
      <c r="D81" s="140"/>
      <c r="E81" s="138">
        <v>1.5</v>
      </c>
      <c r="F81" s="200"/>
      <c r="G81" s="200">
        <f t="shared" si="13"/>
        <v>0</v>
      </c>
    </row>
    <row r="82" spans="1:7" ht="15.75" x14ac:dyDescent="0.25">
      <c r="A82" s="176" t="s">
        <v>26</v>
      </c>
      <c r="B82" s="136">
        <v>31</v>
      </c>
      <c r="C82" s="137"/>
      <c r="D82" s="135">
        <v>1.5</v>
      </c>
      <c r="E82" s="135">
        <v>29.5</v>
      </c>
      <c r="F82" s="200"/>
      <c r="G82" s="200"/>
    </row>
    <row r="83" spans="1:7" ht="15.75" x14ac:dyDescent="0.25">
      <c r="A83" s="145" t="s">
        <v>6</v>
      </c>
      <c r="B83" s="138">
        <v>26.5</v>
      </c>
      <c r="C83" s="140"/>
      <c r="D83" s="138">
        <v>0.5</v>
      </c>
      <c r="E83" s="139">
        <v>26</v>
      </c>
      <c r="F83" s="200">
        <v>10</v>
      </c>
      <c r="G83" s="200">
        <f t="shared" si="12"/>
        <v>2200</v>
      </c>
    </row>
    <row r="84" spans="1:7" ht="15.75" x14ac:dyDescent="0.25">
      <c r="A84" s="145" t="s">
        <v>8</v>
      </c>
      <c r="B84" s="138">
        <v>4.5</v>
      </c>
      <c r="C84" s="140"/>
      <c r="D84" s="139">
        <v>1</v>
      </c>
      <c r="E84" s="138">
        <v>3.5</v>
      </c>
      <c r="F84" s="212"/>
      <c r="G84" s="200">
        <f t="shared" si="13"/>
        <v>0</v>
      </c>
    </row>
    <row r="85" spans="1:7" ht="15.75" x14ac:dyDescent="0.25">
      <c r="A85" s="176" t="s">
        <v>27</v>
      </c>
      <c r="B85" s="135">
        <v>24.5</v>
      </c>
      <c r="C85" s="136">
        <v>8</v>
      </c>
      <c r="D85" s="135">
        <v>6.5</v>
      </c>
      <c r="E85" s="136">
        <v>26</v>
      </c>
      <c r="F85" s="200"/>
      <c r="G85" s="200"/>
    </row>
    <row r="86" spans="1:7" ht="15.75" x14ac:dyDescent="0.25">
      <c r="A86" s="145" t="s">
        <v>6</v>
      </c>
      <c r="B86" s="139">
        <v>22</v>
      </c>
      <c r="C86" s="139">
        <v>8</v>
      </c>
      <c r="D86" s="138">
        <v>4.5</v>
      </c>
      <c r="E86" s="138">
        <v>25.5</v>
      </c>
      <c r="F86" s="200"/>
      <c r="G86" s="200">
        <f t="shared" si="12"/>
        <v>0</v>
      </c>
    </row>
    <row r="87" spans="1:7" ht="15.75" x14ac:dyDescent="0.25">
      <c r="A87" s="145" t="s">
        <v>8</v>
      </c>
      <c r="B87" s="138">
        <v>2.5</v>
      </c>
      <c r="C87" s="140"/>
      <c r="D87" s="139">
        <v>2</v>
      </c>
      <c r="E87" s="138">
        <v>0.5</v>
      </c>
      <c r="F87" s="200"/>
      <c r="G87" s="200">
        <f t="shared" si="13"/>
        <v>0</v>
      </c>
    </row>
    <row r="88" spans="1:7" ht="15.75" x14ac:dyDescent="0.25">
      <c r="A88" s="176" t="s">
        <v>28</v>
      </c>
      <c r="B88" s="135">
        <v>22.5</v>
      </c>
      <c r="C88" s="136">
        <v>46</v>
      </c>
      <c r="D88" s="135">
        <v>12.5</v>
      </c>
      <c r="E88" s="136">
        <v>56</v>
      </c>
      <c r="F88" s="200"/>
      <c r="G88" s="200"/>
    </row>
    <row r="89" spans="1:7" ht="15.75" x14ac:dyDescent="0.25">
      <c r="A89" s="145" t="s">
        <v>6</v>
      </c>
      <c r="B89" s="139">
        <v>20</v>
      </c>
      <c r="C89" s="139">
        <v>41</v>
      </c>
      <c r="D89" s="139">
        <v>10</v>
      </c>
      <c r="E89" s="139">
        <v>51</v>
      </c>
      <c r="F89" s="200"/>
      <c r="G89" s="200">
        <f t="shared" ref="G89:G92" si="14">F89*220</f>
        <v>0</v>
      </c>
    </row>
    <row r="90" spans="1:7" ht="15.75" x14ac:dyDescent="0.25">
      <c r="A90" s="145" t="s">
        <v>8</v>
      </c>
      <c r="B90" s="138">
        <v>2.5</v>
      </c>
      <c r="C90" s="139">
        <v>5</v>
      </c>
      <c r="D90" s="138">
        <v>2.5</v>
      </c>
      <c r="E90" s="139">
        <v>5</v>
      </c>
      <c r="F90" s="200">
        <v>5</v>
      </c>
      <c r="G90" s="200">
        <f t="shared" ref="G90:G93" si="15">F90*310</f>
        <v>1550</v>
      </c>
    </row>
    <row r="91" spans="1:7" ht="15.75" x14ac:dyDescent="0.25">
      <c r="A91" s="176" t="s">
        <v>29</v>
      </c>
      <c r="B91" s="135">
        <v>13.5</v>
      </c>
      <c r="C91" s="137"/>
      <c r="D91" s="137"/>
      <c r="E91" s="135">
        <v>13.5</v>
      </c>
      <c r="F91" s="200"/>
      <c r="G91" s="200"/>
    </row>
    <row r="92" spans="1:7" ht="15.75" x14ac:dyDescent="0.25">
      <c r="A92" s="145" t="s">
        <v>6</v>
      </c>
      <c r="B92" s="139">
        <v>11</v>
      </c>
      <c r="C92" s="140"/>
      <c r="D92" s="140"/>
      <c r="E92" s="139">
        <v>11</v>
      </c>
      <c r="F92" s="200"/>
      <c r="G92" s="200">
        <f t="shared" si="14"/>
        <v>0</v>
      </c>
    </row>
    <row r="93" spans="1:7" ht="15.75" x14ac:dyDescent="0.25">
      <c r="A93" s="145" t="s">
        <v>8</v>
      </c>
      <c r="B93" s="138">
        <v>2.5</v>
      </c>
      <c r="C93" s="140"/>
      <c r="D93" s="140"/>
      <c r="E93" s="138">
        <v>2.5</v>
      </c>
      <c r="F93" s="200"/>
      <c r="G93" s="200">
        <f t="shared" si="15"/>
        <v>0</v>
      </c>
    </row>
    <row r="94" spans="1:7" ht="15.75" x14ac:dyDescent="0.25">
      <c r="A94" s="176" t="s">
        <v>164</v>
      </c>
      <c r="B94" s="135">
        <v>9.5</v>
      </c>
      <c r="C94" s="137"/>
      <c r="D94" s="137"/>
      <c r="E94" s="135">
        <v>9.5</v>
      </c>
      <c r="F94" s="200"/>
      <c r="G94" s="200"/>
    </row>
    <row r="95" spans="1:7" ht="15.75" x14ac:dyDescent="0.25">
      <c r="A95" s="145" t="s">
        <v>6</v>
      </c>
      <c r="B95" s="138">
        <v>9.5</v>
      </c>
      <c r="C95" s="140"/>
      <c r="D95" s="140"/>
      <c r="E95" s="138">
        <v>9.5</v>
      </c>
      <c r="F95" s="200"/>
      <c r="G95" s="200">
        <f>F93*220</f>
        <v>0</v>
      </c>
    </row>
    <row r="96" spans="1:7" ht="15.75" x14ac:dyDescent="0.25">
      <c r="A96" s="176" t="s">
        <v>155</v>
      </c>
      <c r="B96" s="136">
        <v>1</v>
      </c>
      <c r="C96" s="137"/>
      <c r="D96" s="137"/>
      <c r="E96" s="136">
        <v>1</v>
      </c>
      <c r="F96" s="200"/>
      <c r="G96" s="200"/>
    </row>
    <row r="97" spans="1:7" ht="15.75" x14ac:dyDescent="0.25">
      <c r="A97" s="145" t="s">
        <v>6</v>
      </c>
      <c r="B97" s="139">
        <v>1</v>
      </c>
      <c r="C97" s="140"/>
      <c r="D97" s="140"/>
      <c r="E97" s="139">
        <v>1</v>
      </c>
      <c r="F97" s="200"/>
      <c r="G97" s="200">
        <f>F95*220</f>
        <v>0</v>
      </c>
    </row>
    <row r="98" spans="1:7" ht="15.75" x14ac:dyDescent="0.25">
      <c r="A98" s="176" t="s">
        <v>30</v>
      </c>
      <c r="B98" s="136">
        <v>16</v>
      </c>
      <c r="C98" s="136">
        <v>24</v>
      </c>
      <c r="D98" s="136">
        <v>13</v>
      </c>
      <c r="E98" s="136">
        <v>27</v>
      </c>
      <c r="F98" s="200"/>
      <c r="G98" s="200"/>
    </row>
    <row r="99" spans="1:7" ht="15.75" x14ac:dyDescent="0.25">
      <c r="A99" s="145" t="s">
        <v>6</v>
      </c>
      <c r="B99" s="138">
        <v>13.5</v>
      </c>
      <c r="C99" s="139">
        <v>20</v>
      </c>
      <c r="D99" s="139">
        <v>11</v>
      </c>
      <c r="E99" s="138">
        <v>22.5</v>
      </c>
      <c r="F99" s="200"/>
      <c r="G99" s="200">
        <f t="shared" ref="G99:G102" si="16">F99*220</f>
        <v>0</v>
      </c>
    </row>
    <row r="100" spans="1:7" ht="15.75" x14ac:dyDescent="0.25">
      <c r="A100" s="145" t="s">
        <v>8</v>
      </c>
      <c r="B100" s="138">
        <v>2.5</v>
      </c>
      <c r="C100" s="139">
        <v>4</v>
      </c>
      <c r="D100" s="139">
        <v>2</v>
      </c>
      <c r="E100" s="138">
        <v>4.5</v>
      </c>
      <c r="F100" s="200"/>
      <c r="G100" s="200">
        <f t="shared" ref="G100" si="17">F100*310</f>
        <v>0</v>
      </c>
    </row>
    <row r="101" spans="1:7" ht="15.75" x14ac:dyDescent="0.25">
      <c r="A101" s="176" t="s">
        <v>31</v>
      </c>
      <c r="B101" s="135">
        <v>15.5</v>
      </c>
      <c r="C101" s="137"/>
      <c r="D101" s="135">
        <v>0.5</v>
      </c>
      <c r="E101" s="136">
        <v>15</v>
      </c>
      <c r="F101" s="200"/>
      <c r="G101" s="200"/>
    </row>
    <row r="102" spans="1:7" ht="15.75" x14ac:dyDescent="0.25">
      <c r="A102" s="145" t="s">
        <v>6</v>
      </c>
      <c r="B102" s="139">
        <v>13</v>
      </c>
      <c r="C102" s="140"/>
      <c r="D102" s="140"/>
      <c r="E102" s="139">
        <v>13</v>
      </c>
      <c r="F102" s="200"/>
      <c r="G102" s="200">
        <f t="shared" si="16"/>
        <v>0</v>
      </c>
    </row>
    <row r="103" spans="1:7" ht="15.75" x14ac:dyDescent="0.25">
      <c r="A103" s="145" t="s">
        <v>8</v>
      </c>
      <c r="B103" s="138">
        <v>2.5</v>
      </c>
      <c r="C103" s="140"/>
      <c r="D103" s="138">
        <v>0.5</v>
      </c>
      <c r="E103" s="139">
        <v>2</v>
      </c>
      <c r="F103" s="200"/>
      <c r="G103" s="200">
        <f t="shared" ref="G103" si="18">F103*310</f>
        <v>0</v>
      </c>
    </row>
    <row r="104" spans="1:7" ht="15.75" x14ac:dyDescent="0.25">
      <c r="A104" s="176" t="s">
        <v>32</v>
      </c>
      <c r="B104" s="136">
        <v>17</v>
      </c>
      <c r="C104" s="136">
        <v>8</v>
      </c>
      <c r="D104" s="136">
        <v>3</v>
      </c>
      <c r="E104" s="136">
        <v>22</v>
      </c>
      <c r="F104" s="200"/>
      <c r="G104" s="200"/>
    </row>
    <row r="105" spans="1:7" ht="15.75" x14ac:dyDescent="0.25">
      <c r="A105" s="145" t="s">
        <v>6</v>
      </c>
      <c r="B105" s="139">
        <v>17</v>
      </c>
      <c r="C105" s="139">
        <v>8</v>
      </c>
      <c r="D105" s="139">
        <v>3</v>
      </c>
      <c r="E105" s="139">
        <v>22</v>
      </c>
      <c r="F105" s="200"/>
      <c r="G105" s="200">
        <f>F104*220</f>
        <v>0</v>
      </c>
    </row>
    <row r="106" spans="1:7" ht="15.75" x14ac:dyDescent="0.25">
      <c r="A106" s="176" t="s">
        <v>33</v>
      </c>
      <c r="B106" s="135">
        <v>10.5</v>
      </c>
      <c r="C106" s="136">
        <v>4</v>
      </c>
      <c r="D106" s="135">
        <v>0.5</v>
      </c>
      <c r="E106" s="136">
        <v>14</v>
      </c>
      <c r="F106" s="200"/>
      <c r="G106" s="200"/>
    </row>
    <row r="107" spans="1:7" ht="15.75" x14ac:dyDescent="0.25">
      <c r="A107" s="145" t="s">
        <v>6</v>
      </c>
      <c r="B107" s="138">
        <v>9.5</v>
      </c>
      <c r="C107" s="140"/>
      <c r="D107" s="138">
        <v>0.5</v>
      </c>
      <c r="E107" s="139">
        <v>9</v>
      </c>
      <c r="F107" s="200"/>
      <c r="G107" s="200">
        <f t="shared" ref="G107:G110" si="19">F107*220</f>
        <v>0</v>
      </c>
    </row>
    <row r="108" spans="1:7" ht="15.75" x14ac:dyDescent="0.25">
      <c r="A108" s="145" t="s">
        <v>8</v>
      </c>
      <c r="B108" s="139">
        <v>1</v>
      </c>
      <c r="C108" s="139">
        <v>4</v>
      </c>
      <c r="D108" s="140"/>
      <c r="E108" s="139">
        <v>5</v>
      </c>
      <c r="F108" s="200"/>
      <c r="G108" s="200">
        <f t="shared" ref="G108:G111" si="20">F108*310</f>
        <v>0</v>
      </c>
    </row>
    <row r="109" spans="1:7" ht="15.75" x14ac:dyDescent="0.25">
      <c r="A109" s="176" t="s">
        <v>34</v>
      </c>
      <c r="B109" s="136">
        <v>19</v>
      </c>
      <c r="C109" s="136">
        <v>25</v>
      </c>
      <c r="D109" s="135">
        <v>1.5</v>
      </c>
      <c r="E109" s="135">
        <v>42.5</v>
      </c>
      <c r="F109" s="200"/>
      <c r="G109" s="200"/>
    </row>
    <row r="110" spans="1:7" ht="15.75" x14ac:dyDescent="0.25">
      <c r="A110" s="145" t="s">
        <v>6</v>
      </c>
      <c r="B110" s="138">
        <v>18.5</v>
      </c>
      <c r="C110" s="139">
        <v>20</v>
      </c>
      <c r="D110" s="138">
        <v>1.5</v>
      </c>
      <c r="E110" s="139">
        <v>37</v>
      </c>
      <c r="F110" s="200"/>
      <c r="G110" s="200">
        <f t="shared" si="19"/>
        <v>0</v>
      </c>
    </row>
    <row r="111" spans="1:7" ht="15.75" x14ac:dyDescent="0.25">
      <c r="A111" s="145" t="s">
        <v>8</v>
      </c>
      <c r="B111" s="138">
        <v>0.5</v>
      </c>
      <c r="C111" s="139">
        <v>5</v>
      </c>
      <c r="D111" s="140"/>
      <c r="E111" s="138">
        <v>5.5</v>
      </c>
      <c r="F111" s="200"/>
      <c r="G111" s="200">
        <f t="shared" si="20"/>
        <v>0</v>
      </c>
    </row>
    <row r="112" spans="1:7" ht="15.75" x14ac:dyDescent="0.25">
      <c r="A112" s="180" t="s">
        <v>88</v>
      </c>
      <c r="B112" s="135">
        <v>0.5</v>
      </c>
      <c r="C112" s="137"/>
      <c r="D112" s="137"/>
      <c r="E112" s="135">
        <v>0.5</v>
      </c>
      <c r="F112" s="200"/>
      <c r="G112" s="200"/>
    </row>
    <row r="113" spans="1:8" ht="15.75" x14ac:dyDescent="0.25">
      <c r="A113" s="183" t="s">
        <v>8</v>
      </c>
      <c r="B113" s="138">
        <v>0.5</v>
      </c>
      <c r="C113" s="140"/>
      <c r="D113" s="140"/>
      <c r="E113" s="138">
        <v>0.5</v>
      </c>
      <c r="F113" s="200"/>
      <c r="G113" s="200"/>
    </row>
    <row r="114" spans="1:8" ht="15.75" x14ac:dyDescent="0.25">
      <c r="A114" s="176" t="s">
        <v>35</v>
      </c>
      <c r="B114" s="135">
        <v>16.5</v>
      </c>
      <c r="C114" s="136">
        <v>8</v>
      </c>
      <c r="D114" s="135">
        <v>0.5</v>
      </c>
      <c r="E114" s="136">
        <v>24</v>
      </c>
      <c r="F114" s="200"/>
      <c r="G114" s="200"/>
    </row>
    <row r="115" spans="1:8" ht="15.75" x14ac:dyDescent="0.25">
      <c r="A115" s="145" t="s">
        <v>6</v>
      </c>
      <c r="B115" s="138">
        <v>11.5</v>
      </c>
      <c r="C115" s="139">
        <v>8</v>
      </c>
      <c r="D115" s="138">
        <v>0.5</v>
      </c>
      <c r="E115" s="139">
        <v>19</v>
      </c>
      <c r="F115" s="200"/>
      <c r="G115" s="200">
        <f t="shared" ref="G115:G133" si="21">F115*220</f>
        <v>0</v>
      </c>
    </row>
    <row r="116" spans="1:8" ht="15.75" x14ac:dyDescent="0.25">
      <c r="A116" s="145" t="s">
        <v>8</v>
      </c>
      <c r="B116" s="139">
        <v>5</v>
      </c>
      <c r="C116" s="140"/>
      <c r="D116" s="140"/>
      <c r="E116" s="139">
        <v>5</v>
      </c>
      <c r="F116" s="200"/>
      <c r="G116" s="200">
        <f t="shared" ref="G116:G134" si="22">F116*310</f>
        <v>0</v>
      </c>
    </row>
    <row r="117" spans="1:8" ht="15.75" x14ac:dyDescent="0.25">
      <c r="A117" s="176" t="s">
        <v>36</v>
      </c>
      <c r="B117" s="135">
        <v>14.5</v>
      </c>
      <c r="C117" s="137"/>
      <c r="D117" s="136">
        <v>7</v>
      </c>
      <c r="E117" s="135">
        <v>7.5</v>
      </c>
      <c r="F117" s="200"/>
      <c r="G117" s="200"/>
    </row>
    <row r="118" spans="1:8" ht="15.75" x14ac:dyDescent="0.25">
      <c r="A118" s="145" t="s">
        <v>6</v>
      </c>
      <c r="B118" s="138">
        <v>10.5</v>
      </c>
      <c r="C118" s="140"/>
      <c r="D118" s="138">
        <v>5.5</v>
      </c>
      <c r="E118" s="139">
        <v>5</v>
      </c>
      <c r="F118" s="200">
        <v>10</v>
      </c>
      <c r="G118" s="200">
        <f t="shared" si="21"/>
        <v>2200</v>
      </c>
    </row>
    <row r="119" spans="1:8" ht="15.75" x14ac:dyDescent="0.25">
      <c r="A119" s="145" t="s">
        <v>8</v>
      </c>
      <c r="B119" s="139">
        <v>4</v>
      </c>
      <c r="C119" s="140"/>
      <c r="D119" s="138">
        <v>1.5</v>
      </c>
      <c r="E119" s="138">
        <v>2.5</v>
      </c>
      <c r="F119" s="200"/>
      <c r="G119" s="200">
        <f t="shared" si="22"/>
        <v>0</v>
      </c>
    </row>
    <row r="120" spans="1:8" ht="15.75" x14ac:dyDescent="0.25">
      <c r="A120" s="176" t="s">
        <v>37</v>
      </c>
      <c r="B120" s="135">
        <v>20.5</v>
      </c>
      <c r="C120" s="137"/>
      <c r="D120" s="136">
        <v>2</v>
      </c>
      <c r="E120" s="135">
        <v>18.5</v>
      </c>
      <c r="F120" s="200"/>
      <c r="G120" s="200"/>
    </row>
    <row r="121" spans="1:8" ht="15.75" x14ac:dyDescent="0.25">
      <c r="A121" s="145" t="s">
        <v>6</v>
      </c>
      <c r="B121" s="138">
        <v>13.5</v>
      </c>
      <c r="C121" s="140"/>
      <c r="D121" s="139">
        <v>2</v>
      </c>
      <c r="E121" s="138">
        <v>11.5</v>
      </c>
      <c r="F121" s="200"/>
      <c r="G121" s="200">
        <f t="shared" si="21"/>
        <v>0</v>
      </c>
    </row>
    <row r="122" spans="1:8" ht="15.75" x14ac:dyDescent="0.25">
      <c r="A122" s="145" t="s">
        <v>8</v>
      </c>
      <c r="B122" s="139">
        <v>7</v>
      </c>
      <c r="C122" s="140"/>
      <c r="D122" s="140"/>
      <c r="E122" s="139">
        <v>7</v>
      </c>
      <c r="F122" s="212"/>
      <c r="G122" s="200">
        <f t="shared" si="22"/>
        <v>0</v>
      </c>
    </row>
    <row r="123" spans="1:8" ht="15.75" x14ac:dyDescent="0.25">
      <c r="A123" s="176" t="s">
        <v>38</v>
      </c>
      <c r="B123" s="135">
        <v>19.5</v>
      </c>
      <c r="C123" s="136">
        <v>10</v>
      </c>
      <c r="D123" s="135">
        <v>4.5</v>
      </c>
      <c r="E123" s="136">
        <v>25</v>
      </c>
      <c r="F123" s="212"/>
      <c r="G123" s="200"/>
    </row>
    <row r="124" spans="1:8" ht="15.75" x14ac:dyDescent="0.25">
      <c r="A124" s="145" t="s">
        <v>6</v>
      </c>
      <c r="B124" s="139">
        <v>13</v>
      </c>
      <c r="C124" s="139">
        <v>10</v>
      </c>
      <c r="D124" s="138">
        <v>4.5</v>
      </c>
      <c r="E124" s="138">
        <v>18.5</v>
      </c>
      <c r="F124" s="200"/>
      <c r="G124" s="200">
        <f t="shared" si="21"/>
        <v>0</v>
      </c>
    </row>
    <row r="125" spans="1:8" ht="15.75" x14ac:dyDescent="0.25">
      <c r="A125" s="145" t="s">
        <v>8</v>
      </c>
      <c r="B125" s="138">
        <v>6.5</v>
      </c>
      <c r="C125" s="140"/>
      <c r="D125" s="140"/>
      <c r="E125" s="138">
        <v>6.5</v>
      </c>
      <c r="F125" s="200"/>
      <c r="G125" s="200">
        <f t="shared" si="22"/>
        <v>0</v>
      </c>
    </row>
    <row r="126" spans="1:8" ht="15.75" x14ac:dyDescent="0.25">
      <c r="A126" s="176" t="s">
        <v>39</v>
      </c>
      <c r="B126" s="136">
        <v>23</v>
      </c>
      <c r="C126" s="136">
        <v>4</v>
      </c>
      <c r="D126" s="137"/>
      <c r="E126" s="136">
        <v>27</v>
      </c>
      <c r="F126" s="200"/>
      <c r="G126" s="200"/>
    </row>
    <row r="127" spans="1:8" ht="15.75" x14ac:dyDescent="0.25">
      <c r="A127" s="145" t="s">
        <v>6</v>
      </c>
      <c r="B127" s="138">
        <v>21.5</v>
      </c>
      <c r="C127" s="140"/>
      <c r="D127" s="140"/>
      <c r="E127" s="138">
        <v>21.5</v>
      </c>
      <c r="F127" s="200"/>
      <c r="G127" s="200">
        <f t="shared" si="21"/>
        <v>0</v>
      </c>
    </row>
    <row r="128" spans="1:8" ht="15.75" x14ac:dyDescent="0.25">
      <c r="A128" s="145" t="s">
        <v>8</v>
      </c>
      <c r="B128" s="138">
        <v>1.5</v>
      </c>
      <c r="C128" s="139">
        <v>4</v>
      </c>
      <c r="D128" s="140"/>
      <c r="E128" s="138">
        <v>5.5</v>
      </c>
      <c r="F128" s="200"/>
      <c r="G128" s="200">
        <f t="shared" si="22"/>
        <v>0</v>
      </c>
      <c r="H128" s="72"/>
    </row>
    <row r="129" spans="1:8" ht="15.75" x14ac:dyDescent="0.25">
      <c r="A129" s="176" t="s">
        <v>40</v>
      </c>
      <c r="B129" s="135">
        <v>13.5</v>
      </c>
      <c r="C129" s="137"/>
      <c r="D129" s="137"/>
      <c r="E129" s="135">
        <v>13.5</v>
      </c>
      <c r="F129" s="200"/>
      <c r="G129" s="200"/>
    </row>
    <row r="130" spans="1:8" ht="15.75" x14ac:dyDescent="0.25">
      <c r="A130" s="145" t="s">
        <v>6</v>
      </c>
      <c r="B130" s="139">
        <v>12</v>
      </c>
      <c r="C130" s="140"/>
      <c r="D130" s="140"/>
      <c r="E130" s="139">
        <v>12</v>
      </c>
      <c r="F130" s="200"/>
      <c r="G130" s="200">
        <f t="shared" si="21"/>
        <v>0</v>
      </c>
    </row>
    <row r="131" spans="1:8" ht="15.75" x14ac:dyDescent="0.25">
      <c r="A131" s="145" t="s">
        <v>8</v>
      </c>
      <c r="B131" s="138">
        <v>1.5</v>
      </c>
      <c r="C131" s="140"/>
      <c r="D131" s="140"/>
      <c r="E131" s="138">
        <v>1.5</v>
      </c>
      <c r="F131" s="200"/>
      <c r="G131" s="200">
        <f t="shared" si="22"/>
        <v>0</v>
      </c>
    </row>
    <row r="132" spans="1:8" ht="15.75" x14ac:dyDescent="0.25">
      <c r="A132" s="176" t="s">
        <v>41</v>
      </c>
      <c r="B132" s="135">
        <v>13.5</v>
      </c>
      <c r="C132" s="136">
        <v>4</v>
      </c>
      <c r="D132" s="136">
        <v>3</v>
      </c>
      <c r="E132" s="135">
        <v>14.5</v>
      </c>
      <c r="F132" s="200"/>
      <c r="G132" s="200"/>
    </row>
    <row r="133" spans="1:8" ht="15.75" x14ac:dyDescent="0.25">
      <c r="A133" s="145" t="s">
        <v>6</v>
      </c>
      <c r="B133" s="138">
        <v>13.5</v>
      </c>
      <c r="C133" s="140"/>
      <c r="D133" s="139">
        <v>3</v>
      </c>
      <c r="E133" s="138">
        <v>10.5</v>
      </c>
      <c r="F133" s="200"/>
      <c r="G133" s="200">
        <f t="shared" si="21"/>
        <v>0</v>
      </c>
    </row>
    <row r="134" spans="1:8" ht="15.75" x14ac:dyDescent="0.25">
      <c r="A134" s="145" t="s">
        <v>8</v>
      </c>
      <c r="B134" s="140"/>
      <c r="C134" s="139">
        <v>4</v>
      </c>
      <c r="D134" s="140"/>
      <c r="E134" s="139">
        <v>4</v>
      </c>
      <c r="F134" s="200"/>
      <c r="G134" s="200">
        <f t="shared" si="22"/>
        <v>0</v>
      </c>
    </row>
    <row r="135" spans="1:8" ht="15.75" x14ac:dyDescent="0.25">
      <c r="A135" s="176" t="s">
        <v>42</v>
      </c>
      <c r="B135" s="136">
        <v>1</v>
      </c>
      <c r="C135" s="136">
        <v>14</v>
      </c>
      <c r="D135" s="135">
        <v>3.5</v>
      </c>
      <c r="E135" s="135">
        <v>11.5</v>
      </c>
      <c r="F135" s="200"/>
      <c r="G135" s="200"/>
    </row>
    <row r="136" spans="1:8" ht="15.75" x14ac:dyDescent="0.25">
      <c r="A136" s="145" t="s">
        <v>6</v>
      </c>
      <c r="B136" s="139">
        <v>1</v>
      </c>
      <c r="C136" s="139">
        <v>10</v>
      </c>
      <c r="D136" s="139">
        <v>2</v>
      </c>
      <c r="E136" s="139">
        <v>9</v>
      </c>
      <c r="F136" s="200">
        <v>14</v>
      </c>
      <c r="G136" s="200">
        <f t="shared" ref="G136:G142" si="23">F136*220</f>
        <v>3080</v>
      </c>
    </row>
    <row r="137" spans="1:8" ht="15.75" x14ac:dyDescent="0.25">
      <c r="A137" s="145" t="s">
        <v>8</v>
      </c>
      <c r="B137" s="140"/>
      <c r="C137" s="139">
        <v>4</v>
      </c>
      <c r="D137" s="138">
        <v>1.5</v>
      </c>
      <c r="E137" s="138">
        <v>2.5</v>
      </c>
      <c r="F137" s="200"/>
      <c r="G137" s="200">
        <f t="shared" ref="G137:G143" si="24">F137*310</f>
        <v>0</v>
      </c>
      <c r="H137" s="224"/>
    </row>
    <row r="138" spans="1:8" ht="15.75" x14ac:dyDescent="0.25">
      <c r="A138" s="176" t="s">
        <v>125</v>
      </c>
      <c r="B138" s="136">
        <v>16</v>
      </c>
      <c r="C138" s="137"/>
      <c r="D138" s="136">
        <v>1</v>
      </c>
      <c r="E138" s="136">
        <v>15</v>
      </c>
      <c r="F138" s="200"/>
      <c r="G138" s="200"/>
    </row>
    <row r="139" spans="1:8" ht="15.75" x14ac:dyDescent="0.25">
      <c r="A139" s="145" t="s">
        <v>6</v>
      </c>
      <c r="B139" s="139">
        <v>16</v>
      </c>
      <c r="C139" s="140"/>
      <c r="D139" s="139">
        <v>1</v>
      </c>
      <c r="E139" s="139">
        <v>15</v>
      </c>
      <c r="F139" s="200"/>
      <c r="G139" s="200">
        <f t="shared" si="23"/>
        <v>0</v>
      </c>
    </row>
    <row r="140" spans="1:8" ht="15.75" x14ac:dyDescent="0.25">
      <c r="A140" s="145" t="s">
        <v>8</v>
      </c>
      <c r="F140" s="200"/>
      <c r="G140" s="200">
        <f t="shared" si="24"/>
        <v>0</v>
      </c>
    </row>
    <row r="141" spans="1:8" ht="15.75" x14ac:dyDescent="0.25">
      <c r="A141" s="176" t="s">
        <v>43</v>
      </c>
      <c r="B141" s="135">
        <v>23.5</v>
      </c>
      <c r="C141" s="136">
        <v>10</v>
      </c>
      <c r="D141" s="135">
        <v>3.5</v>
      </c>
      <c r="E141" s="136">
        <v>30</v>
      </c>
      <c r="F141" s="212"/>
      <c r="G141" s="200"/>
    </row>
    <row r="142" spans="1:8" ht="15.75" x14ac:dyDescent="0.25">
      <c r="A142" s="145" t="s">
        <v>6</v>
      </c>
      <c r="B142" s="138">
        <v>18.5</v>
      </c>
      <c r="C142" s="139">
        <v>10</v>
      </c>
      <c r="D142" s="138">
        <v>3.5</v>
      </c>
      <c r="E142" s="139">
        <v>25</v>
      </c>
      <c r="F142" s="212"/>
      <c r="G142" s="200">
        <f t="shared" si="23"/>
        <v>0</v>
      </c>
    </row>
    <row r="143" spans="1:8" ht="15.75" x14ac:dyDescent="0.25">
      <c r="A143" s="145" t="s">
        <v>8</v>
      </c>
      <c r="B143" s="139">
        <v>5</v>
      </c>
      <c r="C143" s="140"/>
      <c r="D143" s="140"/>
      <c r="E143" s="139">
        <v>5</v>
      </c>
      <c r="F143" s="200"/>
      <c r="G143" s="200">
        <f t="shared" si="24"/>
        <v>0</v>
      </c>
    </row>
    <row r="144" spans="1:8" ht="15.75" outlineLevel="1" x14ac:dyDescent="0.25">
      <c r="A144" s="180" t="s">
        <v>90</v>
      </c>
      <c r="B144" s="135">
        <v>16.5</v>
      </c>
      <c r="C144" s="137"/>
      <c r="D144" s="137"/>
      <c r="E144" s="135">
        <v>16.5</v>
      </c>
      <c r="F144" s="213"/>
      <c r="G144" s="200"/>
    </row>
    <row r="145" spans="1:7" ht="15.75" x14ac:dyDescent="0.25">
      <c r="A145" s="183" t="s">
        <v>6</v>
      </c>
      <c r="B145" s="139">
        <v>13</v>
      </c>
      <c r="C145" s="140"/>
      <c r="D145" s="140"/>
      <c r="E145" s="139">
        <v>13</v>
      </c>
      <c r="F145" s="212"/>
      <c r="G145" s="200">
        <f>F144*220</f>
        <v>0</v>
      </c>
    </row>
    <row r="146" spans="1:7" ht="15.75" x14ac:dyDescent="0.25">
      <c r="A146" s="183" t="s">
        <v>8</v>
      </c>
      <c r="B146" s="138">
        <v>3.5</v>
      </c>
      <c r="C146" s="140"/>
      <c r="D146" s="140"/>
      <c r="E146" s="138">
        <v>3.5</v>
      </c>
      <c r="F146" s="212"/>
      <c r="G146" s="200">
        <f>F145*310</f>
        <v>0</v>
      </c>
    </row>
    <row r="147" spans="1:7" ht="15.75" x14ac:dyDescent="0.25">
      <c r="A147" s="180" t="s">
        <v>91</v>
      </c>
      <c r="B147" s="135">
        <v>9.5</v>
      </c>
      <c r="C147" s="137"/>
      <c r="D147" s="137"/>
      <c r="E147" s="135">
        <v>9.5</v>
      </c>
      <c r="F147" s="212"/>
      <c r="G147" s="212"/>
    </row>
    <row r="148" spans="1:7" ht="15.75" x14ac:dyDescent="0.25">
      <c r="A148" s="183" t="s">
        <v>6</v>
      </c>
      <c r="B148" s="138">
        <v>7.5</v>
      </c>
      <c r="C148" s="140"/>
      <c r="D148" s="140"/>
      <c r="E148" s="138">
        <v>7.5</v>
      </c>
      <c r="F148" s="212"/>
      <c r="G148" s="200">
        <f>F147*220</f>
        <v>0</v>
      </c>
    </row>
    <row r="149" spans="1:7" ht="15.75" x14ac:dyDescent="0.25">
      <c r="A149" s="183" t="s">
        <v>8</v>
      </c>
      <c r="B149" s="139">
        <v>2</v>
      </c>
      <c r="C149" s="140"/>
      <c r="D149" s="140"/>
      <c r="E149" s="139">
        <v>2</v>
      </c>
      <c r="F149" s="212"/>
      <c r="G149" s="200">
        <f>F148*310</f>
        <v>0</v>
      </c>
    </row>
    <row r="150" spans="1:7" ht="15.75" x14ac:dyDescent="0.25">
      <c r="A150" s="180" t="s">
        <v>92</v>
      </c>
      <c r="B150" s="136">
        <v>5</v>
      </c>
      <c r="C150" s="137"/>
      <c r="D150" s="136">
        <v>1</v>
      </c>
      <c r="E150" s="136">
        <v>4</v>
      </c>
      <c r="F150" s="212"/>
      <c r="G150" s="212"/>
    </row>
    <row r="151" spans="1:7" ht="15.75" x14ac:dyDescent="0.25">
      <c r="A151" s="183" t="s">
        <v>6</v>
      </c>
      <c r="B151" s="138">
        <v>2.5</v>
      </c>
      <c r="C151" s="140"/>
      <c r="D151" s="139">
        <v>1</v>
      </c>
      <c r="E151" s="138">
        <v>1.5</v>
      </c>
      <c r="F151" s="212"/>
      <c r="G151" s="200">
        <f>F150*220</f>
        <v>0</v>
      </c>
    </row>
    <row r="152" spans="1:7" ht="15.75" x14ac:dyDescent="0.25">
      <c r="A152" s="183" t="s">
        <v>8</v>
      </c>
      <c r="B152" s="138">
        <v>2.5</v>
      </c>
      <c r="C152" s="140"/>
      <c r="D152" s="140"/>
      <c r="E152" s="138">
        <v>2.5</v>
      </c>
      <c r="F152" s="212"/>
      <c r="G152" s="200">
        <f>F151*310</f>
        <v>0</v>
      </c>
    </row>
    <row r="153" spans="1:7" ht="15.75" x14ac:dyDescent="0.25">
      <c r="A153" s="180" t="s">
        <v>93</v>
      </c>
      <c r="B153" s="135">
        <v>1.5</v>
      </c>
      <c r="C153" s="137"/>
      <c r="D153" s="137"/>
      <c r="E153" s="135">
        <v>1.5</v>
      </c>
      <c r="F153" s="212"/>
      <c r="G153" s="212"/>
    </row>
    <row r="154" spans="1:7" ht="15.75" x14ac:dyDescent="0.25">
      <c r="A154" s="188" t="s">
        <v>8</v>
      </c>
      <c r="B154" s="138">
        <v>1.5</v>
      </c>
      <c r="C154" s="140"/>
      <c r="D154" s="140"/>
      <c r="E154" s="138">
        <v>1.5</v>
      </c>
      <c r="F154" s="212"/>
      <c r="G154" s="200">
        <f>F153*310</f>
        <v>0</v>
      </c>
    </row>
    <row r="155" spans="1:7" ht="12.75" x14ac:dyDescent="0.2">
      <c r="B155" s="250">
        <v>883</v>
      </c>
      <c r="C155" s="250">
        <v>457</v>
      </c>
      <c r="D155" s="251">
        <v>191.5</v>
      </c>
      <c r="E155" s="252">
        <v>1148.5</v>
      </c>
    </row>
    <row r="157" spans="1:7" ht="15.75" x14ac:dyDescent="0.25">
      <c r="F157" s="201"/>
      <c r="G157" s="201"/>
    </row>
  </sheetData>
  <mergeCells count="4">
    <mergeCell ref="B2:E2"/>
    <mergeCell ref="F2:F3"/>
    <mergeCell ref="G2:G3"/>
    <mergeCell ref="H2:H3"/>
  </mergeCells>
  <conditionalFormatting sqref="G148:G149 G151:G152 F73:F74 F143 F4:F26 F28:F42 F44:F56 F58:F71 F77:F83 F124:F140 F88:G90 F85:F87 F91:F121 G91:G146 G4:G87">
    <cfRule type="cellIs" dxfId="371" priority="4" operator="equal">
      <formula>0</formula>
    </cfRule>
  </conditionalFormatting>
  <conditionalFormatting sqref="G148:G149 G151:G152 G95:G146 G5:G93">
    <cfRule type="cellIs" dxfId="370" priority="3" operator="equal">
      <formula>0</formula>
    </cfRule>
  </conditionalFormatting>
  <conditionalFormatting sqref="G154">
    <cfRule type="cellIs" dxfId="369" priority="2" operator="equal">
      <formula>0</formula>
    </cfRule>
  </conditionalFormatting>
  <conditionalFormatting sqref="G154">
    <cfRule type="cellIs" dxfId="368" priority="1" operator="equal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3" topLeftCell="A4" activePane="bottomLeft" state="frozenSplit"/>
      <selection pane="bottomLeft" activeCell="H120" sqref="H120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F1" s="201">
        <f>SUM(F4:F154)</f>
        <v>95</v>
      </c>
      <c r="G1" s="201">
        <f>SUM(G4:G156)</f>
        <v>21980</v>
      </c>
    </row>
    <row r="2" spans="1:8" ht="12.75" x14ac:dyDescent="0.2">
      <c r="A2" s="43" t="s">
        <v>0</v>
      </c>
      <c r="B2" s="479" t="s">
        <v>249</v>
      </c>
      <c r="C2" s="480"/>
      <c r="D2" s="480"/>
      <c r="E2" s="481"/>
      <c r="F2" s="477" t="s">
        <v>250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176" t="s">
        <v>5</v>
      </c>
      <c r="B4" s="136">
        <v>14</v>
      </c>
      <c r="C4" s="137"/>
      <c r="D4" s="136">
        <v>2</v>
      </c>
      <c r="E4" s="136">
        <v>12</v>
      </c>
      <c r="F4" s="200"/>
      <c r="G4" s="200"/>
    </row>
    <row r="5" spans="1:8" ht="15.75" x14ac:dyDescent="0.25">
      <c r="A5" s="145" t="s">
        <v>6</v>
      </c>
      <c r="B5" s="138">
        <v>13.5</v>
      </c>
      <c r="C5" s="140"/>
      <c r="D5" s="139">
        <v>2</v>
      </c>
      <c r="E5" s="138">
        <v>11.5</v>
      </c>
      <c r="F5" s="200"/>
      <c r="G5" s="200">
        <f>F5*220</f>
        <v>0</v>
      </c>
      <c r="H5" s="72"/>
    </row>
    <row r="6" spans="1:8" ht="15.75" x14ac:dyDescent="0.25">
      <c r="A6" s="145" t="s">
        <v>8</v>
      </c>
      <c r="B6" s="138">
        <v>0.5</v>
      </c>
      <c r="C6" s="140"/>
      <c r="D6" s="140"/>
      <c r="E6" s="138">
        <v>0.5</v>
      </c>
      <c r="F6" s="200"/>
      <c r="G6" s="200">
        <f>F6*310</f>
        <v>0</v>
      </c>
    </row>
    <row r="7" spans="1:8" ht="15.75" x14ac:dyDescent="0.25">
      <c r="A7" s="176" t="s">
        <v>7</v>
      </c>
      <c r="B7" s="136">
        <v>6</v>
      </c>
      <c r="C7" s="136">
        <v>8</v>
      </c>
      <c r="D7" s="136">
        <v>1</v>
      </c>
      <c r="E7" s="136">
        <v>13</v>
      </c>
      <c r="F7" s="200"/>
      <c r="G7" s="200"/>
    </row>
    <row r="8" spans="1:8" ht="15.75" x14ac:dyDescent="0.25">
      <c r="A8" s="145" t="s">
        <v>6</v>
      </c>
      <c r="B8" s="138">
        <v>2.5</v>
      </c>
      <c r="C8" s="139">
        <v>8</v>
      </c>
      <c r="D8" s="139">
        <v>1</v>
      </c>
      <c r="E8" s="138">
        <v>9.5</v>
      </c>
      <c r="F8" s="200">
        <v>10</v>
      </c>
      <c r="G8" s="200">
        <f>F8*220</f>
        <v>2200</v>
      </c>
      <c r="H8" s="72"/>
    </row>
    <row r="9" spans="1:8" ht="15.75" x14ac:dyDescent="0.25">
      <c r="A9" s="145" t="s">
        <v>8</v>
      </c>
      <c r="B9" s="138">
        <v>3.5</v>
      </c>
      <c r="C9" s="140"/>
      <c r="D9" s="140"/>
      <c r="E9" s="138">
        <v>3.5</v>
      </c>
      <c r="F9" s="200"/>
      <c r="G9" s="200">
        <f>F9*310</f>
        <v>0</v>
      </c>
    </row>
    <row r="10" spans="1:8" ht="15.75" x14ac:dyDescent="0.25">
      <c r="A10" s="176" t="s">
        <v>9</v>
      </c>
      <c r="B10" s="135">
        <v>9.5</v>
      </c>
      <c r="C10" s="136">
        <v>8</v>
      </c>
      <c r="D10" s="135">
        <v>0.5</v>
      </c>
      <c r="E10" s="136">
        <v>17</v>
      </c>
      <c r="F10" s="200"/>
      <c r="G10" s="200"/>
    </row>
    <row r="11" spans="1:8" ht="15.75" x14ac:dyDescent="0.25">
      <c r="A11" s="145" t="s">
        <v>6</v>
      </c>
      <c r="B11" s="138">
        <v>7.5</v>
      </c>
      <c r="C11" s="139">
        <v>8</v>
      </c>
      <c r="D11" s="138">
        <v>0.5</v>
      </c>
      <c r="E11" s="139">
        <v>15</v>
      </c>
      <c r="F11" s="200"/>
      <c r="G11" s="200">
        <f>F11*220</f>
        <v>0</v>
      </c>
    </row>
    <row r="12" spans="1:8" ht="15.75" x14ac:dyDescent="0.25">
      <c r="A12" s="145" t="s">
        <v>8</v>
      </c>
      <c r="B12" s="139">
        <v>2</v>
      </c>
      <c r="C12" s="140"/>
      <c r="D12" s="140"/>
      <c r="E12" s="139">
        <v>2</v>
      </c>
      <c r="F12" s="200"/>
      <c r="G12" s="200">
        <f>F12*310</f>
        <v>0</v>
      </c>
    </row>
    <row r="13" spans="1:8" ht="15.75" x14ac:dyDescent="0.25">
      <c r="A13" s="176" t="s">
        <v>10</v>
      </c>
      <c r="B13" s="136">
        <v>9</v>
      </c>
      <c r="C13" s="136">
        <v>9</v>
      </c>
      <c r="D13" s="137"/>
      <c r="E13" s="136">
        <v>18</v>
      </c>
      <c r="F13" s="200"/>
      <c r="G13" s="200"/>
    </row>
    <row r="14" spans="1:8" ht="16.5" thickBot="1" x14ac:dyDescent="0.3">
      <c r="A14" s="255" t="s">
        <v>6</v>
      </c>
      <c r="B14" s="256">
        <v>9</v>
      </c>
      <c r="C14" s="256">
        <v>9</v>
      </c>
      <c r="D14" s="257"/>
      <c r="E14" s="256">
        <v>18</v>
      </c>
      <c r="F14" s="258"/>
      <c r="G14" s="258">
        <f>F14*220</f>
        <v>0</v>
      </c>
    </row>
    <row r="15" spans="1:8" ht="15.75" x14ac:dyDescent="0.25">
      <c r="A15" s="272" t="s">
        <v>251</v>
      </c>
      <c r="B15" s="263"/>
      <c r="C15" s="264">
        <v>2</v>
      </c>
      <c r="D15" s="264">
        <v>2</v>
      </c>
      <c r="E15" s="263"/>
      <c r="F15" s="265"/>
      <c r="G15" s="266"/>
    </row>
    <row r="16" spans="1:8" ht="16.5" thickBot="1" x14ac:dyDescent="0.3">
      <c r="A16" s="267" t="s">
        <v>6</v>
      </c>
      <c r="B16" s="268"/>
      <c r="C16" s="269">
        <v>2</v>
      </c>
      <c r="D16" s="269">
        <v>2</v>
      </c>
      <c r="E16" s="268"/>
      <c r="F16" s="270">
        <v>2</v>
      </c>
      <c r="G16" s="271">
        <f>F16*220</f>
        <v>440</v>
      </c>
    </row>
    <row r="17" spans="1:8" ht="15.75" x14ac:dyDescent="0.25">
      <c r="A17" s="259" t="s">
        <v>94</v>
      </c>
      <c r="B17" s="260">
        <v>1</v>
      </c>
      <c r="C17" s="261"/>
      <c r="D17" s="261"/>
      <c r="E17" s="260">
        <v>1</v>
      </c>
      <c r="F17" s="262"/>
      <c r="G17" s="262"/>
    </row>
    <row r="18" spans="1:8" ht="15.75" x14ac:dyDescent="0.25">
      <c r="A18" s="183" t="s">
        <v>6</v>
      </c>
      <c r="B18" s="139">
        <v>1</v>
      </c>
      <c r="C18" s="140"/>
      <c r="D18" s="140"/>
      <c r="E18" s="139">
        <v>1</v>
      </c>
      <c r="F18" s="200"/>
      <c r="G18" s="200"/>
    </row>
    <row r="19" spans="1:8" ht="15.75" x14ac:dyDescent="0.25">
      <c r="A19" s="180" t="s">
        <v>85</v>
      </c>
      <c r="F19" s="200"/>
      <c r="G19" s="200"/>
    </row>
    <row r="20" spans="1:8" ht="15.75" x14ac:dyDescent="0.25">
      <c r="A20" s="183" t="s">
        <v>6</v>
      </c>
      <c r="F20" s="200">
        <v>1</v>
      </c>
      <c r="G20" s="200">
        <f>F20*220</f>
        <v>220</v>
      </c>
    </row>
    <row r="21" spans="1:8" ht="15.75" x14ac:dyDescent="0.25">
      <c r="A21" s="183" t="s">
        <v>8</v>
      </c>
      <c r="F21" s="200"/>
      <c r="G21" s="200"/>
    </row>
    <row r="22" spans="1:8" ht="15.75" x14ac:dyDescent="0.25">
      <c r="A22" s="180" t="s">
        <v>11</v>
      </c>
      <c r="B22" s="136">
        <v>1</v>
      </c>
      <c r="C22" s="137"/>
      <c r="D22" s="135">
        <v>0.5</v>
      </c>
      <c r="E22" s="135">
        <v>0.5</v>
      </c>
      <c r="F22" s="200"/>
      <c r="G22" s="200"/>
    </row>
    <row r="23" spans="1:8" ht="15.75" x14ac:dyDescent="0.25">
      <c r="A23" s="183" t="s">
        <v>6</v>
      </c>
      <c r="B23" s="139">
        <v>1</v>
      </c>
      <c r="C23" s="140"/>
      <c r="D23" s="138">
        <v>0.5</v>
      </c>
      <c r="E23" s="138">
        <v>0.5</v>
      </c>
      <c r="F23" s="200"/>
      <c r="G23" s="200"/>
    </row>
    <row r="24" spans="1:8" ht="15.75" x14ac:dyDescent="0.25">
      <c r="A24" s="176" t="s">
        <v>12</v>
      </c>
      <c r="B24" s="136">
        <v>6</v>
      </c>
      <c r="C24" s="137"/>
      <c r="D24" s="136">
        <v>6</v>
      </c>
      <c r="E24" s="137"/>
      <c r="F24" s="200"/>
      <c r="G24" s="200"/>
    </row>
    <row r="25" spans="1:8" ht="15.75" x14ac:dyDescent="0.25">
      <c r="A25" s="145" t="s">
        <v>6</v>
      </c>
      <c r="B25" s="139">
        <v>6</v>
      </c>
      <c r="C25" s="140"/>
      <c r="D25" s="139">
        <v>6</v>
      </c>
      <c r="E25" s="140"/>
      <c r="F25" s="200">
        <v>4</v>
      </c>
      <c r="G25" s="200">
        <f>F25*220</f>
        <v>880</v>
      </c>
    </row>
    <row r="26" spans="1:8" ht="15.75" x14ac:dyDescent="0.25">
      <c r="A26" s="176" t="s">
        <v>13</v>
      </c>
      <c r="B26" s="135">
        <v>6.5</v>
      </c>
      <c r="C26" s="136">
        <v>38</v>
      </c>
      <c r="D26" s="135">
        <v>1.5</v>
      </c>
      <c r="E26" s="136">
        <v>43</v>
      </c>
      <c r="F26" s="200"/>
      <c r="G26" s="200"/>
    </row>
    <row r="27" spans="1:8" ht="15.75" x14ac:dyDescent="0.25">
      <c r="A27" s="145" t="s">
        <v>6</v>
      </c>
      <c r="B27" s="138">
        <v>3.5</v>
      </c>
      <c r="C27" s="139">
        <v>33</v>
      </c>
      <c r="D27" s="138">
        <v>1.5</v>
      </c>
      <c r="E27" s="139">
        <v>35</v>
      </c>
      <c r="F27" s="212"/>
      <c r="G27" s="200">
        <f>F27*220</f>
        <v>0</v>
      </c>
    </row>
    <row r="28" spans="1:8" ht="15.75" x14ac:dyDescent="0.25">
      <c r="A28" s="145" t="s">
        <v>8</v>
      </c>
      <c r="B28" s="139">
        <v>3</v>
      </c>
      <c r="C28" s="139">
        <v>5</v>
      </c>
      <c r="D28" s="140"/>
      <c r="E28" s="139">
        <v>8</v>
      </c>
      <c r="F28" s="200"/>
      <c r="G28" s="200">
        <f>F28*310</f>
        <v>0</v>
      </c>
    </row>
    <row r="29" spans="1:8" ht="15.75" x14ac:dyDescent="0.25">
      <c r="A29" s="176" t="s">
        <v>14</v>
      </c>
      <c r="B29" s="136">
        <v>17</v>
      </c>
      <c r="C29" s="136">
        <v>10</v>
      </c>
      <c r="D29" s="137"/>
      <c r="E29" s="136">
        <v>27</v>
      </c>
      <c r="F29" s="200"/>
      <c r="G29" s="200"/>
    </row>
    <row r="30" spans="1:8" ht="15.75" x14ac:dyDescent="0.25">
      <c r="A30" s="145" t="s">
        <v>6</v>
      </c>
      <c r="B30" s="138">
        <v>13.5</v>
      </c>
      <c r="C30" s="139">
        <v>10</v>
      </c>
      <c r="D30" s="140"/>
      <c r="E30" s="138">
        <v>23.5</v>
      </c>
      <c r="F30" s="200"/>
      <c r="G30" s="200">
        <f>F30*220</f>
        <v>0</v>
      </c>
      <c r="H30" s="72"/>
    </row>
    <row r="31" spans="1:8" ht="15.75" x14ac:dyDescent="0.25">
      <c r="A31" s="145" t="s">
        <v>8</v>
      </c>
      <c r="B31" s="138">
        <v>3.5</v>
      </c>
      <c r="C31" s="140"/>
      <c r="D31" s="140"/>
      <c r="E31" s="138">
        <v>3.5</v>
      </c>
      <c r="F31" s="200"/>
      <c r="G31" s="200">
        <f>F31*310</f>
        <v>0</v>
      </c>
    </row>
    <row r="32" spans="1:8" ht="15.75" x14ac:dyDescent="0.25">
      <c r="A32" s="176" t="s">
        <v>15</v>
      </c>
      <c r="B32" s="136">
        <v>19</v>
      </c>
      <c r="C32" s="137"/>
      <c r="D32" s="137"/>
      <c r="E32" s="136">
        <v>19</v>
      </c>
      <c r="F32" s="200"/>
      <c r="G32" s="200"/>
    </row>
    <row r="33" spans="1:8" ht="15.75" x14ac:dyDescent="0.25">
      <c r="A33" s="145" t="s">
        <v>6</v>
      </c>
      <c r="B33" s="138">
        <v>11.5</v>
      </c>
      <c r="C33" s="140"/>
      <c r="D33" s="140"/>
      <c r="E33" s="138">
        <v>11.5</v>
      </c>
      <c r="F33" s="200"/>
      <c r="G33" s="200">
        <f>F33*220</f>
        <v>0</v>
      </c>
    </row>
    <row r="34" spans="1:8" ht="15.75" x14ac:dyDescent="0.25">
      <c r="A34" s="145" t="s">
        <v>8</v>
      </c>
      <c r="B34" s="138">
        <v>7.5</v>
      </c>
      <c r="C34" s="140"/>
      <c r="D34" s="140"/>
      <c r="E34" s="138">
        <v>7.5</v>
      </c>
      <c r="F34" s="200"/>
      <c r="G34" s="200">
        <f>F34*310</f>
        <v>0</v>
      </c>
    </row>
    <row r="35" spans="1:8" ht="15.75" x14ac:dyDescent="0.25">
      <c r="A35" s="176" t="s">
        <v>16</v>
      </c>
      <c r="B35" s="136">
        <v>28</v>
      </c>
      <c r="C35" s="136">
        <v>10</v>
      </c>
      <c r="D35" s="136">
        <v>10</v>
      </c>
      <c r="E35" s="136">
        <v>28</v>
      </c>
      <c r="F35" s="200"/>
      <c r="G35" s="200"/>
    </row>
    <row r="36" spans="1:8" ht="15.75" x14ac:dyDescent="0.25">
      <c r="A36" s="145" t="s">
        <v>6</v>
      </c>
      <c r="B36" s="139">
        <v>21</v>
      </c>
      <c r="C36" s="139">
        <v>10</v>
      </c>
      <c r="D36" s="139">
        <v>8</v>
      </c>
      <c r="E36" s="139">
        <v>23</v>
      </c>
      <c r="F36" s="200">
        <v>10</v>
      </c>
      <c r="G36" s="200">
        <f>F36*220</f>
        <v>2200</v>
      </c>
    </row>
    <row r="37" spans="1:8" ht="15.75" x14ac:dyDescent="0.25">
      <c r="A37" s="145" t="s">
        <v>8</v>
      </c>
      <c r="B37" s="139">
        <v>7</v>
      </c>
      <c r="C37" s="140"/>
      <c r="D37" s="139">
        <v>2</v>
      </c>
      <c r="E37" s="139">
        <v>5</v>
      </c>
      <c r="F37" s="200"/>
      <c r="G37" s="200">
        <f>F37*310</f>
        <v>0</v>
      </c>
    </row>
    <row r="38" spans="1:8" ht="15.75" x14ac:dyDescent="0.25">
      <c r="A38" s="176" t="s">
        <v>17</v>
      </c>
      <c r="B38" s="136">
        <v>20</v>
      </c>
      <c r="C38" s="136">
        <v>4</v>
      </c>
      <c r="D38" s="135">
        <v>2.5</v>
      </c>
      <c r="E38" s="135">
        <v>21.5</v>
      </c>
      <c r="F38" s="200"/>
      <c r="G38" s="200"/>
      <c r="H38" s="72"/>
    </row>
    <row r="39" spans="1:8" ht="15.75" x14ac:dyDescent="0.25">
      <c r="A39" s="145" t="s">
        <v>6</v>
      </c>
      <c r="B39" s="138">
        <v>18.5</v>
      </c>
      <c r="C39" s="140"/>
      <c r="D39" s="138">
        <v>1.5</v>
      </c>
      <c r="E39" s="139">
        <v>17</v>
      </c>
      <c r="F39" s="200"/>
      <c r="G39" s="200">
        <f t="shared" ref="G39" si="0">F39*220</f>
        <v>0</v>
      </c>
      <c r="H39" s="72"/>
    </row>
    <row r="40" spans="1:8" ht="15.75" x14ac:dyDescent="0.25">
      <c r="A40" s="145" t="s">
        <v>8</v>
      </c>
      <c r="B40" s="138">
        <v>1.5</v>
      </c>
      <c r="C40" s="139">
        <v>4</v>
      </c>
      <c r="D40" s="139">
        <v>1</v>
      </c>
      <c r="E40" s="138">
        <v>4.5</v>
      </c>
      <c r="F40" s="200"/>
      <c r="G40" s="200">
        <f t="shared" ref="G40" si="1">F40*310</f>
        <v>0</v>
      </c>
    </row>
    <row r="41" spans="1:8" ht="15.75" x14ac:dyDescent="0.25">
      <c r="A41" s="176" t="s">
        <v>18</v>
      </c>
      <c r="B41" s="135">
        <v>37.5</v>
      </c>
      <c r="C41" s="137"/>
      <c r="D41" s="136">
        <v>3</v>
      </c>
      <c r="E41" s="135">
        <v>34.5</v>
      </c>
      <c r="F41" s="200"/>
      <c r="G41" s="200"/>
      <c r="H41" s="72"/>
    </row>
    <row r="42" spans="1:8" ht="15.75" x14ac:dyDescent="0.25">
      <c r="A42" s="145" t="s">
        <v>6</v>
      </c>
      <c r="B42" s="138">
        <v>31.5</v>
      </c>
      <c r="C42" s="140"/>
      <c r="D42" s="139">
        <v>3</v>
      </c>
      <c r="E42" s="138">
        <v>28.5</v>
      </c>
      <c r="F42" s="200">
        <v>10</v>
      </c>
      <c r="G42" s="200">
        <f t="shared" ref="G42" si="2">F42*220</f>
        <v>2200</v>
      </c>
    </row>
    <row r="43" spans="1:8" ht="15.75" x14ac:dyDescent="0.25">
      <c r="A43" s="145" t="s">
        <v>8</v>
      </c>
      <c r="B43" s="139">
        <v>6</v>
      </c>
      <c r="C43" s="140"/>
      <c r="D43" s="140"/>
      <c r="E43" s="139">
        <v>6</v>
      </c>
      <c r="F43" s="212"/>
      <c r="G43" s="200">
        <f t="shared" ref="G43" si="3">F43*310</f>
        <v>0</v>
      </c>
    </row>
    <row r="44" spans="1:8" ht="15.75" x14ac:dyDescent="0.25">
      <c r="A44" s="176" t="s">
        <v>19</v>
      </c>
      <c r="B44" s="136">
        <v>19</v>
      </c>
      <c r="C44" s="137"/>
      <c r="D44" s="137"/>
      <c r="E44" s="136">
        <v>19</v>
      </c>
      <c r="F44" s="200"/>
      <c r="G44" s="200"/>
    </row>
    <row r="45" spans="1:8" ht="15.75" x14ac:dyDescent="0.25">
      <c r="A45" s="145" t="s">
        <v>6</v>
      </c>
      <c r="B45" s="139">
        <v>17</v>
      </c>
      <c r="C45" s="140"/>
      <c r="D45" s="140"/>
      <c r="E45" s="139">
        <v>17</v>
      </c>
      <c r="F45" s="200"/>
      <c r="G45" s="200">
        <f t="shared" ref="G45" si="4">F45*220</f>
        <v>0</v>
      </c>
    </row>
    <row r="46" spans="1:8" ht="15.75" x14ac:dyDescent="0.25">
      <c r="A46" s="145" t="s">
        <v>8</v>
      </c>
      <c r="B46" s="139">
        <v>2</v>
      </c>
      <c r="C46" s="140"/>
      <c r="D46" s="140"/>
      <c r="E46" s="139">
        <v>2</v>
      </c>
      <c r="F46" s="200"/>
      <c r="G46" s="200">
        <f t="shared" ref="G46" si="5">F46*310</f>
        <v>0</v>
      </c>
    </row>
    <row r="47" spans="1:8" ht="15.75" x14ac:dyDescent="0.25">
      <c r="A47" s="176" t="s">
        <v>20</v>
      </c>
      <c r="B47" s="136">
        <v>63</v>
      </c>
      <c r="C47" s="136">
        <v>30</v>
      </c>
      <c r="D47" s="136">
        <v>2</v>
      </c>
      <c r="E47" s="136">
        <v>91</v>
      </c>
      <c r="F47" s="200"/>
      <c r="G47" s="200"/>
    </row>
    <row r="48" spans="1:8" ht="15.75" x14ac:dyDescent="0.25">
      <c r="A48" s="145" t="s">
        <v>6</v>
      </c>
      <c r="B48" s="139">
        <v>50</v>
      </c>
      <c r="C48" s="139">
        <v>30</v>
      </c>
      <c r="D48" s="139">
        <v>2</v>
      </c>
      <c r="E48" s="139">
        <v>78</v>
      </c>
      <c r="F48" s="200"/>
      <c r="G48" s="200">
        <f t="shared" ref="G48" si="6">F48*220</f>
        <v>0</v>
      </c>
    </row>
    <row r="49" spans="1:8" ht="15.75" x14ac:dyDescent="0.25">
      <c r="A49" s="145" t="s">
        <v>8</v>
      </c>
      <c r="B49" s="139">
        <v>13</v>
      </c>
      <c r="C49" s="140"/>
      <c r="D49" s="140"/>
      <c r="E49" s="139">
        <v>13</v>
      </c>
      <c r="F49" s="200"/>
      <c r="G49" s="200">
        <f t="shared" ref="G49" si="7">F49*310</f>
        <v>0</v>
      </c>
    </row>
    <row r="50" spans="1:8" ht="15.75" x14ac:dyDescent="0.25">
      <c r="A50" s="176" t="s">
        <v>21</v>
      </c>
      <c r="B50" s="135">
        <v>26.5</v>
      </c>
      <c r="C50" s="136">
        <v>20</v>
      </c>
      <c r="D50" s="136">
        <v>10</v>
      </c>
      <c r="E50" s="135">
        <v>36.5</v>
      </c>
      <c r="F50" s="200"/>
      <c r="G50" s="200"/>
    </row>
    <row r="51" spans="1:8" ht="15.75" x14ac:dyDescent="0.25">
      <c r="A51" s="145" t="s">
        <v>6</v>
      </c>
      <c r="B51" s="138">
        <v>23.5</v>
      </c>
      <c r="C51" s="139">
        <v>20</v>
      </c>
      <c r="D51" s="139">
        <v>9</v>
      </c>
      <c r="E51" s="138">
        <v>34.5</v>
      </c>
      <c r="F51" s="200">
        <v>10</v>
      </c>
      <c r="G51" s="200">
        <f t="shared" ref="G51" si="8">F51*220</f>
        <v>2200</v>
      </c>
    </row>
    <row r="52" spans="1:8" ht="15.75" x14ac:dyDescent="0.25">
      <c r="A52" s="145" t="s">
        <v>8</v>
      </c>
      <c r="B52" s="139">
        <v>3</v>
      </c>
      <c r="C52" s="140"/>
      <c r="D52" s="139">
        <v>1</v>
      </c>
      <c r="E52" s="139">
        <v>2</v>
      </c>
      <c r="F52" s="200">
        <v>4</v>
      </c>
      <c r="G52" s="200">
        <f t="shared" ref="G52" si="9">F52*310</f>
        <v>1240</v>
      </c>
    </row>
    <row r="53" spans="1:8" ht="15.75" x14ac:dyDescent="0.25">
      <c r="A53" s="176" t="s">
        <v>22</v>
      </c>
      <c r="B53" s="135">
        <v>19.5</v>
      </c>
      <c r="C53" s="136">
        <v>8</v>
      </c>
      <c r="D53" s="136">
        <v>1</v>
      </c>
      <c r="E53" s="135">
        <v>26.5</v>
      </c>
      <c r="F53" s="200"/>
      <c r="G53" s="200"/>
    </row>
    <row r="54" spans="1:8" ht="15.75" x14ac:dyDescent="0.25">
      <c r="A54" s="145" t="s">
        <v>6</v>
      </c>
      <c r="B54" s="138">
        <v>12.5</v>
      </c>
      <c r="C54" s="139">
        <v>8</v>
      </c>
      <c r="D54" s="139">
        <v>1</v>
      </c>
      <c r="E54" s="138">
        <v>19.5</v>
      </c>
      <c r="F54" s="200"/>
      <c r="G54" s="200">
        <f t="shared" ref="G54:G63" si="10">F54*220</f>
        <v>0</v>
      </c>
    </row>
    <row r="55" spans="1:8" ht="15.75" x14ac:dyDescent="0.25">
      <c r="A55" s="145" t="s">
        <v>8</v>
      </c>
      <c r="B55" s="139">
        <v>7</v>
      </c>
      <c r="C55" s="140"/>
      <c r="D55" s="140"/>
      <c r="E55" s="139">
        <v>7</v>
      </c>
      <c r="F55" s="200"/>
      <c r="G55" s="200">
        <f t="shared" ref="G55:G64" si="11">F55*310</f>
        <v>0</v>
      </c>
    </row>
    <row r="56" spans="1:8" ht="15.75" x14ac:dyDescent="0.25">
      <c r="A56" s="176" t="s">
        <v>23</v>
      </c>
      <c r="B56" s="136">
        <v>39</v>
      </c>
      <c r="C56" s="136">
        <v>45</v>
      </c>
      <c r="D56" s="135">
        <v>11.5</v>
      </c>
      <c r="E56" s="135">
        <v>72.5</v>
      </c>
      <c r="F56" s="200"/>
      <c r="G56" s="200"/>
    </row>
    <row r="57" spans="1:8" ht="15.75" x14ac:dyDescent="0.25">
      <c r="A57" s="145" t="s">
        <v>6</v>
      </c>
      <c r="B57" s="139">
        <v>33</v>
      </c>
      <c r="C57" s="139">
        <v>40</v>
      </c>
      <c r="D57" s="138">
        <v>11.5</v>
      </c>
      <c r="E57" s="138">
        <v>61.5</v>
      </c>
      <c r="F57" s="212">
        <v>10</v>
      </c>
      <c r="G57" s="200">
        <f t="shared" si="10"/>
        <v>2200</v>
      </c>
    </row>
    <row r="58" spans="1:8" ht="15.75" x14ac:dyDescent="0.25">
      <c r="A58" s="145" t="s">
        <v>8</v>
      </c>
      <c r="B58" s="139">
        <v>6</v>
      </c>
      <c r="C58" s="139">
        <v>5</v>
      </c>
      <c r="D58" s="140"/>
      <c r="E58" s="139">
        <v>11</v>
      </c>
      <c r="F58" s="200"/>
      <c r="G58" s="200">
        <f t="shared" si="11"/>
        <v>0</v>
      </c>
    </row>
    <row r="59" spans="1:8" ht="15.75" x14ac:dyDescent="0.25">
      <c r="A59" s="176" t="s">
        <v>24</v>
      </c>
      <c r="B59" s="136">
        <v>3</v>
      </c>
      <c r="C59" s="136">
        <v>46</v>
      </c>
      <c r="D59" s="135">
        <v>4.5</v>
      </c>
      <c r="E59" s="135">
        <v>44.5</v>
      </c>
      <c r="F59" s="200"/>
      <c r="G59" s="200"/>
    </row>
    <row r="60" spans="1:8" ht="15.75" x14ac:dyDescent="0.25">
      <c r="A60" s="145" t="s">
        <v>6</v>
      </c>
      <c r="B60" s="139">
        <v>1</v>
      </c>
      <c r="C60" s="139">
        <v>41</v>
      </c>
      <c r="D60" s="138">
        <v>4.5</v>
      </c>
      <c r="E60" s="138">
        <v>37.5</v>
      </c>
      <c r="F60" s="200"/>
      <c r="G60" s="200">
        <f t="shared" si="10"/>
        <v>0</v>
      </c>
    </row>
    <row r="61" spans="1:8" ht="15.75" x14ac:dyDescent="0.25">
      <c r="A61" s="145" t="s">
        <v>8</v>
      </c>
      <c r="B61" s="139">
        <v>2</v>
      </c>
      <c r="C61" s="139">
        <v>5</v>
      </c>
      <c r="D61" s="140"/>
      <c r="E61" s="139">
        <v>7</v>
      </c>
      <c r="F61" s="200"/>
      <c r="G61" s="200">
        <f t="shared" si="11"/>
        <v>0</v>
      </c>
    </row>
    <row r="62" spans="1:8" ht="15.75" x14ac:dyDescent="0.25">
      <c r="A62" s="176" t="s">
        <v>86</v>
      </c>
      <c r="B62" s="136">
        <v>13</v>
      </c>
      <c r="C62" s="136">
        <v>22</v>
      </c>
      <c r="D62" s="136">
        <v>6</v>
      </c>
      <c r="E62" s="136">
        <v>29</v>
      </c>
      <c r="F62" s="200"/>
      <c r="G62" s="200"/>
      <c r="H62" s="72"/>
    </row>
    <row r="63" spans="1:8" ht="15.75" x14ac:dyDescent="0.25">
      <c r="A63" s="145" t="s">
        <v>6</v>
      </c>
      <c r="B63" s="138">
        <v>11.5</v>
      </c>
      <c r="C63" s="139">
        <v>18</v>
      </c>
      <c r="D63" s="139">
        <v>6</v>
      </c>
      <c r="E63" s="138">
        <v>23.5</v>
      </c>
      <c r="F63" s="200"/>
      <c r="G63" s="200">
        <f t="shared" si="10"/>
        <v>0</v>
      </c>
    </row>
    <row r="64" spans="1:8" ht="15.75" x14ac:dyDescent="0.25">
      <c r="A64" s="145" t="s">
        <v>8</v>
      </c>
      <c r="B64" s="138">
        <v>1.5</v>
      </c>
      <c r="C64" s="139">
        <v>4</v>
      </c>
      <c r="D64" s="140"/>
      <c r="E64" s="138">
        <v>5.5</v>
      </c>
      <c r="F64" s="200"/>
      <c r="G64" s="200">
        <f t="shared" si="11"/>
        <v>0</v>
      </c>
    </row>
    <row r="65" spans="1:7" ht="15.75" x14ac:dyDescent="0.25">
      <c r="A65" s="176" t="s">
        <v>154</v>
      </c>
      <c r="B65" s="136">
        <v>1</v>
      </c>
      <c r="C65" s="137"/>
      <c r="D65" s="137"/>
      <c r="E65" s="136">
        <v>1</v>
      </c>
      <c r="F65" s="200"/>
      <c r="G65" s="200"/>
    </row>
    <row r="66" spans="1:7" ht="15.75" x14ac:dyDescent="0.25">
      <c r="A66" s="145" t="s">
        <v>6</v>
      </c>
      <c r="B66" s="139">
        <v>1</v>
      </c>
      <c r="C66" s="140"/>
      <c r="D66" s="140"/>
      <c r="E66" s="139">
        <v>1</v>
      </c>
      <c r="F66" s="200"/>
      <c r="G66" s="200"/>
    </row>
    <row r="67" spans="1:7" ht="15.75" x14ac:dyDescent="0.25">
      <c r="A67" s="176" t="s">
        <v>95</v>
      </c>
      <c r="B67" s="136">
        <v>34</v>
      </c>
      <c r="C67" s="136">
        <v>15</v>
      </c>
      <c r="D67" s="135">
        <v>8.5</v>
      </c>
      <c r="E67" s="135">
        <v>40.5</v>
      </c>
      <c r="F67" s="200"/>
      <c r="G67" s="200"/>
    </row>
    <row r="68" spans="1:7" ht="15.75" x14ac:dyDescent="0.25">
      <c r="A68" s="145" t="s">
        <v>6</v>
      </c>
      <c r="B68" s="139">
        <v>30</v>
      </c>
      <c r="C68" s="139">
        <v>10</v>
      </c>
      <c r="D68" s="138">
        <v>4.5</v>
      </c>
      <c r="E68" s="138">
        <v>35.5</v>
      </c>
      <c r="F68" s="200"/>
      <c r="G68" s="200">
        <f t="shared" ref="G68:G86" si="12">F68*220</f>
        <v>0</v>
      </c>
    </row>
    <row r="69" spans="1:7" ht="15.75" x14ac:dyDescent="0.25">
      <c r="A69" s="145" t="s">
        <v>8</v>
      </c>
      <c r="B69" s="139">
        <v>4</v>
      </c>
      <c r="C69" s="139">
        <v>5</v>
      </c>
      <c r="D69" s="139">
        <v>4</v>
      </c>
      <c r="E69" s="139">
        <v>5</v>
      </c>
      <c r="F69" s="200">
        <v>4</v>
      </c>
      <c r="G69" s="200">
        <f t="shared" ref="G69:G87" si="13">F69*310</f>
        <v>1240</v>
      </c>
    </row>
    <row r="70" spans="1:7" ht="15.75" x14ac:dyDescent="0.25">
      <c r="A70" s="176" t="s">
        <v>96</v>
      </c>
      <c r="B70" s="135">
        <v>30.5</v>
      </c>
      <c r="C70" s="136">
        <v>10</v>
      </c>
      <c r="D70" s="135">
        <v>2.5</v>
      </c>
      <c r="E70" s="136">
        <v>38</v>
      </c>
      <c r="F70" s="200"/>
      <c r="G70" s="200"/>
    </row>
    <row r="71" spans="1:7" ht="15.75" x14ac:dyDescent="0.25">
      <c r="A71" s="145" t="s">
        <v>6</v>
      </c>
      <c r="B71" s="138">
        <v>26.5</v>
      </c>
      <c r="C71" s="139">
        <v>10</v>
      </c>
      <c r="D71" s="138">
        <v>2.5</v>
      </c>
      <c r="E71" s="139">
        <v>34</v>
      </c>
      <c r="F71" s="200"/>
      <c r="G71" s="200">
        <f t="shared" si="12"/>
        <v>0</v>
      </c>
    </row>
    <row r="72" spans="1:7" ht="15.75" x14ac:dyDescent="0.25">
      <c r="A72" s="145" t="s">
        <v>8</v>
      </c>
      <c r="B72" s="139">
        <v>4</v>
      </c>
      <c r="C72" s="140"/>
      <c r="D72" s="140"/>
      <c r="E72" s="139">
        <v>4</v>
      </c>
      <c r="F72" s="212"/>
      <c r="G72" s="200">
        <f t="shared" si="13"/>
        <v>0</v>
      </c>
    </row>
    <row r="73" spans="1:7" ht="15.75" x14ac:dyDescent="0.25">
      <c r="A73" s="176" t="s">
        <v>97</v>
      </c>
      <c r="B73" s="135">
        <v>35.5</v>
      </c>
      <c r="C73" s="136">
        <v>5</v>
      </c>
      <c r="D73" s="137"/>
      <c r="E73" s="135">
        <v>40.5</v>
      </c>
      <c r="F73" s="200"/>
      <c r="G73" s="200"/>
    </row>
    <row r="74" spans="1:7" ht="15.75" x14ac:dyDescent="0.25">
      <c r="A74" s="145" t="s">
        <v>6</v>
      </c>
      <c r="B74" s="138">
        <v>35.5</v>
      </c>
      <c r="C74" s="140"/>
      <c r="D74" s="140"/>
      <c r="E74" s="138">
        <v>35.5</v>
      </c>
      <c r="F74" s="200"/>
      <c r="G74" s="200">
        <f t="shared" si="12"/>
        <v>0</v>
      </c>
    </row>
    <row r="75" spans="1:7" ht="15.75" x14ac:dyDescent="0.25">
      <c r="A75" s="145" t="s">
        <v>8</v>
      </c>
      <c r="B75" s="140"/>
      <c r="C75" s="139">
        <v>5</v>
      </c>
      <c r="D75" s="140"/>
      <c r="E75" s="139">
        <v>5</v>
      </c>
      <c r="F75" s="212"/>
      <c r="G75" s="200">
        <f t="shared" si="13"/>
        <v>0</v>
      </c>
    </row>
    <row r="76" spans="1:7" ht="15.75" x14ac:dyDescent="0.25">
      <c r="A76" s="176" t="s">
        <v>25</v>
      </c>
      <c r="B76" s="136">
        <v>13</v>
      </c>
      <c r="C76" s="137"/>
      <c r="D76" s="137"/>
      <c r="E76" s="136">
        <v>13</v>
      </c>
      <c r="F76" s="212"/>
      <c r="G76" s="200"/>
    </row>
    <row r="77" spans="1:7" ht="15.75" x14ac:dyDescent="0.25">
      <c r="A77" s="145" t="s">
        <v>6</v>
      </c>
      <c r="B77" s="139">
        <v>10</v>
      </c>
      <c r="C77" s="140"/>
      <c r="D77" s="140"/>
      <c r="E77" s="139">
        <v>10</v>
      </c>
      <c r="F77" s="200"/>
      <c r="G77" s="200">
        <f t="shared" si="12"/>
        <v>0</v>
      </c>
    </row>
    <row r="78" spans="1:7" ht="15.75" x14ac:dyDescent="0.25">
      <c r="A78" s="145" t="s">
        <v>8</v>
      </c>
      <c r="B78" s="139">
        <v>3</v>
      </c>
      <c r="C78" s="140"/>
      <c r="D78" s="140"/>
      <c r="E78" s="139">
        <v>3</v>
      </c>
      <c r="F78" s="200"/>
      <c r="G78" s="200">
        <f t="shared" si="13"/>
        <v>0</v>
      </c>
    </row>
    <row r="79" spans="1:7" ht="15.75" x14ac:dyDescent="0.25">
      <c r="A79" s="193" t="s">
        <v>87</v>
      </c>
      <c r="B79" s="135">
        <v>1.5</v>
      </c>
      <c r="C79" s="136">
        <v>2</v>
      </c>
      <c r="D79" s="135">
        <v>3.5</v>
      </c>
      <c r="E79" s="137"/>
      <c r="F79" s="200"/>
      <c r="G79" s="200"/>
    </row>
    <row r="80" spans="1:7" ht="15.75" x14ac:dyDescent="0.25">
      <c r="A80" s="196" t="s">
        <v>6</v>
      </c>
      <c r="B80" s="140"/>
      <c r="C80" s="139">
        <v>2</v>
      </c>
      <c r="D80" s="139">
        <v>2</v>
      </c>
      <c r="E80" s="140"/>
      <c r="F80" s="200"/>
      <c r="G80" s="200">
        <f t="shared" si="12"/>
        <v>0</v>
      </c>
    </row>
    <row r="81" spans="1:7" ht="15.75" x14ac:dyDescent="0.25">
      <c r="A81" s="196" t="s">
        <v>8</v>
      </c>
      <c r="B81" s="138">
        <v>1.5</v>
      </c>
      <c r="C81" s="140"/>
      <c r="D81" s="138">
        <v>1.5</v>
      </c>
      <c r="E81" s="140"/>
      <c r="F81" s="200"/>
      <c r="G81" s="200">
        <f t="shared" si="13"/>
        <v>0</v>
      </c>
    </row>
    <row r="82" spans="1:7" ht="15.75" x14ac:dyDescent="0.25">
      <c r="A82" s="176" t="s">
        <v>26</v>
      </c>
      <c r="B82" s="136">
        <v>30</v>
      </c>
      <c r="C82" s="136">
        <v>10</v>
      </c>
      <c r="D82" s="135">
        <v>3.5</v>
      </c>
      <c r="E82" s="135">
        <v>36.5</v>
      </c>
      <c r="F82" s="200"/>
      <c r="G82" s="200"/>
    </row>
    <row r="83" spans="1:7" ht="15.75" x14ac:dyDescent="0.25">
      <c r="A83" s="145" t="s">
        <v>6</v>
      </c>
      <c r="B83" s="138">
        <v>25.5</v>
      </c>
      <c r="C83" s="139">
        <v>10</v>
      </c>
      <c r="D83" s="138">
        <v>2.5</v>
      </c>
      <c r="E83" s="139">
        <v>33</v>
      </c>
      <c r="F83" s="200"/>
      <c r="G83" s="200">
        <f t="shared" si="12"/>
        <v>0</v>
      </c>
    </row>
    <row r="84" spans="1:7" ht="15.75" x14ac:dyDescent="0.25">
      <c r="A84" s="145" t="s">
        <v>8</v>
      </c>
      <c r="B84" s="138">
        <v>4.5</v>
      </c>
      <c r="C84" s="140"/>
      <c r="D84" s="139">
        <v>1</v>
      </c>
      <c r="E84" s="138">
        <v>3.5</v>
      </c>
      <c r="F84" s="212"/>
      <c r="G84" s="200">
        <f t="shared" si="13"/>
        <v>0</v>
      </c>
    </row>
    <row r="85" spans="1:7" ht="15.75" x14ac:dyDescent="0.25">
      <c r="A85" s="176" t="s">
        <v>27</v>
      </c>
      <c r="B85" s="136">
        <v>19</v>
      </c>
      <c r="C85" s="136">
        <v>8</v>
      </c>
      <c r="D85" s="136">
        <v>4</v>
      </c>
      <c r="E85" s="136">
        <v>23</v>
      </c>
      <c r="F85" s="200"/>
      <c r="G85" s="200"/>
    </row>
    <row r="86" spans="1:7" ht="15.75" x14ac:dyDescent="0.25">
      <c r="A86" s="145" t="s">
        <v>6</v>
      </c>
      <c r="B86" s="138">
        <v>18.5</v>
      </c>
      <c r="C86" s="139">
        <v>8</v>
      </c>
      <c r="D86" s="139">
        <v>4</v>
      </c>
      <c r="E86" s="138">
        <v>22.5</v>
      </c>
      <c r="F86" s="200"/>
      <c r="G86" s="200">
        <f t="shared" si="12"/>
        <v>0</v>
      </c>
    </row>
    <row r="87" spans="1:7" ht="15.75" x14ac:dyDescent="0.25">
      <c r="A87" s="145" t="s">
        <v>8</v>
      </c>
      <c r="B87" s="138">
        <v>0.5</v>
      </c>
      <c r="C87" s="140"/>
      <c r="D87" s="140"/>
      <c r="E87" s="138">
        <v>0.5</v>
      </c>
      <c r="F87" s="200">
        <v>4</v>
      </c>
      <c r="G87" s="200">
        <f t="shared" si="13"/>
        <v>1240</v>
      </c>
    </row>
    <row r="88" spans="1:7" ht="15.75" x14ac:dyDescent="0.25">
      <c r="A88" s="176" t="s">
        <v>28</v>
      </c>
      <c r="B88" s="136">
        <v>17</v>
      </c>
      <c r="C88" s="136">
        <v>41</v>
      </c>
      <c r="D88" s="136">
        <v>6</v>
      </c>
      <c r="E88" s="136">
        <v>52</v>
      </c>
      <c r="F88" s="200"/>
      <c r="G88" s="200"/>
    </row>
    <row r="89" spans="1:7" ht="15.75" x14ac:dyDescent="0.25">
      <c r="A89" s="145" t="s">
        <v>6</v>
      </c>
      <c r="B89" s="138">
        <v>16.5</v>
      </c>
      <c r="C89" s="139">
        <v>31</v>
      </c>
      <c r="D89" s="138">
        <v>5.5</v>
      </c>
      <c r="E89" s="139">
        <v>42</v>
      </c>
      <c r="F89" s="200">
        <v>16</v>
      </c>
      <c r="G89" s="200">
        <f t="shared" ref="G89:G92" si="14">F89*220</f>
        <v>3520</v>
      </c>
    </row>
    <row r="90" spans="1:7" ht="15.75" x14ac:dyDescent="0.25">
      <c r="A90" s="145" t="s">
        <v>8</v>
      </c>
      <c r="B90" s="138">
        <v>0.5</v>
      </c>
      <c r="C90" s="139">
        <v>10</v>
      </c>
      <c r="D90" s="138">
        <v>0.5</v>
      </c>
      <c r="E90" s="139">
        <v>10</v>
      </c>
      <c r="F90" s="200"/>
      <c r="G90" s="200">
        <f t="shared" ref="G90:G93" si="15">F90*310</f>
        <v>0</v>
      </c>
    </row>
    <row r="91" spans="1:7" ht="15.75" x14ac:dyDescent="0.25">
      <c r="A91" s="176" t="s">
        <v>29</v>
      </c>
      <c r="B91" s="135">
        <v>12.5</v>
      </c>
      <c r="C91" s="137"/>
      <c r="D91" s="135">
        <v>0.5</v>
      </c>
      <c r="E91" s="136">
        <v>12</v>
      </c>
      <c r="F91" s="200"/>
      <c r="G91" s="200"/>
    </row>
    <row r="92" spans="1:7" ht="15.75" x14ac:dyDescent="0.25">
      <c r="A92" s="145" t="s">
        <v>6</v>
      </c>
      <c r="B92" s="139">
        <v>10</v>
      </c>
      <c r="C92" s="140"/>
      <c r="D92" s="138">
        <v>0.5</v>
      </c>
      <c r="E92" s="138">
        <v>9.5</v>
      </c>
      <c r="F92" s="200"/>
      <c r="G92" s="200">
        <f t="shared" si="14"/>
        <v>0</v>
      </c>
    </row>
    <row r="93" spans="1:7" ht="15.75" x14ac:dyDescent="0.25">
      <c r="A93" s="145" t="s">
        <v>8</v>
      </c>
      <c r="B93" s="138">
        <v>2.5</v>
      </c>
      <c r="C93" s="140"/>
      <c r="D93" s="140"/>
      <c r="E93" s="138">
        <v>2.5</v>
      </c>
      <c r="F93" s="200"/>
      <c r="G93" s="200">
        <f t="shared" si="15"/>
        <v>0</v>
      </c>
    </row>
    <row r="94" spans="1:7" ht="15.75" x14ac:dyDescent="0.25">
      <c r="A94" s="176" t="s">
        <v>164</v>
      </c>
      <c r="B94" s="135">
        <v>8.5</v>
      </c>
      <c r="C94" s="137"/>
      <c r="D94" s="137"/>
      <c r="E94" s="135">
        <v>8.5</v>
      </c>
      <c r="F94" s="200"/>
      <c r="G94" s="200"/>
    </row>
    <row r="95" spans="1:7" ht="15.75" x14ac:dyDescent="0.25">
      <c r="A95" s="145" t="s">
        <v>6</v>
      </c>
      <c r="B95" s="138">
        <v>8.5</v>
      </c>
      <c r="C95" s="140"/>
      <c r="D95" s="140"/>
      <c r="E95" s="138">
        <v>8.5</v>
      </c>
      <c r="F95" s="200"/>
      <c r="G95" s="200">
        <f>F93*220</f>
        <v>0</v>
      </c>
    </row>
    <row r="96" spans="1:7" ht="15.75" x14ac:dyDescent="0.25">
      <c r="A96" s="176" t="s">
        <v>155</v>
      </c>
      <c r="B96" s="136">
        <v>1</v>
      </c>
      <c r="C96" s="137"/>
      <c r="D96" s="137"/>
      <c r="E96" s="136">
        <v>1</v>
      </c>
      <c r="F96" s="200"/>
      <c r="G96" s="200"/>
    </row>
    <row r="97" spans="1:7" ht="15.75" x14ac:dyDescent="0.25">
      <c r="A97" s="145" t="s">
        <v>6</v>
      </c>
      <c r="B97" s="139">
        <v>1</v>
      </c>
      <c r="C97" s="140"/>
      <c r="D97" s="140"/>
      <c r="E97" s="139">
        <v>1</v>
      </c>
      <c r="F97" s="200"/>
      <c r="G97" s="200">
        <f>F95*220</f>
        <v>0</v>
      </c>
    </row>
    <row r="98" spans="1:7" ht="15.75" x14ac:dyDescent="0.25">
      <c r="A98" s="176" t="s">
        <v>30</v>
      </c>
      <c r="B98" s="136">
        <v>8</v>
      </c>
      <c r="C98" s="136">
        <v>24</v>
      </c>
      <c r="D98" s="136">
        <v>6</v>
      </c>
      <c r="E98" s="136">
        <v>26</v>
      </c>
      <c r="F98" s="200"/>
      <c r="G98" s="200"/>
    </row>
    <row r="99" spans="1:7" ht="15.75" x14ac:dyDescent="0.25">
      <c r="A99" s="145" t="s">
        <v>6</v>
      </c>
      <c r="B99" s="138">
        <v>5.5</v>
      </c>
      <c r="C99" s="139">
        <v>20</v>
      </c>
      <c r="D99" s="139">
        <v>6</v>
      </c>
      <c r="E99" s="138">
        <v>19.5</v>
      </c>
      <c r="F99" s="200"/>
      <c r="G99" s="200">
        <f t="shared" ref="G99:G102" si="16">F99*220</f>
        <v>0</v>
      </c>
    </row>
    <row r="100" spans="1:7" ht="15.75" x14ac:dyDescent="0.25">
      <c r="A100" s="145" t="s">
        <v>8</v>
      </c>
      <c r="B100" s="138">
        <v>2.5</v>
      </c>
      <c r="C100" s="139">
        <v>4</v>
      </c>
      <c r="D100" s="140"/>
      <c r="E100" s="138">
        <v>6.5</v>
      </c>
      <c r="F100" s="200"/>
      <c r="G100" s="200">
        <f t="shared" ref="G100" si="17">F100*310</f>
        <v>0</v>
      </c>
    </row>
    <row r="101" spans="1:7" ht="15.75" x14ac:dyDescent="0.25">
      <c r="A101" s="176" t="s">
        <v>31</v>
      </c>
      <c r="B101" s="136">
        <v>14</v>
      </c>
      <c r="C101" s="137"/>
      <c r="D101" s="136">
        <v>2</v>
      </c>
      <c r="E101" s="136">
        <v>12</v>
      </c>
      <c r="F101" s="200"/>
      <c r="G101" s="200"/>
    </row>
    <row r="102" spans="1:7" ht="15.75" x14ac:dyDescent="0.25">
      <c r="A102" s="145" t="s">
        <v>6</v>
      </c>
      <c r="B102" s="138">
        <v>11.5</v>
      </c>
      <c r="C102" s="140"/>
      <c r="D102" s="138">
        <v>1.5</v>
      </c>
      <c r="E102" s="139">
        <v>10</v>
      </c>
      <c r="F102" s="200"/>
      <c r="G102" s="200">
        <f t="shared" si="16"/>
        <v>0</v>
      </c>
    </row>
    <row r="103" spans="1:7" ht="15.75" x14ac:dyDescent="0.25">
      <c r="A103" s="145" t="s">
        <v>8</v>
      </c>
      <c r="B103" s="138">
        <v>2.5</v>
      </c>
      <c r="C103" s="140"/>
      <c r="D103" s="138">
        <v>0.5</v>
      </c>
      <c r="E103" s="139">
        <v>2</v>
      </c>
      <c r="F103" s="200"/>
      <c r="G103" s="200">
        <f t="shared" ref="G103" si="18">F103*310</f>
        <v>0</v>
      </c>
    </row>
    <row r="104" spans="1:7" ht="15.75" x14ac:dyDescent="0.25">
      <c r="A104" s="176" t="s">
        <v>32</v>
      </c>
      <c r="B104" s="136">
        <v>17</v>
      </c>
      <c r="C104" s="136">
        <v>8</v>
      </c>
      <c r="D104" s="136">
        <v>4</v>
      </c>
      <c r="E104" s="136">
        <v>21</v>
      </c>
      <c r="F104" s="200"/>
      <c r="G104" s="200"/>
    </row>
    <row r="105" spans="1:7" ht="15.75" x14ac:dyDescent="0.25">
      <c r="A105" s="145" t="s">
        <v>6</v>
      </c>
      <c r="B105" s="139">
        <v>17</v>
      </c>
      <c r="C105" s="139">
        <v>8</v>
      </c>
      <c r="D105" s="139">
        <v>4</v>
      </c>
      <c r="E105" s="139">
        <v>21</v>
      </c>
      <c r="F105" s="200"/>
      <c r="G105" s="200">
        <f>F104*220</f>
        <v>0</v>
      </c>
    </row>
    <row r="106" spans="1:7" ht="15.75" x14ac:dyDescent="0.25">
      <c r="A106" s="176" t="s">
        <v>33</v>
      </c>
      <c r="B106" s="136">
        <v>10</v>
      </c>
      <c r="C106" s="136">
        <v>4</v>
      </c>
      <c r="D106" s="137"/>
      <c r="E106" s="136">
        <v>14</v>
      </c>
      <c r="F106" s="200"/>
      <c r="G106" s="200"/>
    </row>
    <row r="107" spans="1:7" ht="15.75" x14ac:dyDescent="0.25">
      <c r="A107" s="145" t="s">
        <v>6</v>
      </c>
      <c r="B107" s="139">
        <v>9</v>
      </c>
      <c r="C107" s="140"/>
      <c r="D107" s="140"/>
      <c r="E107" s="139">
        <v>9</v>
      </c>
      <c r="F107" s="200"/>
      <c r="G107" s="200">
        <f t="shared" ref="G107:G110" si="19">F107*220</f>
        <v>0</v>
      </c>
    </row>
    <row r="108" spans="1:7" ht="15.75" x14ac:dyDescent="0.25">
      <c r="A108" s="145" t="s">
        <v>8</v>
      </c>
      <c r="B108" s="139">
        <v>1</v>
      </c>
      <c r="C108" s="139">
        <v>4</v>
      </c>
      <c r="D108" s="140"/>
      <c r="E108" s="139">
        <v>5</v>
      </c>
      <c r="F108" s="200"/>
      <c r="G108" s="200">
        <f t="shared" ref="G108:G111" si="20">F108*310</f>
        <v>0</v>
      </c>
    </row>
    <row r="109" spans="1:7" ht="15.75" x14ac:dyDescent="0.25">
      <c r="A109" s="176" t="s">
        <v>34</v>
      </c>
      <c r="B109" s="136">
        <v>28</v>
      </c>
      <c r="C109" s="136">
        <v>15</v>
      </c>
      <c r="D109" s="135">
        <v>1.5</v>
      </c>
      <c r="E109" s="135">
        <v>41.5</v>
      </c>
      <c r="F109" s="200"/>
      <c r="G109" s="200"/>
    </row>
    <row r="110" spans="1:7" ht="15.75" x14ac:dyDescent="0.25">
      <c r="A110" s="145" t="s">
        <v>6</v>
      </c>
      <c r="B110" s="138">
        <v>27.5</v>
      </c>
      <c r="C110" s="139">
        <v>10</v>
      </c>
      <c r="D110" s="138">
        <v>1.5</v>
      </c>
      <c r="E110" s="139">
        <v>36</v>
      </c>
      <c r="F110" s="200"/>
      <c r="G110" s="200">
        <f t="shared" si="19"/>
        <v>0</v>
      </c>
    </row>
    <row r="111" spans="1:7" ht="15.75" x14ac:dyDescent="0.25">
      <c r="A111" s="145" t="s">
        <v>8</v>
      </c>
      <c r="B111" s="138">
        <v>0.5</v>
      </c>
      <c r="C111" s="139">
        <v>5</v>
      </c>
      <c r="D111" s="140"/>
      <c r="E111" s="138">
        <v>5.5</v>
      </c>
      <c r="F111" s="200"/>
      <c r="G111" s="200">
        <f t="shared" si="20"/>
        <v>0</v>
      </c>
    </row>
    <row r="112" spans="1:7" ht="15.75" x14ac:dyDescent="0.25">
      <c r="A112" s="180" t="s">
        <v>88</v>
      </c>
      <c r="B112" s="135">
        <v>0.5</v>
      </c>
      <c r="C112" s="137"/>
      <c r="D112" s="137"/>
      <c r="E112" s="135">
        <v>0.5</v>
      </c>
      <c r="F112" s="200"/>
      <c r="G112" s="200"/>
    </row>
    <row r="113" spans="1:8" ht="15.75" x14ac:dyDescent="0.25">
      <c r="A113" s="183" t="s">
        <v>8</v>
      </c>
      <c r="B113" s="138">
        <v>0.5</v>
      </c>
      <c r="C113" s="140"/>
      <c r="D113" s="140"/>
      <c r="E113" s="138">
        <v>0.5</v>
      </c>
      <c r="F113" s="200"/>
      <c r="G113" s="200"/>
    </row>
    <row r="114" spans="1:8" ht="15.75" x14ac:dyDescent="0.25">
      <c r="A114" s="176" t="s">
        <v>35</v>
      </c>
      <c r="B114" s="135">
        <v>16.5</v>
      </c>
      <c r="C114" s="136">
        <v>8</v>
      </c>
      <c r="D114" s="135">
        <v>2.5</v>
      </c>
      <c r="E114" s="136">
        <v>22</v>
      </c>
      <c r="F114" s="200"/>
      <c r="G114" s="200"/>
    </row>
    <row r="115" spans="1:8" ht="15.75" x14ac:dyDescent="0.25">
      <c r="A115" s="145" t="s">
        <v>6</v>
      </c>
      <c r="B115" s="138">
        <v>11.5</v>
      </c>
      <c r="C115" s="139">
        <v>8</v>
      </c>
      <c r="D115" s="138">
        <v>1.5</v>
      </c>
      <c r="E115" s="139">
        <v>18</v>
      </c>
      <c r="F115" s="200"/>
      <c r="G115" s="200">
        <f t="shared" ref="G115:G133" si="21">F115*220</f>
        <v>0</v>
      </c>
    </row>
    <row r="116" spans="1:8" ht="15.75" x14ac:dyDescent="0.25">
      <c r="A116" s="145" t="s">
        <v>8</v>
      </c>
      <c r="B116" s="139">
        <v>5</v>
      </c>
      <c r="C116" s="140"/>
      <c r="D116" s="139">
        <v>1</v>
      </c>
      <c r="E116" s="139">
        <v>4</v>
      </c>
      <c r="F116" s="200"/>
      <c r="G116" s="200">
        <f t="shared" ref="G116:G134" si="22">F116*310</f>
        <v>0</v>
      </c>
    </row>
    <row r="117" spans="1:8" ht="15.75" x14ac:dyDescent="0.25">
      <c r="A117" s="176" t="s">
        <v>36</v>
      </c>
      <c r="B117" s="136">
        <v>9</v>
      </c>
      <c r="C117" s="136">
        <v>10</v>
      </c>
      <c r="D117" s="135">
        <v>2.5</v>
      </c>
      <c r="E117" s="135">
        <v>16.5</v>
      </c>
      <c r="F117" s="200"/>
      <c r="G117" s="200"/>
    </row>
    <row r="118" spans="1:8" ht="15.75" x14ac:dyDescent="0.25">
      <c r="A118" s="145" t="s">
        <v>6</v>
      </c>
      <c r="B118" s="139">
        <v>5</v>
      </c>
      <c r="C118" s="139">
        <v>10</v>
      </c>
      <c r="D118" s="139">
        <v>1</v>
      </c>
      <c r="E118" s="139">
        <v>14</v>
      </c>
      <c r="F118" s="200"/>
      <c r="G118" s="200">
        <f t="shared" si="21"/>
        <v>0</v>
      </c>
    </row>
    <row r="119" spans="1:8" ht="15.75" x14ac:dyDescent="0.25">
      <c r="A119" s="145" t="s">
        <v>8</v>
      </c>
      <c r="B119" s="139">
        <v>4</v>
      </c>
      <c r="C119" s="140"/>
      <c r="D119" s="138">
        <v>1.5</v>
      </c>
      <c r="E119" s="138">
        <v>2.5</v>
      </c>
      <c r="F119" s="200"/>
      <c r="G119" s="200">
        <f t="shared" si="22"/>
        <v>0</v>
      </c>
    </row>
    <row r="120" spans="1:8" ht="15.75" x14ac:dyDescent="0.25">
      <c r="A120" s="176" t="s">
        <v>37</v>
      </c>
      <c r="B120" s="135">
        <v>18.5</v>
      </c>
      <c r="C120" s="137"/>
      <c r="D120" s="137"/>
      <c r="E120" s="135">
        <v>18.5</v>
      </c>
      <c r="F120" s="200"/>
      <c r="G120" s="200"/>
    </row>
    <row r="121" spans="1:8" ht="15.75" x14ac:dyDescent="0.25">
      <c r="A121" s="145" t="s">
        <v>6</v>
      </c>
      <c r="B121" s="138">
        <v>11.5</v>
      </c>
      <c r="C121" s="140"/>
      <c r="D121" s="140"/>
      <c r="E121" s="138">
        <v>11.5</v>
      </c>
      <c r="F121" s="200"/>
      <c r="G121" s="200">
        <f t="shared" si="21"/>
        <v>0</v>
      </c>
    </row>
    <row r="122" spans="1:8" ht="15.75" x14ac:dyDescent="0.25">
      <c r="A122" s="145" t="s">
        <v>8</v>
      </c>
      <c r="B122" s="139">
        <v>7</v>
      </c>
      <c r="C122" s="140"/>
      <c r="D122" s="140"/>
      <c r="E122" s="139">
        <v>7</v>
      </c>
      <c r="F122" s="212"/>
      <c r="G122" s="200">
        <f t="shared" si="22"/>
        <v>0</v>
      </c>
    </row>
    <row r="123" spans="1:8" ht="15.75" x14ac:dyDescent="0.25">
      <c r="A123" s="176" t="s">
        <v>38</v>
      </c>
      <c r="B123" s="136">
        <v>28</v>
      </c>
      <c r="C123" s="137"/>
      <c r="D123" s="135">
        <v>3.5</v>
      </c>
      <c r="E123" s="135">
        <v>24.5</v>
      </c>
      <c r="F123" s="212"/>
      <c r="G123" s="200"/>
    </row>
    <row r="124" spans="1:8" ht="15.75" x14ac:dyDescent="0.25">
      <c r="A124" s="145" t="s">
        <v>6</v>
      </c>
      <c r="B124" s="138">
        <v>21.5</v>
      </c>
      <c r="C124" s="140"/>
      <c r="D124" s="138">
        <v>3.5</v>
      </c>
      <c r="E124" s="139">
        <v>18</v>
      </c>
      <c r="F124" s="200"/>
      <c r="G124" s="200">
        <f t="shared" si="21"/>
        <v>0</v>
      </c>
    </row>
    <row r="125" spans="1:8" ht="15.75" x14ac:dyDescent="0.25">
      <c r="A125" s="145" t="s">
        <v>8</v>
      </c>
      <c r="B125" s="138">
        <v>6.5</v>
      </c>
      <c r="C125" s="140"/>
      <c r="D125" s="140"/>
      <c r="E125" s="138">
        <v>6.5</v>
      </c>
      <c r="F125" s="200"/>
      <c r="G125" s="200">
        <f t="shared" si="22"/>
        <v>0</v>
      </c>
    </row>
    <row r="126" spans="1:8" ht="15.75" x14ac:dyDescent="0.25">
      <c r="A126" s="176" t="s">
        <v>39</v>
      </c>
      <c r="B126" s="136">
        <v>22</v>
      </c>
      <c r="C126" s="136">
        <v>4</v>
      </c>
      <c r="D126" s="137"/>
      <c r="E126" s="136">
        <v>26</v>
      </c>
      <c r="F126" s="200"/>
      <c r="G126" s="200"/>
    </row>
    <row r="127" spans="1:8" ht="15.75" x14ac:dyDescent="0.25">
      <c r="A127" s="145" t="s">
        <v>6</v>
      </c>
      <c r="B127" s="138">
        <v>20.5</v>
      </c>
      <c r="C127" s="140"/>
      <c r="D127" s="140"/>
      <c r="E127" s="138">
        <v>20.5</v>
      </c>
      <c r="F127" s="200"/>
      <c r="G127" s="200">
        <f t="shared" si="21"/>
        <v>0</v>
      </c>
    </row>
    <row r="128" spans="1:8" ht="15.75" x14ac:dyDescent="0.25">
      <c r="A128" s="145" t="s">
        <v>8</v>
      </c>
      <c r="B128" s="138">
        <v>1.5</v>
      </c>
      <c r="C128" s="139">
        <v>4</v>
      </c>
      <c r="D128" s="140"/>
      <c r="E128" s="138">
        <v>5.5</v>
      </c>
      <c r="F128" s="200"/>
      <c r="G128" s="200">
        <f t="shared" si="22"/>
        <v>0</v>
      </c>
      <c r="H128" s="72"/>
    </row>
    <row r="129" spans="1:8" ht="15.75" x14ac:dyDescent="0.25">
      <c r="A129" s="176" t="s">
        <v>40</v>
      </c>
      <c r="B129" s="135">
        <v>13.5</v>
      </c>
      <c r="C129" s="137"/>
      <c r="D129" s="135">
        <v>1.5</v>
      </c>
      <c r="E129" s="136">
        <v>12</v>
      </c>
      <c r="F129" s="200"/>
      <c r="G129" s="200"/>
    </row>
    <row r="130" spans="1:8" ht="15.75" x14ac:dyDescent="0.25">
      <c r="A130" s="145" t="s">
        <v>6</v>
      </c>
      <c r="B130" s="139">
        <v>12</v>
      </c>
      <c r="C130" s="140"/>
      <c r="D130" s="138">
        <v>1.5</v>
      </c>
      <c r="E130" s="138">
        <v>10.5</v>
      </c>
      <c r="F130" s="200"/>
      <c r="G130" s="200">
        <f t="shared" si="21"/>
        <v>0</v>
      </c>
    </row>
    <row r="131" spans="1:8" ht="15.75" x14ac:dyDescent="0.25">
      <c r="A131" s="145" t="s">
        <v>8</v>
      </c>
      <c r="B131" s="138">
        <v>1.5</v>
      </c>
      <c r="C131" s="140"/>
      <c r="D131" s="140"/>
      <c r="E131" s="138">
        <v>1.5</v>
      </c>
      <c r="F131" s="200"/>
      <c r="G131" s="200">
        <f t="shared" si="22"/>
        <v>0</v>
      </c>
    </row>
    <row r="132" spans="1:8" ht="15.75" x14ac:dyDescent="0.25">
      <c r="A132" s="176" t="s">
        <v>41</v>
      </c>
      <c r="B132" s="136">
        <v>12</v>
      </c>
      <c r="C132" s="136">
        <v>4</v>
      </c>
      <c r="D132" s="136">
        <v>5</v>
      </c>
      <c r="E132" s="136">
        <v>11</v>
      </c>
      <c r="F132" s="200"/>
      <c r="G132" s="200"/>
    </row>
    <row r="133" spans="1:8" ht="15.75" x14ac:dyDescent="0.25">
      <c r="A133" s="145" t="s">
        <v>6</v>
      </c>
      <c r="B133" s="139">
        <v>12</v>
      </c>
      <c r="C133" s="140"/>
      <c r="D133" s="139">
        <v>5</v>
      </c>
      <c r="E133" s="139">
        <v>7</v>
      </c>
      <c r="F133" s="200">
        <v>10</v>
      </c>
      <c r="G133" s="200">
        <f t="shared" si="21"/>
        <v>2200</v>
      </c>
      <c r="H133" s="72" t="s">
        <v>222</v>
      </c>
    </row>
    <row r="134" spans="1:8" ht="15.75" x14ac:dyDescent="0.25">
      <c r="A134" s="145" t="s">
        <v>8</v>
      </c>
      <c r="B134" s="140"/>
      <c r="C134" s="139">
        <v>4</v>
      </c>
      <c r="D134" s="140"/>
      <c r="E134" s="139">
        <v>4</v>
      </c>
      <c r="F134" s="200"/>
      <c r="G134" s="200">
        <f t="shared" si="22"/>
        <v>0</v>
      </c>
    </row>
    <row r="135" spans="1:8" ht="15.75" x14ac:dyDescent="0.25">
      <c r="A135" s="176" t="s">
        <v>42</v>
      </c>
      <c r="B135" s="136">
        <v>10</v>
      </c>
      <c r="C135" s="136">
        <v>18</v>
      </c>
      <c r="D135" s="136">
        <v>4</v>
      </c>
      <c r="E135" s="136">
        <v>24</v>
      </c>
      <c r="F135" s="200"/>
      <c r="G135" s="200"/>
    </row>
    <row r="136" spans="1:8" ht="15.75" x14ac:dyDescent="0.25">
      <c r="A136" s="145" t="s">
        <v>6</v>
      </c>
      <c r="B136" s="139">
        <v>10</v>
      </c>
      <c r="C136" s="139">
        <v>14</v>
      </c>
      <c r="D136" s="139">
        <v>4</v>
      </c>
      <c r="E136" s="139">
        <v>20</v>
      </c>
      <c r="F136" s="200"/>
      <c r="G136" s="200">
        <f t="shared" ref="G136:G142" si="23">F136*220</f>
        <v>0</v>
      </c>
    </row>
    <row r="137" spans="1:8" ht="15.75" x14ac:dyDescent="0.25">
      <c r="A137" s="145" t="s">
        <v>8</v>
      </c>
      <c r="B137" s="140"/>
      <c r="C137" s="139">
        <v>4</v>
      </c>
      <c r="D137" s="140"/>
      <c r="E137" s="139">
        <v>4</v>
      </c>
      <c r="F137" s="200"/>
      <c r="G137" s="200">
        <f t="shared" ref="G137:G143" si="24">F137*310</f>
        <v>0</v>
      </c>
      <c r="H137" s="224"/>
    </row>
    <row r="138" spans="1:8" ht="15.75" x14ac:dyDescent="0.25">
      <c r="A138" s="176" t="s">
        <v>125</v>
      </c>
      <c r="B138" s="136">
        <v>16</v>
      </c>
      <c r="C138" s="137"/>
      <c r="D138" s="136">
        <v>1</v>
      </c>
      <c r="E138" s="136">
        <v>15</v>
      </c>
      <c r="F138" s="200"/>
      <c r="G138" s="200"/>
    </row>
    <row r="139" spans="1:8" ht="15.75" x14ac:dyDescent="0.25">
      <c r="A139" s="145" t="s">
        <v>6</v>
      </c>
      <c r="B139" s="139">
        <v>16</v>
      </c>
      <c r="C139" s="140"/>
      <c r="D139" s="139">
        <v>1</v>
      </c>
      <c r="E139" s="139">
        <v>15</v>
      </c>
      <c r="F139" s="200"/>
      <c r="G139" s="200">
        <f t="shared" si="23"/>
        <v>0</v>
      </c>
    </row>
    <row r="140" spans="1:8" ht="15.75" x14ac:dyDescent="0.25">
      <c r="A140" s="145" t="s">
        <v>8</v>
      </c>
      <c r="F140" s="200"/>
      <c r="G140" s="200">
        <f t="shared" si="24"/>
        <v>0</v>
      </c>
    </row>
    <row r="141" spans="1:8" ht="15.75" x14ac:dyDescent="0.25">
      <c r="A141" s="176" t="s">
        <v>43</v>
      </c>
      <c r="B141" s="135">
        <v>21.5</v>
      </c>
      <c r="C141" s="136">
        <v>10</v>
      </c>
      <c r="D141" s="136">
        <v>3</v>
      </c>
      <c r="E141" s="135">
        <v>28.5</v>
      </c>
      <c r="F141" s="212"/>
      <c r="G141" s="200"/>
    </row>
    <row r="142" spans="1:8" ht="15.75" x14ac:dyDescent="0.25">
      <c r="A142" s="145" t="s">
        <v>6</v>
      </c>
      <c r="B142" s="138">
        <v>16.5</v>
      </c>
      <c r="C142" s="139">
        <v>10</v>
      </c>
      <c r="D142" s="139">
        <v>3</v>
      </c>
      <c r="E142" s="138">
        <v>23.5</v>
      </c>
      <c r="F142" s="212"/>
      <c r="G142" s="200">
        <f t="shared" si="23"/>
        <v>0</v>
      </c>
    </row>
    <row r="143" spans="1:8" ht="15.75" x14ac:dyDescent="0.25">
      <c r="A143" s="145" t="s">
        <v>8</v>
      </c>
      <c r="B143" s="139">
        <v>5</v>
      </c>
      <c r="C143" s="140"/>
      <c r="D143" s="140"/>
      <c r="E143" s="139">
        <v>5</v>
      </c>
      <c r="F143" s="200"/>
      <c r="G143" s="200">
        <f t="shared" si="24"/>
        <v>0</v>
      </c>
    </row>
    <row r="144" spans="1:8" ht="15.75" x14ac:dyDescent="0.25">
      <c r="A144" s="180" t="s">
        <v>90</v>
      </c>
      <c r="B144" s="135">
        <v>16.5</v>
      </c>
      <c r="C144" s="137"/>
      <c r="D144" s="137"/>
      <c r="E144" s="135">
        <v>16.5</v>
      </c>
      <c r="F144" s="213"/>
      <c r="G144" s="200"/>
    </row>
    <row r="145" spans="1:7" ht="15.75" x14ac:dyDescent="0.25">
      <c r="A145" s="183" t="s">
        <v>6</v>
      </c>
      <c r="B145" s="139">
        <v>13</v>
      </c>
      <c r="C145" s="140"/>
      <c r="D145" s="140"/>
      <c r="E145" s="139">
        <v>13</v>
      </c>
      <c r="F145" s="212"/>
      <c r="G145" s="200">
        <f>F144*220</f>
        <v>0</v>
      </c>
    </row>
    <row r="146" spans="1:7" ht="15.75" x14ac:dyDescent="0.25">
      <c r="A146" s="183" t="s">
        <v>8</v>
      </c>
      <c r="B146" s="138">
        <v>3.5</v>
      </c>
      <c r="C146" s="140"/>
      <c r="D146" s="140"/>
      <c r="E146" s="138">
        <v>3.5</v>
      </c>
      <c r="F146" s="212"/>
      <c r="G146" s="200">
        <f>F145*310</f>
        <v>0</v>
      </c>
    </row>
    <row r="147" spans="1:7" ht="15.75" x14ac:dyDescent="0.25">
      <c r="A147" s="180" t="s">
        <v>91</v>
      </c>
      <c r="B147" s="135">
        <v>9.5</v>
      </c>
      <c r="C147" s="137"/>
      <c r="D147" s="137"/>
      <c r="E147" s="135">
        <v>9.5</v>
      </c>
      <c r="F147" s="212"/>
      <c r="G147" s="212"/>
    </row>
    <row r="148" spans="1:7" ht="15.75" x14ac:dyDescent="0.25">
      <c r="A148" s="183" t="s">
        <v>6</v>
      </c>
      <c r="B148" s="138">
        <v>7.5</v>
      </c>
      <c r="C148" s="140"/>
      <c r="D148" s="140"/>
      <c r="E148" s="138">
        <v>7.5</v>
      </c>
      <c r="F148" s="212"/>
      <c r="G148" s="200">
        <f>F147*220</f>
        <v>0</v>
      </c>
    </row>
    <row r="149" spans="1:7" ht="15.75" x14ac:dyDescent="0.25">
      <c r="A149" s="183" t="s">
        <v>8</v>
      </c>
      <c r="B149" s="139">
        <v>2</v>
      </c>
      <c r="C149" s="140"/>
      <c r="D149" s="140"/>
      <c r="E149" s="139">
        <v>2</v>
      </c>
      <c r="F149" s="212"/>
      <c r="G149" s="200">
        <f>F148*310</f>
        <v>0</v>
      </c>
    </row>
    <row r="150" spans="1:7" ht="15.75" x14ac:dyDescent="0.25">
      <c r="A150" s="180" t="s">
        <v>92</v>
      </c>
      <c r="B150" s="136">
        <v>4</v>
      </c>
      <c r="C150" s="137"/>
      <c r="D150" s="137"/>
      <c r="E150" s="136">
        <v>4</v>
      </c>
      <c r="F150" s="212"/>
      <c r="G150" s="212"/>
    </row>
    <row r="151" spans="1:7" ht="15.75" x14ac:dyDescent="0.25">
      <c r="A151" s="183" t="s">
        <v>6</v>
      </c>
      <c r="B151" s="138">
        <v>1.5</v>
      </c>
      <c r="C151" s="140"/>
      <c r="D151" s="140"/>
      <c r="E151" s="138">
        <v>1.5</v>
      </c>
      <c r="F151" s="212"/>
      <c r="G151" s="200">
        <f>F150*220</f>
        <v>0</v>
      </c>
    </row>
    <row r="152" spans="1:7" ht="15.75" x14ac:dyDescent="0.25">
      <c r="A152" s="183" t="s">
        <v>8</v>
      </c>
      <c r="B152" s="138">
        <v>2.5</v>
      </c>
      <c r="C152" s="140"/>
      <c r="D152" s="140"/>
      <c r="E152" s="138">
        <v>2.5</v>
      </c>
      <c r="F152" s="212"/>
      <c r="G152" s="200">
        <f>F151*310</f>
        <v>0</v>
      </c>
    </row>
    <row r="153" spans="1:7" ht="15.75" x14ac:dyDescent="0.25">
      <c r="A153" s="180" t="s">
        <v>93</v>
      </c>
      <c r="B153" s="135">
        <v>1.5</v>
      </c>
      <c r="C153" s="137"/>
      <c r="D153" s="137"/>
      <c r="E153" s="135">
        <v>1.5</v>
      </c>
      <c r="F153" s="212"/>
      <c r="G153" s="212"/>
    </row>
    <row r="154" spans="1:7" ht="15.75" x14ac:dyDescent="0.25">
      <c r="A154" s="188" t="s">
        <v>8</v>
      </c>
      <c r="B154" s="138">
        <v>1.5</v>
      </c>
      <c r="C154" s="140"/>
      <c r="D154" s="140"/>
      <c r="E154" s="138">
        <v>1.5</v>
      </c>
      <c r="F154" s="212"/>
      <c r="G154" s="200">
        <f>F153*310</f>
        <v>0</v>
      </c>
    </row>
    <row r="155" spans="1:7" ht="12.75" x14ac:dyDescent="0.2">
      <c r="B155" s="253">
        <v>837</v>
      </c>
      <c r="C155" s="253">
        <v>456</v>
      </c>
      <c r="D155" s="253">
        <v>129</v>
      </c>
      <c r="E155" s="254">
        <v>1164</v>
      </c>
    </row>
    <row r="157" spans="1:7" ht="15.75" x14ac:dyDescent="0.25">
      <c r="F157" s="201"/>
      <c r="G157" s="201"/>
    </row>
  </sheetData>
  <mergeCells count="4">
    <mergeCell ref="B2:E2"/>
    <mergeCell ref="F2:F3"/>
    <mergeCell ref="G2:G3"/>
    <mergeCell ref="H2:H3"/>
  </mergeCells>
  <conditionalFormatting sqref="G148:G149 G151:G152 F73:F74 F143 F4:F26 F28:F42 F44:F56 F58:F71 F77:F83 F124:F140 F88:G90 F85:F87 F91:F121 G91:G146 G4:G87">
    <cfRule type="cellIs" dxfId="367" priority="4" operator="equal">
      <formula>0</formula>
    </cfRule>
  </conditionalFormatting>
  <conditionalFormatting sqref="G148:G149 G151:G152 G95:G146 G5:G93">
    <cfRule type="cellIs" dxfId="366" priority="3" operator="equal">
      <formula>0</formula>
    </cfRule>
  </conditionalFormatting>
  <conditionalFormatting sqref="G154">
    <cfRule type="cellIs" dxfId="365" priority="2" operator="equal">
      <formula>0</formula>
    </cfRule>
  </conditionalFormatting>
  <conditionalFormatting sqref="G154">
    <cfRule type="cellIs" dxfId="364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115" activePane="bottomLeft" state="frozenSplit"/>
      <selection pane="bottomLeft" activeCell="B125" sqref="B125:E125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100</v>
      </c>
      <c r="G1" s="201">
        <f>SUM(G4:G126)</f>
        <v>22000</v>
      </c>
    </row>
    <row r="2" spans="1:8" ht="12.75" x14ac:dyDescent="0.2">
      <c r="A2" s="43" t="s">
        <v>0</v>
      </c>
      <c r="B2" s="479" t="s">
        <v>252</v>
      </c>
      <c r="C2" s="480"/>
      <c r="D2" s="480"/>
      <c r="E2" s="481"/>
      <c r="F2" s="477" t="s">
        <v>253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49" t="s">
        <v>5</v>
      </c>
      <c r="B4" s="135">
        <v>13.5</v>
      </c>
      <c r="C4" s="137"/>
      <c r="D4" s="135">
        <v>3.5</v>
      </c>
      <c r="E4" s="136">
        <v>10</v>
      </c>
      <c r="F4" s="200"/>
      <c r="G4" s="200"/>
    </row>
    <row r="5" spans="1:8" ht="15.75" x14ac:dyDescent="0.25">
      <c r="A5" s="192" t="s">
        <v>6</v>
      </c>
      <c r="B5" s="139">
        <v>13</v>
      </c>
      <c r="C5" s="140"/>
      <c r="D5" s="138">
        <v>3.5</v>
      </c>
      <c r="E5" s="138">
        <v>9.5</v>
      </c>
      <c r="F5" s="200">
        <v>10</v>
      </c>
      <c r="G5" s="200">
        <f>F5*220</f>
        <v>2200</v>
      </c>
      <c r="H5" s="72"/>
    </row>
    <row r="6" spans="1:8" ht="15.75" x14ac:dyDescent="0.25">
      <c r="A6" s="192" t="s">
        <v>8</v>
      </c>
      <c r="B6" s="138">
        <v>0.5</v>
      </c>
      <c r="C6" s="140"/>
      <c r="D6" s="140"/>
      <c r="E6" s="138">
        <v>0.5</v>
      </c>
      <c r="F6" s="200"/>
      <c r="G6" s="200">
        <f>F6*310</f>
        <v>0</v>
      </c>
    </row>
    <row r="7" spans="1:8" ht="15.75" x14ac:dyDescent="0.25">
      <c r="A7" s="249" t="s">
        <v>7</v>
      </c>
      <c r="B7" s="136">
        <v>6</v>
      </c>
      <c r="C7" s="136">
        <v>8</v>
      </c>
      <c r="D7" s="136">
        <v>7</v>
      </c>
      <c r="E7" s="136">
        <v>7</v>
      </c>
      <c r="F7" s="200"/>
      <c r="G7" s="200"/>
    </row>
    <row r="8" spans="1:8" ht="15.75" x14ac:dyDescent="0.25">
      <c r="A8" s="192" t="s">
        <v>6</v>
      </c>
      <c r="B8" s="138">
        <v>2.5</v>
      </c>
      <c r="C8" s="117">
        <v>18</v>
      </c>
      <c r="D8" s="117">
        <v>5</v>
      </c>
      <c r="E8" s="273">
        <v>15.5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40"/>
      <c r="D9" s="139">
        <v>2</v>
      </c>
      <c r="E9" s="138">
        <v>1.5</v>
      </c>
      <c r="F9" s="200"/>
      <c r="G9" s="200">
        <f t="shared" ref="G9" si="1">F9*310</f>
        <v>0</v>
      </c>
    </row>
    <row r="10" spans="1:8" ht="15.75" x14ac:dyDescent="0.25">
      <c r="A10" s="249" t="s">
        <v>9</v>
      </c>
      <c r="B10" s="135">
        <v>9.5</v>
      </c>
      <c r="C10" s="136">
        <v>8</v>
      </c>
      <c r="D10" s="137"/>
      <c r="E10" s="135">
        <v>17.5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39">
        <v>8</v>
      </c>
      <c r="D11" s="140"/>
      <c r="E11" s="138">
        <v>15.5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40"/>
      <c r="D12" s="140"/>
      <c r="E12" s="139">
        <v>2</v>
      </c>
      <c r="F12" s="200"/>
      <c r="G12" s="200">
        <f t="shared" ref="G12" si="3">F12*310</f>
        <v>0</v>
      </c>
    </row>
    <row r="13" spans="1:8" ht="15.75" x14ac:dyDescent="0.25">
      <c r="A13" s="249" t="s">
        <v>10</v>
      </c>
      <c r="B13" s="136">
        <v>8</v>
      </c>
      <c r="C13" s="136">
        <v>9</v>
      </c>
      <c r="D13" s="136">
        <v>1</v>
      </c>
      <c r="E13" s="136">
        <v>16</v>
      </c>
      <c r="F13" s="200"/>
      <c r="G13" s="200"/>
    </row>
    <row r="14" spans="1:8" ht="15.75" x14ac:dyDescent="0.25">
      <c r="A14" s="192" t="s">
        <v>6</v>
      </c>
      <c r="B14" s="139">
        <v>8</v>
      </c>
      <c r="C14" s="139">
        <v>9</v>
      </c>
      <c r="D14" s="139">
        <v>1</v>
      </c>
      <c r="E14" s="139">
        <v>16</v>
      </c>
      <c r="F14" s="200"/>
      <c r="G14" s="200">
        <f>F14*220</f>
        <v>0</v>
      </c>
    </row>
    <row r="15" spans="1:8" ht="15.75" x14ac:dyDescent="0.25">
      <c r="A15" s="249" t="s">
        <v>12</v>
      </c>
      <c r="B15" s="136">
        <v>2</v>
      </c>
      <c r="C15" s="137"/>
      <c r="D15" s="136">
        <v>2</v>
      </c>
      <c r="E15" s="137"/>
      <c r="F15" s="200"/>
      <c r="G15" s="200"/>
    </row>
    <row r="16" spans="1:8" ht="15.75" x14ac:dyDescent="0.25">
      <c r="A16" s="192" t="s">
        <v>6</v>
      </c>
      <c r="B16" s="139">
        <v>2</v>
      </c>
      <c r="C16" s="117">
        <v>4</v>
      </c>
      <c r="D16" s="117">
        <v>2</v>
      </c>
      <c r="E16" s="273">
        <v>4</v>
      </c>
      <c r="F16" s="200">
        <v>10</v>
      </c>
      <c r="G16" s="200">
        <f>F16*220</f>
        <v>2200</v>
      </c>
    </row>
    <row r="17" spans="1:8" ht="15.75" x14ac:dyDescent="0.25">
      <c r="A17" s="249" t="s">
        <v>13</v>
      </c>
      <c r="B17" s="135">
        <v>6.5</v>
      </c>
      <c r="C17" s="136">
        <v>38</v>
      </c>
      <c r="D17" s="135">
        <v>7.5</v>
      </c>
      <c r="E17" s="136">
        <v>37</v>
      </c>
      <c r="F17" s="200"/>
      <c r="G17" s="200"/>
    </row>
    <row r="18" spans="1:8" ht="15.75" x14ac:dyDescent="0.25">
      <c r="A18" s="192" t="s">
        <v>6</v>
      </c>
      <c r="B18" s="138">
        <v>3.5</v>
      </c>
      <c r="C18" s="139">
        <v>33</v>
      </c>
      <c r="D18" s="138">
        <v>1.5</v>
      </c>
      <c r="E18" s="139">
        <v>35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9">
        <v>3</v>
      </c>
      <c r="C19" s="139">
        <v>5</v>
      </c>
      <c r="D19" s="139">
        <v>6</v>
      </c>
      <c r="E19" s="139">
        <v>2</v>
      </c>
      <c r="F19" s="200"/>
      <c r="G19" s="200">
        <f t="shared" ref="G19" si="5">F19*310</f>
        <v>0</v>
      </c>
    </row>
    <row r="20" spans="1:8" ht="15.75" x14ac:dyDescent="0.25">
      <c r="A20" s="249" t="s">
        <v>14</v>
      </c>
      <c r="B20" s="136">
        <v>17</v>
      </c>
      <c r="C20" s="136">
        <v>10</v>
      </c>
      <c r="D20" s="137"/>
      <c r="E20" s="136">
        <v>27</v>
      </c>
      <c r="F20" s="200"/>
      <c r="G20" s="200"/>
    </row>
    <row r="21" spans="1:8" ht="15.75" x14ac:dyDescent="0.25">
      <c r="A21" s="192" t="s">
        <v>6</v>
      </c>
      <c r="B21" s="138">
        <v>13.5</v>
      </c>
      <c r="C21" s="139">
        <v>10</v>
      </c>
      <c r="D21" s="140"/>
      <c r="E21" s="138">
        <v>23.5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40"/>
      <c r="D22" s="140"/>
      <c r="E22" s="138">
        <v>3.5</v>
      </c>
      <c r="F22" s="200"/>
      <c r="G22" s="200">
        <f t="shared" ref="G22" si="7">F22*310</f>
        <v>0</v>
      </c>
    </row>
    <row r="23" spans="1:8" ht="15.75" x14ac:dyDescent="0.25">
      <c r="A23" s="249" t="s">
        <v>15</v>
      </c>
      <c r="B23" s="136">
        <v>19</v>
      </c>
      <c r="C23" s="137"/>
      <c r="D23" s="135">
        <v>3.5</v>
      </c>
      <c r="E23" s="135">
        <v>15.5</v>
      </c>
      <c r="F23" s="200"/>
      <c r="G23" s="200"/>
    </row>
    <row r="24" spans="1:8" ht="15.75" x14ac:dyDescent="0.25">
      <c r="A24" s="192" t="s">
        <v>6</v>
      </c>
      <c r="B24" s="138">
        <v>11.5</v>
      </c>
      <c r="C24" s="140"/>
      <c r="D24" s="138">
        <v>3.5</v>
      </c>
      <c r="E24" s="139">
        <v>8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40"/>
      <c r="E25" s="138">
        <v>7.5</v>
      </c>
      <c r="F25" s="200"/>
      <c r="G25" s="200">
        <f t="shared" ref="G25" si="9">F25*310</f>
        <v>0</v>
      </c>
    </row>
    <row r="26" spans="1:8" ht="15.75" x14ac:dyDescent="0.25">
      <c r="A26" s="249" t="s">
        <v>16</v>
      </c>
      <c r="B26" s="135">
        <v>21.5</v>
      </c>
      <c r="C26" s="136">
        <v>10</v>
      </c>
      <c r="D26" s="136">
        <v>7</v>
      </c>
      <c r="E26" s="135">
        <v>24.5</v>
      </c>
      <c r="F26" s="200"/>
      <c r="G26" s="200"/>
    </row>
    <row r="27" spans="1:8" ht="15.75" x14ac:dyDescent="0.25">
      <c r="A27" s="192" t="s">
        <v>6</v>
      </c>
      <c r="B27" s="138">
        <v>16.5</v>
      </c>
      <c r="C27" s="117">
        <v>20</v>
      </c>
      <c r="D27" s="117">
        <v>7</v>
      </c>
      <c r="E27" s="273">
        <v>29.5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9">
        <v>5</v>
      </c>
      <c r="C28" s="140"/>
      <c r="D28" s="140"/>
      <c r="E28" s="139">
        <v>5</v>
      </c>
      <c r="F28" s="200"/>
      <c r="G28" s="200">
        <f t="shared" ref="G28" si="11">F28*310</f>
        <v>0</v>
      </c>
    </row>
    <row r="29" spans="1:8" ht="15.75" x14ac:dyDescent="0.25">
      <c r="A29" s="249" t="s">
        <v>17</v>
      </c>
      <c r="B29" s="136">
        <v>18</v>
      </c>
      <c r="C29" s="136">
        <v>4</v>
      </c>
      <c r="D29" s="137"/>
      <c r="E29" s="136">
        <v>22</v>
      </c>
      <c r="F29" s="200"/>
      <c r="G29" s="200"/>
    </row>
    <row r="30" spans="1:8" ht="15.75" x14ac:dyDescent="0.25">
      <c r="A30" s="192" t="s">
        <v>6</v>
      </c>
      <c r="B30" s="138">
        <v>17.5</v>
      </c>
      <c r="C30" s="140"/>
      <c r="D30" s="140"/>
      <c r="E30" s="138">
        <v>17.5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40"/>
      <c r="E31" s="138">
        <v>4.5</v>
      </c>
      <c r="F31" s="200"/>
      <c r="G31" s="200">
        <f t="shared" ref="G31" si="13">F31*310</f>
        <v>0</v>
      </c>
    </row>
    <row r="32" spans="1:8" ht="15.75" x14ac:dyDescent="0.25">
      <c r="A32" s="249" t="s">
        <v>18</v>
      </c>
      <c r="B32" s="135">
        <v>31.5</v>
      </c>
      <c r="C32" s="137"/>
      <c r="D32" s="136">
        <v>2</v>
      </c>
      <c r="E32" s="135">
        <v>29.5</v>
      </c>
      <c r="F32" s="200"/>
      <c r="G32" s="200"/>
    </row>
    <row r="33" spans="1:8" ht="15.75" x14ac:dyDescent="0.25">
      <c r="A33" s="192" t="s">
        <v>6</v>
      </c>
      <c r="B33" s="138">
        <v>28.5</v>
      </c>
      <c r="C33" s="117">
        <v>10</v>
      </c>
      <c r="D33" s="117">
        <v>2</v>
      </c>
      <c r="E33" s="273">
        <v>36.5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3</v>
      </c>
      <c r="C34" s="140"/>
      <c r="D34" s="140"/>
      <c r="E34" s="139">
        <v>3</v>
      </c>
      <c r="F34" s="200"/>
      <c r="G34" s="200">
        <f t="shared" ref="G34" si="15">F34*310</f>
        <v>0</v>
      </c>
    </row>
    <row r="35" spans="1:8" ht="15.75" x14ac:dyDescent="0.25">
      <c r="A35" s="249" t="s">
        <v>19</v>
      </c>
      <c r="B35" s="136">
        <v>19</v>
      </c>
      <c r="C35" s="137"/>
      <c r="D35" s="137"/>
      <c r="E35" s="136">
        <v>19</v>
      </c>
      <c r="F35" s="200"/>
      <c r="G35" s="200"/>
    </row>
    <row r="36" spans="1:8" ht="15.75" x14ac:dyDescent="0.25">
      <c r="A36" s="192" t="s">
        <v>6</v>
      </c>
      <c r="B36" s="139">
        <v>17</v>
      </c>
      <c r="C36" s="140"/>
      <c r="D36" s="140"/>
      <c r="E36" s="139">
        <v>17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40"/>
      <c r="D37" s="140"/>
      <c r="E37" s="139">
        <v>2</v>
      </c>
      <c r="F37" s="200"/>
      <c r="G37" s="200">
        <f t="shared" ref="G37" si="17">F37*310</f>
        <v>0</v>
      </c>
    </row>
    <row r="38" spans="1:8" ht="15.75" x14ac:dyDescent="0.25">
      <c r="A38" s="249" t="s">
        <v>20</v>
      </c>
      <c r="B38" s="136">
        <v>55</v>
      </c>
      <c r="C38" s="136">
        <v>30</v>
      </c>
      <c r="D38" s="136">
        <v>2</v>
      </c>
      <c r="E38" s="136">
        <v>83</v>
      </c>
      <c r="F38" s="200"/>
      <c r="G38" s="200"/>
      <c r="H38" s="72"/>
    </row>
    <row r="39" spans="1:8" ht="15.75" x14ac:dyDescent="0.25">
      <c r="A39" s="192" t="s">
        <v>6</v>
      </c>
      <c r="B39" s="139">
        <v>42</v>
      </c>
      <c r="C39" s="139">
        <v>30</v>
      </c>
      <c r="D39" s="138">
        <v>1.5</v>
      </c>
      <c r="E39" s="138">
        <v>70.5</v>
      </c>
      <c r="F39" s="200">
        <v>25</v>
      </c>
      <c r="G39" s="200">
        <f t="shared" ref="G39" si="18">F39*220</f>
        <v>5500</v>
      </c>
      <c r="H39" s="72"/>
    </row>
    <row r="40" spans="1:8" ht="15.75" x14ac:dyDescent="0.25">
      <c r="A40" s="192" t="s">
        <v>8</v>
      </c>
      <c r="B40" s="139">
        <v>13</v>
      </c>
      <c r="C40" s="140"/>
      <c r="D40" s="138">
        <v>0.5</v>
      </c>
      <c r="E40" s="138">
        <v>12.5</v>
      </c>
      <c r="F40" s="200"/>
      <c r="G40" s="200">
        <f t="shared" ref="G40" si="19">F40*310</f>
        <v>0</v>
      </c>
    </row>
    <row r="41" spans="1:8" ht="15.75" x14ac:dyDescent="0.25">
      <c r="A41" s="249" t="s">
        <v>21</v>
      </c>
      <c r="B41" s="136">
        <v>14</v>
      </c>
      <c r="C41" s="136">
        <v>20</v>
      </c>
      <c r="D41" s="136">
        <v>7</v>
      </c>
      <c r="E41" s="136">
        <v>27</v>
      </c>
      <c r="F41" s="200"/>
      <c r="G41" s="200"/>
      <c r="H41" s="72"/>
    </row>
    <row r="42" spans="1:8" ht="15.75" x14ac:dyDescent="0.25">
      <c r="A42" s="192" t="s">
        <v>6</v>
      </c>
      <c r="B42" s="139">
        <v>12</v>
      </c>
      <c r="C42" s="117">
        <v>30</v>
      </c>
      <c r="D42" s="117">
        <v>7</v>
      </c>
      <c r="E42" s="273">
        <v>35</v>
      </c>
      <c r="F42" s="200">
        <v>10</v>
      </c>
      <c r="G42" s="200">
        <f t="shared" ref="G42" si="20">F42*220</f>
        <v>2200</v>
      </c>
    </row>
    <row r="43" spans="1:8" ht="15.75" x14ac:dyDescent="0.25">
      <c r="A43" s="192" t="s">
        <v>8</v>
      </c>
      <c r="B43" s="139">
        <v>2</v>
      </c>
      <c r="C43" s="117">
        <v>4</v>
      </c>
      <c r="D43" s="117">
        <v>0</v>
      </c>
      <c r="E43" s="273">
        <v>6</v>
      </c>
      <c r="F43" s="212"/>
      <c r="G43" s="200">
        <f t="shared" ref="G43" si="21">F43*310</f>
        <v>0</v>
      </c>
    </row>
    <row r="44" spans="1:8" ht="15.75" x14ac:dyDescent="0.25">
      <c r="A44" s="249" t="s">
        <v>22</v>
      </c>
      <c r="B44" s="135">
        <v>19.5</v>
      </c>
      <c r="C44" s="136">
        <v>8</v>
      </c>
      <c r="D44" s="136">
        <v>3</v>
      </c>
      <c r="E44" s="135">
        <v>24.5</v>
      </c>
      <c r="F44" s="200"/>
      <c r="G44" s="200"/>
    </row>
    <row r="45" spans="1:8" ht="15.75" x14ac:dyDescent="0.25">
      <c r="A45" s="192" t="s">
        <v>6</v>
      </c>
      <c r="B45" s="138">
        <v>12.5</v>
      </c>
      <c r="C45" s="139">
        <v>8</v>
      </c>
      <c r="D45" s="139">
        <v>3</v>
      </c>
      <c r="E45" s="138">
        <v>17.5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7</v>
      </c>
      <c r="C46" s="140"/>
      <c r="D46" s="140"/>
      <c r="E46" s="139">
        <v>7</v>
      </c>
      <c r="F46" s="200"/>
      <c r="G46" s="200">
        <f t="shared" ref="G46" si="23">F46*310</f>
        <v>0</v>
      </c>
    </row>
    <row r="47" spans="1:8" ht="15.75" x14ac:dyDescent="0.25">
      <c r="A47" s="249" t="s">
        <v>23</v>
      </c>
      <c r="B47" s="136">
        <v>32</v>
      </c>
      <c r="C47" s="136">
        <v>45</v>
      </c>
      <c r="D47" s="136">
        <v>11</v>
      </c>
      <c r="E47" s="136">
        <v>66</v>
      </c>
      <c r="F47" s="200"/>
      <c r="G47" s="200"/>
    </row>
    <row r="48" spans="1:8" ht="15.75" x14ac:dyDescent="0.25">
      <c r="A48" s="192" t="s">
        <v>6</v>
      </c>
      <c r="B48" s="138">
        <v>26.5</v>
      </c>
      <c r="C48" s="117">
        <v>50</v>
      </c>
      <c r="D48" s="117">
        <v>11</v>
      </c>
      <c r="E48" s="273">
        <v>65.5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5.5</v>
      </c>
      <c r="C49" s="139">
        <v>5</v>
      </c>
      <c r="D49" s="140"/>
      <c r="E49" s="138">
        <v>10.5</v>
      </c>
      <c r="F49" s="200"/>
      <c r="G49" s="200">
        <f t="shared" ref="G49" si="25">F49*310</f>
        <v>0</v>
      </c>
    </row>
    <row r="50" spans="1:8" ht="15.75" x14ac:dyDescent="0.25">
      <c r="A50" s="249" t="s">
        <v>24</v>
      </c>
      <c r="B50" s="136">
        <v>2</v>
      </c>
      <c r="C50" s="136">
        <v>46</v>
      </c>
      <c r="D50" s="135">
        <v>7.5</v>
      </c>
      <c r="E50" s="135">
        <v>40.5</v>
      </c>
      <c r="F50" s="200"/>
      <c r="G50" s="200"/>
    </row>
    <row r="51" spans="1:8" ht="15.75" x14ac:dyDescent="0.25">
      <c r="A51" s="192" t="s">
        <v>6</v>
      </c>
      <c r="B51" s="140"/>
      <c r="C51" s="139">
        <v>41</v>
      </c>
      <c r="D51" s="138">
        <v>6.5</v>
      </c>
      <c r="E51" s="138">
        <v>34.5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9">
        <v>2</v>
      </c>
      <c r="C52" s="139">
        <v>5</v>
      </c>
      <c r="D52" s="139">
        <v>1</v>
      </c>
      <c r="E52" s="139">
        <v>6</v>
      </c>
      <c r="F52" s="200"/>
      <c r="G52" s="200">
        <f t="shared" ref="G52" si="27">F52*310</f>
        <v>0</v>
      </c>
    </row>
    <row r="53" spans="1:8" ht="15.75" x14ac:dyDescent="0.25">
      <c r="A53" s="249" t="s">
        <v>86</v>
      </c>
      <c r="B53" s="135">
        <v>12.5</v>
      </c>
      <c r="C53" s="136">
        <v>22</v>
      </c>
      <c r="D53" s="136">
        <v>6</v>
      </c>
      <c r="E53" s="135">
        <v>28.5</v>
      </c>
      <c r="F53" s="200"/>
      <c r="G53" s="200"/>
    </row>
    <row r="54" spans="1:8" ht="15.75" x14ac:dyDescent="0.25">
      <c r="A54" s="192" t="s">
        <v>6</v>
      </c>
      <c r="B54" s="139">
        <v>11</v>
      </c>
      <c r="C54" s="139">
        <v>18</v>
      </c>
      <c r="D54" s="139">
        <v>6</v>
      </c>
      <c r="E54" s="139">
        <v>23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40"/>
      <c r="E55" s="138">
        <v>5.5</v>
      </c>
      <c r="F55" s="200"/>
      <c r="G55" s="200">
        <f t="shared" ref="G55" si="29">F55*310</f>
        <v>0</v>
      </c>
    </row>
    <row r="56" spans="1:8" ht="15.75" x14ac:dyDescent="0.25">
      <c r="A56" s="249" t="s">
        <v>95</v>
      </c>
      <c r="B56" s="136">
        <v>24</v>
      </c>
      <c r="C56" s="136">
        <v>15</v>
      </c>
      <c r="D56" s="136">
        <v>7</v>
      </c>
      <c r="E56" s="136">
        <v>32</v>
      </c>
      <c r="F56" s="200"/>
      <c r="G56" s="200"/>
    </row>
    <row r="57" spans="1:8" ht="15.75" x14ac:dyDescent="0.25">
      <c r="A57" s="192" t="s">
        <v>6</v>
      </c>
      <c r="B57" s="139">
        <v>20</v>
      </c>
      <c r="C57" s="139">
        <v>10</v>
      </c>
      <c r="D57" s="139">
        <v>3</v>
      </c>
      <c r="E57" s="139">
        <v>27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4</v>
      </c>
      <c r="C58" s="117">
        <v>9</v>
      </c>
      <c r="D58" s="117">
        <v>4</v>
      </c>
      <c r="E58" s="273">
        <v>9</v>
      </c>
      <c r="F58" s="200"/>
      <c r="G58" s="200">
        <f t="shared" ref="G58" si="31">F58*310</f>
        <v>0</v>
      </c>
    </row>
    <row r="59" spans="1:8" ht="15.75" x14ac:dyDescent="0.25">
      <c r="A59" s="249" t="s">
        <v>96</v>
      </c>
      <c r="B59" s="136">
        <v>29</v>
      </c>
      <c r="C59" s="136">
        <v>10</v>
      </c>
      <c r="D59" s="136">
        <v>1</v>
      </c>
      <c r="E59" s="136">
        <v>38</v>
      </c>
      <c r="F59" s="200"/>
      <c r="G59" s="200"/>
    </row>
    <row r="60" spans="1:8" ht="15.75" x14ac:dyDescent="0.25">
      <c r="A60" s="192" t="s">
        <v>6</v>
      </c>
      <c r="B60" s="139">
        <v>25</v>
      </c>
      <c r="C60" s="139">
        <v>10</v>
      </c>
      <c r="D60" s="139">
        <v>1</v>
      </c>
      <c r="E60" s="139">
        <v>34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9">
        <v>4</v>
      </c>
      <c r="C61" s="140"/>
      <c r="D61" s="140"/>
      <c r="E61" s="139">
        <v>4</v>
      </c>
      <c r="F61" s="200"/>
      <c r="G61" s="200">
        <f t="shared" ref="G61" si="33">F61*310</f>
        <v>0</v>
      </c>
    </row>
    <row r="62" spans="1:8" ht="15.75" x14ac:dyDescent="0.25">
      <c r="A62" s="249" t="s">
        <v>97</v>
      </c>
      <c r="B62" s="135">
        <v>35.5</v>
      </c>
      <c r="C62" s="136">
        <v>5</v>
      </c>
      <c r="D62" s="136">
        <v>1</v>
      </c>
      <c r="E62" s="135">
        <v>39.5</v>
      </c>
      <c r="F62" s="200"/>
      <c r="G62" s="200"/>
      <c r="H62" s="72"/>
    </row>
    <row r="63" spans="1:8" ht="15.75" x14ac:dyDescent="0.25">
      <c r="A63" s="192" t="s">
        <v>6</v>
      </c>
      <c r="B63" s="138">
        <v>35.5</v>
      </c>
      <c r="C63" s="140"/>
      <c r="D63" s="139">
        <v>1</v>
      </c>
      <c r="E63" s="138">
        <v>34.5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40"/>
      <c r="C64" s="139">
        <v>5</v>
      </c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49" t="s">
        <v>25</v>
      </c>
      <c r="B65" s="136">
        <v>13</v>
      </c>
      <c r="C65" s="137"/>
      <c r="D65" s="137"/>
      <c r="E65" s="136">
        <v>13</v>
      </c>
      <c r="F65" s="200"/>
      <c r="G65" s="200"/>
    </row>
    <row r="66" spans="1:7" ht="15.75" x14ac:dyDescent="0.25">
      <c r="A66" s="192" t="s">
        <v>6</v>
      </c>
      <c r="B66" s="139">
        <v>10</v>
      </c>
      <c r="C66" s="140"/>
      <c r="D66" s="140"/>
      <c r="E66" s="139">
        <v>10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49" t="s">
        <v>26</v>
      </c>
      <c r="B68" s="135">
        <v>28.5</v>
      </c>
      <c r="C68" s="136">
        <v>10</v>
      </c>
      <c r="D68" s="136">
        <v>8</v>
      </c>
      <c r="E68" s="135">
        <v>30.5</v>
      </c>
      <c r="F68" s="200"/>
      <c r="G68" s="200"/>
    </row>
    <row r="69" spans="1:7" ht="15.75" x14ac:dyDescent="0.25">
      <c r="A69" s="192" t="s">
        <v>6</v>
      </c>
      <c r="B69" s="139">
        <v>24</v>
      </c>
      <c r="C69" s="139">
        <v>10</v>
      </c>
      <c r="D69" s="139">
        <v>5</v>
      </c>
      <c r="E69" s="139">
        <v>29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4.5</v>
      </c>
      <c r="C70" s="140"/>
      <c r="D70" s="139">
        <v>3</v>
      </c>
      <c r="E70" s="138">
        <v>1.5</v>
      </c>
      <c r="F70" s="200"/>
      <c r="G70" s="200">
        <f t="shared" ref="G70" si="39">F70*310</f>
        <v>0</v>
      </c>
    </row>
    <row r="71" spans="1:7" ht="15.75" x14ac:dyDescent="0.25">
      <c r="A71" s="249" t="s">
        <v>27</v>
      </c>
      <c r="B71" s="135">
        <v>14.5</v>
      </c>
      <c r="C71" s="136">
        <v>8</v>
      </c>
      <c r="D71" s="136">
        <v>5</v>
      </c>
      <c r="E71" s="135">
        <v>17.5</v>
      </c>
      <c r="F71" s="200"/>
      <c r="G71" s="200"/>
    </row>
    <row r="72" spans="1:7" ht="15.75" x14ac:dyDescent="0.25">
      <c r="A72" s="192" t="s">
        <v>6</v>
      </c>
      <c r="B72" s="138">
        <v>14.5</v>
      </c>
      <c r="C72" s="139">
        <v>8</v>
      </c>
      <c r="D72" s="139">
        <v>5</v>
      </c>
      <c r="E72" s="138">
        <v>17.5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38">
        <v>0</v>
      </c>
      <c r="C73" s="117">
        <v>4</v>
      </c>
      <c r="D73" s="117">
        <v>0</v>
      </c>
      <c r="E73" s="273">
        <v>4</v>
      </c>
      <c r="F73" s="200"/>
      <c r="G73" s="200">
        <f t="shared" ref="G73" si="41">F73*310</f>
        <v>0</v>
      </c>
    </row>
    <row r="74" spans="1:7" ht="15.75" x14ac:dyDescent="0.25">
      <c r="A74" s="249" t="s">
        <v>28</v>
      </c>
      <c r="B74" s="136">
        <v>8</v>
      </c>
      <c r="C74" s="136">
        <v>41</v>
      </c>
      <c r="D74" s="135">
        <v>15.5</v>
      </c>
      <c r="E74" s="135">
        <v>33.5</v>
      </c>
      <c r="F74" s="200"/>
      <c r="G74" s="200"/>
    </row>
    <row r="75" spans="1:7" ht="15.75" x14ac:dyDescent="0.25">
      <c r="A75" s="192" t="s">
        <v>6</v>
      </c>
      <c r="B75" s="138">
        <v>7.5</v>
      </c>
      <c r="C75" s="117">
        <v>47</v>
      </c>
      <c r="D75" s="117">
        <v>11</v>
      </c>
      <c r="E75" s="273">
        <v>43.5</v>
      </c>
      <c r="F75" s="212">
        <v>25</v>
      </c>
      <c r="G75" s="200">
        <f t="shared" ref="G75" si="42">F75*220</f>
        <v>5500</v>
      </c>
    </row>
    <row r="76" spans="1:7" ht="15.75" x14ac:dyDescent="0.25">
      <c r="A76" s="192" t="s">
        <v>8</v>
      </c>
      <c r="B76" s="138">
        <v>0.5</v>
      </c>
      <c r="C76" s="139">
        <v>10</v>
      </c>
      <c r="D76" s="138">
        <v>4.5</v>
      </c>
      <c r="E76" s="139">
        <v>6</v>
      </c>
      <c r="F76" s="212"/>
      <c r="G76" s="200">
        <f t="shared" ref="G76" si="43">F76*310</f>
        <v>0</v>
      </c>
    </row>
    <row r="77" spans="1:7" ht="15.75" x14ac:dyDescent="0.25">
      <c r="A77" s="249" t="s">
        <v>29</v>
      </c>
      <c r="B77" s="136">
        <v>12</v>
      </c>
      <c r="C77" s="137"/>
      <c r="D77" s="136">
        <v>2</v>
      </c>
      <c r="E77" s="136">
        <v>10</v>
      </c>
      <c r="F77" s="200"/>
      <c r="G77" s="200"/>
    </row>
    <row r="78" spans="1:7" ht="15.75" x14ac:dyDescent="0.25">
      <c r="A78" s="192" t="s">
        <v>6</v>
      </c>
      <c r="B78" s="138">
        <v>9.5</v>
      </c>
      <c r="C78" s="140"/>
      <c r="D78" s="139">
        <v>2</v>
      </c>
      <c r="E78" s="138">
        <v>7.5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49" t="s">
        <v>164</v>
      </c>
      <c r="B80" s="135">
        <v>8.5</v>
      </c>
      <c r="C80" s="137"/>
      <c r="D80" s="137"/>
      <c r="E80" s="135">
        <v>8.5</v>
      </c>
      <c r="F80" s="200"/>
      <c r="G80" s="200"/>
    </row>
    <row r="81" spans="1:7" ht="15.75" x14ac:dyDescent="0.25">
      <c r="A81" s="192" t="s">
        <v>6</v>
      </c>
      <c r="B81" s="138">
        <v>8.5</v>
      </c>
      <c r="C81" s="140"/>
      <c r="D81" s="140"/>
      <c r="E81" s="138">
        <v>8.5</v>
      </c>
      <c r="F81" s="200"/>
      <c r="G81" s="200">
        <f t="shared" ref="G81" si="44">F81*310</f>
        <v>0</v>
      </c>
    </row>
    <row r="82" spans="1:7" ht="15.75" x14ac:dyDescent="0.25">
      <c r="A82" s="249" t="s">
        <v>30</v>
      </c>
      <c r="B82" s="136">
        <v>8</v>
      </c>
      <c r="C82" s="136">
        <v>24</v>
      </c>
      <c r="D82" s="136">
        <v>7</v>
      </c>
      <c r="E82" s="136">
        <v>25</v>
      </c>
      <c r="F82" s="200"/>
      <c r="G82" s="200"/>
    </row>
    <row r="83" spans="1:7" ht="15.75" x14ac:dyDescent="0.25">
      <c r="A83" s="192" t="s">
        <v>6</v>
      </c>
      <c r="B83" s="138">
        <v>5.5</v>
      </c>
      <c r="C83" s="139">
        <v>20</v>
      </c>
      <c r="D83" s="139">
        <v>6</v>
      </c>
      <c r="E83" s="138">
        <v>19.5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8">
        <v>2.5</v>
      </c>
      <c r="C84" s="139">
        <v>4</v>
      </c>
      <c r="D84" s="139">
        <v>1</v>
      </c>
      <c r="E84" s="138">
        <v>5.5</v>
      </c>
      <c r="F84" s="212"/>
      <c r="G84" s="200">
        <f t="shared" ref="G84" si="46">F84*310</f>
        <v>0</v>
      </c>
    </row>
    <row r="85" spans="1:7" ht="15.75" x14ac:dyDescent="0.25">
      <c r="A85" s="249" t="s">
        <v>31</v>
      </c>
      <c r="B85" s="136">
        <v>12</v>
      </c>
      <c r="C85" s="137"/>
      <c r="D85" s="135">
        <v>1.5</v>
      </c>
      <c r="E85" s="135">
        <v>10.5</v>
      </c>
      <c r="F85" s="200"/>
      <c r="G85" s="200"/>
    </row>
    <row r="86" spans="1:7" ht="15.75" x14ac:dyDescent="0.25">
      <c r="A86" s="192" t="s">
        <v>6</v>
      </c>
      <c r="B86" s="139">
        <v>10</v>
      </c>
      <c r="C86" s="140"/>
      <c r="D86" s="138">
        <v>1.5</v>
      </c>
      <c r="E86" s="138">
        <v>8.5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2</v>
      </c>
      <c r="C87" s="140"/>
      <c r="D87" s="140"/>
      <c r="E87" s="139">
        <v>2</v>
      </c>
      <c r="F87" s="200"/>
      <c r="G87" s="200">
        <f t="shared" ref="G87" si="48">F87*310</f>
        <v>0</v>
      </c>
    </row>
    <row r="88" spans="1:7" ht="15.75" x14ac:dyDescent="0.25">
      <c r="A88" s="249" t="s">
        <v>32</v>
      </c>
      <c r="B88" s="136">
        <v>13</v>
      </c>
      <c r="C88" s="136">
        <v>8</v>
      </c>
      <c r="D88" s="137"/>
      <c r="E88" s="136">
        <v>21</v>
      </c>
      <c r="F88" s="200"/>
      <c r="G88" s="200"/>
    </row>
    <row r="89" spans="1:7" ht="15.75" x14ac:dyDescent="0.25">
      <c r="A89" s="192" t="s">
        <v>6</v>
      </c>
      <c r="B89" s="139">
        <v>13</v>
      </c>
      <c r="C89" s="139">
        <v>8</v>
      </c>
      <c r="D89" s="140"/>
      <c r="E89" s="139">
        <v>21</v>
      </c>
      <c r="F89" s="200"/>
      <c r="G89" s="200">
        <f>F89*220</f>
        <v>0</v>
      </c>
    </row>
    <row r="90" spans="1:7" ht="15.75" x14ac:dyDescent="0.25">
      <c r="A90" s="249" t="s">
        <v>33</v>
      </c>
      <c r="B90" s="136">
        <v>10</v>
      </c>
      <c r="C90" s="136">
        <v>4</v>
      </c>
      <c r="D90" s="136">
        <v>3</v>
      </c>
      <c r="E90" s="136">
        <v>11</v>
      </c>
      <c r="F90" s="200"/>
      <c r="G90" s="200"/>
    </row>
    <row r="91" spans="1:7" ht="15.75" x14ac:dyDescent="0.25">
      <c r="A91" s="192" t="s">
        <v>6</v>
      </c>
      <c r="B91" s="139">
        <v>9</v>
      </c>
      <c r="C91" s="140"/>
      <c r="D91" s="139">
        <v>3</v>
      </c>
      <c r="E91" s="139">
        <v>6</v>
      </c>
      <c r="F91" s="200">
        <v>10</v>
      </c>
      <c r="G91" s="200">
        <f t="shared" ref="G91" si="49">F91*220</f>
        <v>2200</v>
      </c>
    </row>
    <row r="92" spans="1:7" ht="15.75" x14ac:dyDescent="0.25">
      <c r="A92" s="192" t="s">
        <v>8</v>
      </c>
      <c r="B92" s="139">
        <v>1</v>
      </c>
      <c r="C92" s="139">
        <v>4</v>
      </c>
      <c r="D92" s="140"/>
      <c r="E92" s="139">
        <v>5</v>
      </c>
      <c r="F92" s="200"/>
      <c r="G92" s="200">
        <f t="shared" ref="G92" si="50">F92*310</f>
        <v>0</v>
      </c>
    </row>
    <row r="93" spans="1:7" ht="15.75" x14ac:dyDescent="0.25">
      <c r="A93" s="249" t="s">
        <v>34</v>
      </c>
      <c r="B93" s="135">
        <v>26.5</v>
      </c>
      <c r="C93" s="136">
        <v>15</v>
      </c>
      <c r="D93" s="135">
        <v>1.5</v>
      </c>
      <c r="E93" s="136">
        <v>40</v>
      </c>
      <c r="F93" s="200"/>
      <c r="G93" s="200"/>
    </row>
    <row r="94" spans="1:7" ht="15.75" x14ac:dyDescent="0.25">
      <c r="A94" s="192" t="s">
        <v>6</v>
      </c>
      <c r="B94" s="139">
        <v>26</v>
      </c>
      <c r="C94" s="139">
        <v>10</v>
      </c>
      <c r="D94" s="138">
        <v>1.5</v>
      </c>
      <c r="E94" s="138">
        <v>34.5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0.5</v>
      </c>
      <c r="C95" s="139">
        <v>5</v>
      </c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49" t="s">
        <v>35</v>
      </c>
      <c r="B96" s="136">
        <v>14</v>
      </c>
      <c r="C96" s="136">
        <v>8</v>
      </c>
      <c r="D96" s="137"/>
      <c r="E96" s="136">
        <v>22</v>
      </c>
      <c r="F96" s="200"/>
      <c r="G96" s="200"/>
    </row>
    <row r="97" spans="1:7" ht="15.75" x14ac:dyDescent="0.25">
      <c r="A97" s="192" t="s">
        <v>6</v>
      </c>
      <c r="B97" s="139">
        <v>10</v>
      </c>
      <c r="C97" s="139">
        <v>8</v>
      </c>
      <c r="D97" s="140"/>
      <c r="E97" s="139">
        <v>18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40"/>
      <c r="E98" s="139">
        <v>4</v>
      </c>
      <c r="F98" s="200"/>
      <c r="G98" s="200">
        <f t="shared" ref="G98" si="54">F98*310</f>
        <v>0</v>
      </c>
    </row>
    <row r="99" spans="1:7" ht="15.75" x14ac:dyDescent="0.25">
      <c r="A99" s="249" t="s">
        <v>36</v>
      </c>
      <c r="B99" s="136">
        <v>8</v>
      </c>
      <c r="C99" s="136">
        <v>10</v>
      </c>
      <c r="D99" s="135">
        <v>2.5</v>
      </c>
      <c r="E99" s="135">
        <v>15.5</v>
      </c>
      <c r="F99" s="200"/>
      <c r="G99" s="200"/>
    </row>
    <row r="100" spans="1:7" ht="15.75" x14ac:dyDescent="0.25">
      <c r="A100" s="192" t="s">
        <v>6</v>
      </c>
      <c r="B100" s="139">
        <v>4</v>
      </c>
      <c r="C100" s="139">
        <v>10</v>
      </c>
      <c r="D100" s="140"/>
      <c r="E100" s="139">
        <v>14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9">
        <v>4</v>
      </c>
      <c r="C101" s="140"/>
      <c r="D101" s="138">
        <v>2.5</v>
      </c>
      <c r="E101" s="138">
        <v>1.5</v>
      </c>
      <c r="F101" s="200"/>
      <c r="G101" s="200">
        <f t="shared" ref="G101" si="56">F101*310</f>
        <v>0</v>
      </c>
    </row>
    <row r="102" spans="1:7" ht="15.75" x14ac:dyDescent="0.25">
      <c r="A102" s="249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49" t="s">
        <v>38</v>
      </c>
      <c r="B105" s="135">
        <v>27.5</v>
      </c>
      <c r="C105" s="137"/>
      <c r="D105" s="136">
        <v>3</v>
      </c>
      <c r="E105" s="135">
        <v>24.5</v>
      </c>
      <c r="F105" s="200"/>
      <c r="G105" s="200"/>
    </row>
    <row r="106" spans="1:7" ht="15.75" x14ac:dyDescent="0.25">
      <c r="A106" s="192" t="s">
        <v>6</v>
      </c>
      <c r="B106" s="139">
        <v>21</v>
      </c>
      <c r="C106" s="140"/>
      <c r="D106" s="139">
        <v>3</v>
      </c>
      <c r="E106" s="139">
        <v>18</v>
      </c>
      <c r="F106" s="200">
        <v>10</v>
      </c>
      <c r="G106" s="200">
        <f t="shared" ref="G106" si="59">F106*220</f>
        <v>2200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49" t="s">
        <v>39</v>
      </c>
      <c r="B108" s="136">
        <v>20</v>
      </c>
      <c r="C108" s="136">
        <v>4</v>
      </c>
      <c r="D108" s="135">
        <v>5.5</v>
      </c>
      <c r="E108" s="135">
        <v>18.5</v>
      </c>
      <c r="F108" s="200"/>
      <c r="G108" s="200"/>
    </row>
    <row r="109" spans="1:7" ht="15.75" x14ac:dyDescent="0.25">
      <c r="A109" s="192" t="s">
        <v>6</v>
      </c>
      <c r="B109" s="138">
        <v>18.5</v>
      </c>
      <c r="C109" s="140"/>
      <c r="D109" s="138">
        <v>3.5</v>
      </c>
      <c r="E109" s="139">
        <v>15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39">
        <v>2</v>
      </c>
      <c r="E110" s="138">
        <v>3.5</v>
      </c>
      <c r="F110" s="200"/>
      <c r="G110" s="200">
        <f t="shared" ref="G110" si="62">F110*310</f>
        <v>0</v>
      </c>
    </row>
    <row r="111" spans="1:7" ht="15.75" x14ac:dyDescent="0.25">
      <c r="A111" s="249" t="s">
        <v>40</v>
      </c>
      <c r="B111" s="136">
        <v>12</v>
      </c>
      <c r="C111" s="137"/>
      <c r="D111" s="137"/>
      <c r="E111" s="136">
        <v>12</v>
      </c>
      <c r="F111" s="200"/>
      <c r="G111" s="200"/>
    </row>
    <row r="112" spans="1:7" ht="15.75" x14ac:dyDescent="0.25">
      <c r="A112" s="192" t="s">
        <v>6</v>
      </c>
      <c r="B112" s="138">
        <v>10.5</v>
      </c>
      <c r="C112" s="140"/>
      <c r="D112" s="140"/>
      <c r="E112" s="138">
        <v>10.5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49" t="s">
        <v>41</v>
      </c>
      <c r="B114" s="136">
        <v>9</v>
      </c>
      <c r="C114" s="136">
        <v>4</v>
      </c>
      <c r="D114" s="136">
        <v>3</v>
      </c>
      <c r="E114" s="136">
        <v>10</v>
      </c>
      <c r="F114" s="200"/>
      <c r="G114" s="200"/>
    </row>
    <row r="115" spans="1:7" ht="15.75" x14ac:dyDescent="0.25">
      <c r="A115" s="192" t="s">
        <v>6</v>
      </c>
      <c r="B115" s="139">
        <v>9</v>
      </c>
      <c r="C115" s="140">
        <v>10</v>
      </c>
      <c r="D115" s="139">
        <v>3</v>
      </c>
      <c r="E115" s="139">
        <f>B115+C115-D115</f>
        <v>16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40"/>
      <c r="C116" s="139">
        <v>4</v>
      </c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49" t="s">
        <v>42</v>
      </c>
      <c r="B117" s="136">
        <v>6</v>
      </c>
      <c r="C117" s="136">
        <v>18</v>
      </c>
      <c r="D117" s="136">
        <v>1</v>
      </c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6</v>
      </c>
      <c r="C118" s="117">
        <v>24</v>
      </c>
      <c r="D118" s="117">
        <v>1</v>
      </c>
      <c r="E118" s="273">
        <v>29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40"/>
      <c r="C119" s="139">
        <v>4</v>
      </c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49" t="s">
        <v>125</v>
      </c>
      <c r="B120" s="136">
        <v>16</v>
      </c>
      <c r="C120" s="137"/>
      <c r="D120" s="136">
        <v>1</v>
      </c>
      <c r="E120" s="136">
        <v>15</v>
      </c>
      <c r="F120" s="200"/>
      <c r="G120" s="200"/>
    </row>
    <row r="121" spans="1:7" ht="15.75" x14ac:dyDescent="0.25">
      <c r="A121" s="192" t="s">
        <v>6</v>
      </c>
      <c r="B121" s="139">
        <v>16</v>
      </c>
      <c r="C121" s="140"/>
      <c r="D121" s="139">
        <v>1</v>
      </c>
      <c r="E121" s="139">
        <v>15</v>
      </c>
      <c r="F121" s="200"/>
      <c r="G121" s="200">
        <f>F121*220</f>
        <v>0</v>
      </c>
    </row>
    <row r="122" spans="1:7" ht="15.75" x14ac:dyDescent="0.25">
      <c r="A122" s="249" t="s">
        <v>43</v>
      </c>
      <c r="B122" s="135">
        <v>18.5</v>
      </c>
      <c r="C122" s="136">
        <v>10</v>
      </c>
      <c r="D122" s="137"/>
      <c r="E122" s="135">
        <v>28.5</v>
      </c>
      <c r="F122" s="212"/>
      <c r="G122" s="200"/>
    </row>
    <row r="123" spans="1:7" ht="15.75" x14ac:dyDescent="0.25">
      <c r="A123" s="192" t="s">
        <v>6</v>
      </c>
      <c r="B123" s="138">
        <v>13.5</v>
      </c>
      <c r="C123" s="139">
        <v>10</v>
      </c>
      <c r="D123" s="140"/>
      <c r="E123" s="138">
        <v>23.5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40"/>
      <c r="D124" s="140"/>
      <c r="E124" s="139">
        <v>5</v>
      </c>
      <c r="F124" s="200"/>
      <c r="G124" s="200">
        <f>F124*310</f>
        <v>0</v>
      </c>
    </row>
    <row r="125" spans="1:7" ht="15.75" x14ac:dyDescent="0.25">
      <c r="A125" s="1"/>
      <c r="B125" s="275">
        <f>B4+B7+B10+B13+B15+B17+B20+B23+B26+B29+B32+B35+B38+B41+B44+B47+B50+B53+B56+B59+B62+B65+B68+B71+B74+B77+B80+B82+B85+B88+B90+B93+B96+B99+B102+B105+B108+B111+B114+B117+B120+B122</f>
        <v>698.5</v>
      </c>
      <c r="C125" s="275">
        <f t="shared" ref="C125:E125" si="69">C4+C7+C10+C13+C15+C17+C20+C23+C26+C29+C32+C35+C38+C41+C44+C47+C50+C53+C56+C59+C62+C65+C68+C71+C74+C77+C80+C82+C85+C88+C90+C93+C96+C99+C102+C105+C108+C111+C114+C117+C120+C122</f>
        <v>452</v>
      </c>
      <c r="D125" s="275">
        <f t="shared" si="69"/>
        <v>138.5</v>
      </c>
      <c r="E125" s="275">
        <f t="shared" si="69"/>
        <v>1012</v>
      </c>
      <c r="F125" s="200"/>
      <c r="G125" s="200"/>
    </row>
    <row r="127" spans="1:7" ht="15.75" x14ac:dyDescent="0.25">
      <c r="F127" s="201"/>
      <c r="G127" s="201"/>
    </row>
  </sheetData>
  <mergeCells count="5">
    <mergeCell ref="B2:E2"/>
    <mergeCell ref="F2:F3"/>
    <mergeCell ref="G2:G3"/>
    <mergeCell ref="H2:H3"/>
    <mergeCell ref="B1:E1"/>
  </mergeCells>
  <conditionalFormatting sqref="F73:F74 F28:F42 F44:F56 F58:F71 F77:F83 F124:F125 F88:G90 F85:F87 F91:F121 F4:F26 G4:G87 G89:G125">
    <cfRule type="cellIs" dxfId="363" priority="8" operator="equal">
      <formula>0</formula>
    </cfRule>
  </conditionalFormatting>
  <conditionalFormatting sqref="G5:G125">
    <cfRule type="cellIs" dxfId="362" priority="7" operator="equal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H24" sqref="H24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87</v>
      </c>
      <c r="G1" s="201">
        <f>SUM(G4:G126)</f>
        <v>22020</v>
      </c>
    </row>
    <row r="2" spans="1:8" ht="12.75" x14ac:dyDescent="0.2">
      <c r="A2" s="43" t="s">
        <v>0</v>
      </c>
      <c r="B2" s="479" t="s">
        <v>252</v>
      </c>
      <c r="C2" s="480"/>
      <c r="D2" s="480"/>
      <c r="E2" s="481"/>
      <c r="F2" s="477" t="s">
        <v>254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49" t="s">
        <v>5</v>
      </c>
      <c r="B4" s="135">
        <v>13.5</v>
      </c>
      <c r="C4" s="137"/>
      <c r="D4" s="135">
        <v>3.5</v>
      </c>
      <c r="E4" s="136">
        <v>10</v>
      </c>
      <c r="F4" s="200"/>
      <c r="G4" s="200"/>
    </row>
    <row r="5" spans="1:8" ht="15.75" x14ac:dyDescent="0.25">
      <c r="A5" s="192" t="s">
        <v>6</v>
      </c>
      <c r="B5" s="139">
        <v>13</v>
      </c>
      <c r="C5" s="140"/>
      <c r="D5" s="138">
        <v>3.5</v>
      </c>
      <c r="E5" s="138">
        <v>9.5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40"/>
      <c r="D6" s="140"/>
      <c r="E6" s="138">
        <v>0.5</v>
      </c>
      <c r="F6" s="200">
        <v>4</v>
      </c>
      <c r="G6" s="200">
        <f>F6*310</f>
        <v>1240</v>
      </c>
    </row>
    <row r="7" spans="1:8" ht="15.75" x14ac:dyDescent="0.25">
      <c r="A7" s="249" t="s">
        <v>7</v>
      </c>
      <c r="B7" s="136">
        <v>6</v>
      </c>
      <c r="C7" s="136">
        <v>8</v>
      </c>
      <c r="D7" s="136">
        <v>7</v>
      </c>
      <c r="E7" s="136">
        <v>7</v>
      </c>
      <c r="F7" s="200"/>
      <c r="G7" s="200"/>
    </row>
    <row r="8" spans="1:8" ht="15.75" x14ac:dyDescent="0.25">
      <c r="A8" s="192" t="s">
        <v>6</v>
      </c>
      <c r="B8" s="138">
        <v>2.5</v>
      </c>
      <c r="C8" s="117">
        <v>18</v>
      </c>
      <c r="D8" s="117">
        <v>5</v>
      </c>
      <c r="E8" s="273">
        <v>15.5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40"/>
      <c r="D9" s="139">
        <v>2</v>
      </c>
      <c r="E9" s="138">
        <v>1.5</v>
      </c>
      <c r="F9" s="200">
        <v>4</v>
      </c>
      <c r="G9" s="200">
        <f t="shared" ref="G9" si="1">F9*310</f>
        <v>1240</v>
      </c>
    </row>
    <row r="10" spans="1:8" ht="15.75" x14ac:dyDescent="0.25">
      <c r="A10" s="249" t="s">
        <v>9</v>
      </c>
      <c r="B10" s="135">
        <v>9.5</v>
      </c>
      <c r="C10" s="136">
        <v>8</v>
      </c>
      <c r="D10" s="137"/>
      <c r="E10" s="135">
        <v>17.5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39">
        <v>8</v>
      </c>
      <c r="D11" s="140"/>
      <c r="E11" s="138">
        <v>15.5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40"/>
      <c r="D12" s="140"/>
      <c r="E12" s="139">
        <v>2</v>
      </c>
      <c r="F12" s="200"/>
      <c r="G12" s="200">
        <f t="shared" ref="G12" si="3">F12*310</f>
        <v>0</v>
      </c>
    </row>
    <row r="13" spans="1:8" ht="15.75" x14ac:dyDescent="0.25">
      <c r="A13" s="249" t="s">
        <v>10</v>
      </c>
      <c r="B13" s="136">
        <v>8</v>
      </c>
      <c r="C13" s="136">
        <v>9</v>
      </c>
      <c r="D13" s="136">
        <v>1</v>
      </c>
      <c r="E13" s="136">
        <v>16</v>
      </c>
      <c r="F13" s="200"/>
      <c r="G13" s="200"/>
    </row>
    <row r="14" spans="1:8" ht="15.75" x14ac:dyDescent="0.25">
      <c r="A14" s="192" t="s">
        <v>6</v>
      </c>
      <c r="B14" s="139">
        <v>8</v>
      </c>
      <c r="C14" s="139">
        <v>9</v>
      </c>
      <c r="D14" s="139">
        <v>1</v>
      </c>
      <c r="E14" s="139">
        <v>16</v>
      </c>
      <c r="F14" s="200"/>
      <c r="G14" s="200">
        <f>F14*220</f>
        <v>0</v>
      </c>
    </row>
    <row r="15" spans="1:8" ht="15.75" x14ac:dyDescent="0.25">
      <c r="A15" s="249" t="s">
        <v>12</v>
      </c>
      <c r="B15" s="136">
        <v>2</v>
      </c>
      <c r="C15" s="137"/>
      <c r="D15" s="136">
        <v>2</v>
      </c>
      <c r="E15" s="137"/>
      <c r="F15" s="200"/>
      <c r="G15" s="200"/>
    </row>
    <row r="16" spans="1:8" ht="15.75" x14ac:dyDescent="0.25">
      <c r="A16" s="192" t="s">
        <v>6</v>
      </c>
      <c r="B16" s="139">
        <v>2</v>
      </c>
      <c r="C16" s="117">
        <v>4</v>
      </c>
      <c r="D16" s="117">
        <v>2</v>
      </c>
      <c r="E16" s="273">
        <v>4</v>
      </c>
      <c r="F16" s="200"/>
      <c r="G16" s="200">
        <f>F16*220</f>
        <v>0</v>
      </c>
    </row>
    <row r="17" spans="1:8" ht="15.75" x14ac:dyDescent="0.25">
      <c r="A17" s="249" t="s">
        <v>13</v>
      </c>
      <c r="B17" s="135">
        <v>6.5</v>
      </c>
      <c r="C17" s="136">
        <v>38</v>
      </c>
      <c r="D17" s="135">
        <v>7.5</v>
      </c>
      <c r="E17" s="136">
        <v>37</v>
      </c>
      <c r="F17" s="200"/>
      <c r="G17" s="200"/>
    </row>
    <row r="18" spans="1:8" ht="15.75" x14ac:dyDescent="0.25">
      <c r="A18" s="192" t="s">
        <v>6</v>
      </c>
      <c r="B18" s="138">
        <v>3.5</v>
      </c>
      <c r="C18" s="139">
        <v>33</v>
      </c>
      <c r="D18" s="138">
        <v>1.5</v>
      </c>
      <c r="E18" s="139">
        <v>35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9">
        <v>3</v>
      </c>
      <c r="C19" s="139">
        <v>5</v>
      </c>
      <c r="D19" s="139">
        <v>6</v>
      </c>
      <c r="E19" s="139">
        <v>2</v>
      </c>
      <c r="F19" s="200">
        <v>4</v>
      </c>
      <c r="G19" s="200">
        <f t="shared" ref="G19" si="5">F19*310</f>
        <v>1240</v>
      </c>
    </row>
    <row r="20" spans="1:8" ht="15.75" x14ac:dyDescent="0.25">
      <c r="A20" s="249" t="s">
        <v>14</v>
      </c>
      <c r="B20" s="136">
        <v>17</v>
      </c>
      <c r="C20" s="136">
        <v>10</v>
      </c>
      <c r="D20" s="137"/>
      <c r="E20" s="136">
        <v>27</v>
      </c>
      <c r="F20" s="200"/>
      <c r="G20" s="200"/>
    </row>
    <row r="21" spans="1:8" ht="15.75" x14ac:dyDescent="0.25">
      <c r="A21" s="192" t="s">
        <v>6</v>
      </c>
      <c r="B21" s="138">
        <v>13.5</v>
      </c>
      <c r="C21" s="139">
        <v>10</v>
      </c>
      <c r="D21" s="140"/>
      <c r="E21" s="138">
        <v>23.5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40"/>
      <c r="D22" s="140"/>
      <c r="E22" s="138">
        <v>3.5</v>
      </c>
      <c r="F22" s="200"/>
      <c r="G22" s="200">
        <f t="shared" ref="G22" si="7">F22*310</f>
        <v>0</v>
      </c>
    </row>
    <row r="23" spans="1:8" ht="15.75" x14ac:dyDescent="0.25">
      <c r="A23" s="249" t="s">
        <v>15</v>
      </c>
      <c r="B23" s="136">
        <v>19</v>
      </c>
      <c r="C23" s="137"/>
      <c r="D23" s="135">
        <v>3.5</v>
      </c>
      <c r="E23" s="135">
        <v>15.5</v>
      </c>
      <c r="F23" s="200"/>
      <c r="G23" s="200"/>
    </row>
    <row r="24" spans="1:8" ht="15.75" x14ac:dyDescent="0.25">
      <c r="A24" s="192" t="s">
        <v>6</v>
      </c>
      <c r="B24" s="138">
        <v>11.5</v>
      </c>
      <c r="C24" s="140"/>
      <c r="D24" s="138">
        <v>3.5</v>
      </c>
      <c r="E24" s="139">
        <v>8</v>
      </c>
      <c r="F24" s="200">
        <v>10</v>
      </c>
      <c r="G24" s="200">
        <f t="shared" ref="G24" si="8">F24*220</f>
        <v>2200</v>
      </c>
    </row>
    <row r="25" spans="1:8" ht="15.75" x14ac:dyDescent="0.25">
      <c r="A25" s="192" t="s">
        <v>8</v>
      </c>
      <c r="B25" s="138">
        <v>7.5</v>
      </c>
      <c r="C25" s="140"/>
      <c r="D25" s="140"/>
      <c r="E25" s="138">
        <v>7.5</v>
      </c>
      <c r="F25" s="200"/>
      <c r="G25" s="200">
        <f t="shared" ref="G25" si="9">F25*310</f>
        <v>0</v>
      </c>
    </row>
    <row r="26" spans="1:8" ht="15.75" x14ac:dyDescent="0.25">
      <c r="A26" s="249" t="s">
        <v>16</v>
      </c>
      <c r="B26" s="135">
        <v>21.5</v>
      </c>
      <c r="C26" s="136">
        <v>10</v>
      </c>
      <c r="D26" s="136">
        <v>7</v>
      </c>
      <c r="E26" s="135">
        <v>24.5</v>
      </c>
      <c r="F26" s="200"/>
      <c r="G26" s="200"/>
    </row>
    <row r="27" spans="1:8" ht="15.75" x14ac:dyDescent="0.25">
      <c r="A27" s="192" t="s">
        <v>6</v>
      </c>
      <c r="B27" s="138">
        <v>16.5</v>
      </c>
      <c r="C27" s="117">
        <v>20</v>
      </c>
      <c r="D27" s="117">
        <v>7</v>
      </c>
      <c r="E27" s="273">
        <v>29.5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9">
        <v>5</v>
      </c>
      <c r="C28" s="140"/>
      <c r="D28" s="140"/>
      <c r="E28" s="139">
        <v>5</v>
      </c>
      <c r="F28" s="200"/>
      <c r="G28" s="200">
        <f t="shared" ref="G28" si="11">F28*310</f>
        <v>0</v>
      </c>
    </row>
    <row r="29" spans="1:8" ht="15.75" x14ac:dyDescent="0.25">
      <c r="A29" s="249" t="s">
        <v>17</v>
      </c>
      <c r="B29" s="136">
        <v>18</v>
      </c>
      <c r="C29" s="136">
        <v>4</v>
      </c>
      <c r="D29" s="137"/>
      <c r="E29" s="136">
        <v>22</v>
      </c>
      <c r="F29" s="200"/>
      <c r="G29" s="200"/>
    </row>
    <row r="30" spans="1:8" ht="15.75" x14ac:dyDescent="0.25">
      <c r="A30" s="192" t="s">
        <v>6</v>
      </c>
      <c r="B30" s="138">
        <v>17.5</v>
      </c>
      <c r="C30" s="140"/>
      <c r="D30" s="140"/>
      <c r="E30" s="138">
        <v>17.5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40"/>
      <c r="E31" s="138">
        <v>4.5</v>
      </c>
      <c r="F31" s="200"/>
      <c r="G31" s="200">
        <f t="shared" ref="G31" si="13">F31*310</f>
        <v>0</v>
      </c>
    </row>
    <row r="32" spans="1:8" ht="15.75" x14ac:dyDescent="0.25">
      <c r="A32" s="249" t="s">
        <v>18</v>
      </c>
      <c r="B32" s="135">
        <v>31.5</v>
      </c>
      <c r="C32" s="137"/>
      <c r="D32" s="136">
        <v>2</v>
      </c>
      <c r="E32" s="135">
        <v>29.5</v>
      </c>
      <c r="F32" s="200"/>
      <c r="G32" s="200"/>
    </row>
    <row r="33" spans="1:8" ht="15.75" x14ac:dyDescent="0.25">
      <c r="A33" s="192" t="s">
        <v>6</v>
      </c>
      <c r="B33" s="138">
        <v>28.5</v>
      </c>
      <c r="C33" s="117">
        <v>10</v>
      </c>
      <c r="D33" s="117">
        <v>2</v>
      </c>
      <c r="E33" s="273">
        <v>36.5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3</v>
      </c>
      <c r="C34" s="140"/>
      <c r="D34" s="140"/>
      <c r="E34" s="139">
        <v>3</v>
      </c>
      <c r="F34" s="200">
        <v>6</v>
      </c>
      <c r="G34" s="200">
        <f t="shared" ref="G34" si="15">F34*310</f>
        <v>1860</v>
      </c>
    </row>
    <row r="35" spans="1:8" ht="15.75" x14ac:dyDescent="0.25">
      <c r="A35" s="249" t="s">
        <v>19</v>
      </c>
      <c r="B35" s="136">
        <v>19</v>
      </c>
      <c r="C35" s="137"/>
      <c r="D35" s="137"/>
      <c r="E35" s="136">
        <v>19</v>
      </c>
      <c r="F35" s="200"/>
      <c r="G35" s="200"/>
    </row>
    <row r="36" spans="1:8" ht="15.75" x14ac:dyDescent="0.25">
      <c r="A36" s="192" t="s">
        <v>6</v>
      </c>
      <c r="B36" s="139">
        <v>17</v>
      </c>
      <c r="C36" s="140"/>
      <c r="D36" s="140"/>
      <c r="E36" s="139">
        <v>17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40"/>
      <c r="D37" s="140"/>
      <c r="E37" s="139">
        <v>2</v>
      </c>
      <c r="F37" s="200">
        <v>5</v>
      </c>
      <c r="G37" s="200">
        <f t="shared" ref="G37" si="17">F37*310</f>
        <v>1550</v>
      </c>
    </row>
    <row r="38" spans="1:8" ht="15.75" x14ac:dyDescent="0.25">
      <c r="A38" s="249" t="s">
        <v>20</v>
      </c>
      <c r="B38" s="136">
        <v>55</v>
      </c>
      <c r="C38" s="136">
        <v>30</v>
      </c>
      <c r="D38" s="136">
        <v>2</v>
      </c>
      <c r="E38" s="136">
        <v>83</v>
      </c>
      <c r="F38" s="200"/>
      <c r="G38" s="200"/>
      <c r="H38" s="72"/>
    </row>
    <row r="39" spans="1:8" ht="15.75" x14ac:dyDescent="0.25">
      <c r="A39" s="192" t="s">
        <v>6</v>
      </c>
      <c r="B39" s="139">
        <v>42</v>
      </c>
      <c r="C39" s="139">
        <v>30</v>
      </c>
      <c r="D39" s="138">
        <v>1.5</v>
      </c>
      <c r="E39" s="138">
        <v>70.5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13</v>
      </c>
      <c r="C40" s="140"/>
      <c r="D40" s="138">
        <v>0.5</v>
      </c>
      <c r="E40" s="138">
        <v>12.5</v>
      </c>
      <c r="F40" s="200"/>
      <c r="G40" s="200">
        <f t="shared" ref="G40" si="19">F40*310</f>
        <v>0</v>
      </c>
    </row>
    <row r="41" spans="1:8" ht="15.75" x14ac:dyDescent="0.25">
      <c r="A41" s="249" t="s">
        <v>21</v>
      </c>
      <c r="B41" s="136">
        <v>14</v>
      </c>
      <c r="C41" s="136">
        <v>20</v>
      </c>
      <c r="D41" s="136">
        <v>7</v>
      </c>
      <c r="E41" s="136">
        <v>27</v>
      </c>
      <c r="F41" s="200"/>
      <c r="G41" s="200"/>
      <c r="H41" s="72"/>
    </row>
    <row r="42" spans="1:8" ht="15.75" x14ac:dyDescent="0.25">
      <c r="A42" s="192" t="s">
        <v>6</v>
      </c>
      <c r="B42" s="139">
        <v>12</v>
      </c>
      <c r="C42" s="117">
        <v>30</v>
      </c>
      <c r="D42" s="117">
        <v>7</v>
      </c>
      <c r="E42" s="273">
        <v>35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2</v>
      </c>
      <c r="C43" s="117">
        <v>4</v>
      </c>
      <c r="D43" s="117">
        <v>0</v>
      </c>
      <c r="E43" s="273">
        <v>6</v>
      </c>
      <c r="F43" s="212"/>
      <c r="G43" s="200">
        <f t="shared" ref="G43" si="21">F43*310</f>
        <v>0</v>
      </c>
    </row>
    <row r="44" spans="1:8" ht="15.75" x14ac:dyDescent="0.25">
      <c r="A44" s="249" t="s">
        <v>22</v>
      </c>
      <c r="B44" s="135">
        <v>19.5</v>
      </c>
      <c r="C44" s="136">
        <v>8</v>
      </c>
      <c r="D44" s="136">
        <v>3</v>
      </c>
      <c r="E44" s="135">
        <v>24.5</v>
      </c>
      <c r="F44" s="200"/>
      <c r="G44" s="200"/>
    </row>
    <row r="45" spans="1:8" ht="15.75" x14ac:dyDescent="0.25">
      <c r="A45" s="192" t="s">
        <v>6</v>
      </c>
      <c r="B45" s="138">
        <v>12.5</v>
      </c>
      <c r="C45" s="139">
        <v>8</v>
      </c>
      <c r="D45" s="139">
        <v>3</v>
      </c>
      <c r="E45" s="138">
        <v>17.5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7</v>
      </c>
      <c r="C46" s="140"/>
      <c r="D46" s="140"/>
      <c r="E46" s="139">
        <v>7</v>
      </c>
      <c r="F46" s="200"/>
      <c r="G46" s="200">
        <f t="shared" ref="G46" si="23">F46*310</f>
        <v>0</v>
      </c>
    </row>
    <row r="47" spans="1:8" ht="15.75" x14ac:dyDescent="0.25">
      <c r="A47" s="249" t="s">
        <v>23</v>
      </c>
      <c r="B47" s="136">
        <v>32</v>
      </c>
      <c r="C47" s="136">
        <v>45</v>
      </c>
      <c r="D47" s="136">
        <v>11</v>
      </c>
      <c r="E47" s="136">
        <v>66</v>
      </c>
      <c r="F47" s="200"/>
      <c r="G47" s="200"/>
    </row>
    <row r="48" spans="1:8" ht="15.75" x14ac:dyDescent="0.25">
      <c r="A48" s="192" t="s">
        <v>6</v>
      </c>
      <c r="B48" s="138">
        <v>26.5</v>
      </c>
      <c r="C48" s="117">
        <v>50</v>
      </c>
      <c r="D48" s="117">
        <v>11</v>
      </c>
      <c r="E48" s="273">
        <v>65.5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5.5</v>
      </c>
      <c r="C49" s="139">
        <v>5</v>
      </c>
      <c r="D49" s="140"/>
      <c r="E49" s="138">
        <v>10.5</v>
      </c>
      <c r="F49" s="200"/>
      <c r="G49" s="200">
        <f t="shared" ref="G49" si="25">F49*310</f>
        <v>0</v>
      </c>
    </row>
    <row r="50" spans="1:8" ht="15.75" x14ac:dyDescent="0.25">
      <c r="A50" s="249" t="s">
        <v>24</v>
      </c>
      <c r="B50" s="136">
        <v>2</v>
      </c>
      <c r="C50" s="136">
        <v>46</v>
      </c>
      <c r="D50" s="135">
        <v>7.5</v>
      </c>
      <c r="E50" s="135">
        <v>40.5</v>
      </c>
      <c r="F50" s="200"/>
      <c r="G50" s="200"/>
    </row>
    <row r="51" spans="1:8" ht="15.75" x14ac:dyDescent="0.25">
      <c r="A51" s="192" t="s">
        <v>6</v>
      </c>
      <c r="B51" s="140"/>
      <c r="C51" s="139">
        <v>41</v>
      </c>
      <c r="D51" s="138">
        <v>6.5</v>
      </c>
      <c r="E51" s="138">
        <v>34.5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9">
        <v>2</v>
      </c>
      <c r="C52" s="139">
        <v>5</v>
      </c>
      <c r="D52" s="139">
        <v>1</v>
      </c>
      <c r="E52" s="139">
        <v>6</v>
      </c>
      <c r="F52" s="200">
        <v>5</v>
      </c>
      <c r="G52" s="200">
        <f t="shared" ref="G52" si="27">F52*310</f>
        <v>1550</v>
      </c>
    </row>
    <row r="53" spans="1:8" ht="15.75" x14ac:dyDescent="0.25">
      <c r="A53" s="249" t="s">
        <v>86</v>
      </c>
      <c r="B53" s="135">
        <v>12.5</v>
      </c>
      <c r="C53" s="136">
        <v>22</v>
      </c>
      <c r="D53" s="136">
        <v>6</v>
      </c>
      <c r="E53" s="135">
        <v>28.5</v>
      </c>
      <c r="F53" s="200"/>
      <c r="G53" s="200"/>
    </row>
    <row r="54" spans="1:8" ht="15.75" x14ac:dyDescent="0.25">
      <c r="A54" s="192" t="s">
        <v>6</v>
      </c>
      <c r="B54" s="139">
        <v>11</v>
      </c>
      <c r="C54" s="139">
        <v>18</v>
      </c>
      <c r="D54" s="139">
        <v>6</v>
      </c>
      <c r="E54" s="139">
        <v>23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40"/>
      <c r="E55" s="138">
        <v>5.5</v>
      </c>
      <c r="F55" s="200"/>
      <c r="G55" s="200">
        <f t="shared" ref="G55" si="29">F55*310</f>
        <v>0</v>
      </c>
    </row>
    <row r="56" spans="1:8" ht="15.75" x14ac:dyDescent="0.25">
      <c r="A56" s="249" t="s">
        <v>95</v>
      </c>
      <c r="B56" s="136">
        <v>24</v>
      </c>
      <c r="C56" s="136">
        <v>15</v>
      </c>
      <c r="D56" s="136">
        <v>7</v>
      </c>
      <c r="E56" s="136">
        <v>32</v>
      </c>
      <c r="F56" s="200"/>
      <c r="G56" s="200"/>
    </row>
    <row r="57" spans="1:8" ht="15.75" x14ac:dyDescent="0.25">
      <c r="A57" s="192" t="s">
        <v>6</v>
      </c>
      <c r="B57" s="139">
        <v>20</v>
      </c>
      <c r="C57" s="139">
        <v>10</v>
      </c>
      <c r="D57" s="139">
        <v>3</v>
      </c>
      <c r="E57" s="139">
        <v>27</v>
      </c>
      <c r="F57" s="212">
        <v>10</v>
      </c>
      <c r="G57" s="200">
        <f t="shared" ref="G57" si="30">F57*220</f>
        <v>2200</v>
      </c>
    </row>
    <row r="58" spans="1:8" ht="15.75" x14ac:dyDescent="0.25">
      <c r="A58" s="192" t="s">
        <v>8</v>
      </c>
      <c r="B58" s="139">
        <v>4</v>
      </c>
      <c r="C58" s="117">
        <v>9</v>
      </c>
      <c r="D58" s="117">
        <v>4</v>
      </c>
      <c r="E58" s="273">
        <v>9</v>
      </c>
      <c r="F58" s="200"/>
      <c r="G58" s="200">
        <f t="shared" ref="G58" si="31">F58*310</f>
        <v>0</v>
      </c>
    </row>
    <row r="59" spans="1:8" ht="15.75" x14ac:dyDescent="0.25">
      <c r="A59" s="249" t="s">
        <v>96</v>
      </c>
      <c r="B59" s="136">
        <v>29</v>
      </c>
      <c r="C59" s="136">
        <v>10</v>
      </c>
      <c r="D59" s="136">
        <v>1</v>
      </c>
      <c r="E59" s="136">
        <v>38</v>
      </c>
      <c r="F59" s="200"/>
      <c r="G59" s="200"/>
    </row>
    <row r="60" spans="1:8" ht="15.75" x14ac:dyDescent="0.25">
      <c r="A60" s="192" t="s">
        <v>6</v>
      </c>
      <c r="B60" s="139">
        <v>25</v>
      </c>
      <c r="C60" s="139">
        <v>10</v>
      </c>
      <c r="D60" s="139">
        <v>1</v>
      </c>
      <c r="E60" s="139">
        <v>34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9">
        <v>4</v>
      </c>
      <c r="C61" s="140"/>
      <c r="D61" s="140"/>
      <c r="E61" s="139">
        <v>4</v>
      </c>
      <c r="F61" s="200"/>
      <c r="G61" s="200">
        <f t="shared" ref="G61" si="33">F61*310</f>
        <v>0</v>
      </c>
    </row>
    <row r="62" spans="1:8" ht="15.75" x14ac:dyDescent="0.25">
      <c r="A62" s="249" t="s">
        <v>97</v>
      </c>
      <c r="B62" s="135">
        <v>35.5</v>
      </c>
      <c r="C62" s="136">
        <v>5</v>
      </c>
      <c r="D62" s="136">
        <v>1</v>
      </c>
      <c r="E62" s="135">
        <v>39.5</v>
      </c>
      <c r="F62" s="200"/>
      <c r="G62" s="200"/>
      <c r="H62" s="72"/>
    </row>
    <row r="63" spans="1:8" ht="15.75" x14ac:dyDescent="0.25">
      <c r="A63" s="192" t="s">
        <v>6</v>
      </c>
      <c r="B63" s="138">
        <v>35.5</v>
      </c>
      <c r="C63" s="140"/>
      <c r="D63" s="139">
        <v>1</v>
      </c>
      <c r="E63" s="138">
        <v>34.5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40"/>
      <c r="C64" s="139">
        <v>5</v>
      </c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49" t="s">
        <v>25</v>
      </c>
      <c r="B65" s="136">
        <v>13</v>
      </c>
      <c r="C65" s="137"/>
      <c r="D65" s="137"/>
      <c r="E65" s="136">
        <v>13</v>
      </c>
      <c r="F65" s="200"/>
      <c r="G65" s="200"/>
    </row>
    <row r="66" spans="1:7" ht="15.75" x14ac:dyDescent="0.25">
      <c r="A66" s="192" t="s">
        <v>6</v>
      </c>
      <c r="B66" s="139">
        <v>10</v>
      </c>
      <c r="C66" s="140"/>
      <c r="D66" s="140"/>
      <c r="E66" s="139">
        <v>10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49" t="s">
        <v>26</v>
      </c>
      <c r="B68" s="135">
        <v>28.5</v>
      </c>
      <c r="C68" s="136">
        <v>10</v>
      </c>
      <c r="D68" s="136">
        <v>8</v>
      </c>
      <c r="E68" s="135">
        <v>30.5</v>
      </c>
      <c r="F68" s="200"/>
      <c r="G68" s="200"/>
    </row>
    <row r="69" spans="1:7" ht="15.75" x14ac:dyDescent="0.25">
      <c r="A69" s="192" t="s">
        <v>6</v>
      </c>
      <c r="B69" s="139">
        <v>24</v>
      </c>
      <c r="C69" s="139">
        <v>10</v>
      </c>
      <c r="D69" s="139">
        <v>5</v>
      </c>
      <c r="E69" s="139">
        <v>29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4.5</v>
      </c>
      <c r="C70" s="140"/>
      <c r="D70" s="139">
        <v>3</v>
      </c>
      <c r="E70" s="138">
        <v>1.5</v>
      </c>
      <c r="F70" s="200"/>
      <c r="G70" s="200">
        <f t="shared" ref="G70" si="39">F70*310</f>
        <v>0</v>
      </c>
    </row>
    <row r="71" spans="1:7" ht="15.75" x14ac:dyDescent="0.25">
      <c r="A71" s="249" t="s">
        <v>27</v>
      </c>
      <c r="B71" s="135">
        <v>14.5</v>
      </c>
      <c r="C71" s="136">
        <v>8</v>
      </c>
      <c r="D71" s="136">
        <v>5</v>
      </c>
      <c r="E71" s="135">
        <v>17.5</v>
      </c>
      <c r="F71" s="200"/>
      <c r="G71" s="200"/>
    </row>
    <row r="72" spans="1:7" ht="15.75" x14ac:dyDescent="0.25">
      <c r="A72" s="192" t="s">
        <v>6</v>
      </c>
      <c r="B72" s="138">
        <v>14.5</v>
      </c>
      <c r="C72" s="139">
        <v>8</v>
      </c>
      <c r="D72" s="139">
        <v>5</v>
      </c>
      <c r="E72" s="138">
        <v>17.5</v>
      </c>
      <c r="F72" s="212">
        <v>15</v>
      </c>
      <c r="G72" s="200">
        <f t="shared" ref="G72" si="40">F72*220</f>
        <v>3300</v>
      </c>
    </row>
    <row r="73" spans="1:7" ht="15.75" x14ac:dyDescent="0.25">
      <c r="A73" s="192" t="s">
        <v>8</v>
      </c>
      <c r="B73" s="138">
        <v>0</v>
      </c>
      <c r="C73" s="117">
        <v>4</v>
      </c>
      <c r="D73" s="117">
        <v>0</v>
      </c>
      <c r="E73" s="273">
        <v>4</v>
      </c>
      <c r="F73" s="200"/>
      <c r="G73" s="200">
        <f t="shared" ref="G73" si="41">F73*310</f>
        <v>0</v>
      </c>
    </row>
    <row r="74" spans="1:7" ht="15.75" x14ac:dyDescent="0.25">
      <c r="A74" s="249" t="s">
        <v>28</v>
      </c>
      <c r="B74" s="136">
        <v>8</v>
      </c>
      <c r="C74" s="136">
        <v>41</v>
      </c>
      <c r="D74" s="135">
        <v>15.5</v>
      </c>
      <c r="E74" s="135">
        <v>33.5</v>
      </c>
      <c r="F74" s="200"/>
      <c r="G74" s="200"/>
    </row>
    <row r="75" spans="1:7" ht="15.75" x14ac:dyDescent="0.25">
      <c r="A75" s="192" t="s">
        <v>6</v>
      </c>
      <c r="B75" s="138">
        <v>7.5</v>
      </c>
      <c r="C75" s="117">
        <v>47</v>
      </c>
      <c r="D75" s="117">
        <v>11</v>
      </c>
      <c r="E75" s="273">
        <v>43.5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0.5</v>
      </c>
      <c r="C76" s="139">
        <v>10</v>
      </c>
      <c r="D76" s="138">
        <v>4.5</v>
      </c>
      <c r="E76" s="139">
        <v>6</v>
      </c>
      <c r="F76" s="212">
        <v>4</v>
      </c>
      <c r="G76" s="200">
        <f t="shared" ref="G76" si="43">F76*310</f>
        <v>1240</v>
      </c>
    </row>
    <row r="77" spans="1:7" ht="15.75" x14ac:dyDescent="0.25">
      <c r="A77" s="249" t="s">
        <v>29</v>
      </c>
      <c r="B77" s="136">
        <v>12</v>
      </c>
      <c r="C77" s="137"/>
      <c r="D77" s="136">
        <v>2</v>
      </c>
      <c r="E77" s="136">
        <v>10</v>
      </c>
      <c r="F77" s="200"/>
      <c r="G77" s="200"/>
    </row>
    <row r="78" spans="1:7" ht="15.75" x14ac:dyDescent="0.25">
      <c r="A78" s="192" t="s">
        <v>6</v>
      </c>
      <c r="B78" s="138">
        <v>9.5</v>
      </c>
      <c r="C78" s="140"/>
      <c r="D78" s="139">
        <v>2</v>
      </c>
      <c r="E78" s="138">
        <v>7.5</v>
      </c>
      <c r="F78" s="200">
        <v>10</v>
      </c>
      <c r="G78" s="200">
        <f>F78*220</f>
        <v>2200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49" t="s">
        <v>164</v>
      </c>
      <c r="B80" s="135">
        <v>8.5</v>
      </c>
      <c r="C80" s="137"/>
      <c r="D80" s="137"/>
      <c r="E80" s="135">
        <v>8.5</v>
      </c>
      <c r="F80" s="200"/>
      <c r="G80" s="200"/>
    </row>
    <row r="81" spans="1:7" ht="15.75" x14ac:dyDescent="0.25">
      <c r="A81" s="192" t="s">
        <v>6</v>
      </c>
      <c r="B81" s="138">
        <v>8.5</v>
      </c>
      <c r="C81" s="140"/>
      <c r="D81" s="140"/>
      <c r="E81" s="138">
        <v>8.5</v>
      </c>
      <c r="F81" s="200"/>
      <c r="G81" s="200">
        <f t="shared" ref="G81" si="44">F81*310</f>
        <v>0</v>
      </c>
    </row>
    <row r="82" spans="1:7" ht="15.75" x14ac:dyDescent="0.25">
      <c r="A82" s="249" t="s">
        <v>30</v>
      </c>
      <c r="B82" s="136">
        <v>8</v>
      </c>
      <c r="C82" s="136">
        <v>24</v>
      </c>
      <c r="D82" s="136">
        <v>7</v>
      </c>
      <c r="E82" s="136">
        <v>25</v>
      </c>
      <c r="F82" s="200"/>
      <c r="G82" s="200"/>
    </row>
    <row r="83" spans="1:7" ht="15.75" x14ac:dyDescent="0.25">
      <c r="A83" s="192" t="s">
        <v>6</v>
      </c>
      <c r="B83" s="138">
        <v>5.5</v>
      </c>
      <c r="C83" s="139">
        <v>20</v>
      </c>
      <c r="D83" s="139">
        <v>6</v>
      </c>
      <c r="E83" s="138">
        <v>19.5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8">
        <v>2.5</v>
      </c>
      <c r="C84" s="139">
        <v>4</v>
      </c>
      <c r="D84" s="139">
        <v>1</v>
      </c>
      <c r="E84" s="138">
        <v>5.5</v>
      </c>
      <c r="F84" s="212"/>
      <c r="G84" s="200">
        <f t="shared" ref="G84" si="46">F84*310</f>
        <v>0</v>
      </c>
    </row>
    <row r="85" spans="1:7" ht="15.75" x14ac:dyDescent="0.25">
      <c r="A85" s="249" t="s">
        <v>31</v>
      </c>
      <c r="B85" s="136">
        <v>12</v>
      </c>
      <c r="C85" s="137"/>
      <c r="D85" s="135">
        <v>1.5</v>
      </c>
      <c r="E85" s="135">
        <v>10.5</v>
      </c>
      <c r="F85" s="200"/>
      <c r="G85" s="200"/>
    </row>
    <row r="86" spans="1:7" ht="15.75" x14ac:dyDescent="0.25">
      <c r="A86" s="192" t="s">
        <v>6</v>
      </c>
      <c r="B86" s="139">
        <v>10</v>
      </c>
      <c r="C86" s="140"/>
      <c r="D86" s="138">
        <v>1.5</v>
      </c>
      <c r="E86" s="138">
        <v>8.5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2</v>
      </c>
      <c r="C87" s="140"/>
      <c r="D87" s="140"/>
      <c r="E87" s="139">
        <v>2</v>
      </c>
      <c r="F87" s="200"/>
      <c r="G87" s="200">
        <f t="shared" ref="G87" si="48">F87*310</f>
        <v>0</v>
      </c>
    </row>
    <row r="88" spans="1:7" ht="15.75" x14ac:dyDescent="0.25">
      <c r="A88" s="249" t="s">
        <v>32</v>
      </c>
      <c r="B88" s="136">
        <v>13</v>
      </c>
      <c r="C88" s="136">
        <v>8</v>
      </c>
      <c r="D88" s="137"/>
      <c r="E88" s="136">
        <v>21</v>
      </c>
      <c r="F88" s="200"/>
      <c r="G88" s="200"/>
    </row>
    <row r="89" spans="1:7" ht="15.75" x14ac:dyDescent="0.25">
      <c r="A89" s="192" t="s">
        <v>6</v>
      </c>
      <c r="B89" s="139">
        <v>13</v>
      </c>
      <c r="C89" s="139">
        <v>8</v>
      </c>
      <c r="D89" s="140"/>
      <c r="E89" s="139">
        <v>21</v>
      </c>
      <c r="F89" s="200"/>
      <c r="G89" s="200">
        <f>F89*220</f>
        <v>0</v>
      </c>
    </row>
    <row r="90" spans="1:7" ht="15.75" x14ac:dyDescent="0.25">
      <c r="A90" s="249" t="s">
        <v>33</v>
      </c>
      <c r="B90" s="136">
        <v>10</v>
      </c>
      <c r="C90" s="136">
        <v>4</v>
      </c>
      <c r="D90" s="136">
        <v>3</v>
      </c>
      <c r="E90" s="136">
        <v>11</v>
      </c>
      <c r="F90" s="200"/>
      <c r="G90" s="200"/>
    </row>
    <row r="91" spans="1:7" ht="15.75" x14ac:dyDescent="0.25">
      <c r="A91" s="192" t="s">
        <v>6</v>
      </c>
      <c r="B91" s="139">
        <v>9</v>
      </c>
      <c r="C91" s="140"/>
      <c r="D91" s="139">
        <v>3</v>
      </c>
      <c r="E91" s="139">
        <v>6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1</v>
      </c>
      <c r="C92" s="139">
        <v>4</v>
      </c>
      <c r="D92" s="140"/>
      <c r="E92" s="139">
        <v>5</v>
      </c>
      <c r="F92" s="200"/>
      <c r="G92" s="200">
        <f t="shared" ref="G92" si="50">F92*310</f>
        <v>0</v>
      </c>
    </row>
    <row r="93" spans="1:7" ht="15.75" x14ac:dyDescent="0.25">
      <c r="A93" s="249" t="s">
        <v>34</v>
      </c>
      <c r="B93" s="135">
        <v>26.5</v>
      </c>
      <c r="C93" s="136">
        <v>15</v>
      </c>
      <c r="D93" s="135">
        <v>1.5</v>
      </c>
      <c r="E93" s="136">
        <v>40</v>
      </c>
      <c r="F93" s="200"/>
      <c r="G93" s="200"/>
    </row>
    <row r="94" spans="1:7" ht="15.75" x14ac:dyDescent="0.25">
      <c r="A94" s="192" t="s">
        <v>6</v>
      </c>
      <c r="B94" s="139">
        <v>26</v>
      </c>
      <c r="C94" s="139">
        <v>10</v>
      </c>
      <c r="D94" s="138">
        <v>1.5</v>
      </c>
      <c r="E94" s="138">
        <v>34.5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0.5</v>
      </c>
      <c r="C95" s="139">
        <v>5</v>
      </c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49" t="s">
        <v>35</v>
      </c>
      <c r="B96" s="136">
        <v>14</v>
      </c>
      <c r="C96" s="136">
        <v>8</v>
      </c>
      <c r="D96" s="137"/>
      <c r="E96" s="136">
        <v>22</v>
      </c>
      <c r="F96" s="200"/>
      <c r="G96" s="200"/>
    </row>
    <row r="97" spans="1:7" ht="15.75" x14ac:dyDescent="0.25">
      <c r="A97" s="192" t="s">
        <v>6</v>
      </c>
      <c r="B97" s="139">
        <v>10</v>
      </c>
      <c r="C97" s="139">
        <v>8</v>
      </c>
      <c r="D97" s="140"/>
      <c r="E97" s="139">
        <v>18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40"/>
      <c r="E98" s="139">
        <v>4</v>
      </c>
      <c r="F98" s="200"/>
      <c r="G98" s="200">
        <f t="shared" ref="G98" si="54">F98*310</f>
        <v>0</v>
      </c>
    </row>
    <row r="99" spans="1:7" ht="15.75" x14ac:dyDescent="0.25">
      <c r="A99" s="249" t="s">
        <v>36</v>
      </c>
      <c r="B99" s="136">
        <v>8</v>
      </c>
      <c r="C99" s="136">
        <v>10</v>
      </c>
      <c r="D99" s="135">
        <v>2.5</v>
      </c>
      <c r="E99" s="135">
        <v>15.5</v>
      </c>
      <c r="F99" s="200"/>
      <c r="G99" s="200"/>
    </row>
    <row r="100" spans="1:7" ht="15.75" x14ac:dyDescent="0.25">
      <c r="A100" s="192" t="s">
        <v>6</v>
      </c>
      <c r="B100" s="139">
        <v>4</v>
      </c>
      <c r="C100" s="139">
        <v>10</v>
      </c>
      <c r="D100" s="140"/>
      <c r="E100" s="139">
        <v>14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9">
        <v>4</v>
      </c>
      <c r="C101" s="140"/>
      <c r="D101" s="138">
        <v>2.5</v>
      </c>
      <c r="E101" s="138">
        <v>1.5</v>
      </c>
      <c r="F101" s="200"/>
      <c r="G101" s="200">
        <f t="shared" ref="G101" si="56">F101*310</f>
        <v>0</v>
      </c>
    </row>
    <row r="102" spans="1:7" ht="15.75" x14ac:dyDescent="0.25">
      <c r="A102" s="249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49" t="s">
        <v>38</v>
      </c>
      <c r="B105" s="135">
        <v>27.5</v>
      </c>
      <c r="C105" s="137"/>
      <c r="D105" s="136">
        <v>3</v>
      </c>
      <c r="E105" s="135">
        <v>24.5</v>
      </c>
      <c r="F105" s="200"/>
      <c r="G105" s="200"/>
    </row>
    <row r="106" spans="1:7" ht="15.75" x14ac:dyDescent="0.25">
      <c r="A106" s="192" t="s">
        <v>6</v>
      </c>
      <c r="B106" s="139">
        <v>21</v>
      </c>
      <c r="C106" s="140"/>
      <c r="D106" s="139">
        <v>3</v>
      </c>
      <c r="E106" s="139">
        <v>18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49" t="s">
        <v>39</v>
      </c>
      <c r="B108" s="136">
        <v>20</v>
      </c>
      <c r="C108" s="136">
        <v>4</v>
      </c>
      <c r="D108" s="135">
        <v>5.5</v>
      </c>
      <c r="E108" s="135">
        <v>18.5</v>
      </c>
      <c r="F108" s="200"/>
      <c r="G108" s="200"/>
    </row>
    <row r="109" spans="1:7" ht="15.75" x14ac:dyDescent="0.25">
      <c r="A109" s="192" t="s">
        <v>6</v>
      </c>
      <c r="B109" s="138">
        <v>18.5</v>
      </c>
      <c r="C109" s="140"/>
      <c r="D109" s="138">
        <v>3.5</v>
      </c>
      <c r="E109" s="139">
        <v>15</v>
      </c>
      <c r="F109" s="200">
        <v>10</v>
      </c>
      <c r="G109" s="200">
        <f t="shared" ref="G109" si="61">F109*220</f>
        <v>2200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39">
        <v>2</v>
      </c>
      <c r="E110" s="138">
        <v>3.5</v>
      </c>
      <c r="F110" s="200"/>
      <c r="G110" s="200">
        <f t="shared" ref="G110" si="62">F110*310</f>
        <v>0</v>
      </c>
    </row>
    <row r="111" spans="1:7" ht="15.75" x14ac:dyDescent="0.25">
      <c r="A111" s="249" t="s">
        <v>40</v>
      </c>
      <c r="B111" s="136">
        <v>12</v>
      </c>
      <c r="C111" s="137"/>
      <c r="D111" s="137"/>
      <c r="E111" s="136">
        <v>12</v>
      </c>
      <c r="F111" s="200"/>
      <c r="G111" s="200"/>
    </row>
    <row r="112" spans="1:7" ht="15.75" x14ac:dyDescent="0.25">
      <c r="A112" s="192" t="s">
        <v>6</v>
      </c>
      <c r="B112" s="138">
        <v>10.5</v>
      </c>
      <c r="C112" s="140"/>
      <c r="D112" s="140"/>
      <c r="E112" s="138">
        <v>10.5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49" t="s">
        <v>41</v>
      </c>
      <c r="B114" s="136">
        <v>9</v>
      </c>
      <c r="C114" s="136">
        <v>4</v>
      </c>
      <c r="D114" s="136">
        <v>3</v>
      </c>
      <c r="E114" s="136">
        <v>10</v>
      </c>
      <c r="F114" s="200"/>
      <c r="G114" s="200"/>
    </row>
    <row r="115" spans="1:7" ht="15.75" x14ac:dyDescent="0.25">
      <c r="A115" s="192" t="s">
        <v>6</v>
      </c>
      <c r="B115" s="139">
        <v>9</v>
      </c>
      <c r="C115" s="140">
        <v>10</v>
      </c>
      <c r="D115" s="139">
        <v>3</v>
      </c>
      <c r="E115" s="139">
        <f>B115+C115-D115</f>
        <v>16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40"/>
      <c r="C116" s="139">
        <v>4</v>
      </c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49" t="s">
        <v>42</v>
      </c>
      <c r="B117" s="136">
        <v>6</v>
      </c>
      <c r="C117" s="136">
        <v>18</v>
      </c>
      <c r="D117" s="136">
        <v>1</v>
      </c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6</v>
      </c>
      <c r="C118" s="117">
        <v>24</v>
      </c>
      <c r="D118" s="117">
        <v>1</v>
      </c>
      <c r="E118" s="273">
        <v>29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40"/>
      <c r="C119" s="139">
        <v>4</v>
      </c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49" t="s">
        <v>125</v>
      </c>
      <c r="B120" s="136">
        <v>16</v>
      </c>
      <c r="C120" s="137"/>
      <c r="D120" s="136">
        <v>1</v>
      </c>
      <c r="E120" s="136">
        <v>15</v>
      </c>
      <c r="F120" s="200"/>
      <c r="G120" s="200"/>
    </row>
    <row r="121" spans="1:7" ht="15.75" x14ac:dyDescent="0.25">
      <c r="A121" s="192" t="s">
        <v>6</v>
      </c>
      <c r="B121" s="139">
        <v>16</v>
      </c>
      <c r="C121" s="140"/>
      <c r="D121" s="139">
        <v>1</v>
      </c>
      <c r="E121" s="139">
        <v>15</v>
      </c>
      <c r="F121" s="200"/>
      <c r="G121" s="200">
        <f>F121*220</f>
        <v>0</v>
      </c>
    </row>
    <row r="122" spans="1:7" ht="15.75" x14ac:dyDescent="0.25">
      <c r="A122" s="249" t="s">
        <v>43</v>
      </c>
      <c r="B122" s="135">
        <v>18.5</v>
      </c>
      <c r="C122" s="136">
        <v>10</v>
      </c>
      <c r="D122" s="137"/>
      <c r="E122" s="135">
        <v>28.5</v>
      </c>
      <c r="F122" s="212"/>
      <c r="G122" s="200"/>
    </row>
    <row r="123" spans="1:7" ht="15.75" x14ac:dyDescent="0.25">
      <c r="A123" s="192" t="s">
        <v>6</v>
      </c>
      <c r="B123" s="138">
        <v>13.5</v>
      </c>
      <c r="C123" s="139">
        <v>10</v>
      </c>
      <c r="D123" s="140"/>
      <c r="E123" s="138">
        <v>23.5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40"/>
      <c r="D124" s="140"/>
      <c r="E124" s="139">
        <v>5</v>
      </c>
      <c r="F124" s="200"/>
      <c r="G124" s="200">
        <f>F124*310</f>
        <v>0</v>
      </c>
    </row>
    <row r="125" spans="1:7" ht="15.75" x14ac:dyDescent="0.25">
      <c r="A125" s="1"/>
      <c r="B125" s="275">
        <f>B4+B7+B10+B13+B15+B17+B20+B23+B26+B29+B32+B35+B38+B41+B44+B47+B50+B53+B56+B59+B62+B65+B68+B71+B74+B77+B80+B82+B85+B88+B90+B93+B96+B99+B102+B105+B108+B111+B114+B117+B120+B122</f>
        <v>698.5</v>
      </c>
      <c r="C125" s="275">
        <f t="shared" ref="C125:E125" si="69">C4+C7+C10+C13+C15+C17+C20+C23+C26+C29+C32+C35+C38+C41+C44+C47+C50+C53+C56+C59+C62+C65+C68+C71+C74+C77+C80+C82+C85+C88+C90+C93+C96+C99+C102+C105+C108+C111+C114+C117+C120+C122</f>
        <v>452</v>
      </c>
      <c r="D125" s="275">
        <f t="shared" si="69"/>
        <v>138.5</v>
      </c>
      <c r="E125" s="275">
        <f t="shared" si="69"/>
        <v>1012</v>
      </c>
      <c r="F125" s="200"/>
      <c r="G125" s="200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124:F125 F88:G90 F85:F87 F91:F121 F4:F26 G4:G87 G91:G125">
    <cfRule type="cellIs" dxfId="361" priority="2" operator="equal">
      <formula>0</formula>
    </cfRule>
  </conditionalFormatting>
  <conditionalFormatting sqref="G5:G125">
    <cfRule type="cellIs" dxfId="360" priority="1" operator="equal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H26" sqref="H26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100</v>
      </c>
      <c r="G1" s="201">
        <f>SUM(G4:G126)</f>
        <v>22000</v>
      </c>
    </row>
    <row r="2" spans="1:8" ht="12.75" x14ac:dyDescent="0.2">
      <c r="A2" s="43" t="s">
        <v>0</v>
      </c>
      <c r="B2" s="479" t="s">
        <v>257</v>
      </c>
      <c r="C2" s="480"/>
      <c r="D2" s="480"/>
      <c r="E2" s="481"/>
      <c r="F2" s="477" t="s">
        <v>255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5">
        <v>11.5</v>
      </c>
      <c r="C4" s="136">
        <v>14</v>
      </c>
      <c r="D4" s="135">
        <v>4.5</v>
      </c>
      <c r="E4" s="136">
        <v>21</v>
      </c>
      <c r="F4" s="200"/>
      <c r="G4" s="200"/>
    </row>
    <row r="5" spans="1:8" ht="15.75" x14ac:dyDescent="0.25">
      <c r="A5" s="192" t="s">
        <v>6</v>
      </c>
      <c r="B5" s="139">
        <v>11</v>
      </c>
      <c r="C5" s="139">
        <v>10</v>
      </c>
      <c r="D5" s="138">
        <v>4.5</v>
      </c>
      <c r="E5" s="138">
        <v>16.5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12</v>
      </c>
      <c r="C7" s="136">
        <v>114</v>
      </c>
      <c r="D7" s="136">
        <v>8</v>
      </c>
      <c r="E7" s="136">
        <v>118</v>
      </c>
      <c r="F7" s="200"/>
      <c r="G7" s="200"/>
    </row>
    <row r="8" spans="1:8" ht="15.75" x14ac:dyDescent="0.25">
      <c r="A8" s="192" t="s">
        <v>6</v>
      </c>
      <c r="B8" s="138">
        <v>8.5</v>
      </c>
      <c r="C8" s="139">
        <v>10</v>
      </c>
      <c r="D8" s="139">
        <v>8</v>
      </c>
      <c r="E8" s="138">
        <f>B8+C8-D8</f>
        <v>10.5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/>
      <c r="E9" s="138">
        <v>7.5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9.5</v>
      </c>
      <c r="C10" s="136">
        <v>8</v>
      </c>
      <c r="D10" s="136">
        <v>2</v>
      </c>
      <c r="E10" s="135">
        <v>15.5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39">
        <v>8</v>
      </c>
      <c r="D11" s="139">
        <v>1</v>
      </c>
      <c r="E11" s="138">
        <v>14.5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40"/>
      <c r="D12" s="139">
        <v>1</v>
      </c>
      <c r="E12" s="139">
        <v>1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6">
        <v>16</v>
      </c>
      <c r="C13" s="136">
        <v>1</v>
      </c>
      <c r="D13" s="136">
        <v>3</v>
      </c>
      <c r="E13" s="136">
        <v>14</v>
      </c>
      <c r="F13" s="200"/>
      <c r="G13" s="200"/>
    </row>
    <row r="14" spans="1:8" ht="15.75" x14ac:dyDescent="0.25">
      <c r="A14" s="192" t="s">
        <v>6</v>
      </c>
      <c r="B14" s="139">
        <v>16</v>
      </c>
      <c r="C14" s="139">
        <v>1</v>
      </c>
      <c r="D14" s="139">
        <v>3</v>
      </c>
      <c r="E14" s="139">
        <v>14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2</v>
      </c>
      <c r="C15" s="136">
        <v>4</v>
      </c>
      <c r="D15" s="137"/>
      <c r="E15" s="136">
        <v>6</v>
      </c>
      <c r="F15" s="200"/>
      <c r="G15" s="200"/>
    </row>
    <row r="16" spans="1:8" ht="15.75" x14ac:dyDescent="0.25">
      <c r="A16" s="192" t="s">
        <v>6</v>
      </c>
      <c r="B16" s="139">
        <v>2</v>
      </c>
      <c r="C16" s="139">
        <v>4</v>
      </c>
      <c r="D16" s="140"/>
      <c r="E16" s="139">
        <v>6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15.5</v>
      </c>
      <c r="C17" s="136">
        <v>29</v>
      </c>
      <c r="D17" s="135">
        <v>4.5</v>
      </c>
      <c r="E17" s="136">
        <v>40</v>
      </c>
      <c r="F17" s="200"/>
      <c r="G17" s="200"/>
    </row>
    <row r="18" spans="1:8" ht="15.75" x14ac:dyDescent="0.25">
      <c r="A18" s="192" t="s">
        <v>6</v>
      </c>
      <c r="B18" s="138">
        <v>9.5</v>
      </c>
      <c r="C18" s="139">
        <v>25</v>
      </c>
      <c r="D18" s="139">
        <v>1</v>
      </c>
      <c r="E18" s="138">
        <v>33.5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9">
        <v>6</v>
      </c>
      <c r="C19" s="139">
        <v>4</v>
      </c>
      <c r="D19" s="138">
        <v>3.5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10</v>
      </c>
      <c r="D20" s="136">
        <v>1</v>
      </c>
      <c r="E20" s="136">
        <v>25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39">
        <v>10</v>
      </c>
      <c r="D21" s="139">
        <v>1</v>
      </c>
      <c r="E21" s="138">
        <v>21.5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40"/>
      <c r="D22" s="140"/>
      <c r="E22" s="138">
        <v>3.5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5">
        <v>12.5</v>
      </c>
      <c r="C23" s="136">
        <v>9</v>
      </c>
      <c r="D23" s="135">
        <v>1.5</v>
      </c>
      <c r="E23" s="136">
        <v>20</v>
      </c>
      <c r="F23" s="200"/>
      <c r="G23" s="200"/>
    </row>
    <row r="24" spans="1:8" ht="15.75" x14ac:dyDescent="0.25">
      <c r="A24" s="192" t="s">
        <v>6</v>
      </c>
      <c r="B24" s="139">
        <v>5</v>
      </c>
      <c r="C24" s="139">
        <v>9</v>
      </c>
      <c r="D24" s="138">
        <v>1.5</v>
      </c>
      <c r="E24" s="138">
        <v>12.5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40"/>
      <c r="E25" s="138">
        <v>7.5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20</v>
      </c>
      <c r="D26" s="136">
        <v>5</v>
      </c>
      <c r="E26" s="136">
        <v>28</v>
      </c>
      <c r="F26" s="200"/>
      <c r="G26" s="200"/>
    </row>
    <row r="27" spans="1:8" ht="15.75" x14ac:dyDescent="0.25">
      <c r="A27" s="192" t="s">
        <v>6</v>
      </c>
      <c r="B27" s="138">
        <v>8.5</v>
      </c>
      <c r="C27" s="139">
        <v>20</v>
      </c>
      <c r="D27" s="138">
        <v>2.5</v>
      </c>
      <c r="E27" s="139">
        <v>26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4.5</v>
      </c>
      <c r="C28" s="140"/>
      <c r="D28" s="138">
        <v>2.5</v>
      </c>
      <c r="E28" s="139">
        <v>2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18</v>
      </c>
      <c r="C29" s="136">
        <v>4</v>
      </c>
      <c r="D29" s="137"/>
      <c r="E29" s="136">
        <v>22</v>
      </c>
      <c r="F29" s="200"/>
      <c r="G29" s="200"/>
    </row>
    <row r="30" spans="1:8" ht="15.75" x14ac:dyDescent="0.25">
      <c r="A30" s="192" t="s">
        <v>6</v>
      </c>
      <c r="B30" s="138">
        <v>17.5</v>
      </c>
      <c r="C30" s="140"/>
      <c r="D30" s="140"/>
      <c r="E30" s="138">
        <v>17.5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40"/>
      <c r="E31" s="138">
        <v>4.5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19.5</v>
      </c>
      <c r="C32" s="136">
        <v>16</v>
      </c>
      <c r="D32" s="135">
        <v>9.5</v>
      </c>
      <c r="E32" s="136">
        <v>26</v>
      </c>
      <c r="F32" s="200"/>
      <c r="G32" s="200"/>
    </row>
    <row r="33" spans="1:8" ht="15.75" x14ac:dyDescent="0.25">
      <c r="A33" s="192" t="s">
        <v>6</v>
      </c>
      <c r="B33" s="138">
        <v>16.5</v>
      </c>
      <c r="C33" s="139">
        <v>10</v>
      </c>
      <c r="D33" s="138">
        <v>6.5</v>
      </c>
      <c r="E33" s="139">
        <v>20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3</v>
      </c>
      <c r="C34" s="139">
        <v>6</v>
      </c>
      <c r="D34" s="139">
        <v>3</v>
      </c>
      <c r="E34" s="139">
        <v>6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17.5</v>
      </c>
      <c r="C35" s="136">
        <v>5</v>
      </c>
      <c r="D35" s="136">
        <v>10</v>
      </c>
      <c r="E35" s="135">
        <v>12.5</v>
      </c>
      <c r="F35" s="200"/>
      <c r="G35" s="200"/>
    </row>
    <row r="36" spans="1:8" ht="15.75" x14ac:dyDescent="0.25">
      <c r="A36" s="192" t="s">
        <v>6</v>
      </c>
      <c r="B36" s="138">
        <v>15.5</v>
      </c>
      <c r="C36" s="140"/>
      <c r="D36" s="139">
        <v>10</v>
      </c>
      <c r="E36" s="138">
        <v>5.5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54</v>
      </c>
      <c r="C38" s="136">
        <v>40</v>
      </c>
      <c r="D38" s="136">
        <v>3</v>
      </c>
      <c r="E38" s="136">
        <v>91</v>
      </c>
      <c r="F38" s="200"/>
      <c r="G38" s="200"/>
      <c r="H38" s="72"/>
    </row>
    <row r="39" spans="1:8" ht="15.75" x14ac:dyDescent="0.25">
      <c r="A39" s="192" t="s">
        <v>6</v>
      </c>
      <c r="B39" s="138">
        <v>43.5</v>
      </c>
      <c r="C39" s="139">
        <v>40</v>
      </c>
      <c r="D39" s="139">
        <v>3</v>
      </c>
      <c r="E39" s="138">
        <v>80.5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8">
        <v>10.5</v>
      </c>
      <c r="C40" s="140"/>
      <c r="D40" s="140"/>
      <c r="E40" s="138">
        <v>10.5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16.5</v>
      </c>
      <c r="C41" s="136">
        <v>34</v>
      </c>
      <c r="D41" s="135">
        <v>3.5</v>
      </c>
      <c r="E41" s="136">
        <v>47</v>
      </c>
      <c r="F41" s="200"/>
      <c r="G41" s="200"/>
      <c r="H41" s="72"/>
    </row>
    <row r="42" spans="1:8" ht="15.75" x14ac:dyDescent="0.25">
      <c r="A42" s="192" t="s">
        <v>6</v>
      </c>
      <c r="B42" s="138">
        <v>14.5</v>
      </c>
      <c r="C42" s="139">
        <v>30</v>
      </c>
      <c r="D42" s="138">
        <v>3.5</v>
      </c>
      <c r="E42" s="139">
        <v>41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2</v>
      </c>
      <c r="C43" s="139">
        <v>4</v>
      </c>
      <c r="D43" s="140"/>
      <c r="E43" s="139">
        <v>6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23</v>
      </c>
      <c r="C44" s="137"/>
      <c r="D44" s="135">
        <v>2.5</v>
      </c>
      <c r="E44" s="135">
        <v>20.5</v>
      </c>
      <c r="F44" s="200"/>
      <c r="G44" s="200"/>
    </row>
    <row r="45" spans="1:8" ht="15.75" x14ac:dyDescent="0.25">
      <c r="A45" s="192" t="s">
        <v>6</v>
      </c>
      <c r="B45" s="138">
        <v>17.5</v>
      </c>
      <c r="C45" s="140"/>
      <c r="D45" s="139">
        <v>1</v>
      </c>
      <c r="E45" s="138">
        <v>16.5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40"/>
      <c r="D46" s="138">
        <v>1.5</v>
      </c>
      <c r="E46" s="139">
        <v>4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5">
        <v>28.5</v>
      </c>
      <c r="C47" s="136">
        <v>45</v>
      </c>
      <c r="D47" s="136">
        <v>13</v>
      </c>
      <c r="E47" s="135">
        <v>60.5</v>
      </c>
      <c r="F47" s="200"/>
      <c r="G47" s="200"/>
    </row>
    <row r="48" spans="1:8" ht="15.75" x14ac:dyDescent="0.25">
      <c r="A48" s="192" t="s">
        <v>6</v>
      </c>
      <c r="B48" s="139">
        <v>23</v>
      </c>
      <c r="C48" s="139">
        <v>40</v>
      </c>
      <c r="D48" s="139">
        <v>13</v>
      </c>
      <c r="E48" s="139">
        <v>50</v>
      </c>
      <c r="F48" s="200">
        <v>30</v>
      </c>
      <c r="G48" s="200">
        <f t="shared" ref="G48" si="24">F48*220</f>
        <v>6600</v>
      </c>
    </row>
    <row r="49" spans="1:8" ht="15.75" x14ac:dyDescent="0.25">
      <c r="A49" s="192" t="s">
        <v>8</v>
      </c>
      <c r="B49" s="138">
        <v>5.5</v>
      </c>
      <c r="C49" s="139">
        <v>5</v>
      </c>
      <c r="D49" s="140"/>
      <c r="E49" s="138">
        <v>10.5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13.5</v>
      </c>
      <c r="C50" s="136">
        <v>32</v>
      </c>
      <c r="D50" s="136">
        <v>4</v>
      </c>
      <c r="E50" s="135">
        <v>41.5</v>
      </c>
      <c r="F50" s="200"/>
      <c r="G50" s="200"/>
    </row>
    <row r="51" spans="1:8" ht="15.75" x14ac:dyDescent="0.25">
      <c r="A51" s="192" t="s">
        <v>6</v>
      </c>
      <c r="B51" s="139">
        <v>13</v>
      </c>
      <c r="C51" s="139">
        <v>22</v>
      </c>
      <c r="D51" s="139">
        <v>4</v>
      </c>
      <c r="E51" s="139">
        <v>31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0.5</v>
      </c>
      <c r="C52" s="139">
        <v>10</v>
      </c>
      <c r="D52" s="140"/>
      <c r="E52" s="138">
        <v>10.5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15</v>
      </c>
      <c r="C53" s="136">
        <v>14</v>
      </c>
      <c r="D53" s="137"/>
      <c r="E53" s="136">
        <v>29</v>
      </c>
      <c r="F53" s="200"/>
      <c r="G53" s="200"/>
    </row>
    <row r="54" spans="1:8" ht="15.75" x14ac:dyDescent="0.25">
      <c r="A54" s="192" t="s">
        <v>6</v>
      </c>
      <c r="B54" s="138">
        <v>13.5</v>
      </c>
      <c r="C54" s="139">
        <v>10</v>
      </c>
      <c r="D54" s="140"/>
      <c r="E54" s="138">
        <v>23.5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40"/>
      <c r="E55" s="138">
        <v>5.5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11</v>
      </c>
      <c r="C56" s="136">
        <v>29</v>
      </c>
      <c r="D56" s="136">
        <v>24</v>
      </c>
      <c r="E56" s="136">
        <v>16</v>
      </c>
      <c r="F56" s="200"/>
      <c r="G56" s="200"/>
    </row>
    <row r="57" spans="1:8" ht="15.75" x14ac:dyDescent="0.25">
      <c r="A57" s="192" t="s">
        <v>6</v>
      </c>
      <c r="B57" s="139">
        <v>7</v>
      </c>
      <c r="C57" s="139">
        <v>20</v>
      </c>
      <c r="D57" s="139">
        <v>17</v>
      </c>
      <c r="E57" s="139">
        <v>10</v>
      </c>
      <c r="F57" s="212">
        <v>35</v>
      </c>
      <c r="G57" s="200">
        <f t="shared" ref="G57" si="30">F57*220</f>
        <v>7700</v>
      </c>
    </row>
    <row r="58" spans="1:8" ht="15.75" x14ac:dyDescent="0.25">
      <c r="A58" s="192" t="s">
        <v>8</v>
      </c>
      <c r="B58" s="139">
        <v>4</v>
      </c>
      <c r="C58" s="139">
        <v>9</v>
      </c>
      <c r="D58" s="139">
        <v>7</v>
      </c>
      <c r="E58" s="139">
        <v>6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24</v>
      </c>
      <c r="C59" s="136">
        <v>10</v>
      </c>
      <c r="D59" s="135">
        <v>5.5</v>
      </c>
      <c r="E59" s="135">
        <v>28.5</v>
      </c>
      <c r="F59" s="200"/>
      <c r="G59" s="200"/>
    </row>
    <row r="60" spans="1:8" ht="15.75" x14ac:dyDescent="0.25">
      <c r="A60" s="192" t="s">
        <v>6</v>
      </c>
      <c r="B60" s="139">
        <v>20</v>
      </c>
      <c r="C60" s="139">
        <v>10</v>
      </c>
      <c r="D60" s="138">
        <v>5.5</v>
      </c>
      <c r="E60" s="138">
        <v>24.5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9">
        <v>4</v>
      </c>
      <c r="C61" s="140"/>
      <c r="D61" s="140"/>
      <c r="E61" s="139">
        <v>4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27</v>
      </c>
      <c r="C62" s="136">
        <v>5</v>
      </c>
      <c r="D62" s="136">
        <v>3</v>
      </c>
      <c r="E62" s="136">
        <v>29</v>
      </c>
      <c r="F62" s="200"/>
      <c r="G62" s="200"/>
      <c r="H62" s="72"/>
    </row>
    <row r="63" spans="1:8" ht="15.75" x14ac:dyDescent="0.25">
      <c r="A63" s="192" t="s">
        <v>6</v>
      </c>
      <c r="B63" s="139">
        <v>27</v>
      </c>
      <c r="C63" s="140"/>
      <c r="D63" s="139">
        <v>3</v>
      </c>
      <c r="E63" s="139">
        <v>24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40"/>
      <c r="C64" s="139">
        <v>5</v>
      </c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11.5</v>
      </c>
      <c r="C65" s="137"/>
      <c r="D65" s="135">
        <v>1.5</v>
      </c>
      <c r="E65" s="136">
        <v>10</v>
      </c>
      <c r="F65" s="200"/>
      <c r="G65" s="200"/>
    </row>
    <row r="66" spans="1:7" ht="15.75" x14ac:dyDescent="0.25">
      <c r="A66" s="192" t="s">
        <v>6</v>
      </c>
      <c r="B66" s="138">
        <v>8.5</v>
      </c>
      <c r="C66" s="140"/>
      <c r="D66" s="138">
        <v>1.5</v>
      </c>
      <c r="E66" s="139">
        <v>7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22.5</v>
      </c>
      <c r="C68" s="136">
        <v>10</v>
      </c>
      <c r="D68" s="136">
        <v>9</v>
      </c>
      <c r="E68" s="135">
        <v>23.5</v>
      </c>
      <c r="F68" s="200"/>
      <c r="G68" s="200"/>
    </row>
    <row r="69" spans="1:7" ht="15.75" x14ac:dyDescent="0.25">
      <c r="A69" s="192" t="s">
        <v>6</v>
      </c>
      <c r="B69" s="139">
        <v>19</v>
      </c>
      <c r="C69" s="139">
        <v>10</v>
      </c>
      <c r="D69" s="138">
        <v>8.5</v>
      </c>
      <c r="E69" s="138">
        <v>20.5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3.5</v>
      </c>
      <c r="C70" s="140"/>
      <c r="D70" s="138">
        <v>0.5</v>
      </c>
      <c r="E70" s="139">
        <v>3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5">
        <v>17.5</v>
      </c>
      <c r="C71" s="136">
        <v>19</v>
      </c>
      <c r="D71" s="136">
        <v>3</v>
      </c>
      <c r="E71" s="135">
        <v>33.5</v>
      </c>
      <c r="F71" s="200"/>
      <c r="G71" s="200"/>
    </row>
    <row r="72" spans="1:7" ht="15.75" x14ac:dyDescent="0.25">
      <c r="A72" s="192" t="s">
        <v>6</v>
      </c>
      <c r="B72" s="138">
        <v>17.5</v>
      </c>
      <c r="C72" s="139">
        <v>15</v>
      </c>
      <c r="D72" s="139">
        <v>3</v>
      </c>
      <c r="E72" s="138">
        <v>29.5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0.5</v>
      </c>
      <c r="C74" s="136">
        <v>75</v>
      </c>
      <c r="D74" s="136">
        <v>21</v>
      </c>
      <c r="E74" s="135">
        <v>54.5</v>
      </c>
      <c r="F74" s="200"/>
      <c r="G74" s="200"/>
    </row>
    <row r="75" spans="1:7" ht="15.75" x14ac:dyDescent="0.25">
      <c r="A75" s="192" t="s">
        <v>6</v>
      </c>
      <c r="B75" s="140"/>
      <c r="C75" s="139">
        <v>66</v>
      </c>
      <c r="D75" s="138">
        <v>20.5</v>
      </c>
      <c r="E75" s="138">
        <v>45.5</v>
      </c>
      <c r="F75" s="212">
        <v>35</v>
      </c>
      <c r="G75" s="200">
        <f t="shared" ref="G75" si="42">F75*220</f>
        <v>7700</v>
      </c>
    </row>
    <row r="76" spans="1:7" ht="15.75" x14ac:dyDescent="0.25">
      <c r="A76" s="192" t="s">
        <v>8</v>
      </c>
      <c r="B76" s="138">
        <v>0.5</v>
      </c>
      <c r="C76" s="139">
        <v>9</v>
      </c>
      <c r="D76" s="138">
        <v>0.5</v>
      </c>
      <c r="E76" s="139">
        <v>9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6">
        <v>10</v>
      </c>
      <c r="C77" s="136">
        <v>9</v>
      </c>
      <c r="D77" s="135">
        <v>0.5</v>
      </c>
      <c r="E77" s="135">
        <v>18.5</v>
      </c>
      <c r="F77" s="200"/>
      <c r="G77" s="200"/>
    </row>
    <row r="78" spans="1:7" ht="15.75" x14ac:dyDescent="0.25">
      <c r="A78" s="192" t="s">
        <v>6</v>
      </c>
      <c r="B78" s="138">
        <v>7.5</v>
      </c>
      <c r="C78" s="139">
        <v>9</v>
      </c>
      <c r="D78" s="138">
        <v>0.5</v>
      </c>
      <c r="E78" s="139">
        <v>16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7.5</v>
      </c>
      <c r="C80" s="137"/>
      <c r="D80" s="136">
        <v>3</v>
      </c>
      <c r="E80" s="135">
        <v>4.5</v>
      </c>
      <c r="F80" s="200"/>
      <c r="G80" s="200"/>
    </row>
    <row r="81" spans="1:7" ht="15.75" x14ac:dyDescent="0.25">
      <c r="A81" s="192" t="s">
        <v>6</v>
      </c>
      <c r="B81" s="138">
        <v>7.5</v>
      </c>
      <c r="C81" s="140"/>
      <c r="D81" s="139">
        <v>3</v>
      </c>
      <c r="E81" s="138">
        <v>4.5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12</v>
      </c>
      <c r="C82" s="136">
        <v>14</v>
      </c>
      <c r="D82" s="135">
        <v>7.5</v>
      </c>
      <c r="E82" s="135">
        <v>18.5</v>
      </c>
      <c r="F82" s="200"/>
      <c r="G82" s="200"/>
    </row>
    <row r="83" spans="1:7" ht="15.75" x14ac:dyDescent="0.25">
      <c r="A83" s="192" t="s">
        <v>6</v>
      </c>
      <c r="B83" s="139">
        <v>10</v>
      </c>
      <c r="C83" s="139">
        <v>10</v>
      </c>
      <c r="D83" s="138">
        <v>7.5</v>
      </c>
      <c r="E83" s="138">
        <v>12.5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2</v>
      </c>
      <c r="C84" s="139">
        <v>4</v>
      </c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5">
        <v>10.5</v>
      </c>
      <c r="C85" s="137"/>
      <c r="D85" s="136">
        <v>3</v>
      </c>
      <c r="E85" s="135">
        <v>7.5</v>
      </c>
      <c r="F85" s="200"/>
      <c r="G85" s="200"/>
    </row>
    <row r="86" spans="1:7" ht="15.75" x14ac:dyDescent="0.25">
      <c r="A86" s="192" t="s">
        <v>6</v>
      </c>
      <c r="B86" s="138">
        <v>8.5</v>
      </c>
      <c r="C86" s="140"/>
      <c r="D86" s="139">
        <v>3</v>
      </c>
      <c r="E86" s="138">
        <v>5.5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2</v>
      </c>
      <c r="C87" s="140"/>
      <c r="D87" s="140"/>
      <c r="E87" s="139">
        <v>2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20</v>
      </c>
      <c r="C88" s="137"/>
      <c r="D88" s="136">
        <v>1</v>
      </c>
      <c r="E88" s="136">
        <v>19</v>
      </c>
      <c r="F88" s="200"/>
      <c r="G88" s="200"/>
    </row>
    <row r="89" spans="1:7" ht="15.75" x14ac:dyDescent="0.25">
      <c r="A89" s="192" t="s">
        <v>6</v>
      </c>
      <c r="B89" s="139">
        <v>20</v>
      </c>
      <c r="C89" s="140"/>
      <c r="D89" s="139">
        <v>1</v>
      </c>
      <c r="E89" s="139">
        <v>19</v>
      </c>
      <c r="F89" s="200"/>
      <c r="G89" s="200">
        <f>F89*220</f>
        <v>0</v>
      </c>
    </row>
    <row r="90" spans="1:7" ht="15.75" x14ac:dyDescent="0.25">
      <c r="A90" s="276" t="s">
        <v>33</v>
      </c>
      <c r="B90" s="136">
        <v>10</v>
      </c>
      <c r="C90" s="136">
        <v>14</v>
      </c>
      <c r="D90" s="136">
        <v>3</v>
      </c>
      <c r="E90" s="136">
        <v>21</v>
      </c>
      <c r="F90" s="200"/>
      <c r="G90" s="200"/>
    </row>
    <row r="91" spans="1:7" ht="15.75" x14ac:dyDescent="0.25">
      <c r="A91" s="192" t="s">
        <v>6</v>
      </c>
      <c r="B91" s="139">
        <v>9</v>
      </c>
      <c r="C91" s="139">
        <v>10</v>
      </c>
      <c r="D91" s="139">
        <v>3</v>
      </c>
      <c r="E91" s="139">
        <v>16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1</v>
      </c>
      <c r="C92" s="139">
        <v>4</v>
      </c>
      <c r="D92" s="140"/>
      <c r="E92" s="139">
        <v>5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6">
        <v>26</v>
      </c>
      <c r="C93" s="136">
        <v>10</v>
      </c>
      <c r="D93" s="135">
        <v>0.5</v>
      </c>
      <c r="E93" s="135">
        <v>35.5</v>
      </c>
      <c r="F93" s="200"/>
      <c r="G93" s="200"/>
    </row>
    <row r="94" spans="1:7" ht="15.75" x14ac:dyDescent="0.25">
      <c r="A94" s="192" t="s">
        <v>6</v>
      </c>
      <c r="B94" s="138">
        <v>20.5</v>
      </c>
      <c r="C94" s="139">
        <v>10</v>
      </c>
      <c r="D94" s="138">
        <v>0.5</v>
      </c>
      <c r="E94" s="139">
        <v>30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22</v>
      </c>
      <c r="C96" s="137"/>
      <c r="D96" s="137"/>
      <c r="E96" s="136">
        <v>22</v>
      </c>
      <c r="F96" s="200"/>
      <c r="G96" s="200"/>
    </row>
    <row r="97" spans="1:7" ht="15.75" x14ac:dyDescent="0.25">
      <c r="A97" s="192" t="s">
        <v>6</v>
      </c>
      <c r="B97" s="139">
        <v>18</v>
      </c>
      <c r="C97" s="140"/>
      <c r="D97" s="140"/>
      <c r="E97" s="139">
        <v>18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40"/>
      <c r="E98" s="139">
        <v>4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6">
        <v>6</v>
      </c>
      <c r="C99" s="136">
        <v>10</v>
      </c>
      <c r="D99" s="136">
        <v>4</v>
      </c>
      <c r="E99" s="136">
        <v>12</v>
      </c>
      <c r="F99" s="200"/>
      <c r="G99" s="200"/>
    </row>
    <row r="100" spans="1:7" ht="15.75" x14ac:dyDescent="0.25">
      <c r="A100" s="192" t="s">
        <v>6</v>
      </c>
      <c r="B100" s="138">
        <v>3.5</v>
      </c>
      <c r="C100" s="139">
        <v>10</v>
      </c>
      <c r="D100" s="138">
        <v>1.5</v>
      </c>
      <c r="E100" s="139">
        <v>12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2.5</v>
      </c>
      <c r="C101" s="140"/>
      <c r="D101" s="138">
        <v>2.5</v>
      </c>
      <c r="E101" s="140"/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5">
        <v>22.5</v>
      </c>
      <c r="C105" s="136">
        <v>10</v>
      </c>
      <c r="D105" s="135">
        <v>0.5</v>
      </c>
      <c r="E105" s="136">
        <v>32</v>
      </c>
      <c r="F105" s="200"/>
      <c r="G105" s="200"/>
    </row>
    <row r="106" spans="1:7" ht="15.75" x14ac:dyDescent="0.25">
      <c r="A106" s="192" t="s">
        <v>6</v>
      </c>
      <c r="B106" s="139">
        <v>16</v>
      </c>
      <c r="C106" s="139">
        <v>10</v>
      </c>
      <c r="D106" s="138">
        <v>0.5</v>
      </c>
      <c r="E106" s="138">
        <v>25.5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5">
        <v>16.5</v>
      </c>
      <c r="C108" s="136">
        <v>10</v>
      </c>
      <c r="D108" s="136">
        <v>5</v>
      </c>
      <c r="E108" s="135">
        <v>21.5</v>
      </c>
      <c r="F108" s="200"/>
      <c r="G108" s="200"/>
    </row>
    <row r="109" spans="1:7" ht="15.75" x14ac:dyDescent="0.25">
      <c r="A109" s="192" t="s">
        <v>6</v>
      </c>
      <c r="B109" s="139">
        <v>13</v>
      </c>
      <c r="C109" s="139">
        <v>10</v>
      </c>
      <c r="D109" s="139">
        <v>5</v>
      </c>
      <c r="E109" s="139">
        <v>18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3.5</v>
      </c>
      <c r="C110" s="140"/>
      <c r="D110" s="140"/>
      <c r="E110" s="138">
        <v>3.5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6">
        <v>12</v>
      </c>
      <c r="C111" s="137"/>
      <c r="D111" s="136">
        <v>3</v>
      </c>
      <c r="E111" s="136">
        <v>9</v>
      </c>
      <c r="F111" s="200"/>
      <c r="G111" s="200"/>
    </row>
    <row r="112" spans="1:7" ht="15.75" x14ac:dyDescent="0.25">
      <c r="A112" s="192" t="s">
        <v>6</v>
      </c>
      <c r="B112" s="138">
        <v>10.5</v>
      </c>
      <c r="C112" s="140"/>
      <c r="D112" s="139">
        <v>3</v>
      </c>
      <c r="E112" s="138">
        <v>7.5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9.5</v>
      </c>
      <c r="C114" s="136">
        <v>10</v>
      </c>
      <c r="D114" s="135">
        <v>1.5</v>
      </c>
      <c r="E114" s="136">
        <v>18</v>
      </c>
      <c r="F114" s="200"/>
      <c r="G114" s="200"/>
    </row>
    <row r="115" spans="1:7" ht="15.75" x14ac:dyDescent="0.25">
      <c r="A115" s="192" t="s">
        <v>6</v>
      </c>
      <c r="B115" s="138">
        <v>5.5</v>
      </c>
      <c r="C115" s="139">
        <v>10</v>
      </c>
      <c r="D115" s="138">
        <v>1.5</v>
      </c>
      <c r="E115" s="139">
        <v>14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76" t="s">
        <v>42</v>
      </c>
      <c r="B117" s="136">
        <v>9</v>
      </c>
      <c r="C117" s="136">
        <v>14</v>
      </c>
      <c r="D117" s="137"/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5</v>
      </c>
      <c r="C118" s="139">
        <v>14</v>
      </c>
      <c r="D118" s="140"/>
      <c r="E118" s="139">
        <v>19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76" t="s">
        <v>125</v>
      </c>
      <c r="B120" s="136">
        <v>15</v>
      </c>
      <c r="C120" s="137"/>
      <c r="D120" s="137"/>
      <c r="E120" s="136">
        <v>15</v>
      </c>
      <c r="F120" s="200"/>
      <c r="G120" s="200"/>
    </row>
    <row r="121" spans="1:7" ht="15.75" x14ac:dyDescent="0.25">
      <c r="A121" s="192" t="s">
        <v>6</v>
      </c>
      <c r="B121" s="139">
        <v>15</v>
      </c>
      <c r="C121" s="140"/>
      <c r="D121" s="140"/>
      <c r="E121" s="139">
        <v>15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6">
        <v>24</v>
      </c>
      <c r="C122" s="137"/>
      <c r="D122" s="136">
        <v>1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9">
        <v>19</v>
      </c>
      <c r="C123" s="140"/>
      <c r="D123" s="139">
        <v>1</v>
      </c>
      <c r="E123" s="139">
        <v>18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40"/>
      <c r="D124" s="140"/>
      <c r="E124" s="139">
        <v>5</v>
      </c>
      <c r="F124" s="200"/>
      <c r="G124" s="200">
        <f>F124*310</f>
        <v>0</v>
      </c>
    </row>
    <row r="125" spans="1:7" ht="15.75" x14ac:dyDescent="0.25">
      <c r="A125" s="1"/>
      <c r="B125" s="277">
        <v>776</v>
      </c>
      <c r="C125" s="277">
        <v>281</v>
      </c>
      <c r="D125" s="277">
        <v>168</v>
      </c>
      <c r="E125" s="277">
        <v>889</v>
      </c>
      <c r="F125" s="200"/>
      <c r="G125" s="200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124:F125 F88:G90 F85:F87 F91:F121 F4:F26 G4:G87 G91:G125">
    <cfRule type="cellIs" dxfId="359" priority="2" operator="equal">
      <formula>0</formula>
    </cfRule>
  </conditionalFormatting>
  <conditionalFormatting sqref="G5:G125">
    <cfRule type="cellIs" dxfId="358" priority="1" operator="equal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H20" sqref="H20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278" t="s">
        <v>98</v>
      </c>
      <c r="C1" s="278"/>
      <c r="D1" s="278"/>
      <c r="E1" s="278"/>
      <c r="F1" s="201">
        <f>SUM(F4:F125)</f>
        <v>100</v>
      </c>
      <c r="G1" s="201">
        <f>SUM(G4:G124)</f>
        <v>22000</v>
      </c>
    </row>
    <row r="2" spans="1:8" ht="13.15" customHeight="1" x14ac:dyDescent="0.2">
      <c r="A2" s="43" t="s">
        <v>0</v>
      </c>
      <c r="B2" s="479" t="s">
        <v>257</v>
      </c>
      <c r="C2" s="480"/>
      <c r="D2" s="480"/>
      <c r="E2" s="483"/>
      <c r="F2" s="281" t="s">
        <v>256</v>
      </c>
      <c r="G2" s="281" t="s">
        <v>72</v>
      </c>
      <c r="H2" s="279" t="s">
        <v>71</v>
      </c>
    </row>
    <row r="3" spans="1:8" ht="13.15" customHeight="1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282"/>
      <c r="G3" s="282"/>
      <c r="H3" s="280"/>
    </row>
    <row r="4" spans="1:8" ht="15.75" x14ac:dyDescent="0.25">
      <c r="A4" s="276" t="s">
        <v>5</v>
      </c>
      <c r="B4" s="135">
        <v>11.5</v>
      </c>
      <c r="C4" s="136">
        <v>14</v>
      </c>
      <c r="D4" s="135">
        <v>4.5</v>
      </c>
      <c r="E4" s="136">
        <v>21</v>
      </c>
      <c r="F4" s="200"/>
      <c r="G4" s="200"/>
    </row>
    <row r="5" spans="1:8" ht="15.75" x14ac:dyDescent="0.25">
      <c r="A5" s="192" t="s">
        <v>6</v>
      </c>
      <c r="B5" s="139">
        <v>11</v>
      </c>
      <c r="C5" s="139">
        <v>10</v>
      </c>
      <c r="D5" s="138">
        <v>4.5</v>
      </c>
      <c r="E5" s="138">
        <v>16.5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12</v>
      </c>
      <c r="C7" s="136">
        <v>114</v>
      </c>
      <c r="D7" s="136">
        <v>8</v>
      </c>
      <c r="E7" s="136">
        <v>118</v>
      </c>
      <c r="F7" s="200"/>
      <c r="G7" s="200"/>
    </row>
    <row r="8" spans="1:8" ht="15.75" x14ac:dyDescent="0.25">
      <c r="A8" s="192" t="s">
        <v>6</v>
      </c>
      <c r="B8" s="138">
        <v>8.5</v>
      </c>
      <c r="C8" s="139">
        <v>10</v>
      </c>
      <c r="D8" s="139">
        <v>8</v>
      </c>
      <c r="E8" s="138">
        <f>B8+C8-D8</f>
        <v>10.5</v>
      </c>
      <c r="F8" s="200">
        <v>10</v>
      </c>
      <c r="G8" s="200">
        <f t="shared" ref="G8" si="0">F8*220</f>
        <v>2200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/>
      <c r="E9" s="138">
        <v>7.5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9.5</v>
      </c>
      <c r="C10" s="136">
        <v>8</v>
      </c>
      <c r="D10" s="136">
        <v>2</v>
      </c>
      <c r="E10" s="135">
        <v>15.5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39">
        <v>8</v>
      </c>
      <c r="D11" s="139">
        <v>1</v>
      </c>
      <c r="E11" s="138">
        <v>14.5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40"/>
      <c r="D12" s="139">
        <v>1</v>
      </c>
      <c r="E12" s="139">
        <v>1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6">
        <v>16</v>
      </c>
      <c r="C13" s="136">
        <v>1</v>
      </c>
      <c r="D13" s="136">
        <v>3</v>
      </c>
      <c r="E13" s="136">
        <v>14</v>
      </c>
      <c r="F13" s="200"/>
      <c r="G13" s="200"/>
    </row>
    <row r="14" spans="1:8" ht="15.75" x14ac:dyDescent="0.25">
      <c r="A14" s="192" t="s">
        <v>6</v>
      </c>
      <c r="B14" s="139">
        <v>16</v>
      </c>
      <c r="C14" s="139">
        <v>1</v>
      </c>
      <c r="D14" s="139">
        <v>3</v>
      </c>
      <c r="E14" s="139">
        <v>14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2</v>
      </c>
      <c r="C15" s="136">
        <v>4</v>
      </c>
      <c r="D15" s="137"/>
      <c r="E15" s="136">
        <v>6</v>
      </c>
      <c r="F15" s="200"/>
      <c r="G15" s="200"/>
    </row>
    <row r="16" spans="1:8" ht="15.75" x14ac:dyDescent="0.25">
      <c r="A16" s="192" t="s">
        <v>6</v>
      </c>
      <c r="B16" s="139">
        <v>2</v>
      </c>
      <c r="C16" s="139">
        <v>4</v>
      </c>
      <c r="D16" s="140"/>
      <c r="E16" s="139">
        <v>6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15.5</v>
      </c>
      <c r="C17" s="136">
        <v>29</v>
      </c>
      <c r="D17" s="135">
        <v>4.5</v>
      </c>
      <c r="E17" s="136">
        <v>40</v>
      </c>
      <c r="F17" s="200"/>
      <c r="G17" s="200"/>
    </row>
    <row r="18" spans="1:8" ht="15.75" x14ac:dyDescent="0.25">
      <c r="A18" s="192" t="s">
        <v>6</v>
      </c>
      <c r="B18" s="138">
        <v>9.5</v>
      </c>
      <c r="C18" s="139">
        <v>25</v>
      </c>
      <c r="D18" s="139">
        <v>1</v>
      </c>
      <c r="E18" s="138">
        <v>33.5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9">
        <v>6</v>
      </c>
      <c r="C19" s="139">
        <v>4</v>
      </c>
      <c r="D19" s="138">
        <v>3.5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10</v>
      </c>
      <c r="D20" s="136">
        <v>1</v>
      </c>
      <c r="E20" s="136">
        <v>25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39">
        <v>10</v>
      </c>
      <c r="D21" s="139">
        <v>1</v>
      </c>
      <c r="E21" s="138">
        <v>21.5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40"/>
      <c r="D22" s="140"/>
      <c r="E22" s="138">
        <v>3.5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5">
        <v>12.5</v>
      </c>
      <c r="C23" s="136">
        <v>9</v>
      </c>
      <c r="D23" s="135">
        <v>1.5</v>
      </c>
      <c r="E23" s="136">
        <v>20</v>
      </c>
      <c r="F23" s="200"/>
      <c r="G23" s="200"/>
    </row>
    <row r="24" spans="1:8" ht="15.75" x14ac:dyDescent="0.25">
      <c r="A24" s="192" t="s">
        <v>6</v>
      </c>
      <c r="B24" s="139">
        <v>5</v>
      </c>
      <c r="C24" s="139">
        <v>9</v>
      </c>
      <c r="D24" s="138">
        <v>1.5</v>
      </c>
      <c r="E24" s="138">
        <v>12.5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40"/>
      <c r="E25" s="138">
        <v>7.5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20</v>
      </c>
      <c r="D26" s="136">
        <v>5</v>
      </c>
      <c r="E26" s="136">
        <v>28</v>
      </c>
      <c r="F26" s="200"/>
      <c r="G26" s="200"/>
    </row>
    <row r="27" spans="1:8" ht="15.75" x14ac:dyDescent="0.25">
      <c r="A27" s="192" t="s">
        <v>6</v>
      </c>
      <c r="B27" s="138">
        <v>8.5</v>
      </c>
      <c r="C27" s="139">
        <v>20</v>
      </c>
      <c r="D27" s="138">
        <v>2.5</v>
      </c>
      <c r="E27" s="139">
        <v>26</v>
      </c>
      <c r="F27" s="212">
        <v>18</v>
      </c>
      <c r="G27" s="200">
        <f t="shared" ref="G27" si="10">F27*220</f>
        <v>3960</v>
      </c>
    </row>
    <row r="28" spans="1:8" ht="15.75" x14ac:dyDescent="0.25">
      <c r="A28" s="192" t="s">
        <v>8</v>
      </c>
      <c r="B28" s="138">
        <v>4.5</v>
      </c>
      <c r="C28" s="140"/>
      <c r="D28" s="138">
        <v>2.5</v>
      </c>
      <c r="E28" s="139">
        <v>2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18</v>
      </c>
      <c r="C29" s="136">
        <v>4</v>
      </c>
      <c r="D29" s="137"/>
      <c r="E29" s="136">
        <v>22</v>
      </c>
      <c r="F29" s="200"/>
      <c r="G29" s="200"/>
    </row>
    <row r="30" spans="1:8" ht="15.75" x14ac:dyDescent="0.25">
      <c r="A30" s="192" t="s">
        <v>6</v>
      </c>
      <c r="B30" s="138">
        <v>17.5</v>
      </c>
      <c r="C30" s="140"/>
      <c r="D30" s="140"/>
      <c r="E30" s="138">
        <v>17.5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40"/>
      <c r="E31" s="138">
        <v>4.5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19.5</v>
      </c>
      <c r="C32" s="136">
        <v>16</v>
      </c>
      <c r="D32" s="135">
        <v>9.5</v>
      </c>
      <c r="E32" s="136">
        <v>26</v>
      </c>
      <c r="F32" s="200"/>
      <c r="G32" s="200"/>
    </row>
    <row r="33" spans="1:8" ht="15.75" x14ac:dyDescent="0.25">
      <c r="A33" s="192" t="s">
        <v>6</v>
      </c>
      <c r="B33" s="138">
        <v>16.5</v>
      </c>
      <c r="C33" s="139">
        <v>10</v>
      </c>
      <c r="D33" s="138">
        <v>6.5</v>
      </c>
      <c r="E33" s="139">
        <v>20</v>
      </c>
      <c r="F33" s="200">
        <v>17</v>
      </c>
      <c r="G33" s="200">
        <f t="shared" ref="G33" si="14">F33*220</f>
        <v>3740</v>
      </c>
    </row>
    <row r="34" spans="1:8" ht="15.75" x14ac:dyDescent="0.25">
      <c r="A34" s="192" t="s">
        <v>8</v>
      </c>
      <c r="B34" s="139">
        <v>3</v>
      </c>
      <c r="C34" s="139">
        <v>6</v>
      </c>
      <c r="D34" s="139">
        <v>3</v>
      </c>
      <c r="E34" s="139">
        <v>6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17.5</v>
      </c>
      <c r="C35" s="136">
        <v>5</v>
      </c>
      <c r="D35" s="136">
        <v>10</v>
      </c>
      <c r="E35" s="135">
        <v>12.5</v>
      </c>
      <c r="F35" s="200"/>
      <c r="G35" s="200"/>
    </row>
    <row r="36" spans="1:8" ht="15.75" x14ac:dyDescent="0.25">
      <c r="A36" s="192" t="s">
        <v>6</v>
      </c>
      <c r="B36" s="138">
        <v>15.5</v>
      </c>
      <c r="C36" s="140"/>
      <c r="D36" s="139">
        <v>10</v>
      </c>
      <c r="E36" s="138">
        <v>5.5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54</v>
      </c>
      <c r="C38" s="136">
        <v>40</v>
      </c>
      <c r="D38" s="136">
        <v>3</v>
      </c>
      <c r="E38" s="136">
        <v>91</v>
      </c>
      <c r="F38" s="200"/>
      <c r="G38" s="200"/>
      <c r="H38" s="72"/>
    </row>
    <row r="39" spans="1:8" ht="15.75" x14ac:dyDescent="0.25">
      <c r="A39" s="192" t="s">
        <v>6</v>
      </c>
      <c r="B39" s="138">
        <v>43.5</v>
      </c>
      <c r="C39" s="139">
        <v>40</v>
      </c>
      <c r="D39" s="139">
        <v>3</v>
      </c>
      <c r="E39" s="138">
        <v>80.5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8">
        <v>10.5</v>
      </c>
      <c r="C40" s="140"/>
      <c r="D40" s="140"/>
      <c r="E40" s="138">
        <v>10.5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16.5</v>
      </c>
      <c r="C41" s="136">
        <v>34</v>
      </c>
      <c r="D41" s="135">
        <v>3.5</v>
      </c>
      <c r="E41" s="136">
        <v>47</v>
      </c>
      <c r="F41" s="200"/>
      <c r="G41" s="200"/>
      <c r="H41" s="72"/>
    </row>
    <row r="42" spans="1:8" ht="15.75" x14ac:dyDescent="0.25">
      <c r="A42" s="192" t="s">
        <v>6</v>
      </c>
      <c r="B42" s="138">
        <v>14.5</v>
      </c>
      <c r="C42" s="139">
        <v>30</v>
      </c>
      <c r="D42" s="138">
        <v>3.5</v>
      </c>
      <c r="E42" s="139">
        <v>41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2</v>
      </c>
      <c r="C43" s="139">
        <v>4</v>
      </c>
      <c r="D43" s="140"/>
      <c r="E43" s="139">
        <v>6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23</v>
      </c>
      <c r="C44" s="137"/>
      <c r="D44" s="135">
        <v>2.5</v>
      </c>
      <c r="E44" s="135">
        <v>20.5</v>
      </c>
      <c r="F44" s="200"/>
      <c r="G44" s="200"/>
    </row>
    <row r="45" spans="1:8" ht="15.75" x14ac:dyDescent="0.25">
      <c r="A45" s="192" t="s">
        <v>6</v>
      </c>
      <c r="B45" s="138">
        <v>17.5</v>
      </c>
      <c r="C45" s="140"/>
      <c r="D45" s="139">
        <v>1</v>
      </c>
      <c r="E45" s="138">
        <v>16.5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40"/>
      <c r="D46" s="138">
        <v>1.5</v>
      </c>
      <c r="E46" s="139">
        <v>4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5">
        <v>28.5</v>
      </c>
      <c r="C47" s="136">
        <v>45</v>
      </c>
      <c r="D47" s="136">
        <v>13</v>
      </c>
      <c r="E47" s="135">
        <v>60.5</v>
      </c>
      <c r="F47" s="200"/>
      <c r="G47" s="200"/>
    </row>
    <row r="48" spans="1:8" ht="15.75" x14ac:dyDescent="0.25">
      <c r="A48" s="192" t="s">
        <v>6</v>
      </c>
      <c r="B48" s="139">
        <v>23</v>
      </c>
      <c r="C48" s="139">
        <v>40</v>
      </c>
      <c r="D48" s="139">
        <v>13</v>
      </c>
      <c r="E48" s="139">
        <v>50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5.5</v>
      </c>
      <c r="C49" s="139">
        <v>5</v>
      </c>
      <c r="D49" s="140"/>
      <c r="E49" s="138">
        <v>10.5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13.5</v>
      </c>
      <c r="C50" s="136">
        <v>32</v>
      </c>
      <c r="D50" s="136">
        <v>4</v>
      </c>
      <c r="E50" s="135">
        <v>41.5</v>
      </c>
      <c r="F50" s="200"/>
      <c r="G50" s="200"/>
    </row>
    <row r="51" spans="1:8" ht="15.75" x14ac:dyDescent="0.25">
      <c r="A51" s="192" t="s">
        <v>6</v>
      </c>
      <c r="B51" s="139">
        <v>13</v>
      </c>
      <c r="C51" s="139">
        <v>22</v>
      </c>
      <c r="D51" s="139">
        <v>4</v>
      </c>
      <c r="E51" s="139">
        <v>31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0.5</v>
      </c>
      <c r="C52" s="139">
        <v>10</v>
      </c>
      <c r="D52" s="140"/>
      <c r="E52" s="138">
        <v>10.5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15</v>
      </c>
      <c r="C53" s="136">
        <v>14</v>
      </c>
      <c r="D53" s="137"/>
      <c r="E53" s="136">
        <v>29</v>
      </c>
      <c r="F53" s="200"/>
      <c r="G53" s="200"/>
    </row>
    <row r="54" spans="1:8" ht="15.75" x14ac:dyDescent="0.25">
      <c r="A54" s="192" t="s">
        <v>6</v>
      </c>
      <c r="B54" s="138">
        <v>13.5</v>
      </c>
      <c r="C54" s="139">
        <v>10</v>
      </c>
      <c r="D54" s="140"/>
      <c r="E54" s="138">
        <v>23.5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40"/>
      <c r="E55" s="138">
        <v>5.5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11</v>
      </c>
      <c r="C56" s="136">
        <v>29</v>
      </c>
      <c r="D56" s="136">
        <v>24</v>
      </c>
      <c r="E56" s="136">
        <v>16</v>
      </c>
      <c r="F56" s="200"/>
      <c r="G56" s="200"/>
    </row>
    <row r="57" spans="1:8" ht="15.75" x14ac:dyDescent="0.25">
      <c r="A57" s="192" t="s">
        <v>6</v>
      </c>
      <c r="B57" s="139">
        <v>7</v>
      </c>
      <c r="C57" s="139">
        <v>20</v>
      </c>
      <c r="D57" s="139">
        <v>17</v>
      </c>
      <c r="E57" s="139">
        <v>10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4</v>
      </c>
      <c r="C58" s="139">
        <v>9</v>
      </c>
      <c r="D58" s="139">
        <v>7</v>
      </c>
      <c r="E58" s="139">
        <v>6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24</v>
      </c>
      <c r="C59" s="136">
        <v>10</v>
      </c>
      <c r="D59" s="135">
        <v>5.5</v>
      </c>
      <c r="E59" s="135">
        <v>28.5</v>
      </c>
      <c r="F59" s="200"/>
      <c r="G59" s="200"/>
    </row>
    <row r="60" spans="1:8" ht="15.75" x14ac:dyDescent="0.25">
      <c r="A60" s="192" t="s">
        <v>6</v>
      </c>
      <c r="B60" s="139">
        <v>20</v>
      </c>
      <c r="C60" s="139">
        <v>10</v>
      </c>
      <c r="D60" s="138">
        <v>5.5</v>
      </c>
      <c r="E60" s="138">
        <v>24.5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9">
        <v>4</v>
      </c>
      <c r="C61" s="140"/>
      <c r="D61" s="140"/>
      <c r="E61" s="139">
        <v>4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27</v>
      </c>
      <c r="C62" s="136">
        <v>5</v>
      </c>
      <c r="D62" s="136">
        <v>3</v>
      </c>
      <c r="E62" s="136">
        <v>29</v>
      </c>
      <c r="F62" s="200"/>
      <c r="G62" s="200"/>
      <c r="H62" s="72"/>
    </row>
    <row r="63" spans="1:8" ht="15.75" x14ac:dyDescent="0.25">
      <c r="A63" s="192" t="s">
        <v>6</v>
      </c>
      <c r="B63" s="139">
        <v>27</v>
      </c>
      <c r="C63" s="140"/>
      <c r="D63" s="139">
        <v>3</v>
      </c>
      <c r="E63" s="139">
        <v>24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40"/>
      <c r="C64" s="139">
        <v>5</v>
      </c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11.5</v>
      </c>
      <c r="C65" s="137"/>
      <c r="D65" s="135">
        <v>1.5</v>
      </c>
      <c r="E65" s="136">
        <v>10</v>
      </c>
      <c r="F65" s="200"/>
      <c r="G65" s="200"/>
    </row>
    <row r="66" spans="1:7" ht="15.75" x14ac:dyDescent="0.25">
      <c r="A66" s="192" t="s">
        <v>6</v>
      </c>
      <c r="B66" s="138">
        <v>8.5</v>
      </c>
      <c r="C66" s="140"/>
      <c r="D66" s="138">
        <v>1.5</v>
      </c>
      <c r="E66" s="139">
        <v>7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22.5</v>
      </c>
      <c r="C68" s="136">
        <v>10</v>
      </c>
      <c r="D68" s="136">
        <v>9</v>
      </c>
      <c r="E68" s="135">
        <v>23.5</v>
      </c>
      <c r="F68" s="200"/>
      <c r="G68" s="200"/>
    </row>
    <row r="69" spans="1:7" ht="15.75" x14ac:dyDescent="0.25">
      <c r="A69" s="192" t="s">
        <v>6</v>
      </c>
      <c r="B69" s="139">
        <v>19</v>
      </c>
      <c r="C69" s="139">
        <v>10</v>
      </c>
      <c r="D69" s="138">
        <v>8.5</v>
      </c>
      <c r="E69" s="138">
        <v>20.5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3.5</v>
      </c>
      <c r="C70" s="140"/>
      <c r="D70" s="138">
        <v>0.5</v>
      </c>
      <c r="E70" s="139">
        <v>3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5">
        <v>17.5</v>
      </c>
      <c r="C71" s="136">
        <v>19</v>
      </c>
      <c r="D71" s="136">
        <v>3</v>
      </c>
      <c r="E71" s="135">
        <v>33.5</v>
      </c>
      <c r="F71" s="200"/>
      <c r="G71" s="200"/>
    </row>
    <row r="72" spans="1:7" ht="15.75" x14ac:dyDescent="0.25">
      <c r="A72" s="192" t="s">
        <v>6</v>
      </c>
      <c r="B72" s="138">
        <v>17.5</v>
      </c>
      <c r="C72" s="139">
        <v>15</v>
      </c>
      <c r="D72" s="139">
        <v>3</v>
      </c>
      <c r="E72" s="138">
        <v>29.5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0.5</v>
      </c>
      <c r="C74" s="136">
        <v>75</v>
      </c>
      <c r="D74" s="136">
        <v>21</v>
      </c>
      <c r="E74" s="135">
        <v>54.5</v>
      </c>
      <c r="F74" s="200"/>
      <c r="G74" s="200"/>
    </row>
    <row r="75" spans="1:7" ht="15.75" x14ac:dyDescent="0.25">
      <c r="A75" s="192" t="s">
        <v>6</v>
      </c>
      <c r="B75" s="140"/>
      <c r="C75" s="139">
        <v>66</v>
      </c>
      <c r="D75" s="138">
        <v>20.5</v>
      </c>
      <c r="E75" s="138">
        <v>45.5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0.5</v>
      </c>
      <c r="C76" s="139">
        <v>9</v>
      </c>
      <c r="D76" s="138">
        <v>0.5</v>
      </c>
      <c r="E76" s="139">
        <v>9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6">
        <v>10</v>
      </c>
      <c r="C77" s="136">
        <v>9</v>
      </c>
      <c r="D77" s="135">
        <v>0.5</v>
      </c>
      <c r="E77" s="135">
        <v>18.5</v>
      </c>
      <c r="F77" s="200"/>
      <c r="G77" s="200"/>
    </row>
    <row r="78" spans="1:7" ht="15.75" x14ac:dyDescent="0.25">
      <c r="A78" s="192" t="s">
        <v>6</v>
      </c>
      <c r="B78" s="138">
        <v>7.5</v>
      </c>
      <c r="C78" s="139">
        <v>9</v>
      </c>
      <c r="D78" s="138">
        <v>0.5</v>
      </c>
      <c r="E78" s="139">
        <v>16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7.5</v>
      </c>
      <c r="C80" s="137"/>
      <c r="D80" s="136">
        <v>3</v>
      </c>
      <c r="E80" s="135">
        <v>4.5</v>
      </c>
      <c r="F80" s="200"/>
      <c r="G80" s="200"/>
    </row>
    <row r="81" spans="1:7" ht="15.75" x14ac:dyDescent="0.25">
      <c r="A81" s="192" t="s">
        <v>6</v>
      </c>
      <c r="B81" s="138">
        <v>7.5</v>
      </c>
      <c r="C81" s="140"/>
      <c r="D81" s="139">
        <v>3</v>
      </c>
      <c r="E81" s="138">
        <v>4.5</v>
      </c>
      <c r="F81" s="200">
        <v>10</v>
      </c>
      <c r="G81" s="200">
        <f>F81*220</f>
        <v>2200</v>
      </c>
    </row>
    <row r="82" spans="1:7" ht="15.75" x14ac:dyDescent="0.25">
      <c r="A82" s="276" t="s">
        <v>30</v>
      </c>
      <c r="B82" s="136">
        <v>12</v>
      </c>
      <c r="C82" s="136">
        <v>14</v>
      </c>
      <c r="D82" s="135">
        <v>7.5</v>
      </c>
      <c r="E82" s="135">
        <v>18.5</v>
      </c>
      <c r="F82" s="200"/>
      <c r="G82" s="200"/>
    </row>
    <row r="83" spans="1:7" ht="15.75" x14ac:dyDescent="0.25">
      <c r="A83" s="192" t="s">
        <v>6</v>
      </c>
      <c r="B83" s="139">
        <v>10</v>
      </c>
      <c r="C83" s="139">
        <v>10</v>
      </c>
      <c r="D83" s="138">
        <v>7.5</v>
      </c>
      <c r="E83" s="138">
        <v>12.5</v>
      </c>
      <c r="F83" s="200">
        <v>15</v>
      </c>
      <c r="G83" s="200">
        <f t="shared" ref="G83" si="44">F83*220</f>
        <v>3300</v>
      </c>
    </row>
    <row r="84" spans="1:7" ht="15.75" x14ac:dyDescent="0.25">
      <c r="A84" s="192" t="s">
        <v>8</v>
      </c>
      <c r="B84" s="139">
        <v>2</v>
      </c>
      <c r="C84" s="139">
        <v>4</v>
      </c>
      <c r="D84" s="140"/>
      <c r="E84" s="139">
        <v>6</v>
      </c>
      <c r="F84" s="212"/>
      <c r="G84" s="200">
        <f t="shared" ref="G84" si="45">F84*310</f>
        <v>0</v>
      </c>
    </row>
    <row r="85" spans="1:7" ht="15.75" x14ac:dyDescent="0.25">
      <c r="A85" s="276" t="s">
        <v>31</v>
      </c>
      <c r="B85" s="135">
        <v>10.5</v>
      </c>
      <c r="C85" s="137"/>
      <c r="D85" s="136">
        <v>3</v>
      </c>
      <c r="E85" s="135">
        <v>7.5</v>
      </c>
      <c r="F85" s="200"/>
      <c r="G85" s="200"/>
    </row>
    <row r="86" spans="1:7" ht="15.75" x14ac:dyDescent="0.25">
      <c r="A86" s="192" t="s">
        <v>6</v>
      </c>
      <c r="B86" s="138">
        <v>8.5</v>
      </c>
      <c r="C86" s="140"/>
      <c r="D86" s="139">
        <v>3</v>
      </c>
      <c r="E86" s="138">
        <v>5.5</v>
      </c>
      <c r="F86" s="200">
        <v>20</v>
      </c>
      <c r="G86" s="200">
        <f t="shared" ref="G86" si="46">F86*220</f>
        <v>4400</v>
      </c>
    </row>
    <row r="87" spans="1:7" ht="15.75" x14ac:dyDescent="0.25">
      <c r="A87" s="192" t="s">
        <v>8</v>
      </c>
      <c r="B87" s="139">
        <v>2</v>
      </c>
      <c r="C87" s="140"/>
      <c r="D87" s="140"/>
      <c r="E87" s="139">
        <v>2</v>
      </c>
      <c r="F87" s="200"/>
      <c r="G87" s="200">
        <f t="shared" ref="G87" si="47">F87*310</f>
        <v>0</v>
      </c>
    </row>
    <row r="88" spans="1:7" ht="15.75" x14ac:dyDescent="0.25">
      <c r="A88" s="276" t="s">
        <v>32</v>
      </c>
      <c r="B88" s="136">
        <v>20</v>
      </c>
      <c r="C88" s="137"/>
      <c r="D88" s="136">
        <v>1</v>
      </c>
      <c r="E88" s="136">
        <v>19</v>
      </c>
      <c r="F88" s="200"/>
      <c r="G88" s="200"/>
    </row>
    <row r="89" spans="1:7" ht="15.75" x14ac:dyDescent="0.25">
      <c r="A89" s="192" t="s">
        <v>6</v>
      </c>
      <c r="B89" s="139">
        <v>20</v>
      </c>
      <c r="C89" s="140"/>
      <c r="D89" s="139">
        <v>1</v>
      </c>
      <c r="E89" s="139">
        <v>19</v>
      </c>
      <c r="F89" s="200"/>
      <c r="G89" s="200">
        <f>F89*220</f>
        <v>0</v>
      </c>
    </row>
    <row r="90" spans="1:7" ht="15.75" x14ac:dyDescent="0.25">
      <c r="A90" s="276" t="s">
        <v>33</v>
      </c>
      <c r="B90" s="136">
        <v>10</v>
      </c>
      <c r="C90" s="136">
        <v>14</v>
      </c>
      <c r="D90" s="136">
        <v>3</v>
      </c>
      <c r="E90" s="136">
        <v>21</v>
      </c>
      <c r="F90" s="200"/>
      <c r="G90" s="200"/>
    </row>
    <row r="91" spans="1:7" ht="15.75" x14ac:dyDescent="0.25">
      <c r="A91" s="192" t="s">
        <v>6</v>
      </c>
      <c r="B91" s="139">
        <v>9</v>
      </c>
      <c r="C91" s="139">
        <v>10</v>
      </c>
      <c r="D91" s="139">
        <v>3</v>
      </c>
      <c r="E91" s="139">
        <v>16</v>
      </c>
      <c r="F91" s="200"/>
      <c r="G91" s="200">
        <f t="shared" ref="G91" si="48">F91*220</f>
        <v>0</v>
      </c>
    </row>
    <row r="92" spans="1:7" ht="15.75" x14ac:dyDescent="0.25">
      <c r="A92" s="192" t="s">
        <v>8</v>
      </c>
      <c r="B92" s="139">
        <v>1</v>
      </c>
      <c r="C92" s="139">
        <v>4</v>
      </c>
      <c r="D92" s="140"/>
      <c r="E92" s="139">
        <v>5</v>
      </c>
      <c r="F92" s="200"/>
      <c r="G92" s="200">
        <f t="shared" ref="G92" si="49">F92*310</f>
        <v>0</v>
      </c>
    </row>
    <row r="93" spans="1:7" ht="15.75" x14ac:dyDescent="0.25">
      <c r="A93" s="276" t="s">
        <v>34</v>
      </c>
      <c r="B93" s="136">
        <v>26</v>
      </c>
      <c r="C93" s="136">
        <v>10</v>
      </c>
      <c r="D93" s="135">
        <v>0.5</v>
      </c>
      <c r="E93" s="135">
        <v>35.5</v>
      </c>
      <c r="F93" s="200"/>
      <c r="G93" s="200"/>
    </row>
    <row r="94" spans="1:7" ht="15.75" x14ac:dyDescent="0.25">
      <c r="A94" s="192" t="s">
        <v>6</v>
      </c>
      <c r="B94" s="138">
        <v>20.5</v>
      </c>
      <c r="C94" s="139">
        <v>10</v>
      </c>
      <c r="D94" s="138">
        <v>0.5</v>
      </c>
      <c r="E94" s="139">
        <v>30</v>
      </c>
      <c r="F94" s="200"/>
      <c r="G94" s="200">
        <f t="shared" ref="G94" si="50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1">F95*310</f>
        <v>0</v>
      </c>
    </row>
    <row r="96" spans="1:7" ht="15.75" x14ac:dyDescent="0.25">
      <c r="A96" s="276" t="s">
        <v>35</v>
      </c>
      <c r="B96" s="136">
        <v>22</v>
      </c>
      <c r="C96" s="137"/>
      <c r="D96" s="137"/>
      <c r="E96" s="136">
        <v>22</v>
      </c>
      <c r="F96" s="200"/>
      <c r="G96" s="200"/>
    </row>
    <row r="97" spans="1:7" ht="15.75" x14ac:dyDescent="0.25">
      <c r="A97" s="192" t="s">
        <v>6</v>
      </c>
      <c r="B97" s="139">
        <v>18</v>
      </c>
      <c r="C97" s="140"/>
      <c r="D97" s="140"/>
      <c r="E97" s="139">
        <v>18</v>
      </c>
      <c r="F97" s="200"/>
      <c r="G97" s="200">
        <f t="shared" ref="G97" si="52">F97*220</f>
        <v>0</v>
      </c>
    </row>
    <row r="98" spans="1:7" ht="15.75" x14ac:dyDescent="0.25">
      <c r="A98" s="192" t="s">
        <v>8</v>
      </c>
      <c r="B98" s="139">
        <v>4</v>
      </c>
      <c r="C98" s="140"/>
      <c r="D98" s="140"/>
      <c r="E98" s="139">
        <v>4</v>
      </c>
      <c r="F98" s="200"/>
      <c r="G98" s="200">
        <f t="shared" ref="G98" si="53">F98*310</f>
        <v>0</v>
      </c>
    </row>
    <row r="99" spans="1:7" ht="15.75" x14ac:dyDescent="0.25">
      <c r="A99" s="276" t="s">
        <v>36</v>
      </c>
      <c r="B99" s="136">
        <v>6</v>
      </c>
      <c r="C99" s="136">
        <v>10</v>
      </c>
      <c r="D99" s="136">
        <v>4</v>
      </c>
      <c r="E99" s="136">
        <v>12</v>
      </c>
      <c r="F99" s="200"/>
      <c r="G99" s="200"/>
    </row>
    <row r="100" spans="1:7" ht="15.75" x14ac:dyDescent="0.25">
      <c r="A100" s="192" t="s">
        <v>6</v>
      </c>
      <c r="B100" s="138">
        <v>3.5</v>
      </c>
      <c r="C100" s="139">
        <v>10</v>
      </c>
      <c r="D100" s="138">
        <v>1.5</v>
      </c>
      <c r="E100" s="139">
        <v>12</v>
      </c>
      <c r="F100" s="200"/>
      <c r="G100" s="200">
        <f t="shared" ref="G100" si="54">F100*220</f>
        <v>0</v>
      </c>
    </row>
    <row r="101" spans="1:7" ht="15.75" x14ac:dyDescent="0.25">
      <c r="A101" s="192" t="s">
        <v>8</v>
      </c>
      <c r="B101" s="138">
        <v>2.5</v>
      </c>
      <c r="C101" s="140"/>
      <c r="D101" s="138">
        <v>2.5</v>
      </c>
      <c r="E101" s="140"/>
      <c r="F101" s="200"/>
      <c r="G101" s="200">
        <f t="shared" ref="G101" si="55">F101*310</f>
        <v>0</v>
      </c>
    </row>
    <row r="102" spans="1:7" ht="15.75" x14ac:dyDescent="0.25">
      <c r="A102" s="276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6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7">F104*310</f>
        <v>0</v>
      </c>
    </row>
    <row r="105" spans="1:7" ht="15.75" x14ac:dyDescent="0.25">
      <c r="A105" s="276" t="s">
        <v>38</v>
      </c>
      <c r="B105" s="135">
        <v>22.5</v>
      </c>
      <c r="C105" s="136">
        <v>10</v>
      </c>
      <c r="D105" s="135">
        <v>0.5</v>
      </c>
      <c r="E105" s="136">
        <v>32</v>
      </c>
      <c r="F105" s="200"/>
      <c r="G105" s="200"/>
    </row>
    <row r="106" spans="1:7" ht="15.75" x14ac:dyDescent="0.25">
      <c r="A106" s="192" t="s">
        <v>6</v>
      </c>
      <c r="B106" s="139">
        <v>16</v>
      </c>
      <c r="C106" s="139">
        <v>10</v>
      </c>
      <c r="D106" s="138">
        <v>0.5</v>
      </c>
      <c r="E106" s="138">
        <v>25.5</v>
      </c>
      <c r="F106" s="200"/>
      <c r="G106" s="200">
        <f t="shared" ref="G106" si="58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59">F107*310</f>
        <v>0</v>
      </c>
    </row>
    <row r="108" spans="1:7" ht="15.75" x14ac:dyDescent="0.25">
      <c r="A108" s="276" t="s">
        <v>39</v>
      </c>
      <c r="B108" s="135">
        <v>16.5</v>
      </c>
      <c r="C108" s="136">
        <v>10</v>
      </c>
      <c r="D108" s="136">
        <v>5</v>
      </c>
      <c r="E108" s="135">
        <v>21.5</v>
      </c>
      <c r="F108" s="200"/>
      <c r="G108" s="200"/>
    </row>
    <row r="109" spans="1:7" ht="15.75" x14ac:dyDescent="0.25">
      <c r="A109" s="192" t="s">
        <v>6</v>
      </c>
      <c r="B109" s="139">
        <v>13</v>
      </c>
      <c r="C109" s="139">
        <v>10</v>
      </c>
      <c r="D109" s="139">
        <v>5</v>
      </c>
      <c r="E109" s="139">
        <v>18</v>
      </c>
      <c r="F109" s="200"/>
      <c r="G109" s="200">
        <f t="shared" ref="G109" si="60">F109*220</f>
        <v>0</v>
      </c>
    </row>
    <row r="110" spans="1:7" ht="15.75" x14ac:dyDescent="0.25">
      <c r="A110" s="192" t="s">
        <v>8</v>
      </c>
      <c r="B110" s="138">
        <v>3.5</v>
      </c>
      <c r="C110" s="140"/>
      <c r="D110" s="140"/>
      <c r="E110" s="138">
        <v>3.5</v>
      </c>
      <c r="F110" s="200"/>
      <c r="G110" s="200">
        <f t="shared" ref="G110" si="61">F110*310</f>
        <v>0</v>
      </c>
    </row>
    <row r="111" spans="1:7" ht="15.75" x14ac:dyDescent="0.25">
      <c r="A111" s="276" t="s">
        <v>40</v>
      </c>
      <c r="B111" s="136">
        <v>12</v>
      </c>
      <c r="C111" s="137"/>
      <c r="D111" s="136">
        <v>3</v>
      </c>
      <c r="E111" s="136">
        <v>9</v>
      </c>
      <c r="F111" s="200"/>
      <c r="G111" s="200"/>
    </row>
    <row r="112" spans="1:7" ht="15.75" x14ac:dyDescent="0.25">
      <c r="A112" s="192" t="s">
        <v>6</v>
      </c>
      <c r="B112" s="138">
        <v>10.5</v>
      </c>
      <c r="C112" s="140"/>
      <c r="D112" s="139">
        <v>3</v>
      </c>
      <c r="E112" s="138">
        <v>7.5</v>
      </c>
      <c r="F112" s="200"/>
      <c r="G112" s="200">
        <f t="shared" ref="G112" si="62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3">F113*310</f>
        <v>0</v>
      </c>
    </row>
    <row r="114" spans="1:7" ht="15.75" x14ac:dyDescent="0.25">
      <c r="A114" s="276" t="s">
        <v>41</v>
      </c>
      <c r="B114" s="135">
        <v>9.5</v>
      </c>
      <c r="C114" s="136">
        <v>10</v>
      </c>
      <c r="D114" s="135">
        <v>1.5</v>
      </c>
      <c r="E114" s="136">
        <v>18</v>
      </c>
      <c r="F114" s="200"/>
      <c r="G114" s="200"/>
    </row>
    <row r="115" spans="1:7" ht="15.75" x14ac:dyDescent="0.25">
      <c r="A115" s="192" t="s">
        <v>6</v>
      </c>
      <c r="B115" s="138">
        <v>5.5</v>
      </c>
      <c r="C115" s="139">
        <v>10</v>
      </c>
      <c r="D115" s="138">
        <v>1.5</v>
      </c>
      <c r="E115" s="139">
        <v>14</v>
      </c>
      <c r="F115" s="200"/>
      <c r="G115" s="200">
        <f t="shared" ref="G115" si="64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5">F116*310</f>
        <v>0</v>
      </c>
    </row>
    <row r="117" spans="1:7" ht="15.75" x14ac:dyDescent="0.25">
      <c r="A117" s="276" t="s">
        <v>42</v>
      </c>
      <c r="B117" s="136">
        <v>9</v>
      </c>
      <c r="C117" s="136">
        <v>14</v>
      </c>
      <c r="D117" s="137"/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5</v>
      </c>
      <c r="C118" s="139">
        <v>14</v>
      </c>
      <c r="D118" s="140"/>
      <c r="E118" s="139">
        <v>19</v>
      </c>
      <c r="F118" s="200"/>
      <c r="G118" s="200">
        <f t="shared" ref="G118" si="66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7">F119*310</f>
        <v>0</v>
      </c>
    </row>
    <row r="120" spans="1:7" ht="15.75" x14ac:dyDescent="0.25">
      <c r="A120" s="276" t="s">
        <v>125</v>
      </c>
      <c r="B120" s="136">
        <v>15</v>
      </c>
      <c r="C120" s="137"/>
      <c r="D120" s="137"/>
      <c r="E120" s="136">
        <v>15</v>
      </c>
      <c r="F120" s="200"/>
      <c r="G120" s="200"/>
    </row>
    <row r="121" spans="1:7" ht="15.75" x14ac:dyDescent="0.25">
      <c r="A121" s="192" t="s">
        <v>6</v>
      </c>
      <c r="B121" s="139">
        <v>15</v>
      </c>
      <c r="C121" s="140"/>
      <c r="D121" s="140"/>
      <c r="E121" s="139">
        <v>15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6">
        <v>24</v>
      </c>
      <c r="C122" s="137"/>
      <c r="D122" s="136">
        <v>1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9">
        <v>19</v>
      </c>
      <c r="C123" s="140"/>
      <c r="D123" s="139">
        <v>1</v>
      </c>
      <c r="E123" s="139">
        <v>18</v>
      </c>
      <c r="F123" s="212">
        <v>10</v>
      </c>
      <c r="G123" s="200">
        <f>F123*220</f>
        <v>2200</v>
      </c>
    </row>
    <row r="124" spans="1:7" ht="15.75" x14ac:dyDescent="0.25">
      <c r="A124" s="192" t="s">
        <v>8</v>
      </c>
      <c r="B124" s="139">
        <v>5</v>
      </c>
      <c r="C124" s="140"/>
      <c r="D124" s="140"/>
      <c r="E124" s="139">
        <v>5</v>
      </c>
      <c r="F124" s="200"/>
      <c r="G124" s="200">
        <f>F124*310</f>
        <v>0</v>
      </c>
    </row>
    <row r="125" spans="1:7" ht="15.75" x14ac:dyDescent="0.25">
      <c r="A125" s="1"/>
      <c r="B125" s="277">
        <v>776</v>
      </c>
      <c r="C125" s="277">
        <v>281</v>
      </c>
      <c r="D125" s="277">
        <v>168</v>
      </c>
      <c r="E125" s="277">
        <v>889</v>
      </c>
      <c r="F125" s="200"/>
      <c r="G125" s="200"/>
    </row>
    <row r="127" spans="1:7" ht="15.75" x14ac:dyDescent="0.25">
      <c r="F127" s="201"/>
      <c r="G127" s="201"/>
    </row>
  </sheetData>
  <mergeCells count="1">
    <mergeCell ref="B2:E2"/>
  </mergeCells>
  <conditionalFormatting sqref="F73:F74 F28:F42 F44:F56 F58:F71 F77:F83 F124:F125 F88:G90 F85:F87 F91:F121 F4:F26 G4:G87 G91:G125">
    <cfRule type="cellIs" dxfId="357" priority="2" operator="equal">
      <formula>0</formula>
    </cfRule>
  </conditionalFormatting>
  <conditionalFormatting sqref="G5:G125">
    <cfRule type="cellIs" dxfId="356" priority="1" operator="equal">
      <formula>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J19" sqref="A1:XFD1048576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84</v>
      </c>
      <c r="G1" s="201">
        <f>SUM(G4:G124)</f>
        <v>22080</v>
      </c>
    </row>
    <row r="2" spans="1:8" ht="12.75" x14ac:dyDescent="0.2">
      <c r="A2" s="43" t="s">
        <v>0</v>
      </c>
      <c r="B2" s="479" t="s">
        <v>257</v>
      </c>
      <c r="C2" s="480"/>
      <c r="D2" s="480"/>
      <c r="E2" s="481"/>
      <c r="F2" s="477" t="s">
        <v>258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5">
        <v>11.5</v>
      </c>
      <c r="C4" s="136">
        <v>14</v>
      </c>
      <c r="D4" s="135">
        <v>4.5</v>
      </c>
      <c r="E4" s="136">
        <v>21</v>
      </c>
      <c r="F4" s="200"/>
      <c r="G4" s="200"/>
    </row>
    <row r="5" spans="1:8" ht="15.75" x14ac:dyDescent="0.25">
      <c r="A5" s="192" t="s">
        <v>6</v>
      </c>
      <c r="B5" s="139">
        <v>11</v>
      </c>
      <c r="C5" s="139">
        <v>10</v>
      </c>
      <c r="D5" s="138">
        <v>4.5</v>
      </c>
      <c r="E5" s="138">
        <v>16.5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12</v>
      </c>
      <c r="C7" s="136">
        <v>114</v>
      </c>
      <c r="D7" s="136">
        <v>8</v>
      </c>
      <c r="E7" s="136">
        <v>118</v>
      </c>
      <c r="F7" s="200"/>
      <c r="G7" s="200"/>
    </row>
    <row r="8" spans="1:8" ht="15.75" x14ac:dyDescent="0.25">
      <c r="A8" s="192" t="s">
        <v>6</v>
      </c>
      <c r="B8" s="138">
        <v>8.5</v>
      </c>
      <c r="C8" s="139">
        <v>10</v>
      </c>
      <c r="D8" s="139">
        <v>8</v>
      </c>
      <c r="E8" s="138">
        <f>B8+C8-D8</f>
        <v>10.5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/>
      <c r="E9" s="138">
        <v>7.5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9.5</v>
      </c>
      <c r="C10" s="136">
        <v>8</v>
      </c>
      <c r="D10" s="136">
        <v>2</v>
      </c>
      <c r="E10" s="135">
        <v>15.5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39">
        <v>8</v>
      </c>
      <c r="D11" s="139">
        <v>1</v>
      </c>
      <c r="E11" s="138">
        <v>14.5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40"/>
      <c r="D12" s="139">
        <v>1</v>
      </c>
      <c r="E12" s="139">
        <v>1</v>
      </c>
      <c r="F12" s="200">
        <v>4</v>
      </c>
      <c r="G12" s="200">
        <f t="shared" ref="G12" si="3">F12*310</f>
        <v>1240</v>
      </c>
    </row>
    <row r="13" spans="1:8" ht="15.75" x14ac:dyDescent="0.25">
      <c r="A13" s="276" t="s">
        <v>10</v>
      </c>
      <c r="B13" s="136">
        <v>16</v>
      </c>
      <c r="C13" s="136">
        <v>1</v>
      </c>
      <c r="D13" s="136">
        <v>3</v>
      </c>
      <c r="E13" s="136">
        <v>14</v>
      </c>
      <c r="F13" s="200"/>
      <c r="G13" s="200"/>
    </row>
    <row r="14" spans="1:8" ht="15.75" x14ac:dyDescent="0.25">
      <c r="A14" s="192" t="s">
        <v>6</v>
      </c>
      <c r="B14" s="139">
        <v>16</v>
      </c>
      <c r="C14" s="139">
        <v>1</v>
      </c>
      <c r="D14" s="139">
        <v>3</v>
      </c>
      <c r="E14" s="139">
        <v>14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2</v>
      </c>
      <c r="C15" s="136">
        <v>4</v>
      </c>
      <c r="D15" s="137"/>
      <c r="E15" s="136">
        <v>6</v>
      </c>
      <c r="F15" s="200"/>
      <c r="G15" s="200"/>
    </row>
    <row r="16" spans="1:8" ht="15.75" x14ac:dyDescent="0.25">
      <c r="A16" s="192" t="s">
        <v>6</v>
      </c>
      <c r="B16" s="139">
        <v>2</v>
      </c>
      <c r="C16" s="139">
        <v>4</v>
      </c>
      <c r="D16" s="140"/>
      <c r="E16" s="139">
        <v>6</v>
      </c>
      <c r="F16" s="200">
        <v>4</v>
      </c>
      <c r="G16" s="200">
        <f>F16*220</f>
        <v>880</v>
      </c>
    </row>
    <row r="17" spans="1:8" ht="15.75" x14ac:dyDescent="0.25">
      <c r="A17" s="276" t="s">
        <v>13</v>
      </c>
      <c r="B17" s="135">
        <v>15.5</v>
      </c>
      <c r="C17" s="136">
        <v>29</v>
      </c>
      <c r="D17" s="135">
        <v>4.5</v>
      </c>
      <c r="E17" s="136">
        <v>40</v>
      </c>
      <c r="F17" s="200"/>
      <c r="G17" s="200"/>
    </row>
    <row r="18" spans="1:8" ht="15.75" x14ac:dyDescent="0.25">
      <c r="A18" s="192" t="s">
        <v>6</v>
      </c>
      <c r="B18" s="138">
        <v>9.5</v>
      </c>
      <c r="C18" s="139">
        <v>25</v>
      </c>
      <c r="D18" s="139">
        <v>1</v>
      </c>
      <c r="E18" s="138">
        <v>33.5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9">
        <v>6</v>
      </c>
      <c r="C19" s="139">
        <v>4</v>
      </c>
      <c r="D19" s="138">
        <v>3.5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10</v>
      </c>
      <c r="D20" s="136">
        <v>1</v>
      </c>
      <c r="E20" s="136">
        <v>25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39">
        <v>10</v>
      </c>
      <c r="D21" s="139">
        <v>1</v>
      </c>
      <c r="E21" s="138">
        <v>21.5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40"/>
      <c r="D22" s="140"/>
      <c r="E22" s="138">
        <v>3.5</v>
      </c>
      <c r="F22" s="200">
        <v>4</v>
      </c>
      <c r="G22" s="200">
        <f t="shared" ref="G22" si="7">F22*310</f>
        <v>1240</v>
      </c>
    </row>
    <row r="23" spans="1:8" ht="15.75" x14ac:dyDescent="0.25">
      <c r="A23" s="276" t="s">
        <v>15</v>
      </c>
      <c r="B23" s="135">
        <v>12.5</v>
      </c>
      <c r="C23" s="136">
        <v>9</v>
      </c>
      <c r="D23" s="135">
        <v>1.5</v>
      </c>
      <c r="E23" s="136">
        <v>20</v>
      </c>
      <c r="F23" s="200"/>
      <c r="G23" s="200"/>
    </row>
    <row r="24" spans="1:8" ht="15.75" x14ac:dyDescent="0.25">
      <c r="A24" s="192" t="s">
        <v>6</v>
      </c>
      <c r="B24" s="139">
        <v>5</v>
      </c>
      <c r="C24" s="139">
        <v>9</v>
      </c>
      <c r="D24" s="138">
        <v>1.5</v>
      </c>
      <c r="E24" s="138">
        <v>12.5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40"/>
      <c r="E25" s="138">
        <v>7.5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20</v>
      </c>
      <c r="D26" s="136">
        <v>5</v>
      </c>
      <c r="E26" s="136">
        <v>28</v>
      </c>
      <c r="F26" s="200"/>
      <c r="G26" s="200"/>
    </row>
    <row r="27" spans="1:8" ht="15.75" x14ac:dyDescent="0.25">
      <c r="A27" s="192" t="s">
        <v>6</v>
      </c>
      <c r="B27" s="138">
        <v>8.5</v>
      </c>
      <c r="C27" s="139">
        <v>20</v>
      </c>
      <c r="D27" s="138">
        <v>2.5</v>
      </c>
      <c r="E27" s="139">
        <v>26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4.5</v>
      </c>
      <c r="C28" s="140"/>
      <c r="D28" s="138">
        <v>2.5</v>
      </c>
      <c r="E28" s="139">
        <v>2</v>
      </c>
      <c r="F28" s="200">
        <v>4</v>
      </c>
      <c r="G28" s="200">
        <f t="shared" ref="G28" si="11">F28*310</f>
        <v>1240</v>
      </c>
    </row>
    <row r="29" spans="1:8" ht="15.75" x14ac:dyDescent="0.25">
      <c r="A29" s="276" t="s">
        <v>17</v>
      </c>
      <c r="B29" s="136">
        <v>18</v>
      </c>
      <c r="C29" s="136">
        <v>4</v>
      </c>
      <c r="D29" s="137"/>
      <c r="E29" s="136">
        <v>22</v>
      </c>
      <c r="F29" s="200"/>
      <c r="G29" s="200"/>
    </row>
    <row r="30" spans="1:8" ht="15.75" x14ac:dyDescent="0.25">
      <c r="A30" s="192" t="s">
        <v>6</v>
      </c>
      <c r="B30" s="138">
        <v>17.5</v>
      </c>
      <c r="C30" s="140"/>
      <c r="D30" s="140"/>
      <c r="E30" s="138">
        <v>17.5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40"/>
      <c r="E31" s="138">
        <v>4.5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19.5</v>
      </c>
      <c r="C32" s="136">
        <v>16</v>
      </c>
      <c r="D32" s="135">
        <v>9.5</v>
      </c>
      <c r="E32" s="136">
        <v>26</v>
      </c>
      <c r="F32" s="200"/>
      <c r="G32" s="200"/>
    </row>
    <row r="33" spans="1:8" ht="15.75" x14ac:dyDescent="0.25">
      <c r="A33" s="192" t="s">
        <v>6</v>
      </c>
      <c r="B33" s="138">
        <v>16.5</v>
      </c>
      <c r="C33" s="139">
        <v>10</v>
      </c>
      <c r="D33" s="138">
        <v>6.5</v>
      </c>
      <c r="E33" s="139">
        <v>20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3</v>
      </c>
      <c r="C34" s="139">
        <v>6</v>
      </c>
      <c r="D34" s="139">
        <v>3</v>
      </c>
      <c r="E34" s="139">
        <v>6</v>
      </c>
      <c r="F34" s="200">
        <v>4</v>
      </c>
      <c r="G34" s="200">
        <f t="shared" ref="G34" si="15">F34*310</f>
        <v>1240</v>
      </c>
    </row>
    <row r="35" spans="1:8" ht="15.75" x14ac:dyDescent="0.25">
      <c r="A35" s="276" t="s">
        <v>19</v>
      </c>
      <c r="B35" s="135">
        <v>17.5</v>
      </c>
      <c r="C35" s="136">
        <v>5</v>
      </c>
      <c r="D35" s="136">
        <v>10</v>
      </c>
      <c r="E35" s="135">
        <v>12.5</v>
      </c>
      <c r="F35" s="200"/>
      <c r="G35" s="200"/>
    </row>
    <row r="36" spans="1:8" ht="15.75" x14ac:dyDescent="0.25">
      <c r="A36" s="192" t="s">
        <v>6</v>
      </c>
      <c r="B36" s="138">
        <v>15.5</v>
      </c>
      <c r="C36" s="140"/>
      <c r="D36" s="139">
        <v>10</v>
      </c>
      <c r="E36" s="138">
        <v>5.5</v>
      </c>
      <c r="F36" s="200">
        <v>10</v>
      </c>
      <c r="G36" s="200">
        <f t="shared" ref="G36" si="16">F36*220</f>
        <v>2200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54</v>
      </c>
      <c r="C38" s="136">
        <v>40</v>
      </c>
      <c r="D38" s="136">
        <v>3</v>
      </c>
      <c r="E38" s="136">
        <v>91</v>
      </c>
      <c r="F38" s="200"/>
      <c r="G38" s="200"/>
      <c r="H38" s="72"/>
    </row>
    <row r="39" spans="1:8" ht="15.75" x14ac:dyDescent="0.25">
      <c r="A39" s="192" t="s">
        <v>6</v>
      </c>
      <c r="B39" s="138">
        <v>43.5</v>
      </c>
      <c r="C39" s="139">
        <v>40</v>
      </c>
      <c r="D39" s="139">
        <v>3</v>
      </c>
      <c r="E39" s="138">
        <v>80.5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8">
        <v>10.5</v>
      </c>
      <c r="C40" s="140"/>
      <c r="D40" s="140"/>
      <c r="E40" s="138">
        <v>10.5</v>
      </c>
      <c r="F40" s="200">
        <v>4</v>
      </c>
      <c r="G40" s="200">
        <f t="shared" ref="G40" si="19">F40*310</f>
        <v>1240</v>
      </c>
    </row>
    <row r="41" spans="1:8" ht="15.75" x14ac:dyDescent="0.25">
      <c r="A41" s="276" t="s">
        <v>21</v>
      </c>
      <c r="B41" s="135">
        <v>16.5</v>
      </c>
      <c r="C41" s="136">
        <v>34</v>
      </c>
      <c r="D41" s="135">
        <v>3.5</v>
      </c>
      <c r="E41" s="136">
        <v>47</v>
      </c>
      <c r="F41" s="200"/>
      <c r="G41" s="200"/>
      <c r="H41" s="72"/>
    </row>
    <row r="42" spans="1:8" ht="15.75" x14ac:dyDescent="0.25">
      <c r="A42" s="192" t="s">
        <v>6</v>
      </c>
      <c r="B42" s="138">
        <v>14.5</v>
      </c>
      <c r="C42" s="139">
        <v>30</v>
      </c>
      <c r="D42" s="138">
        <v>3.5</v>
      </c>
      <c r="E42" s="139">
        <v>41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2</v>
      </c>
      <c r="C43" s="139">
        <v>4</v>
      </c>
      <c r="D43" s="140"/>
      <c r="E43" s="139">
        <v>6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23</v>
      </c>
      <c r="C44" s="137"/>
      <c r="D44" s="135">
        <v>2.5</v>
      </c>
      <c r="E44" s="135">
        <v>20.5</v>
      </c>
      <c r="F44" s="200"/>
      <c r="G44" s="200"/>
    </row>
    <row r="45" spans="1:8" ht="15.75" x14ac:dyDescent="0.25">
      <c r="A45" s="192" t="s">
        <v>6</v>
      </c>
      <c r="B45" s="138">
        <v>17.5</v>
      </c>
      <c r="C45" s="140"/>
      <c r="D45" s="139">
        <v>1</v>
      </c>
      <c r="E45" s="138">
        <v>16.5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40"/>
      <c r="D46" s="138">
        <v>1.5</v>
      </c>
      <c r="E46" s="139">
        <v>4</v>
      </c>
      <c r="F46" s="200">
        <v>4</v>
      </c>
      <c r="G46" s="200">
        <f t="shared" ref="G46" si="23">F46*310</f>
        <v>1240</v>
      </c>
    </row>
    <row r="47" spans="1:8" ht="15.75" x14ac:dyDescent="0.25">
      <c r="A47" s="276" t="s">
        <v>23</v>
      </c>
      <c r="B47" s="135">
        <v>28.5</v>
      </c>
      <c r="C47" s="136">
        <v>45</v>
      </c>
      <c r="D47" s="136">
        <v>13</v>
      </c>
      <c r="E47" s="135">
        <v>60.5</v>
      </c>
      <c r="F47" s="200"/>
      <c r="G47" s="200"/>
    </row>
    <row r="48" spans="1:8" ht="15.75" x14ac:dyDescent="0.25">
      <c r="A48" s="192" t="s">
        <v>6</v>
      </c>
      <c r="B48" s="139">
        <v>23</v>
      </c>
      <c r="C48" s="139">
        <v>40</v>
      </c>
      <c r="D48" s="139">
        <v>13</v>
      </c>
      <c r="E48" s="139">
        <v>50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5.5</v>
      </c>
      <c r="C49" s="139">
        <v>5</v>
      </c>
      <c r="D49" s="140"/>
      <c r="E49" s="138">
        <v>10.5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13.5</v>
      </c>
      <c r="C50" s="136">
        <v>32</v>
      </c>
      <c r="D50" s="136">
        <v>4</v>
      </c>
      <c r="E50" s="135">
        <v>41.5</v>
      </c>
      <c r="F50" s="200"/>
      <c r="G50" s="200"/>
    </row>
    <row r="51" spans="1:8" ht="15.75" x14ac:dyDescent="0.25">
      <c r="A51" s="192" t="s">
        <v>6</v>
      </c>
      <c r="B51" s="139">
        <v>13</v>
      </c>
      <c r="C51" s="139">
        <v>22</v>
      </c>
      <c r="D51" s="139">
        <v>4</v>
      </c>
      <c r="E51" s="139">
        <v>31</v>
      </c>
      <c r="F51" s="200">
        <v>10</v>
      </c>
      <c r="G51" s="200">
        <f t="shared" ref="G51" si="26">F51*220</f>
        <v>2200</v>
      </c>
    </row>
    <row r="52" spans="1:8" ht="15.75" x14ac:dyDescent="0.25">
      <c r="A52" s="192" t="s">
        <v>8</v>
      </c>
      <c r="B52" s="138">
        <v>0.5</v>
      </c>
      <c r="C52" s="139">
        <v>10</v>
      </c>
      <c r="D52" s="140"/>
      <c r="E52" s="138">
        <v>10.5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15</v>
      </c>
      <c r="C53" s="136">
        <v>14</v>
      </c>
      <c r="D53" s="137"/>
      <c r="E53" s="136">
        <v>29</v>
      </c>
      <c r="F53" s="200"/>
      <c r="G53" s="200"/>
    </row>
    <row r="54" spans="1:8" ht="15.75" x14ac:dyDescent="0.25">
      <c r="A54" s="192" t="s">
        <v>6</v>
      </c>
      <c r="B54" s="138">
        <v>13.5</v>
      </c>
      <c r="C54" s="139">
        <v>10</v>
      </c>
      <c r="D54" s="140"/>
      <c r="E54" s="138">
        <v>23.5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40"/>
      <c r="E55" s="138">
        <v>5.5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11</v>
      </c>
      <c r="C56" s="136">
        <v>29</v>
      </c>
      <c r="D56" s="136">
        <v>24</v>
      </c>
      <c r="E56" s="136">
        <v>16</v>
      </c>
      <c r="F56" s="200"/>
      <c r="G56" s="200"/>
    </row>
    <row r="57" spans="1:8" ht="15.75" x14ac:dyDescent="0.25">
      <c r="A57" s="192" t="s">
        <v>6</v>
      </c>
      <c r="B57" s="139">
        <v>7</v>
      </c>
      <c r="C57" s="139">
        <v>20</v>
      </c>
      <c r="D57" s="139">
        <v>17</v>
      </c>
      <c r="E57" s="139">
        <v>10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4</v>
      </c>
      <c r="C58" s="139">
        <v>9</v>
      </c>
      <c r="D58" s="139">
        <v>7</v>
      </c>
      <c r="E58" s="139">
        <v>6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24</v>
      </c>
      <c r="C59" s="136">
        <v>10</v>
      </c>
      <c r="D59" s="135">
        <v>5.5</v>
      </c>
      <c r="E59" s="135">
        <v>28.5</v>
      </c>
      <c r="F59" s="200"/>
      <c r="G59" s="200"/>
    </row>
    <row r="60" spans="1:8" ht="15.75" x14ac:dyDescent="0.25">
      <c r="A60" s="192" t="s">
        <v>6</v>
      </c>
      <c r="B60" s="139">
        <v>20</v>
      </c>
      <c r="C60" s="139">
        <v>10</v>
      </c>
      <c r="D60" s="138">
        <v>5.5</v>
      </c>
      <c r="E60" s="138">
        <v>24.5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9">
        <v>4</v>
      </c>
      <c r="C61" s="140"/>
      <c r="D61" s="140"/>
      <c r="E61" s="139">
        <v>4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27</v>
      </c>
      <c r="C62" s="136">
        <v>5</v>
      </c>
      <c r="D62" s="136">
        <v>3</v>
      </c>
      <c r="E62" s="136">
        <v>29</v>
      </c>
      <c r="F62" s="200"/>
      <c r="G62" s="200"/>
      <c r="H62" s="72"/>
    </row>
    <row r="63" spans="1:8" ht="15.75" x14ac:dyDescent="0.25">
      <c r="A63" s="192" t="s">
        <v>6</v>
      </c>
      <c r="B63" s="139">
        <v>27</v>
      </c>
      <c r="C63" s="140"/>
      <c r="D63" s="139">
        <v>3</v>
      </c>
      <c r="E63" s="139">
        <v>24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40"/>
      <c r="C64" s="139">
        <v>5</v>
      </c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11.5</v>
      </c>
      <c r="C65" s="137"/>
      <c r="D65" s="135">
        <v>1.5</v>
      </c>
      <c r="E65" s="136">
        <v>10</v>
      </c>
      <c r="F65" s="200"/>
      <c r="G65" s="200"/>
    </row>
    <row r="66" spans="1:7" ht="15.75" x14ac:dyDescent="0.25">
      <c r="A66" s="192" t="s">
        <v>6</v>
      </c>
      <c r="B66" s="138">
        <v>8.5</v>
      </c>
      <c r="C66" s="140"/>
      <c r="D66" s="138">
        <v>1.5</v>
      </c>
      <c r="E66" s="139">
        <v>7</v>
      </c>
      <c r="F66" s="200">
        <v>10</v>
      </c>
      <c r="G66" s="200">
        <f t="shared" ref="G66" si="36">F66*220</f>
        <v>2200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22.5</v>
      </c>
      <c r="C68" s="136">
        <v>10</v>
      </c>
      <c r="D68" s="136">
        <v>9</v>
      </c>
      <c r="E68" s="135">
        <v>23.5</v>
      </c>
      <c r="F68" s="200"/>
      <c r="G68" s="200"/>
    </row>
    <row r="69" spans="1:7" ht="15.75" x14ac:dyDescent="0.25">
      <c r="A69" s="192" t="s">
        <v>6</v>
      </c>
      <c r="B69" s="139">
        <v>19</v>
      </c>
      <c r="C69" s="139">
        <v>10</v>
      </c>
      <c r="D69" s="138">
        <v>8.5</v>
      </c>
      <c r="E69" s="138">
        <v>20.5</v>
      </c>
      <c r="F69" s="200">
        <v>10</v>
      </c>
      <c r="G69" s="200">
        <f t="shared" ref="G69" si="38">F69*220</f>
        <v>2200</v>
      </c>
    </row>
    <row r="70" spans="1:7" ht="15.75" x14ac:dyDescent="0.25">
      <c r="A70" s="192" t="s">
        <v>8</v>
      </c>
      <c r="B70" s="138">
        <v>3.5</v>
      </c>
      <c r="C70" s="140"/>
      <c r="D70" s="138">
        <v>0.5</v>
      </c>
      <c r="E70" s="139">
        <v>3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5">
        <v>17.5</v>
      </c>
      <c r="C71" s="136">
        <v>19</v>
      </c>
      <c r="D71" s="136">
        <v>3</v>
      </c>
      <c r="E71" s="135">
        <v>33.5</v>
      </c>
      <c r="F71" s="200"/>
      <c r="G71" s="200"/>
    </row>
    <row r="72" spans="1:7" ht="15.75" x14ac:dyDescent="0.25">
      <c r="A72" s="192" t="s">
        <v>6</v>
      </c>
      <c r="B72" s="138">
        <v>17.5</v>
      </c>
      <c r="C72" s="139">
        <v>15</v>
      </c>
      <c r="D72" s="139">
        <v>3</v>
      </c>
      <c r="E72" s="138">
        <v>29.5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0.5</v>
      </c>
      <c r="C74" s="136">
        <v>75</v>
      </c>
      <c r="D74" s="136">
        <v>21</v>
      </c>
      <c r="E74" s="135">
        <v>54.5</v>
      </c>
      <c r="F74" s="200"/>
      <c r="G74" s="200"/>
    </row>
    <row r="75" spans="1:7" ht="15.75" x14ac:dyDescent="0.25">
      <c r="A75" s="192" t="s">
        <v>6</v>
      </c>
      <c r="B75" s="140"/>
      <c r="C75" s="139">
        <v>66</v>
      </c>
      <c r="D75" s="138">
        <v>20.5</v>
      </c>
      <c r="E75" s="138">
        <v>45.5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0.5</v>
      </c>
      <c r="C76" s="139">
        <v>9</v>
      </c>
      <c r="D76" s="138">
        <v>0.5</v>
      </c>
      <c r="E76" s="139">
        <v>9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6">
        <v>10</v>
      </c>
      <c r="C77" s="136">
        <v>9</v>
      </c>
      <c r="D77" s="135">
        <v>0.5</v>
      </c>
      <c r="E77" s="135">
        <v>18.5</v>
      </c>
      <c r="F77" s="200"/>
      <c r="G77" s="200"/>
    </row>
    <row r="78" spans="1:7" ht="15.75" x14ac:dyDescent="0.25">
      <c r="A78" s="192" t="s">
        <v>6</v>
      </c>
      <c r="B78" s="138">
        <v>7.5</v>
      </c>
      <c r="C78" s="139">
        <v>9</v>
      </c>
      <c r="D78" s="138">
        <v>0.5</v>
      </c>
      <c r="E78" s="139">
        <v>16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7.5</v>
      </c>
      <c r="C80" s="137"/>
      <c r="D80" s="136">
        <v>3</v>
      </c>
      <c r="E80" s="135">
        <v>4.5</v>
      </c>
      <c r="F80" s="200"/>
      <c r="G80" s="200"/>
    </row>
    <row r="81" spans="1:7" ht="15.75" x14ac:dyDescent="0.25">
      <c r="A81" s="192" t="s">
        <v>6</v>
      </c>
      <c r="B81" s="138">
        <v>7.5</v>
      </c>
      <c r="C81" s="140"/>
      <c r="D81" s="139">
        <v>3</v>
      </c>
      <c r="E81" s="138">
        <v>4.5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12</v>
      </c>
      <c r="C82" s="136">
        <v>14</v>
      </c>
      <c r="D82" s="135">
        <v>7.5</v>
      </c>
      <c r="E82" s="135">
        <v>18.5</v>
      </c>
      <c r="F82" s="200"/>
      <c r="G82" s="200"/>
    </row>
    <row r="83" spans="1:7" ht="15.75" x14ac:dyDescent="0.25">
      <c r="A83" s="192" t="s">
        <v>6</v>
      </c>
      <c r="B83" s="139">
        <v>10</v>
      </c>
      <c r="C83" s="139">
        <v>10</v>
      </c>
      <c r="D83" s="138">
        <v>7.5</v>
      </c>
      <c r="E83" s="138">
        <v>12.5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2</v>
      </c>
      <c r="C84" s="139">
        <v>4</v>
      </c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5">
        <v>10.5</v>
      </c>
      <c r="C85" s="137"/>
      <c r="D85" s="136">
        <v>3</v>
      </c>
      <c r="E85" s="135">
        <v>7.5</v>
      </c>
      <c r="F85" s="200"/>
      <c r="G85" s="200"/>
    </row>
    <row r="86" spans="1:7" ht="15.75" x14ac:dyDescent="0.25">
      <c r="A86" s="192" t="s">
        <v>6</v>
      </c>
      <c r="B86" s="138">
        <v>8.5</v>
      </c>
      <c r="C86" s="140"/>
      <c r="D86" s="139">
        <v>3</v>
      </c>
      <c r="E86" s="138">
        <v>5.5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2</v>
      </c>
      <c r="C87" s="140"/>
      <c r="D87" s="140"/>
      <c r="E87" s="139">
        <v>2</v>
      </c>
      <c r="F87" s="200">
        <v>4</v>
      </c>
      <c r="G87" s="200">
        <f t="shared" ref="G87" si="48">F87*310</f>
        <v>1240</v>
      </c>
    </row>
    <row r="88" spans="1:7" ht="15.75" x14ac:dyDescent="0.25">
      <c r="A88" s="276" t="s">
        <v>32</v>
      </c>
      <c r="B88" s="136">
        <v>20</v>
      </c>
      <c r="C88" s="137"/>
      <c r="D88" s="136">
        <v>1</v>
      </c>
      <c r="E88" s="136">
        <v>19</v>
      </c>
      <c r="F88" s="200"/>
      <c r="G88" s="200"/>
    </row>
    <row r="89" spans="1:7" ht="15.75" x14ac:dyDescent="0.25">
      <c r="A89" s="192" t="s">
        <v>6</v>
      </c>
      <c r="B89" s="139">
        <v>20</v>
      </c>
      <c r="C89" s="140"/>
      <c r="D89" s="139">
        <v>1</v>
      </c>
      <c r="E89" s="139">
        <v>19</v>
      </c>
      <c r="F89" s="200"/>
      <c r="G89" s="200">
        <f>F89*220</f>
        <v>0</v>
      </c>
    </row>
    <row r="90" spans="1:7" ht="15.75" x14ac:dyDescent="0.25">
      <c r="A90" s="276" t="s">
        <v>33</v>
      </c>
      <c r="B90" s="136">
        <v>10</v>
      </c>
      <c r="C90" s="136">
        <v>14</v>
      </c>
      <c r="D90" s="136">
        <v>3</v>
      </c>
      <c r="E90" s="136">
        <v>21</v>
      </c>
      <c r="F90" s="200"/>
      <c r="G90" s="200"/>
    </row>
    <row r="91" spans="1:7" ht="15.75" x14ac:dyDescent="0.25">
      <c r="A91" s="192" t="s">
        <v>6</v>
      </c>
      <c r="B91" s="139">
        <v>9</v>
      </c>
      <c r="C91" s="139">
        <v>10</v>
      </c>
      <c r="D91" s="139">
        <v>3</v>
      </c>
      <c r="E91" s="139">
        <v>16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1</v>
      </c>
      <c r="C92" s="139">
        <v>4</v>
      </c>
      <c r="D92" s="140"/>
      <c r="E92" s="139">
        <v>5</v>
      </c>
      <c r="F92" s="200">
        <v>4</v>
      </c>
      <c r="G92" s="200">
        <f t="shared" ref="G92" si="50">F92*310</f>
        <v>1240</v>
      </c>
    </row>
    <row r="93" spans="1:7" ht="15.75" x14ac:dyDescent="0.25">
      <c r="A93" s="276" t="s">
        <v>34</v>
      </c>
      <c r="B93" s="136">
        <v>26</v>
      </c>
      <c r="C93" s="136">
        <v>10</v>
      </c>
      <c r="D93" s="135">
        <v>0.5</v>
      </c>
      <c r="E93" s="135">
        <v>35.5</v>
      </c>
      <c r="F93" s="200"/>
      <c r="G93" s="200"/>
    </row>
    <row r="94" spans="1:7" ht="15.75" x14ac:dyDescent="0.25">
      <c r="A94" s="192" t="s">
        <v>6</v>
      </c>
      <c r="B94" s="138">
        <v>20.5</v>
      </c>
      <c r="C94" s="139">
        <v>10</v>
      </c>
      <c r="D94" s="138">
        <v>0.5</v>
      </c>
      <c r="E94" s="139">
        <v>30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22</v>
      </c>
      <c r="C96" s="137"/>
      <c r="D96" s="137"/>
      <c r="E96" s="136">
        <v>22</v>
      </c>
      <c r="F96" s="200"/>
      <c r="G96" s="200"/>
    </row>
    <row r="97" spans="1:7" ht="15.75" x14ac:dyDescent="0.25">
      <c r="A97" s="192" t="s">
        <v>6</v>
      </c>
      <c r="B97" s="139">
        <v>18</v>
      </c>
      <c r="C97" s="140"/>
      <c r="D97" s="140"/>
      <c r="E97" s="139">
        <v>18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40"/>
      <c r="E98" s="139">
        <v>4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6">
        <v>6</v>
      </c>
      <c r="C99" s="136">
        <v>10</v>
      </c>
      <c r="D99" s="136">
        <v>4</v>
      </c>
      <c r="E99" s="136">
        <v>12</v>
      </c>
      <c r="F99" s="200"/>
      <c r="G99" s="200"/>
    </row>
    <row r="100" spans="1:7" ht="15.75" x14ac:dyDescent="0.25">
      <c r="A100" s="192" t="s">
        <v>6</v>
      </c>
      <c r="B100" s="138">
        <v>3.5</v>
      </c>
      <c r="C100" s="139">
        <v>10</v>
      </c>
      <c r="D100" s="138">
        <v>1.5</v>
      </c>
      <c r="E100" s="139">
        <v>12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2.5</v>
      </c>
      <c r="C101" s="140"/>
      <c r="D101" s="138">
        <v>2.5</v>
      </c>
      <c r="E101" s="140"/>
      <c r="F101" s="200">
        <v>4</v>
      </c>
      <c r="G101" s="200">
        <f t="shared" ref="G101" si="56">F101*310</f>
        <v>1240</v>
      </c>
    </row>
    <row r="102" spans="1:7" ht="15.75" x14ac:dyDescent="0.25">
      <c r="A102" s="276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5">
        <v>22.5</v>
      </c>
      <c r="C105" s="136">
        <v>10</v>
      </c>
      <c r="D105" s="135">
        <v>0.5</v>
      </c>
      <c r="E105" s="136">
        <v>32</v>
      </c>
      <c r="F105" s="200"/>
      <c r="G105" s="200"/>
    </row>
    <row r="106" spans="1:7" ht="15.75" x14ac:dyDescent="0.25">
      <c r="A106" s="192" t="s">
        <v>6</v>
      </c>
      <c r="B106" s="139">
        <v>16</v>
      </c>
      <c r="C106" s="139">
        <v>10</v>
      </c>
      <c r="D106" s="138">
        <v>0.5</v>
      </c>
      <c r="E106" s="138">
        <v>25.5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5">
        <v>16.5</v>
      </c>
      <c r="C108" s="136">
        <v>10</v>
      </c>
      <c r="D108" s="136">
        <v>5</v>
      </c>
      <c r="E108" s="135">
        <v>21.5</v>
      </c>
      <c r="F108" s="200"/>
      <c r="G108" s="200"/>
    </row>
    <row r="109" spans="1:7" ht="15.75" x14ac:dyDescent="0.25">
      <c r="A109" s="192" t="s">
        <v>6</v>
      </c>
      <c r="B109" s="139">
        <v>13</v>
      </c>
      <c r="C109" s="139">
        <v>10</v>
      </c>
      <c r="D109" s="139">
        <v>5</v>
      </c>
      <c r="E109" s="139">
        <v>18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3.5</v>
      </c>
      <c r="C110" s="140"/>
      <c r="D110" s="140"/>
      <c r="E110" s="138">
        <v>3.5</v>
      </c>
      <c r="F110" s="200">
        <v>4</v>
      </c>
      <c r="G110" s="200">
        <f t="shared" ref="G110" si="62">F110*310</f>
        <v>1240</v>
      </c>
    </row>
    <row r="111" spans="1:7" ht="15.75" x14ac:dyDescent="0.25">
      <c r="A111" s="276" t="s">
        <v>40</v>
      </c>
      <c r="B111" s="136">
        <v>12</v>
      </c>
      <c r="C111" s="137"/>
      <c r="D111" s="136">
        <v>3</v>
      </c>
      <c r="E111" s="136">
        <v>9</v>
      </c>
      <c r="F111" s="200"/>
      <c r="G111" s="200"/>
    </row>
    <row r="112" spans="1:7" ht="15.75" x14ac:dyDescent="0.25">
      <c r="A112" s="192" t="s">
        <v>6</v>
      </c>
      <c r="B112" s="138">
        <v>10.5</v>
      </c>
      <c r="C112" s="140"/>
      <c r="D112" s="139">
        <v>3</v>
      </c>
      <c r="E112" s="138">
        <v>7.5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9.5</v>
      </c>
      <c r="C114" s="136">
        <v>10</v>
      </c>
      <c r="D114" s="135">
        <v>1.5</v>
      </c>
      <c r="E114" s="136">
        <v>18</v>
      </c>
      <c r="F114" s="200"/>
      <c r="G114" s="200"/>
    </row>
    <row r="115" spans="1:7" ht="15.75" x14ac:dyDescent="0.25">
      <c r="A115" s="192" t="s">
        <v>6</v>
      </c>
      <c r="B115" s="138">
        <v>5.5</v>
      </c>
      <c r="C115" s="139">
        <v>10</v>
      </c>
      <c r="D115" s="138">
        <v>1.5</v>
      </c>
      <c r="E115" s="139">
        <v>14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76" t="s">
        <v>42</v>
      </c>
      <c r="B117" s="136">
        <v>9</v>
      </c>
      <c r="C117" s="136">
        <v>14</v>
      </c>
      <c r="D117" s="137"/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5</v>
      </c>
      <c r="C118" s="139">
        <v>14</v>
      </c>
      <c r="D118" s="140"/>
      <c r="E118" s="139">
        <v>19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76" t="s">
        <v>125</v>
      </c>
      <c r="B120" s="136">
        <v>15</v>
      </c>
      <c r="C120" s="137"/>
      <c r="D120" s="137"/>
      <c r="E120" s="136">
        <v>15</v>
      </c>
      <c r="F120" s="200"/>
      <c r="G120" s="200"/>
    </row>
    <row r="121" spans="1:7" ht="15.75" x14ac:dyDescent="0.25">
      <c r="A121" s="192" t="s">
        <v>6</v>
      </c>
      <c r="B121" s="139">
        <v>15</v>
      </c>
      <c r="C121" s="140"/>
      <c r="D121" s="140"/>
      <c r="E121" s="139">
        <v>15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6">
        <v>24</v>
      </c>
      <c r="C122" s="137"/>
      <c r="D122" s="136">
        <v>1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9">
        <v>19</v>
      </c>
      <c r="C123" s="140"/>
      <c r="D123" s="139">
        <v>1</v>
      </c>
      <c r="E123" s="139">
        <v>18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40"/>
      <c r="D124" s="140"/>
      <c r="E124" s="139">
        <v>5</v>
      </c>
      <c r="F124" s="200"/>
      <c r="G124" s="200">
        <f>F124*310</f>
        <v>0</v>
      </c>
    </row>
    <row r="125" spans="1:7" ht="15.75" x14ac:dyDescent="0.25">
      <c r="A125" s="1"/>
      <c r="B125" s="277">
        <v>776</v>
      </c>
      <c r="C125" s="277">
        <v>281</v>
      </c>
      <c r="D125" s="277">
        <v>168</v>
      </c>
      <c r="E125" s="277">
        <v>889</v>
      </c>
      <c r="F125" s="200"/>
      <c r="G125" s="200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124:F125 F88:G90 F85:F87 F91:F121 F4:F26 G4:G87 G91:G125">
    <cfRule type="cellIs" dxfId="355" priority="2" operator="equal">
      <formula>0</formula>
    </cfRule>
  </conditionalFormatting>
  <conditionalFormatting sqref="G5:G125">
    <cfRule type="cellIs" dxfId="354" priority="1" operator="equal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H20" sqref="H20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100</v>
      </c>
      <c r="G1" s="201">
        <f>SUM(G4:G124)</f>
        <v>22000</v>
      </c>
    </row>
    <row r="2" spans="1:8" ht="12.75" x14ac:dyDescent="0.2">
      <c r="A2" s="43" t="s">
        <v>0</v>
      </c>
      <c r="B2" s="479" t="s">
        <v>259</v>
      </c>
      <c r="C2" s="480"/>
      <c r="D2" s="480"/>
      <c r="E2" s="481"/>
      <c r="F2" s="477" t="s">
        <v>260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6</v>
      </c>
      <c r="C4" s="136">
        <v>14</v>
      </c>
      <c r="D4" s="135">
        <v>1.5</v>
      </c>
      <c r="E4" s="135">
        <v>18.5</v>
      </c>
      <c r="F4" s="200"/>
      <c r="G4" s="200"/>
    </row>
    <row r="5" spans="1:8" ht="15.75" x14ac:dyDescent="0.25">
      <c r="A5" s="192" t="s">
        <v>6</v>
      </c>
      <c r="B5" s="138">
        <v>5.5</v>
      </c>
      <c r="C5" s="139">
        <v>10</v>
      </c>
      <c r="D5" s="138">
        <v>1.5</v>
      </c>
      <c r="E5" s="139">
        <v>14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124</v>
      </c>
      <c r="D7" s="136">
        <v>102</v>
      </c>
      <c r="E7" s="136">
        <v>27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120</v>
      </c>
      <c r="D8" s="139">
        <v>102</v>
      </c>
      <c r="E8" s="138">
        <v>19.5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/>
      <c r="E9" s="138">
        <v>7.5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16.5</v>
      </c>
      <c r="C10" s="136">
        <v>4</v>
      </c>
      <c r="D10" s="135">
        <v>3.5</v>
      </c>
      <c r="E10" s="136">
        <v>17</v>
      </c>
      <c r="F10" s="200"/>
      <c r="G10" s="200"/>
    </row>
    <row r="11" spans="1:8" ht="15.75" x14ac:dyDescent="0.25">
      <c r="A11" s="192" t="s">
        <v>6</v>
      </c>
      <c r="B11" s="138">
        <v>14.5</v>
      </c>
      <c r="C11" s="140"/>
      <c r="D11" s="138">
        <v>2.5</v>
      </c>
      <c r="E11" s="139">
        <v>12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39">
        <v>1</v>
      </c>
      <c r="E12" s="139">
        <v>5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5">
        <v>11.5</v>
      </c>
      <c r="C13" s="136">
        <v>1</v>
      </c>
      <c r="D13" s="135">
        <v>2.5</v>
      </c>
      <c r="E13" s="136">
        <v>10</v>
      </c>
      <c r="F13" s="200"/>
      <c r="G13" s="200"/>
    </row>
    <row r="14" spans="1:8" ht="15.75" x14ac:dyDescent="0.25">
      <c r="A14" s="192" t="s">
        <v>6</v>
      </c>
      <c r="B14" s="138">
        <v>11.5</v>
      </c>
      <c r="C14" s="139">
        <v>1</v>
      </c>
      <c r="D14" s="138">
        <v>2.5</v>
      </c>
      <c r="E14" s="139">
        <v>10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5">
        <v>0.5</v>
      </c>
      <c r="E15" s="135">
        <v>8.5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8">
        <v>0.5</v>
      </c>
      <c r="E16" s="138">
        <v>8.5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15.5</v>
      </c>
      <c r="C17" s="136">
        <v>19</v>
      </c>
      <c r="D17" s="137"/>
      <c r="E17" s="135">
        <v>34.5</v>
      </c>
      <c r="F17" s="200"/>
      <c r="G17" s="200"/>
    </row>
    <row r="18" spans="1:8" ht="15.75" x14ac:dyDescent="0.25">
      <c r="A18" s="192" t="s">
        <v>6</v>
      </c>
      <c r="B18" s="139">
        <v>15</v>
      </c>
      <c r="C18" s="139">
        <v>15</v>
      </c>
      <c r="D18" s="140"/>
      <c r="E18" s="139">
        <v>30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8">
        <v>0.5</v>
      </c>
      <c r="C19" s="139">
        <v>4</v>
      </c>
      <c r="D19" s="140"/>
      <c r="E19" s="138">
        <v>4.5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5">
        <v>9.5</v>
      </c>
      <c r="C20" s="136">
        <v>14</v>
      </c>
      <c r="D20" s="135">
        <v>3.5</v>
      </c>
      <c r="E20" s="136">
        <v>20</v>
      </c>
      <c r="F20" s="200"/>
      <c r="G20" s="200"/>
    </row>
    <row r="21" spans="1:8" ht="15.75" x14ac:dyDescent="0.25">
      <c r="A21" s="192" t="s">
        <v>6</v>
      </c>
      <c r="B21" s="139">
        <v>6</v>
      </c>
      <c r="C21" s="139">
        <v>10</v>
      </c>
      <c r="D21" s="138">
        <v>1.5</v>
      </c>
      <c r="E21" s="138">
        <v>14.5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39">
        <v>2</v>
      </c>
      <c r="E22" s="138">
        <v>5.5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10</v>
      </c>
      <c r="C23" s="136">
        <v>9</v>
      </c>
      <c r="D23" s="136">
        <v>1</v>
      </c>
      <c r="E23" s="136">
        <v>18</v>
      </c>
      <c r="F23" s="200"/>
      <c r="G23" s="200"/>
    </row>
    <row r="24" spans="1:8" ht="15.75" x14ac:dyDescent="0.25">
      <c r="A24" s="192" t="s">
        <v>6</v>
      </c>
      <c r="B24" s="138">
        <v>2.5</v>
      </c>
      <c r="C24" s="139">
        <v>9</v>
      </c>
      <c r="D24" s="140"/>
      <c r="E24" s="138">
        <v>11.5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39">
        <v>1</v>
      </c>
      <c r="E25" s="138">
        <v>6.5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5">
        <v>15.5</v>
      </c>
      <c r="C26" s="136">
        <v>32</v>
      </c>
      <c r="D26" s="135">
        <v>5.5</v>
      </c>
      <c r="E26" s="136">
        <v>42</v>
      </c>
      <c r="F26" s="200"/>
      <c r="G26" s="200"/>
    </row>
    <row r="27" spans="1:8" ht="15.75" x14ac:dyDescent="0.25">
      <c r="A27" s="192" t="s">
        <v>6</v>
      </c>
      <c r="B27" s="139">
        <v>11</v>
      </c>
      <c r="C27" s="139">
        <v>28</v>
      </c>
      <c r="D27" s="139">
        <v>2</v>
      </c>
      <c r="E27" s="139">
        <v>37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4.5</v>
      </c>
      <c r="C28" s="139">
        <v>4</v>
      </c>
      <c r="D28" s="138">
        <v>3.5</v>
      </c>
      <c r="E28" s="139">
        <v>5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17</v>
      </c>
      <c r="C29" s="136">
        <v>4</v>
      </c>
      <c r="D29" s="136">
        <v>1</v>
      </c>
      <c r="E29" s="136">
        <v>20</v>
      </c>
      <c r="F29" s="200"/>
      <c r="G29" s="200"/>
    </row>
    <row r="30" spans="1:8" ht="15.75" x14ac:dyDescent="0.25">
      <c r="A30" s="192" t="s">
        <v>6</v>
      </c>
      <c r="B30" s="138">
        <v>16.5</v>
      </c>
      <c r="C30" s="140"/>
      <c r="D30" s="140"/>
      <c r="E30" s="138">
        <v>16.5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9.5</v>
      </c>
      <c r="C32" s="136">
        <v>37</v>
      </c>
      <c r="D32" s="136">
        <v>20</v>
      </c>
      <c r="E32" s="135">
        <v>26.5</v>
      </c>
      <c r="F32" s="200"/>
      <c r="G32" s="200"/>
    </row>
    <row r="33" spans="1:8" ht="15.75" x14ac:dyDescent="0.25">
      <c r="A33" s="192" t="s">
        <v>6</v>
      </c>
      <c r="B33" s="138">
        <v>6.5</v>
      </c>
      <c r="C33" s="139">
        <v>27</v>
      </c>
      <c r="D33" s="139">
        <v>16</v>
      </c>
      <c r="E33" s="138">
        <v>17.5</v>
      </c>
      <c r="F33" s="200">
        <v>15</v>
      </c>
      <c r="G33" s="200">
        <f t="shared" ref="G33" si="14">F33*220</f>
        <v>3300</v>
      </c>
    </row>
    <row r="34" spans="1:8" ht="15.75" x14ac:dyDescent="0.25">
      <c r="A34" s="192" t="s">
        <v>8</v>
      </c>
      <c r="B34" s="139">
        <v>3</v>
      </c>
      <c r="C34" s="139">
        <v>10</v>
      </c>
      <c r="D34" s="139">
        <v>4</v>
      </c>
      <c r="E34" s="139">
        <v>9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6">
        <v>5</v>
      </c>
      <c r="E35" s="135">
        <v>21.5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9">
        <v>5</v>
      </c>
      <c r="E36" s="138">
        <v>14.5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48</v>
      </c>
      <c r="C38" s="136">
        <v>29</v>
      </c>
      <c r="D38" s="136">
        <v>17</v>
      </c>
      <c r="E38" s="136">
        <v>60</v>
      </c>
      <c r="F38" s="200"/>
      <c r="G38" s="200"/>
      <c r="H38" s="72"/>
    </row>
    <row r="39" spans="1:8" ht="15.75" x14ac:dyDescent="0.25">
      <c r="A39" s="192" t="s">
        <v>6</v>
      </c>
      <c r="B39" s="139">
        <v>39</v>
      </c>
      <c r="C39" s="139">
        <v>25</v>
      </c>
      <c r="D39" s="138">
        <v>11.5</v>
      </c>
      <c r="E39" s="138">
        <v>52.5</v>
      </c>
      <c r="F39" s="200">
        <v>25</v>
      </c>
      <c r="G39" s="200">
        <f t="shared" ref="G39" si="18">F39*220</f>
        <v>5500</v>
      </c>
      <c r="H39" s="72"/>
    </row>
    <row r="40" spans="1:8" ht="15.75" x14ac:dyDescent="0.25">
      <c r="A40" s="192" t="s">
        <v>8</v>
      </c>
      <c r="B40" s="139">
        <v>9</v>
      </c>
      <c r="C40" s="139">
        <v>4</v>
      </c>
      <c r="D40" s="138">
        <v>5.5</v>
      </c>
      <c r="E40" s="138">
        <v>7.5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15.5</v>
      </c>
      <c r="C41" s="136">
        <v>24</v>
      </c>
      <c r="D41" s="135">
        <v>5.5</v>
      </c>
      <c r="E41" s="136">
        <v>34</v>
      </c>
      <c r="F41" s="200"/>
      <c r="G41" s="200"/>
      <c r="H41" s="72"/>
    </row>
    <row r="42" spans="1:8" ht="15.75" x14ac:dyDescent="0.25">
      <c r="A42" s="192" t="s">
        <v>6</v>
      </c>
      <c r="B42" s="138">
        <v>14.5</v>
      </c>
      <c r="C42" s="139">
        <v>20</v>
      </c>
      <c r="D42" s="139">
        <v>4</v>
      </c>
      <c r="E42" s="138">
        <v>30.5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1</v>
      </c>
      <c r="C43" s="139">
        <v>4</v>
      </c>
      <c r="D43" s="138">
        <v>1.5</v>
      </c>
      <c r="E43" s="138">
        <v>3.5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5">
        <v>19.5</v>
      </c>
      <c r="C44" s="136">
        <v>4</v>
      </c>
      <c r="D44" s="135">
        <v>3.5</v>
      </c>
      <c r="E44" s="136">
        <v>20</v>
      </c>
      <c r="F44" s="200"/>
      <c r="G44" s="200"/>
    </row>
    <row r="45" spans="1:8" ht="15.75" x14ac:dyDescent="0.25">
      <c r="A45" s="192" t="s">
        <v>6</v>
      </c>
      <c r="B45" s="139">
        <v>14</v>
      </c>
      <c r="C45" s="140"/>
      <c r="D45" s="139">
        <v>2</v>
      </c>
      <c r="E45" s="139">
        <v>12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39">
        <v>4</v>
      </c>
      <c r="D46" s="138">
        <v>1.5</v>
      </c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6">
        <v>16</v>
      </c>
      <c r="C47" s="136">
        <v>65</v>
      </c>
      <c r="D47" s="135">
        <v>32.5</v>
      </c>
      <c r="E47" s="135">
        <v>48.5</v>
      </c>
      <c r="F47" s="200"/>
      <c r="G47" s="200"/>
    </row>
    <row r="48" spans="1:8" ht="15.75" x14ac:dyDescent="0.25">
      <c r="A48" s="192" t="s">
        <v>6</v>
      </c>
      <c r="B48" s="139">
        <v>14</v>
      </c>
      <c r="C48" s="139">
        <v>60</v>
      </c>
      <c r="D48" s="139">
        <v>32</v>
      </c>
      <c r="E48" s="139">
        <v>42</v>
      </c>
      <c r="F48" s="200">
        <v>20</v>
      </c>
      <c r="G48" s="200">
        <f t="shared" ref="G48" si="24">F48*220</f>
        <v>4400</v>
      </c>
    </row>
    <row r="49" spans="1:8" ht="15.75" x14ac:dyDescent="0.25">
      <c r="A49" s="192" t="s">
        <v>8</v>
      </c>
      <c r="B49" s="139">
        <v>2</v>
      </c>
      <c r="C49" s="139">
        <v>5</v>
      </c>
      <c r="D49" s="138">
        <v>0.5</v>
      </c>
      <c r="E49" s="138">
        <v>6.5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12.5</v>
      </c>
      <c r="C50" s="136">
        <v>32</v>
      </c>
      <c r="D50" s="136">
        <v>3</v>
      </c>
      <c r="E50" s="135">
        <v>41.5</v>
      </c>
      <c r="F50" s="200"/>
      <c r="G50" s="200"/>
    </row>
    <row r="51" spans="1:8" ht="15.75" x14ac:dyDescent="0.25">
      <c r="A51" s="192" t="s">
        <v>6</v>
      </c>
      <c r="B51" s="139">
        <v>12</v>
      </c>
      <c r="C51" s="139">
        <v>22</v>
      </c>
      <c r="D51" s="139">
        <v>3</v>
      </c>
      <c r="E51" s="139">
        <v>31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0.5</v>
      </c>
      <c r="C52" s="139">
        <v>10</v>
      </c>
      <c r="D52" s="140"/>
      <c r="E52" s="138">
        <v>10.5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15</v>
      </c>
      <c r="C53" s="136">
        <v>14</v>
      </c>
      <c r="D53" s="135">
        <v>1.5</v>
      </c>
      <c r="E53" s="135">
        <v>27.5</v>
      </c>
      <c r="F53" s="200"/>
      <c r="G53" s="200"/>
    </row>
    <row r="54" spans="1:8" ht="15.75" x14ac:dyDescent="0.25">
      <c r="A54" s="192" t="s">
        <v>6</v>
      </c>
      <c r="B54" s="138">
        <v>13.5</v>
      </c>
      <c r="C54" s="139">
        <v>10</v>
      </c>
      <c r="D54" s="138">
        <v>0.5</v>
      </c>
      <c r="E54" s="139">
        <v>23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39">
        <v>1</v>
      </c>
      <c r="E55" s="138">
        <v>4.5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6</v>
      </c>
      <c r="C56" s="136">
        <v>67</v>
      </c>
      <c r="D56" s="135">
        <v>32.5</v>
      </c>
      <c r="E56" s="135">
        <v>40.5</v>
      </c>
      <c r="F56" s="200"/>
      <c r="G56" s="200"/>
    </row>
    <row r="57" spans="1:8" ht="15.75" x14ac:dyDescent="0.25">
      <c r="A57" s="192" t="s">
        <v>6</v>
      </c>
      <c r="B57" s="139">
        <v>2</v>
      </c>
      <c r="C57" s="139">
        <v>57</v>
      </c>
      <c r="D57" s="138">
        <v>22.5</v>
      </c>
      <c r="E57" s="138">
        <v>36.5</v>
      </c>
      <c r="F57" s="212">
        <v>25</v>
      </c>
      <c r="G57" s="200">
        <f t="shared" ref="G57" si="30">F57*220</f>
        <v>5500</v>
      </c>
    </row>
    <row r="58" spans="1:8" ht="15.75" x14ac:dyDescent="0.25">
      <c r="A58" s="192" t="s">
        <v>8</v>
      </c>
      <c r="B58" s="139">
        <v>4</v>
      </c>
      <c r="C58" s="139">
        <v>10</v>
      </c>
      <c r="D58" s="139">
        <v>10</v>
      </c>
      <c r="E58" s="139">
        <v>4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13</v>
      </c>
      <c r="C59" s="136">
        <v>10</v>
      </c>
      <c r="D59" s="136">
        <v>10</v>
      </c>
      <c r="E59" s="136">
        <v>13</v>
      </c>
      <c r="F59" s="200"/>
      <c r="G59" s="200"/>
    </row>
    <row r="60" spans="1:8" ht="15.75" x14ac:dyDescent="0.25">
      <c r="A60" s="192" t="s">
        <v>6</v>
      </c>
      <c r="B60" s="138">
        <v>10.5</v>
      </c>
      <c r="C60" s="139">
        <v>10</v>
      </c>
      <c r="D60" s="139">
        <v>10</v>
      </c>
      <c r="E60" s="138">
        <v>10.5</v>
      </c>
      <c r="F60" s="200">
        <v>15</v>
      </c>
      <c r="G60" s="200">
        <f t="shared" ref="G60" si="32">F60*220</f>
        <v>3300</v>
      </c>
    </row>
    <row r="61" spans="1:8" ht="15.75" x14ac:dyDescent="0.25">
      <c r="A61" s="192" t="s">
        <v>8</v>
      </c>
      <c r="B61" s="138">
        <v>2.5</v>
      </c>
      <c r="C61" s="140"/>
      <c r="D61" s="140"/>
      <c r="E61" s="138">
        <v>2.5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24</v>
      </c>
      <c r="C62" s="137"/>
      <c r="D62" s="136">
        <v>4</v>
      </c>
      <c r="E62" s="136">
        <v>20</v>
      </c>
      <c r="F62" s="200"/>
      <c r="G62" s="200"/>
      <c r="H62" s="72"/>
    </row>
    <row r="63" spans="1:8" ht="15.75" x14ac:dyDescent="0.25">
      <c r="A63" s="192" t="s">
        <v>6</v>
      </c>
      <c r="B63" s="139">
        <v>19</v>
      </c>
      <c r="C63" s="140"/>
      <c r="D63" s="139">
        <v>4</v>
      </c>
      <c r="E63" s="139">
        <v>15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39">
        <v>5</v>
      </c>
      <c r="C64" s="140"/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7"/>
      <c r="E65" s="135">
        <v>14.5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40"/>
      <c r="E66" s="138">
        <v>11.5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11.5</v>
      </c>
      <c r="C68" s="136">
        <v>56</v>
      </c>
      <c r="D68" s="135">
        <v>50.5</v>
      </c>
      <c r="E68" s="136">
        <v>17</v>
      </c>
      <c r="F68" s="200"/>
      <c r="G68" s="200"/>
    </row>
    <row r="69" spans="1:7" ht="15.75" x14ac:dyDescent="0.25">
      <c r="A69" s="192" t="s">
        <v>6</v>
      </c>
      <c r="B69" s="139">
        <v>11</v>
      </c>
      <c r="C69" s="139">
        <v>20</v>
      </c>
      <c r="D69" s="138">
        <v>14.5</v>
      </c>
      <c r="E69" s="138">
        <v>16.5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10</v>
      </c>
      <c r="C71" s="136">
        <v>19</v>
      </c>
      <c r="D71" s="135">
        <v>5.5</v>
      </c>
      <c r="E71" s="135">
        <v>23.5</v>
      </c>
      <c r="F71" s="200"/>
      <c r="G71" s="200"/>
    </row>
    <row r="72" spans="1:7" ht="15.75" x14ac:dyDescent="0.25">
      <c r="A72" s="192" t="s">
        <v>6</v>
      </c>
      <c r="B72" s="139">
        <v>10</v>
      </c>
      <c r="C72" s="139">
        <v>15</v>
      </c>
      <c r="D72" s="138">
        <v>5.5</v>
      </c>
      <c r="E72" s="138">
        <v>19.5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0.5</v>
      </c>
      <c r="C74" s="136">
        <v>116</v>
      </c>
      <c r="D74" s="135">
        <v>40.5</v>
      </c>
      <c r="E74" s="136">
        <v>76</v>
      </c>
      <c r="F74" s="200"/>
      <c r="G74" s="200"/>
    </row>
    <row r="75" spans="1:7" ht="15.75" x14ac:dyDescent="0.25">
      <c r="A75" s="192" t="s">
        <v>6</v>
      </c>
      <c r="B75" s="140"/>
      <c r="C75" s="139">
        <v>96</v>
      </c>
      <c r="D75" s="138">
        <v>29.5</v>
      </c>
      <c r="E75" s="138">
        <v>66.5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0.5</v>
      </c>
      <c r="C76" s="139">
        <v>20</v>
      </c>
      <c r="D76" s="139">
        <v>11</v>
      </c>
      <c r="E76" s="138">
        <v>9.5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9.5</v>
      </c>
      <c r="C77" s="136">
        <v>9</v>
      </c>
      <c r="D77" s="135">
        <v>0.5</v>
      </c>
      <c r="E77" s="136">
        <v>18</v>
      </c>
      <c r="F77" s="200"/>
      <c r="G77" s="200"/>
    </row>
    <row r="78" spans="1:7" ht="15.75" x14ac:dyDescent="0.25">
      <c r="A78" s="192" t="s">
        <v>6</v>
      </c>
      <c r="B78" s="139">
        <v>7</v>
      </c>
      <c r="C78" s="139">
        <v>9</v>
      </c>
      <c r="D78" s="138">
        <v>0.5</v>
      </c>
      <c r="E78" s="138">
        <v>15.5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2.5</v>
      </c>
      <c r="C80" s="136">
        <v>10</v>
      </c>
      <c r="D80" s="135">
        <v>0.5</v>
      </c>
      <c r="E80" s="136">
        <v>12</v>
      </c>
      <c r="F80" s="200"/>
      <c r="G80" s="200"/>
    </row>
    <row r="81" spans="1:7" ht="15.75" x14ac:dyDescent="0.25">
      <c r="A81" s="192" t="s">
        <v>6</v>
      </c>
      <c r="B81" s="138">
        <v>2.5</v>
      </c>
      <c r="C81" s="139">
        <v>10</v>
      </c>
      <c r="D81" s="138">
        <v>0.5</v>
      </c>
      <c r="E81" s="139">
        <v>12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14</v>
      </c>
      <c r="C82" s="136">
        <v>19</v>
      </c>
      <c r="D82" s="136">
        <v>7</v>
      </c>
      <c r="E82" s="136">
        <v>26</v>
      </c>
      <c r="F82" s="200"/>
      <c r="G82" s="200"/>
    </row>
    <row r="83" spans="1:7" ht="15.75" x14ac:dyDescent="0.25">
      <c r="A83" s="192" t="s">
        <v>6</v>
      </c>
      <c r="B83" s="139">
        <v>12</v>
      </c>
      <c r="C83" s="139">
        <v>15</v>
      </c>
      <c r="D83" s="139">
        <v>7</v>
      </c>
      <c r="E83" s="139">
        <v>20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2</v>
      </c>
      <c r="C84" s="139">
        <v>4</v>
      </c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6">
        <v>6</v>
      </c>
      <c r="C85" s="136">
        <v>24</v>
      </c>
      <c r="D85" s="136">
        <v>2</v>
      </c>
      <c r="E85" s="136">
        <v>28</v>
      </c>
      <c r="F85" s="200"/>
      <c r="G85" s="200"/>
    </row>
    <row r="86" spans="1:7" ht="15.75" x14ac:dyDescent="0.25">
      <c r="A86" s="192" t="s">
        <v>6</v>
      </c>
      <c r="B86" s="139">
        <v>3</v>
      </c>
      <c r="C86" s="139">
        <v>20</v>
      </c>
      <c r="D86" s="139">
        <v>2</v>
      </c>
      <c r="E86" s="139">
        <v>21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40"/>
      <c r="E87" s="139">
        <v>7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14</v>
      </c>
      <c r="C88" s="137"/>
      <c r="D88" s="137"/>
      <c r="E88" s="136">
        <v>14</v>
      </c>
      <c r="F88" s="200"/>
      <c r="G88" s="200"/>
    </row>
    <row r="89" spans="1:7" ht="15.75" x14ac:dyDescent="0.25">
      <c r="A89" s="192" t="s">
        <v>6</v>
      </c>
      <c r="B89" s="139">
        <v>14</v>
      </c>
      <c r="C89" s="140"/>
      <c r="D89" s="140"/>
      <c r="E89" s="139">
        <v>14</v>
      </c>
      <c r="F89" s="200"/>
      <c r="G89" s="200">
        <f>F89*220</f>
        <v>0</v>
      </c>
    </row>
    <row r="90" spans="1:7" ht="15.75" x14ac:dyDescent="0.25">
      <c r="A90" s="276" t="s">
        <v>33</v>
      </c>
      <c r="B90" s="135">
        <v>4.5</v>
      </c>
      <c r="C90" s="136">
        <v>18</v>
      </c>
      <c r="D90" s="135">
        <v>3.5</v>
      </c>
      <c r="E90" s="136">
        <v>19</v>
      </c>
      <c r="F90" s="200"/>
      <c r="G90" s="200"/>
    </row>
    <row r="91" spans="1:7" ht="15.75" x14ac:dyDescent="0.25">
      <c r="A91" s="192" t="s">
        <v>6</v>
      </c>
      <c r="B91" s="138">
        <v>4.5</v>
      </c>
      <c r="C91" s="139">
        <v>10</v>
      </c>
      <c r="D91" s="138">
        <v>3.5</v>
      </c>
      <c r="E91" s="139">
        <v>11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40"/>
      <c r="C92" s="139">
        <v>8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6">
        <v>21</v>
      </c>
      <c r="C93" s="136">
        <v>10</v>
      </c>
      <c r="D93" s="137"/>
      <c r="E93" s="136">
        <v>31</v>
      </c>
      <c r="F93" s="200"/>
      <c r="G93" s="200"/>
    </row>
    <row r="94" spans="1:7" ht="15.75" x14ac:dyDescent="0.25">
      <c r="A94" s="192" t="s">
        <v>6</v>
      </c>
      <c r="B94" s="138">
        <v>15.5</v>
      </c>
      <c r="C94" s="139">
        <v>10</v>
      </c>
      <c r="D94" s="140"/>
      <c r="E94" s="138">
        <v>25.5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20</v>
      </c>
      <c r="C96" s="137"/>
      <c r="D96" s="136">
        <v>3</v>
      </c>
      <c r="E96" s="136">
        <v>17</v>
      </c>
      <c r="F96" s="200"/>
      <c r="G96" s="200"/>
    </row>
    <row r="97" spans="1:7" ht="15.75" x14ac:dyDescent="0.25">
      <c r="A97" s="192" t="s">
        <v>6</v>
      </c>
      <c r="B97" s="139">
        <v>16</v>
      </c>
      <c r="C97" s="140"/>
      <c r="D97" s="140"/>
      <c r="E97" s="139">
        <v>16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39">
        <v>3</v>
      </c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5">
        <v>3.5</v>
      </c>
      <c r="C99" s="136">
        <v>14</v>
      </c>
      <c r="D99" s="137"/>
      <c r="E99" s="135">
        <v>17.5</v>
      </c>
      <c r="F99" s="200"/>
      <c r="G99" s="200"/>
    </row>
    <row r="100" spans="1:7" ht="15.75" x14ac:dyDescent="0.25">
      <c r="A100" s="192" t="s">
        <v>6</v>
      </c>
      <c r="B100" s="139">
        <v>3</v>
      </c>
      <c r="C100" s="139">
        <v>10</v>
      </c>
      <c r="D100" s="140"/>
      <c r="E100" s="139">
        <v>13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16</v>
      </c>
      <c r="C105" s="136">
        <v>10</v>
      </c>
      <c r="D105" s="136">
        <v>6</v>
      </c>
      <c r="E105" s="136">
        <v>20</v>
      </c>
      <c r="F105" s="200"/>
      <c r="G105" s="200"/>
    </row>
    <row r="106" spans="1:7" ht="15.75" x14ac:dyDescent="0.25">
      <c r="A106" s="192" t="s">
        <v>6</v>
      </c>
      <c r="B106" s="138">
        <v>9.5</v>
      </c>
      <c r="C106" s="139">
        <v>10</v>
      </c>
      <c r="D106" s="139">
        <v>6</v>
      </c>
      <c r="E106" s="138">
        <v>13.5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9</v>
      </c>
      <c r="C108" s="136">
        <v>14</v>
      </c>
      <c r="D108" s="136">
        <v>4</v>
      </c>
      <c r="E108" s="136">
        <v>19</v>
      </c>
      <c r="F108" s="200"/>
      <c r="G108" s="200"/>
    </row>
    <row r="109" spans="1:7" ht="15.75" x14ac:dyDescent="0.25">
      <c r="A109" s="192" t="s">
        <v>6</v>
      </c>
      <c r="B109" s="138">
        <v>7.5</v>
      </c>
      <c r="C109" s="139">
        <v>10</v>
      </c>
      <c r="D109" s="139">
        <v>3</v>
      </c>
      <c r="E109" s="138">
        <v>14.5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39">
        <v>1</v>
      </c>
      <c r="E110" s="138">
        <v>4.5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10.5</v>
      </c>
      <c r="C111" s="137"/>
      <c r="D111" s="137"/>
      <c r="E111" s="135">
        <v>10.5</v>
      </c>
      <c r="F111" s="200"/>
      <c r="G111" s="200"/>
    </row>
    <row r="112" spans="1:7" ht="15.75" x14ac:dyDescent="0.25">
      <c r="A112" s="192" t="s">
        <v>6</v>
      </c>
      <c r="B112" s="139">
        <v>9</v>
      </c>
      <c r="C112" s="140"/>
      <c r="D112" s="140"/>
      <c r="E112" s="139">
        <v>9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1</v>
      </c>
      <c r="E114" s="135">
        <v>15.5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1</v>
      </c>
      <c r="E115" s="138">
        <v>11.5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76" t="s">
        <v>42</v>
      </c>
      <c r="B117" s="136">
        <v>9</v>
      </c>
      <c r="C117" s="136">
        <v>14</v>
      </c>
      <c r="D117" s="137"/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5</v>
      </c>
      <c r="C118" s="139">
        <v>14</v>
      </c>
      <c r="D118" s="140"/>
      <c r="E118" s="139">
        <v>19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76" t="s">
        <v>125</v>
      </c>
      <c r="B120" s="136">
        <v>13</v>
      </c>
      <c r="C120" s="137"/>
      <c r="D120" s="137"/>
      <c r="E120" s="136">
        <v>13</v>
      </c>
      <c r="F120" s="200"/>
      <c r="G120" s="200"/>
    </row>
    <row r="121" spans="1:7" ht="15.75" x14ac:dyDescent="0.25">
      <c r="A121" s="192" t="s">
        <v>6</v>
      </c>
      <c r="B121" s="139">
        <v>13</v>
      </c>
      <c r="C121" s="140"/>
      <c r="D121" s="140"/>
      <c r="E121" s="139">
        <v>13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5">
        <v>20.5</v>
      </c>
      <c r="C122" s="136">
        <v>17</v>
      </c>
      <c r="D122" s="135">
        <v>14.5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8">
        <v>15.5</v>
      </c>
      <c r="C123" s="139">
        <v>10</v>
      </c>
      <c r="D123" s="138">
        <v>7.5</v>
      </c>
      <c r="E123" s="139">
        <v>18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39">
        <v>7</v>
      </c>
      <c r="D124" s="139">
        <v>7</v>
      </c>
      <c r="E124" s="139">
        <v>5</v>
      </c>
      <c r="F124" s="200"/>
      <c r="G124" s="200">
        <f>F124*310</f>
        <v>0</v>
      </c>
    </row>
    <row r="125" spans="1:7" ht="12.75" x14ac:dyDescent="0.2">
      <c r="A125" s="1"/>
      <c r="B125" s="177">
        <v>526.5</v>
      </c>
      <c r="C125" s="178">
        <v>892</v>
      </c>
      <c r="D125" s="178">
        <v>394</v>
      </c>
      <c r="E125" s="283">
        <v>1024.5</v>
      </c>
      <c r="F125"/>
      <c r="G125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G91:G124 F88:G90 F85:F87 F91:F121 F4:F26 G4:G87 F124">
    <cfRule type="cellIs" dxfId="353" priority="2" operator="equal">
      <formula>0</formula>
    </cfRule>
  </conditionalFormatting>
  <conditionalFormatting sqref="G5:G124">
    <cfRule type="cellIs" dxfId="35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D22" sqref="D22"/>
    </sheetView>
  </sheetViews>
  <sheetFormatPr defaultRowHeight="11.25" outlineLevelCol="1" x14ac:dyDescent="0.2"/>
  <cols>
    <col min="1" max="1" width="10" bestFit="1" customWidth="1"/>
    <col min="2" max="2" width="9.5" customWidth="1" outlineLevel="1"/>
    <col min="3" max="3" width="9.1640625" customWidth="1" outlineLevel="1"/>
    <col min="4" max="4" width="5.33203125" customWidth="1" outlineLevel="1"/>
    <col min="5" max="5" width="5.5" customWidth="1" outlineLevel="1"/>
  </cols>
  <sheetData>
    <row r="1" spans="1:9" x14ac:dyDescent="0.2">
      <c r="D1">
        <v>20</v>
      </c>
      <c r="E1">
        <v>30</v>
      </c>
      <c r="F1">
        <v>20</v>
      </c>
      <c r="G1">
        <v>30</v>
      </c>
      <c r="I1">
        <v>2</v>
      </c>
    </row>
    <row r="2" spans="1:9" x14ac:dyDescent="0.2">
      <c r="A2" s="27" t="s">
        <v>106</v>
      </c>
      <c r="B2" s="27">
        <v>30</v>
      </c>
      <c r="C2" s="27">
        <v>1</v>
      </c>
      <c r="D2" s="27"/>
      <c r="E2" s="27"/>
    </row>
    <row r="3" spans="1:9" ht="10.15" customHeight="1" x14ac:dyDescent="0.2">
      <c r="A3" s="27" t="s">
        <v>106</v>
      </c>
      <c r="B3" s="27">
        <v>20</v>
      </c>
      <c r="C3" s="27">
        <v>2.5</v>
      </c>
      <c r="D3" s="27"/>
      <c r="E3" s="27"/>
    </row>
    <row r="4" spans="1:9" x14ac:dyDescent="0.2">
      <c r="A4" s="27" t="s">
        <v>106</v>
      </c>
      <c r="B4" s="27">
        <v>20</v>
      </c>
      <c r="C4" s="27">
        <v>2</v>
      </c>
      <c r="D4" s="27"/>
      <c r="E4" s="27"/>
    </row>
    <row r="5" spans="1:9" x14ac:dyDescent="0.2">
      <c r="A5" s="27" t="s">
        <v>106</v>
      </c>
      <c r="B5" s="27">
        <v>20</v>
      </c>
      <c r="C5" s="27">
        <v>3</v>
      </c>
      <c r="D5" s="27"/>
      <c r="E5" s="27"/>
    </row>
    <row r="6" spans="1:9" ht="10.15" customHeight="1" x14ac:dyDescent="0.2">
      <c r="A6" s="27" t="s">
        <v>106</v>
      </c>
      <c r="B6" s="27">
        <v>20</v>
      </c>
      <c r="C6" s="27">
        <v>0.5</v>
      </c>
      <c r="D6" s="27"/>
      <c r="E6" s="27"/>
    </row>
    <row r="7" spans="1:9" ht="10.15" customHeight="1" x14ac:dyDescent="0.2">
      <c r="A7" s="27"/>
      <c r="B7" s="27"/>
      <c r="D7" s="27">
        <f>SUM(C3:C6)</f>
        <v>8</v>
      </c>
      <c r="E7" s="27">
        <f>C2</f>
        <v>1</v>
      </c>
      <c r="F7">
        <v>4</v>
      </c>
      <c r="G7">
        <v>0.5</v>
      </c>
    </row>
    <row r="8" spans="1:9" x14ac:dyDescent="0.2">
      <c r="A8" s="27" t="s">
        <v>114</v>
      </c>
      <c r="B8" s="27">
        <v>20</v>
      </c>
      <c r="C8" s="27">
        <v>1</v>
      </c>
      <c r="D8" s="27"/>
      <c r="E8" s="27"/>
      <c r="F8">
        <v>0</v>
      </c>
      <c r="G8">
        <v>0</v>
      </c>
    </row>
    <row r="9" spans="1:9" x14ac:dyDescent="0.2">
      <c r="A9" s="27" t="s">
        <v>114</v>
      </c>
      <c r="B9" s="27">
        <v>20</v>
      </c>
      <c r="C9" s="27">
        <v>2.5</v>
      </c>
      <c r="D9" s="27"/>
      <c r="E9" s="27"/>
      <c r="F9">
        <v>0</v>
      </c>
      <c r="G9">
        <v>0</v>
      </c>
    </row>
    <row r="10" spans="1:9" x14ac:dyDescent="0.2">
      <c r="A10" s="27"/>
      <c r="B10" s="27"/>
      <c r="C10" s="27"/>
      <c r="D10" s="27">
        <f>C8+C9</f>
        <v>3.5</v>
      </c>
      <c r="E10" s="27"/>
      <c r="F10">
        <v>1.75</v>
      </c>
      <c r="G10">
        <v>0</v>
      </c>
    </row>
    <row r="11" spans="1:9" ht="10.15" customHeight="1" x14ac:dyDescent="0.2">
      <c r="A11" t="s">
        <v>122</v>
      </c>
      <c r="B11">
        <v>30</v>
      </c>
      <c r="C11">
        <v>1</v>
      </c>
      <c r="D11" s="27"/>
      <c r="E11" s="27"/>
      <c r="F11">
        <v>0</v>
      </c>
      <c r="G11">
        <v>0</v>
      </c>
    </row>
    <row r="12" spans="1:9" x14ac:dyDescent="0.2">
      <c r="A12" s="27" t="s">
        <v>117</v>
      </c>
      <c r="B12" s="27">
        <v>20</v>
      </c>
      <c r="C12" s="27">
        <v>1.5</v>
      </c>
      <c r="D12" s="27"/>
      <c r="E12" s="27"/>
      <c r="F12">
        <v>0</v>
      </c>
      <c r="G12">
        <v>0</v>
      </c>
    </row>
    <row r="13" spans="1:9" x14ac:dyDescent="0.2">
      <c r="A13" s="27"/>
      <c r="B13" s="27"/>
      <c r="C13" s="27"/>
      <c r="D13" s="27">
        <f>C12</f>
        <v>1.5</v>
      </c>
      <c r="E13" s="27">
        <f>C11</f>
        <v>1</v>
      </c>
      <c r="F13">
        <v>0.75</v>
      </c>
      <c r="G13">
        <v>0.5</v>
      </c>
    </row>
    <row r="14" spans="1:9" x14ac:dyDescent="0.2">
      <c r="A14" s="27" t="s">
        <v>109</v>
      </c>
      <c r="B14" s="27">
        <v>20</v>
      </c>
      <c r="C14" s="27">
        <v>1</v>
      </c>
      <c r="D14" s="27"/>
      <c r="E14" s="27"/>
      <c r="F14">
        <v>0</v>
      </c>
      <c r="G14">
        <v>0</v>
      </c>
    </row>
    <row r="15" spans="1:9" ht="10.15" customHeight="1" x14ac:dyDescent="0.2">
      <c r="A15" s="27" t="s">
        <v>104</v>
      </c>
      <c r="B15" s="27">
        <v>30</v>
      </c>
      <c r="C15" s="27">
        <v>5</v>
      </c>
      <c r="D15" s="27"/>
      <c r="E15" s="27"/>
      <c r="F15">
        <v>0</v>
      </c>
      <c r="G15">
        <v>0</v>
      </c>
    </row>
    <row r="16" spans="1:9" x14ac:dyDescent="0.2">
      <c r="A16" s="27" t="s">
        <v>104</v>
      </c>
      <c r="B16">
        <v>30</v>
      </c>
      <c r="C16">
        <v>1</v>
      </c>
      <c r="D16" s="27"/>
      <c r="E16" s="27"/>
      <c r="F16">
        <v>0</v>
      </c>
      <c r="G16">
        <v>0</v>
      </c>
    </row>
    <row r="17" spans="1:7" x14ac:dyDescent="0.2">
      <c r="A17" s="27" t="s">
        <v>104</v>
      </c>
      <c r="B17" s="27">
        <v>20</v>
      </c>
      <c r="C17" s="27">
        <v>2</v>
      </c>
      <c r="D17" s="27"/>
      <c r="E17" s="27"/>
      <c r="F17">
        <v>0</v>
      </c>
      <c r="G17">
        <v>0</v>
      </c>
    </row>
    <row r="18" spans="1:7" x14ac:dyDescent="0.2">
      <c r="A18" s="27" t="s">
        <v>104</v>
      </c>
      <c r="B18" s="27">
        <v>30</v>
      </c>
      <c r="C18" s="27">
        <v>2</v>
      </c>
      <c r="D18" s="27"/>
      <c r="E18" s="27"/>
      <c r="F18">
        <v>0</v>
      </c>
      <c r="G18">
        <v>0</v>
      </c>
    </row>
    <row r="19" spans="1:7" x14ac:dyDescent="0.2">
      <c r="A19" t="s">
        <v>104</v>
      </c>
      <c r="B19">
        <v>30</v>
      </c>
      <c r="C19">
        <v>2</v>
      </c>
      <c r="D19" s="27"/>
      <c r="E19" s="27"/>
      <c r="F19">
        <v>0</v>
      </c>
      <c r="G19">
        <v>0</v>
      </c>
    </row>
    <row r="20" spans="1:7" x14ac:dyDescent="0.2">
      <c r="A20" t="s">
        <v>104</v>
      </c>
      <c r="B20">
        <v>30</v>
      </c>
      <c r="C20">
        <v>1</v>
      </c>
      <c r="D20" s="27"/>
      <c r="E20" s="27"/>
      <c r="F20">
        <v>0</v>
      </c>
      <c r="G20">
        <v>0</v>
      </c>
    </row>
    <row r="21" spans="1:7" ht="10.15" customHeight="1" x14ac:dyDescent="0.2">
      <c r="A21" s="4" t="s">
        <v>104</v>
      </c>
      <c r="B21">
        <v>30</v>
      </c>
      <c r="C21">
        <v>1</v>
      </c>
      <c r="D21" s="27"/>
      <c r="E21" s="27"/>
      <c r="F21">
        <v>0</v>
      </c>
      <c r="G21">
        <v>0</v>
      </c>
    </row>
    <row r="22" spans="1:7" ht="10.15" customHeight="1" x14ac:dyDescent="0.2">
      <c r="A22" s="4"/>
      <c r="D22" s="27">
        <f>C17</f>
        <v>2</v>
      </c>
      <c r="E22" s="27">
        <f>C15+C16+C18+C19+C20+C21</f>
        <v>12</v>
      </c>
      <c r="F22">
        <v>1.5</v>
      </c>
      <c r="G22">
        <v>6</v>
      </c>
    </row>
    <row r="23" spans="1:7" x14ac:dyDescent="0.2">
      <c r="A23" s="27" t="s">
        <v>112</v>
      </c>
      <c r="B23" s="27">
        <v>20</v>
      </c>
      <c r="C23" s="27">
        <v>1</v>
      </c>
      <c r="D23" s="27"/>
      <c r="E23" s="27"/>
      <c r="F23">
        <v>0</v>
      </c>
      <c r="G23">
        <v>0</v>
      </c>
    </row>
    <row r="24" spans="1:7" x14ac:dyDescent="0.2">
      <c r="A24" s="27" t="s">
        <v>112</v>
      </c>
      <c r="B24" s="27">
        <v>20</v>
      </c>
      <c r="C24" s="27">
        <v>1</v>
      </c>
      <c r="D24" s="27"/>
      <c r="E24" s="27"/>
      <c r="F24">
        <v>0</v>
      </c>
      <c r="G24">
        <v>0</v>
      </c>
    </row>
    <row r="25" spans="1:7" x14ac:dyDescent="0.2">
      <c r="A25" s="27" t="s">
        <v>112</v>
      </c>
      <c r="B25" s="27">
        <v>20</v>
      </c>
      <c r="C25" s="27">
        <v>4</v>
      </c>
      <c r="D25" s="27"/>
      <c r="E25" s="27"/>
      <c r="F25">
        <v>0</v>
      </c>
      <c r="G25">
        <v>0</v>
      </c>
    </row>
    <row r="26" spans="1:7" x14ac:dyDescent="0.2">
      <c r="A26" s="27"/>
      <c r="B26" s="27"/>
      <c r="C26" s="27"/>
      <c r="D26" s="27">
        <f>SUM(C23:C25)</f>
        <v>6</v>
      </c>
      <c r="E26" s="27"/>
      <c r="F26">
        <v>3</v>
      </c>
      <c r="G26">
        <v>0</v>
      </c>
    </row>
    <row r="27" spans="1:7" x14ac:dyDescent="0.2">
      <c r="A27" s="27" t="s">
        <v>101</v>
      </c>
      <c r="B27" s="27">
        <v>20</v>
      </c>
      <c r="C27" s="27">
        <v>3</v>
      </c>
      <c r="D27" s="27"/>
      <c r="E27" s="27"/>
      <c r="F27">
        <v>0</v>
      </c>
      <c r="G27">
        <v>0</v>
      </c>
    </row>
    <row r="28" spans="1:7" x14ac:dyDescent="0.2">
      <c r="A28" s="27" t="s">
        <v>101</v>
      </c>
      <c r="B28" s="27">
        <v>20</v>
      </c>
      <c r="C28" s="27">
        <v>2.5</v>
      </c>
      <c r="D28" s="27"/>
      <c r="E28" s="27"/>
      <c r="F28">
        <v>0</v>
      </c>
      <c r="G28">
        <v>0</v>
      </c>
    </row>
    <row r="29" spans="1:7" x14ac:dyDescent="0.2">
      <c r="A29" s="27" t="s">
        <v>101</v>
      </c>
      <c r="B29" s="27">
        <v>30</v>
      </c>
      <c r="C29" s="27">
        <v>1</v>
      </c>
      <c r="D29" s="27"/>
      <c r="E29" s="27"/>
      <c r="F29">
        <v>0</v>
      </c>
      <c r="G29">
        <v>0</v>
      </c>
    </row>
    <row r="30" spans="1:7" x14ac:dyDescent="0.2">
      <c r="A30" s="27" t="s">
        <v>101</v>
      </c>
      <c r="B30">
        <v>20</v>
      </c>
      <c r="C30">
        <v>3</v>
      </c>
      <c r="D30" s="27"/>
      <c r="E30" s="27"/>
      <c r="F30">
        <v>0</v>
      </c>
      <c r="G30">
        <v>0</v>
      </c>
    </row>
    <row r="31" spans="1:7" x14ac:dyDescent="0.2">
      <c r="A31" s="4" t="s">
        <v>101</v>
      </c>
      <c r="B31">
        <v>30</v>
      </c>
      <c r="C31">
        <v>2</v>
      </c>
      <c r="D31" s="27"/>
      <c r="E31" s="27"/>
      <c r="F31">
        <v>0</v>
      </c>
      <c r="G31">
        <v>0</v>
      </c>
    </row>
    <row r="32" spans="1:7" x14ac:dyDescent="0.2">
      <c r="A32" s="4"/>
      <c r="D32" s="27">
        <f>C27+C28+C30</f>
        <v>8.5</v>
      </c>
      <c r="E32" s="27">
        <f>C29+C31</f>
        <v>3</v>
      </c>
      <c r="F32">
        <v>4.25</v>
      </c>
      <c r="G32">
        <v>1.5</v>
      </c>
    </row>
    <row r="33" spans="1:7" x14ac:dyDescent="0.2">
      <c r="A33" s="27" t="s">
        <v>105</v>
      </c>
      <c r="B33" s="27">
        <v>20</v>
      </c>
      <c r="C33" s="27">
        <v>1</v>
      </c>
      <c r="D33" s="27"/>
      <c r="E33" s="27"/>
      <c r="F33">
        <v>0</v>
      </c>
      <c r="G33">
        <v>0</v>
      </c>
    </row>
    <row r="34" spans="1:7" x14ac:dyDescent="0.2">
      <c r="A34" s="27" t="s">
        <v>105</v>
      </c>
      <c r="B34" s="27">
        <v>20</v>
      </c>
      <c r="C34" s="27">
        <v>1</v>
      </c>
      <c r="D34" s="27"/>
      <c r="E34" s="27"/>
      <c r="F34">
        <v>0</v>
      </c>
      <c r="G34">
        <v>0</v>
      </c>
    </row>
    <row r="35" spans="1:7" ht="10.15" customHeight="1" x14ac:dyDescent="0.2">
      <c r="A35" s="27" t="s">
        <v>105</v>
      </c>
      <c r="B35" s="27">
        <v>20</v>
      </c>
      <c r="C35" s="27">
        <v>1</v>
      </c>
      <c r="D35" s="27"/>
      <c r="E35" s="27"/>
      <c r="F35">
        <v>0</v>
      </c>
      <c r="G35">
        <v>0</v>
      </c>
    </row>
    <row r="36" spans="1:7" x14ac:dyDescent="0.2">
      <c r="A36" s="27" t="s">
        <v>105</v>
      </c>
      <c r="B36" s="27">
        <v>20</v>
      </c>
      <c r="C36" s="27">
        <v>1</v>
      </c>
      <c r="D36" s="27"/>
      <c r="E36" s="27"/>
      <c r="F36">
        <v>0</v>
      </c>
      <c r="G36">
        <v>0</v>
      </c>
    </row>
    <row r="37" spans="1:7" x14ac:dyDescent="0.2">
      <c r="A37" s="27" t="s">
        <v>105</v>
      </c>
      <c r="B37" s="27">
        <v>20</v>
      </c>
      <c r="C37" s="27">
        <v>1</v>
      </c>
      <c r="D37" s="27"/>
      <c r="E37" s="27"/>
      <c r="F37">
        <v>0</v>
      </c>
      <c r="G37">
        <v>0</v>
      </c>
    </row>
    <row r="38" spans="1:7" x14ac:dyDescent="0.2">
      <c r="A38" s="27" t="s">
        <v>105</v>
      </c>
      <c r="B38" s="27">
        <v>30</v>
      </c>
      <c r="C38" s="27">
        <v>1</v>
      </c>
      <c r="D38" s="27"/>
      <c r="E38" s="27"/>
      <c r="F38">
        <v>0</v>
      </c>
      <c r="G38">
        <v>0</v>
      </c>
    </row>
    <row r="39" spans="1:7" x14ac:dyDescent="0.2">
      <c r="A39" s="27" t="s">
        <v>105</v>
      </c>
      <c r="B39" s="27">
        <v>20</v>
      </c>
      <c r="C39" s="27">
        <v>1</v>
      </c>
      <c r="D39" s="27"/>
      <c r="E39" s="27"/>
      <c r="F39">
        <v>0</v>
      </c>
      <c r="G39">
        <v>0</v>
      </c>
    </row>
    <row r="40" spans="1:7" x14ac:dyDescent="0.2">
      <c r="A40" s="4" t="s">
        <v>105</v>
      </c>
      <c r="B40">
        <v>20</v>
      </c>
      <c r="C40">
        <v>2</v>
      </c>
      <c r="D40" s="27"/>
      <c r="E40" s="27"/>
      <c r="F40">
        <v>0</v>
      </c>
      <c r="G40">
        <v>0</v>
      </c>
    </row>
    <row r="41" spans="1:7" ht="10.15" customHeight="1" x14ac:dyDescent="0.2">
      <c r="A41" s="4" t="s">
        <v>105</v>
      </c>
      <c r="B41">
        <v>20</v>
      </c>
      <c r="C41">
        <v>1.5</v>
      </c>
      <c r="D41" s="27"/>
      <c r="E41" s="27"/>
      <c r="F41">
        <v>0</v>
      </c>
      <c r="G41">
        <v>0</v>
      </c>
    </row>
    <row r="42" spans="1:7" x14ac:dyDescent="0.2">
      <c r="A42" s="4" t="s">
        <v>105</v>
      </c>
      <c r="B42">
        <v>20</v>
      </c>
      <c r="C42">
        <v>0.5</v>
      </c>
      <c r="D42" s="27"/>
      <c r="E42" s="27"/>
      <c r="F42">
        <v>0</v>
      </c>
      <c r="G42">
        <v>0</v>
      </c>
    </row>
    <row r="43" spans="1:7" x14ac:dyDescent="0.2">
      <c r="A43" s="4" t="s">
        <v>105</v>
      </c>
      <c r="B43">
        <v>20</v>
      </c>
      <c r="C43">
        <v>2.5</v>
      </c>
      <c r="D43" s="27"/>
      <c r="E43" s="27"/>
      <c r="F43">
        <v>0</v>
      </c>
      <c r="G43">
        <v>0</v>
      </c>
    </row>
    <row r="44" spans="1:7" x14ac:dyDescent="0.2">
      <c r="A44" s="4" t="s">
        <v>105</v>
      </c>
      <c r="B44">
        <v>20</v>
      </c>
      <c r="C44">
        <v>2</v>
      </c>
      <c r="D44" s="27"/>
      <c r="E44" s="27"/>
      <c r="F44">
        <v>0</v>
      </c>
      <c r="G44">
        <v>0</v>
      </c>
    </row>
    <row r="45" spans="1:7" x14ac:dyDescent="0.2">
      <c r="A45" s="4" t="s">
        <v>105</v>
      </c>
      <c r="B45">
        <v>20</v>
      </c>
      <c r="C45">
        <v>2</v>
      </c>
      <c r="D45" s="27"/>
      <c r="E45" s="27"/>
      <c r="F45">
        <v>0</v>
      </c>
      <c r="G45">
        <v>0</v>
      </c>
    </row>
    <row r="46" spans="1:7" ht="10.15" customHeight="1" x14ac:dyDescent="0.2">
      <c r="A46" s="4" t="s">
        <v>105</v>
      </c>
      <c r="B46">
        <v>20</v>
      </c>
      <c r="C46">
        <v>2.5</v>
      </c>
      <c r="D46" s="27"/>
      <c r="E46" s="27"/>
      <c r="F46">
        <v>0</v>
      </c>
      <c r="G46">
        <v>0</v>
      </c>
    </row>
    <row r="47" spans="1:7" x14ac:dyDescent="0.2">
      <c r="A47" s="4" t="s">
        <v>105</v>
      </c>
      <c r="B47">
        <v>20</v>
      </c>
      <c r="C47">
        <v>1</v>
      </c>
      <c r="D47" s="27"/>
      <c r="E47" s="27"/>
      <c r="F47">
        <v>0</v>
      </c>
      <c r="G47">
        <v>0</v>
      </c>
    </row>
    <row r="48" spans="1:7" x14ac:dyDescent="0.2">
      <c r="A48" s="4"/>
      <c r="D48" s="27">
        <f>SUM(C33:C47)-C38</f>
        <v>20</v>
      </c>
      <c r="E48" s="27">
        <v>1</v>
      </c>
      <c r="F48">
        <v>10</v>
      </c>
      <c r="G48">
        <v>0.5</v>
      </c>
    </row>
    <row r="49" spans="1:7" x14ac:dyDescent="0.2">
      <c r="A49" s="27" t="s">
        <v>113</v>
      </c>
      <c r="B49" s="27">
        <v>20</v>
      </c>
      <c r="C49" s="27">
        <v>3</v>
      </c>
      <c r="D49" s="27"/>
      <c r="E49" s="27"/>
      <c r="F49">
        <v>0</v>
      </c>
      <c r="G49">
        <v>0</v>
      </c>
    </row>
    <row r="50" spans="1:7" x14ac:dyDescent="0.2">
      <c r="A50" s="27"/>
      <c r="B50" s="27"/>
      <c r="C50" s="27"/>
      <c r="D50" s="27">
        <f>C49</f>
        <v>3</v>
      </c>
      <c r="E50" s="27"/>
      <c r="F50">
        <v>1.5</v>
      </c>
      <c r="G50">
        <v>0</v>
      </c>
    </row>
    <row r="51" spans="1:7" ht="10.15" customHeight="1" x14ac:dyDescent="0.2">
      <c r="A51" s="27" t="s">
        <v>110</v>
      </c>
      <c r="B51">
        <v>20</v>
      </c>
      <c r="C51">
        <v>2.5</v>
      </c>
      <c r="D51" s="27"/>
      <c r="E51" s="27"/>
      <c r="F51">
        <v>0</v>
      </c>
      <c r="G51">
        <v>0</v>
      </c>
    </row>
    <row r="52" spans="1:7" x14ac:dyDescent="0.2">
      <c r="A52" s="27" t="s">
        <v>110</v>
      </c>
      <c r="B52" s="27">
        <v>20</v>
      </c>
      <c r="C52" s="27">
        <v>2</v>
      </c>
      <c r="D52" s="27"/>
      <c r="E52" s="27"/>
      <c r="F52">
        <v>0</v>
      </c>
      <c r="G52">
        <v>0</v>
      </c>
    </row>
    <row r="53" spans="1:7" x14ac:dyDescent="0.2">
      <c r="A53" s="27" t="s">
        <v>110</v>
      </c>
      <c r="B53" s="27">
        <v>20</v>
      </c>
      <c r="C53" s="27">
        <v>2.5</v>
      </c>
      <c r="D53" s="27"/>
      <c r="E53" s="27"/>
      <c r="F53">
        <v>0</v>
      </c>
      <c r="G53">
        <v>0</v>
      </c>
    </row>
    <row r="54" spans="1:7" x14ac:dyDescent="0.2">
      <c r="A54" s="27" t="s">
        <v>110</v>
      </c>
      <c r="B54" s="27">
        <v>20</v>
      </c>
      <c r="C54" s="27">
        <v>1.5</v>
      </c>
      <c r="D54" s="27"/>
      <c r="E54" s="27"/>
      <c r="F54">
        <v>0</v>
      </c>
      <c r="G54">
        <v>0</v>
      </c>
    </row>
    <row r="55" spans="1:7" x14ac:dyDescent="0.2">
      <c r="A55" s="27" t="s">
        <v>110</v>
      </c>
      <c r="B55">
        <v>20</v>
      </c>
      <c r="C55">
        <v>2</v>
      </c>
      <c r="D55" s="27"/>
      <c r="E55" s="27"/>
      <c r="F55">
        <v>0</v>
      </c>
      <c r="G55">
        <v>0</v>
      </c>
    </row>
    <row r="56" spans="1:7" x14ac:dyDescent="0.2">
      <c r="A56" s="27" t="s">
        <v>110</v>
      </c>
      <c r="B56" s="27">
        <v>20</v>
      </c>
      <c r="C56" s="27">
        <v>2</v>
      </c>
      <c r="D56" s="27"/>
      <c r="E56" s="27"/>
      <c r="F56">
        <v>0</v>
      </c>
      <c r="G56">
        <v>0</v>
      </c>
    </row>
    <row r="57" spans="1:7" ht="10.15" customHeight="1" x14ac:dyDescent="0.2">
      <c r="A57" s="27" t="s">
        <v>110</v>
      </c>
      <c r="B57" s="27">
        <v>20</v>
      </c>
      <c r="C57" s="27">
        <v>1</v>
      </c>
      <c r="D57" s="27"/>
      <c r="E57" s="27"/>
      <c r="F57">
        <v>0</v>
      </c>
      <c r="G57">
        <v>0</v>
      </c>
    </row>
    <row r="58" spans="1:7" x14ac:dyDescent="0.2">
      <c r="A58" s="27" t="s">
        <v>110</v>
      </c>
      <c r="B58" s="27">
        <v>20</v>
      </c>
      <c r="C58" s="27">
        <v>2</v>
      </c>
      <c r="D58" s="27"/>
      <c r="E58" s="27"/>
      <c r="F58">
        <v>0</v>
      </c>
      <c r="G58">
        <v>0</v>
      </c>
    </row>
    <row r="59" spans="1:7" x14ac:dyDescent="0.2">
      <c r="A59" s="27" t="s">
        <v>110</v>
      </c>
      <c r="B59" s="27">
        <v>30</v>
      </c>
      <c r="C59" s="27">
        <v>1.5</v>
      </c>
      <c r="D59" s="27"/>
      <c r="E59" s="27"/>
      <c r="F59">
        <v>0</v>
      </c>
      <c r="G59">
        <v>0</v>
      </c>
    </row>
    <row r="60" spans="1:7" x14ac:dyDescent="0.2">
      <c r="A60" t="s">
        <v>110</v>
      </c>
      <c r="B60">
        <v>20</v>
      </c>
      <c r="C60">
        <v>5.5</v>
      </c>
      <c r="D60" s="27"/>
      <c r="E60" s="27"/>
      <c r="F60">
        <v>0</v>
      </c>
      <c r="G60">
        <v>0</v>
      </c>
    </row>
    <row r="61" spans="1:7" x14ac:dyDescent="0.2">
      <c r="A61" s="4" t="s">
        <v>110</v>
      </c>
      <c r="B61">
        <v>30</v>
      </c>
      <c r="C61">
        <v>4</v>
      </c>
      <c r="D61" s="27"/>
      <c r="E61" s="27"/>
      <c r="F61">
        <v>0</v>
      </c>
      <c r="G61">
        <v>0</v>
      </c>
    </row>
    <row r="62" spans="1:7" x14ac:dyDescent="0.2">
      <c r="A62" s="4" t="s">
        <v>110</v>
      </c>
      <c r="B62">
        <v>20</v>
      </c>
      <c r="C62">
        <v>1</v>
      </c>
      <c r="D62" s="27"/>
      <c r="E62" s="27"/>
      <c r="F62">
        <v>0</v>
      </c>
      <c r="G62">
        <v>0</v>
      </c>
    </row>
    <row r="63" spans="1:7" ht="10.15" customHeight="1" x14ac:dyDescent="0.2">
      <c r="A63" s="4" t="s">
        <v>110</v>
      </c>
      <c r="B63">
        <v>20</v>
      </c>
      <c r="C63">
        <v>1.5</v>
      </c>
      <c r="D63" s="27"/>
      <c r="E63" s="27"/>
      <c r="F63">
        <v>0</v>
      </c>
      <c r="G63">
        <v>0</v>
      </c>
    </row>
    <row r="64" spans="1:7" ht="10.15" customHeight="1" x14ac:dyDescent="0.2">
      <c r="A64" s="4"/>
      <c r="D64" s="27">
        <f>SUM(C51:C63)-C61</f>
        <v>25</v>
      </c>
      <c r="E64" s="27"/>
      <c r="F64">
        <v>12.5</v>
      </c>
      <c r="G64">
        <v>0</v>
      </c>
    </row>
    <row r="65" spans="1:7" x14ac:dyDescent="0.2">
      <c r="A65" s="27" t="s">
        <v>120</v>
      </c>
      <c r="B65" s="27">
        <v>20</v>
      </c>
      <c r="C65" s="27">
        <v>2</v>
      </c>
      <c r="D65" s="27"/>
      <c r="E65" s="27"/>
      <c r="F65">
        <v>0</v>
      </c>
      <c r="G65">
        <v>0</v>
      </c>
    </row>
    <row r="66" spans="1:7" x14ac:dyDescent="0.2">
      <c r="A66" s="4" t="s">
        <v>120</v>
      </c>
      <c r="B66">
        <v>20</v>
      </c>
      <c r="C66">
        <v>2.5</v>
      </c>
      <c r="D66" s="27"/>
      <c r="E66" s="27"/>
      <c r="F66">
        <v>0</v>
      </c>
      <c r="G66">
        <v>0</v>
      </c>
    </row>
    <row r="67" spans="1:7" x14ac:dyDescent="0.2">
      <c r="A67" s="4" t="s">
        <v>120</v>
      </c>
      <c r="B67">
        <v>20</v>
      </c>
      <c r="C67">
        <v>1.5</v>
      </c>
      <c r="D67" s="27"/>
      <c r="E67" s="27"/>
      <c r="F67">
        <v>0</v>
      </c>
      <c r="G67">
        <v>0</v>
      </c>
    </row>
    <row r="68" spans="1:7" x14ac:dyDescent="0.2">
      <c r="A68" s="4" t="s">
        <v>120</v>
      </c>
      <c r="B68">
        <v>20</v>
      </c>
      <c r="C68">
        <v>1</v>
      </c>
      <c r="D68" s="27"/>
      <c r="E68" s="27"/>
      <c r="F68">
        <v>0</v>
      </c>
      <c r="G68">
        <v>0</v>
      </c>
    </row>
    <row r="69" spans="1:7" x14ac:dyDescent="0.2">
      <c r="A69" s="4" t="s">
        <v>120</v>
      </c>
      <c r="B69">
        <v>20</v>
      </c>
      <c r="C69">
        <v>1</v>
      </c>
      <c r="D69" s="27"/>
      <c r="E69" s="27"/>
      <c r="F69">
        <v>0</v>
      </c>
      <c r="G69">
        <v>0</v>
      </c>
    </row>
    <row r="70" spans="1:7" x14ac:dyDescent="0.2">
      <c r="A70" s="4"/>
      <c r="D70" s="27">
        <f>SUM(C65:C69)</f>
        <v>8</v>
      </c>
      <c r="E70" s="27"/>
      <c r="F70">
        <v>4</v>
      </c>
      <c r="G70">
        <v>0</v>
      </c>
    </row>
    <row r="71" spans="1:7" ht="10.15" customHeight="1" x14ac:dyDescent="0.2">
      <c r="A71" s="27" t="s">
        <v>116</v>
      </c>
      <c r="B71" s="27">
        <v>20</v>
      </c>
      <c r="C71" s="27">
        <v>1</v>
      </c>
      <c r="D71" s="27"/>
      <c r="E71" s="27"/>
      <c r="F71">
        <v>0</v>
      </c>
      <c r="G71">
        <v>0</v>
      </c>
    </row>
    <row r="72" spans="1:7" ht="10.15" customHeight="1" x14ac:dyDescent="0.2">
      <c r="A72" s="27"/>
      <c r="B72" s="27"/>
      <c r="C72" s="27"/>
      <c r="D72" s="27">
        <f>C71</f>
        <v>1</v>
      </c>
      <c r="E72" s="27"/>
      <c r="F72">
        <v>0.5</v>
      </c>
      <c r="G72">
        <v>0</v>
      </c>
    </row>
    <row r="73" spans="1:7" x14ac:dyDescent="0.2">
      <c r="A73" s="27" t="s">
        <v>118</v>
      </c>
      <c r="B73" s="27">
        <v>20</v>
      </c>
      <c r="C73" s="27">
        <v>1</v>
      </c>
      <c r="D73" s="27"/>
      <c r="E73" s="27"/>
      <c r="F73">
        <v>0</v>
      </c>
      <c r="G73">
        <v>0</v>
      </c>
    </row>
    <row r="74" spans="1:7" x14ac:dyDescent="0.2">
      <c r="A74" t="s">
        <v>118</v>
      </c>
      <c r="B74">
        <v>20</v>
      </c>
      <c r="C74">
        <v>2</v>
      </c>
      <c r="D74" s="27"/>
      <c r="E74" s="27"/>
      <c r="F74">
        <v>0</v>
      </c>
      <c r="G74">
        <v>0</v>
      </c>
    </row>
    <row r="75" spans="1:7" x14ac:dyDescent="0.2">
      <c r="D75" s="27">
        <f>C73+C74</f>
        <v>3</v>
      </c>
      <c r="E75" s="27"/>
      <c r="F75">
        <v>1.5</v>
      </c>
      <c r="G75">
        <v>0</v>
      </c>
    </row>
    <row r="76" spans="1:7" x14ac:dyDescent="0.2">
      <c r="A76" s="27" t="s">
        <v>100</v>
      </c>
      <c r="B76" s="27">
        <v>20</v>
      </c>
      <c r="C76" s="27">
        <v>2</v>
      </c>
      <c r="D76" s="27"/>
      <c r="E76" s="27"/>
      <c r="F76">
        <v>0</v>
      </c>
      <c r="G76">
        <v>0</v>
      </c>
    </row>
    <row r="77" spans="1:7" x14ac:dyDescent="0.2">
      <c r="A77" s="27" t="s">
        <v>100</v>
      </c>
      <c r="B77" s="27">
        <v>20</v>
      </c>
      <c r="C77" s="27">
        <v>2</v>
      </c>
      <c r="D77" s="27"/>
      <c r="E77" s="27"/>
      <c r="F77">
        <v>0</v>
      </c>
      <c r="G77">
        <v>0</v>
      </c>
    </row>
    <row r="78" spans="1:7" x14ac:dyDescent="0.2">
      <c r="A78" s="27" t="s">
        <v>100</v>
      </c>
      <c r="B78">
        <v>20</v>
      </c>
      <c r="C78">
        <v>1.5</v>
      </c>
      <c r="D78" s="27"/>
      <c r="E78" s="27"/>
      <c r="F78">
        <v>0</v>
      </c>
      <c r="G78">
        <v>0</v>
      </c>
    </row>
    <row r="79" spans="1:7" x14ac:dyDescent="0.2">
      <c r="A79" s="4" t="s">
        <v>100</v>
      </c>
      <c r="B79">
        <v>20</v>
      </c>
      <c r="C79">
        <v>2.5</v>
      </c>
      <c r="D79" s="27"/>
      <c r="E79" s="27"/>
      <c r="F79">
        <v>0</v>
      </c>
      <c r="G79">
        <v>0</v>
      </c>
    </row>
    <row r="80" spans="1:7" x14ac:dyDescent="0.2">
      <c r="A80" s="4" t="s">
        <v>100</v>
      </c>
      <c r="B80">
        <v>20</v>
      </c>
      <c r="C80">
        <v>4</v>
      </c>
      <c r="D80" s="27"/>
      <c r="E80" s="27"/>
      <c r="F80">
        <v>0</v>
      </c>
      <c r="G80">
        <v>0</v>
      </c>
    </row>
    <row r="81" spans="1:7" x14ac:dyDescent="0.2">
      <c r="A81" s="4"/>
      <c r="D81" s="27">
        <f>SUM(C76:C80)</f>
        <v>12</v>
      </c>
      <c r="E81" s="27"/>
      <c r="F81">
        <v>6</v>
      </c>
      <c r="G81">
        <v>0</v>
      </c>
    </row>
    <row r="82" spans="1:7" x14ac:dyDescent="0.2">
      <c r="A82" s="27" t="s">
        <v>99</v>
      </c>
      <c r="B82" s="27">
        <v>20</v>
      </c>
      <c r="C82" s="27">
        <v>1</v>
      </c>
      <c r="D82" s="27"/>
      <c r="E82" s="27"/>
      <c r="F82">
        <v>0</v>
      </c>
      <c r="G82">
        <v>0</v>
      </c>
    </row>
    <row r="83" spans="1:7" x14ac:dyDescent="0.2">
      <c r="A83" s="27" t="s">
        <v>99</v>
      </c>
      <c r="B83" s="27">
        <v>20</v>
      </c>
      <c r="C83" s="27">
        <v>1</v>
      </c>
      <c r="D83" s="27"/>
      <c r="E83" s="27"/>
      <c r="F83">
        <v>0</v>
      </c>
      <c r="G83">
        <v>0</v>
      </c>
    </row>
    <row r="84" spans="1:7" x14ac:dyDescent="0.2">
      <c r="A84" s="27" t="s">
        <v>99</v>
      </c>
      <c r="B84" s="27">
        <v>30</v>
      </c>
      <c r="C84" s="27">
        <v>3</v>
      </c>
      <c r="D84" s="27"/>
      <c r="E84" s="27"/>
      <c r="F84">
        <v>0</v>
      </c>
      <c r="G84">
        <v>0</v>
      </c>
    </row>
    <row r="85" spans="1:7" x14ac:dyDescent="0.2">
      <c r="A85" s="27" t="s">
        <v>99</v>
      </c>
      <c r="B85" s="27">
        <v>20</v>
      </c>
      <c r="C85" s="27">
        <v>1</v>
      </c>
      <c r="F85">
        <v>0</v>
      </c>
      <c r="G85">
        <v>0</v>
      </c>
    </row>
    <row r="86" spans="1:7" x14ac:dyDescent="0.2">
      <c r="A86" s="27" t="s">
        <v>99</v>
      </c>
      <c r="B86" s="27">
        <v>20</v>
      </c>
      <c r="C86" s="27">
        <v>1</v>
      </c>
      <c r="F86">
        <v>0</v>
      </c>
      <c r="G86">
        <v>0</v>
      </c>
    </row>
    <row r="87" spans="1:7" x14ac:dyDescent="0.2">
      <c r="A87" t="s">
        <v>99</v>
      </c>
      <c r="B87">
        <v>20</v>
      </c>
      <c r="C87">
        <v>2</v>
      </c>
      <c r="F87">
        <v>0</v>
      </c>
      <c r="G87">
        <v>0</v>
      </c>
    </row>
    <row r="88" spans="1:7" x14ac:dyDescent="0.2">
      <c r="A88" t="s">
        <v>99</v>
      </c>
      <c r="B88">
        <v>20</v>
      </c>
      <c r="C88">
        <v>6</v>
      </c>
      <c r="F88">
        <v>0</v>
      </c>
      <c r="G88">
        <v>0</v>
      </c>
    </row>
    <row r="89" spans="1:7" x14ac:dyDescent="0.2">
      <c r="A89" t="s">
        <v>99</v>
      </c>
      <c r="B89">
        <v>20</v>
      </c>
      <c r="C89">
        <v>2</v>
      </c>
      <c r="F89">
        <v>0</v>
      </c>
      <c r="G89">
        <v>0</v>
      </c>
    </row>
    <row r="90" spans="1:7" x14ac:dyDescent="0.2">
      <c r="A90" t="s">
        <v>99</v>
      </c>
      <c r="B90">
        <v>20</v>
      </c>
      <c r="C90">
        <v>1.5</v>
      </c>
      <c r="F90">
        <v>0</v>
      </c>
      <c r="G90">
        <v>0</v>
      </c>
    </row>
    <row r="91" spans="1:7" x14ac:dyDescent="0.2">
      <c r="D91">
        <f>SUM(C82:C90)-C84</f>
        <v>15.5</v>
      </c>
      <c r="F91">
        <v>7.75</v>
      </c>
      <c r="G91">
        <v>0</v>
      </c>
    </row>
    <row r="92" spans="1:7" x14ac:dyDescent="0.2">
      <c r="A92" s="27" t="s">
        <v>119</v>
      </c>
      <c r="B92" s="27">
        <v>20</v>
      </c>
      <c r="C92" s="27">
        <v>2</v>
      </c>
      <c r="F92">
        <v>0</v>
      </c>
      <c r="G92">
        <v>0</v>
      </c>
    </row>
    <row r="93" spans="1:7" x14ac:dyDescent="0.2">
      <c r="A93" s="27" t="s">
        <v>119</v>
      </c>
      <c r="B93" s="27">
        <v>30</v>
      </c>
      <c r="C93" s="27">
        <v>2</v>
      </c>
      <c r="F93">
        <v>0</v>
      </c>
      <c r="G93">
        <v>0</v>
      </c>
    </row>
    <row r="94" spans="1:7" x14ac:dyDescent="0.2">
      <c r="A94" s="27" t="s">
        <v>119</v>
      </c>
      <c r="B94" s="27">
        <v>30</v>
      </c>
      <c r="C94" s="27">
        <v>5</v>
      </c>
      <c r="F94">
        <v>0</v>
      </c>
      <c r="G94">
        <v>0</v>
      </c>
    </row>
    <row r="95" spans="1:7" x14ac:dyDescent="0.2">
      <c r="A95" s="4" t="s">
        <v>119</v>
      </c>
      <c r="B95">
        <v>20</v>
      </c>
      <c r="C95">
        <v>1</v>
      </c>
      <c r="F95">
        <v>0</v>
      </c>
      <c r="G95">
        <v>0</v>
      </c>
    </row>
    <row r="96" spans="1:7" x14ac:dyDescent="0.2">
      <c r="A96" s="4" t="s">
        <v>119</v>
      </c>
      <c r="B96">
        <v>20</v>
      </c>
      <c r="C96">
        <v>2.5</v>
      </c>
      <c r="F96">
        <v>0</v>
      </c>
      <c r="G96">
        <v>0</v>
      </c>
    </row>
    <row r="97" spans="1:7" x14ac:dyDescent="0.2">
      <c r="A97" s="4" t="s">
        <v>119</v>
      </c>
      <c r="B97">
        <v>20</v>
      </c>
      <c r="C97">
        <v>2</v>
      </c>
      <c r="F97">
        <v>0</v>
      </c>
      <c r="G97">
        <v>0</v>
      </c>
    </row>
    <row r="98" spans="1:7" x14ac:dyDescent="0.2">
      <c r="A98" s="4"/>
      <c r="D98">
        <f>SUM(C92:C97)-C93-C94</f>
        <v>7.5</v>
      </c>
      <c r="E98">
        <f>C93+C94</f>
        <v>7</v>
      </c>
      <c r="F98">
        <v>3.75</v>
      </c>
      <c r="G98">
        <v>3.5</v>
      </c>
    </row>
    <row r="99" spans="1:7" x14ac:dyDescent="0.2">
      <c r="A99" s="27" t="s">
        <v>115</v>
      </c>
      <c r="B99">
        <v>30</v>
      </c>
      <c r="C99">
        <v>1.5</v>
      </c>
      <c r="F99">
        <v>0</v>
      </c>
      <c r="G99">
        <v>0</v>
      </c>
    </row>
    <row r="100" spans="1:7" x14ac:dyDescent="0.2">
      <c r="A100" s="27"/>
      <c r="E100">
        <f>C99</f>
        <v>1.5</v>
      </c>
      <c r="F100">
        <v>0</v>
      </c>
      <c r="G100">
        <v>0.75</v>
      </c>
    </row>
    <row r="101" spans="1:7" x14ac:dyDescent="0.2">
      <c r="A101" s="27" t="s">
        <v>111</v>
      </c>
      <c r="B101" s="27">
        <v>20</v>
      </c>
      <c r="C101" s="27">
        <v>1</v>
      </c>
      <c r="F101">
        <v>0</v>
      </c>
      <c r="G101">
        <v>0</v>
      </c>
    </row>
    <row r="102" spans="1:7" x14ac:dyDescent="0.2">
      <c r="A102" s="4" t="s">
        <v>111</v>
      </c>
      <c r="B102">
        <v>20</v>
      </c>
      <c r="C102">
        <v>2</v>
      </c>
      <c r="F102">
        <v>0</v>
      </c>
      <c r="G102">
        <v>0</v>
      </c>
    </row>
    <row r="103" spans="1:7" x14ac:dyDescent="0.2">
      <c r="A103" s="4" t="s">
        <v>111</v>
      </c>
      <c r="B103">
        <v>20</v>
      </c>
      <c r="C103">
        <v>1</v>
      </c>
      <c r="F103">
        <v>0</v>
      </c>
      <c r="G103">
        <v>0</v>
      </c>
    </row>
    <row r="104" spans="1:7" x14ac:dyDescent="0.2">
      <c r="A104" s="4" t="s">
        <v>111</v>
      </c>
      <c r="B104">
        <v>20</v>
      </c>
      <c r="C104">
        <v>2</v>
      </c>
      <c r="F104">
        <v>0</v>
      </c>
      <c r="G104">
        <v>0</v>
      </c>
    </row>
    <row r="105" spans="1:7" x14ac:dyDescent="0.2">
      <c r="A105" s="4" t="s">
        <v>111</v>
      </c>
      <c r="B105">
        <v>20</v>
      </c>
      <c r="C105">
        <v>1</v>
      </c>
      <c r="F105">
        <v>0</v>
      </c>
      <c r="G105">
        <v>0</v>
      </c>
    </row>
    <row r="106" spans="1:7" x14ac:dyDescent="0.2">
      <c r="A106" s="4" t="s">
        <v>111</v>
      </c>
      <c r="B106">
        <v>20</v>
      </c>
      <c r="C106">
        <v>1</v>
      </c>
      <c r="F106">
        <v>0</v>
      </c>
      <c r="G106">
        <v>0</v>
      </c>
    </row>
    <row r="107" spans="1:7" x14ac:dyDescent="0.2">
      <c r="A107" s="4" t="s">
        <v>111</v>
      </c>
      <c r="B107">
        <v>30</v>
      </c>
      <c r="C107">
        <v>1</v>
      </c>
      <c r="F107">
        <v>0</v>
      </c>
      <c r="G107">
        <v>0</v>
      </c>
    </row>
    <row r="108" spans="1:7" x14ac:dyDescent="0.2">
      <c r="A108" s="4"/>
      <c r="D108">
        <f>SUM(C101:C106)</f>
        <v>8</v>
      </c>
      <c r="E108">
        <f>C107</f>
        <v>1</v>
      </c>
      <c r="F108">
        <v>4</v>
      </c>
      <c r="G108">
        <v>0.5</v>
      </c>
    </row>
    <row r="109" spans="1:7" x14ac:dyDescent="0.2">
      <c r="A109" s="27" t="s">
        <v>107</v>
      </c>
      <c r="B109">
        <v>20</v>
      </c>
      <c r="C109">
        <v>2</v>
      </c>
      <c r="F109">
        <v>0</v>
      </c>
      <c r="G109">
        <v>0</v>
      </c>
    </row>
    <row r="110" spans="1:7" x14ac:dyDescent="0.2">
      <c r="A110" s="27" t="s">
        <v>107</v>
      </c>
      <c r="B110" s="27">
        <v>20</v>
      </c>
      <c r="C110" s="27">
        <v>1</v>
      </c>
      <c r="F110">
        <v>0</v>
      </c>
      <c r="G110">
        <v>0</v>
      </c>
    </row>
    <row r="111" spans="1:7" x14ac:dyDescent="0.2">
      <c r="A111" s="27" t="s">
        <v>107</v>
      </c>
      <c r="B111" s="27">
        <v>20</v>
      </c>
      <c r="C111" s="27">
        <v>4</v>
      </c>
      <c r="F111">
        <v>0</v>
      </c>
      <c r="G111">
        <v>0</v>
      </c>
    </row>
    <row r="112" spans="1:7" x14ac:dyDescent="0.2">
      <c r="A112" s="27" t="s">
        <v>107</v>
      </c>
      <c r="B112" s="27">
        <v>20</v>
      </c>
      <c r="C112" s="27">
        <v>3</v>
      </c>
      <c r="F112">
        <v>0</v>
      </c>
      <c r="G112">
        <v>0</v>
      </c>
    </row>
    <row r="113" spans="1:7" x14ac:dyDescent="0.2">
      <c r="A113" s="27" t="s">
        <v>107</v>
      </c>
      <c r="B113" s="27">
        <v>20</v>
      </c>
      <c r="C113" s="27">
        <v>1</v>
      </c>
      <c r="F113">
        <v>0</v>
      </c>
      <c r="G113">
        <v>0</v>
      </c>
    </row>
    <row r="114" spans="1:7" x14ac:dyDescent="0.2">
      <c r="A114" s="27" t="s">
        <v>107</v>
      </c>
      <c r="B114" s="27">
        <v>20</v>
      </c>
      <c r="C114" s="27">
        <v>1.5</v>
      </c>
      <c r="F114">
        <v>0</v>
      </c>
      <c r="G114">
        <v>0</v>
      </c>
    </row>
    <row r="115" spans="1:7" x14ac:dyDescent="0.2">
      <c r="A115" s="27" t="s">
        <v>107</v>
      </c>
      <c r="B115" s="27">
        <v>20</v>
      </c>
      <c r="C115" s="27">
        <v>1</v>
      </c>
      <c r="F115">
        <v>0</v>
      </c>
      <c r="G115">
        <v>0</v>
      </c>
    </row>
    <row r="116" spans="1:7" x14ac:dyDescent="0.2">
      <c r="A116" t="s">
        <v>107</v>
      </c>
      <c r="B116">
        <v>20</v>
      </c>
      <c r="C116">
        <v>2</v>
      </c>
      <c r="F116">
        <v>0</v>
      </c>
      <c r="G116">
        <v>0</v>
      </c>
    </row>
    <row r="117" spans="1:7" x14ac:dyDescent="0.2">
      <c r="A117" s="4" t="s">
        <v>107</v>
      </c>
      <c r="B117">
        <v>20</v>
      </c>
      <c r="C117">
        <v>2</v>
      </c>
      <c r="F117">
        <v>0</v>
      </c>
      <c r="G117">
        <v>0</v>
      </c>
    </row>
    <row r="118" spans="1:7" x14ac:dyDescent="0.2">
      <c r="A118" s="4"/>
      <c r="D118">
        <f>SUM(C109:C117)</f>
        <v>17.5</v>
      </c>
      <c r="F118">
        <v>8.75</v>
      </c>
      <c r="G118">
        <v>0</v>
      </c>
    </row>
    <row r="119" spans="1:7" x14ac:dyDescent="0.2">
      <c r="A119" s="27" t="s">
        <v>103</v>
      </c>
      <c r="B119" s="27">
        <v>20</v>
      </c>
      <c r="C119" s="27">
        <v>1.5</v>
      </c>
      <c r="F119">
        <v>0</v>
      </c>
      <c r="G119">
        <v>0</v>
      </c>
    </row>
    <row r="120" spans="1:7" x14ac:dyDescent="0.2">
      <c r="A120" s="27" t="s">
        <v>103</v>
      </c>
      <c r="B120">
        <v>30</v>
      </c>
      <c r="C120">
        <v>1</v>
      </c>
      <c r="F120">
        <v>0</v>
      </c>
      <c r="G120">
        <v>0</v>
      </c>
    </row>
    <row r="121" spans="1:7" x14ac:dyDescent="0.2">
      <c r="A121" s="27" t="s">
        <v>103</v>
      </c>
      <c r="B121">
        <v>20</v>
      </c>
      <c r="C121">
        <v>1</v>
      </c>
      <c r="F121">
        <v>0</v>
      </c>
      <c r="G121">
        <v>0</v>
      </c>
    </row>
    <row r="122" spans="1:7" x14ac:dyDescent="0.2">
      <c r="A122" s="27" t="s">
        <v>103</v>
      </c>
      <c r="B122">
        <v>20</v>
      </c>
      <c r="C122">
        <v>1</v>
      </c>
      <c r="F122">
        <v>0</v>
      </c>
      <c r="G122">
        <v>0</v>
      </c>
    </row>
    <row r="123" spans="1:7" x14ac:dyDescent="0.2">
      <c r="A123" s="27"/>
      <c r="D123">
        <f>C119+C121+C122</f>
        <v>3.5</v>
      </c>
      <c r="E123">
        <f>C120</f>
        <v>1</v>
      </c>
      <c r="F123">
        <v>1.75</v>
      </c>
      <c r="G123">
        <v>0.5</v>
      </c>
    </row>
    <row r="124" spans="1:7" x14ac:dyDescent="0.2">
      <c r="A124" s="27" t="s">
        <v>102</v>
      </c>
      <c r="B124" s="27">
        <v>20</v>
      </c>
      <c r="C124" s="27">
        <v>2.5</v>
      </c>
      <c r="F124">
        <v>0</v>
      </c>
      <c r="G124">
        <v>0</v>
      </c>
    </row>
    <row r="125" spans="1:7" x14ac:dyDescent="0.2">
      <c r="A125" s="27" t="s">
        <v>102</v>
      </c>
      <c r="B125">
        <v>30</v>
      </c>
      <c r="C125">
        <v>1</v>
      </c>
      <c r="F125">
        <v>0</v>
      </c>
      <c r="G125">
        <v>0</v>
      </c>
    </row>
    <row r="126" spans="1:7" x14ac:dyDescent="0.2">
      <c r="A126" s="27" t="s">
        <v>102</v>
      </c>
      <c r="B126" s="27">
        <v>20</v>
      </c>
      <c r="C126" s="27">
        <v>1</v>
      </c>
      <c r="F126">
        <v>0</v>
      </c>
      <c r="G126">
        <v>0</v>
      </c>
    </row>
    <row r="127" spans="1:7" x14ac:dyDescent="0.2">
      <c r="A127" s="27"/>
      <c r="B127" s="27"/>
      <c r="C127" s="27"/>
      <c r="D127">
        <f>C124+C126</f>
        <v>3.5</v>
      </c>
      <c r="E127">
        <f>C125</f>
        <v>1</v>
      </c>
      <c r="F127">
        <v>1.75</v>
      </c>
      <c r="G127">
        <v>0.5</v>
      </c>
    </row>
    <row r="128" spans="1:7" x14ac:dyDescent="0.2">
      <c r="A128" s="27" t="s">
        <v>121</v>
      </c>
      <c r="B128" s="27">
        <v>20</v>
      </c>
      <c r="C128" s="27">
        <v>1</v>
      </c>
      <c r="F128">
        <v>0</v>
      </c>
      <c r="G128">
        <v>0</v>
      </c>
    </row>
    <row r="129" spans="1:7" x14ac:dyDescent="0.2">
      <c r="A129" s="27"/>
      <c r="B129" s="27"/>
      <c r="C129" s="27"/>
      <c r="D129">
        <f>C128</f>
        <v>1</v>
      </c>
      <c r="F129">
        <v>0.5</v>
      </c>
      <c r="G129">
        <v>0</v>
      </c>
    </row>
    <row r="130" spans="1:7" x14ac:dyDescent="0.2">
      <c r="A130" s="4" t="s">
        <v>123</v>
      </c>
      <c r="B130">
        <v>30</v>
      </c>
      <c r="C130">
        <v>2</v>
      </c>
      <c r="F130">
        <v>0</v>
      </c>
      <c r="G130">
        <v>0</v>
      </c>
    </row>
    <row r="131" spans="1:7" x14ac:dyDescent="0.2">
      <c r="A131" s="4"/>
      <c r="E131">
        <f>C130</f>
        <v>2</v>
      </c>
      <c r="F131">
        <v>0</v>
      </c>
      <c r="G131">
        <v>1</v>
      </c>
    </row>
    <row r="132" spans="1:7" x14ac:dyDescent="0.2">
      <c r="A132" s="27" t="s">
        <v>59</v>
      </c>
      <c r="B132" s="27">
        <v>20</v>
      </c>
      <c r="C132" s="27">
        <v>1</v>
      </c>
      <c r="F132">
        <v>0</v>
      </c>
      <c r="G132">
        <v>0</v>
      </c>
    </row>
    <row r="133" spans="1:7" x14ac:dyDescent="0.2">
      <c r="A133" s="27"/>
      <c r="B133" s="27"/>
      <c r="C133" s="27"/>
      <c r="D133">
        <f>C132</f>
        <v>1</v>
      </c>
      <c r="F133">
        <v>0.5</v>
      </c>
      <c r="G133">
        <v>0</v>
      </c>
    </row>
    <row r="134" spans="1:7" x14ac:dyDescent="0.2">
      <c r="A134" s="27" t="s">
        <v>108</v>
      </c>
      <c r="B134">
        <v>20</v>
      </c>
      <c r="C134">
        <v>1</v>
      </c>
      <c r="F134">
        <v>0</v>
      </c>
      <c r="G134">
        <v>0</v>
      </c>
    </row>
    <row r="135" spans="1:7" x14ac:dyDescent="0.2">
      <c r="D135">
        <f>C134</f>
        <v>1</v>
      </c>
      <c r="F135">
        <v>0.5</v>
      </c>
      <c r="G135">
        <v>0</v>
      </c>
    </row>
    <row r="136" spans="1:7" x14ac:dyDescent="0.2">
      <c r="A136" s="4" t="s">
        <v>124</v>
      </c>
      <c r="B136">
        <v>20</v>
      </c>
      <c r="C136">
        <v>6</v>
      </c>
      <c r="F136">
        <v>0</v>
      </c>
      <c r="G136">
        <v>0</v>
      </c>
    </row>
    <row r="137" spans="1:7" x14ac:dyDescent="0.2">
      <c r="A137" s="4" t="s">
        <v>124</v>
      </c>
      <c r="B137">
        <v>20</v>
      </c>
      <c r="C137">
        <v>1</v>
      </c>
      <c r="F137">
        <v>0</v>
      </c>
      <c r="G137">
        <v>0</v>
      </c>
    </row>
    <row r="138" spans="1:7" x14ac:dyDescent="0.2">
      <c r="D138">
        <f>C136+C137</f>
        <v>7</v>
      </c>
      <c r="F138">
        <v>3.5</v>
      </c>
      <c r="G138">
        <v>0</v>
      </c>
    </row>
  </sheetData>
  <sortState ref="A1:C114">
    <sortCondition ref="A1"/>
  </sortState>
  <conditionalFormatting sqref="F7:G138">
    <cfRule type="cellIs" dxfId="445" priority="1" operator="equal">
      <formula>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4" activePane="bottomLeft" state="frozenSplit"/>
      <selection pane="bottomLeft" activeCell="H127" sqref="H127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85</v>
      </c>
      <c r="G1" s="201">
        <f>SUM(G4:G124)</f>
        <v>20680</v>
      </c>
    </row>
    <row r="2" spans="1:8" ht="12.75" x14ac:dyDescent="0.2">
      <c r="A2" s="43" t="s">
        <v>0</v>
      </c>
      <c r="B2" s="479" t="s">
        <v>259</v>
      </c>
      <c r="C2" s="480"/>
      <c r="D2" s="480"/>
      <c r="E2" s="481"/>
      <c r="F2" s="477" t="s">
        <v>261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6</v>
      </c>
      <c r="C4" s="136">
        <v>14</v>
      </c>
      <c r="D4" s="135">
        <v>1.5</v>
      </c>
      <c r="E4" s="135">
        <v>18.5</v>
      </c>
      <c r="F4" s="200"/>
      <c r="G4" s="200"/>
    </row>
    <row r="5" spans="1:8" ht="15.75" x14ac:dyDescent="0.25">
      <c r="A5" s="192" t="s">
        <v>6</v>
      </c>
      <c r="B5" s="138">
        <v>5.5</v>
      </c>
      <c r="C5" s="139">
        <v>10</v>
      </c>
      <c r="D5" s="138">
        <v>1.5</v>
      </c>
      <c r="E5" s="139">
        <v>14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124</v>
      </c>
      <c r="D7" s="136">
        <v>102</v>
      </c>
      <c r="E7" s="136">
        <v>27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120</v>
      </c>
      <c r="D8" s="139">
        <v>102</v>
      </c>
      <c r="E8" s="138">
        <v>19.5</v>
      </c>
      <c r="F8" s="200">
        <v>8</v>
      </c>
      <c r="G8" s="200">
        <f t="shared" ref="G8" si="0">F8*220</f>
        <v>1760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/>
      <c r="E9" s="138">
        <v>7.5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16.5</v>
      </c>
      <c r="C10" s="136">
        <v>4</v>
      </c>
      <c r="D10" s="135">
        <v>3.5</v>
      </c>
      <c r="E10" s="136">
        <v>17</v>
      </c>
      <c r="F10" s="200"/>
      <c r="G10" s="200"/>
    </row>
    <row r="11" spans="1:8" ht="15.75" x14ac:dyDescent="0.25">
      <c r="A11" s="192" t="s">
        <v>6</v>
      </c>
      <c r="B11" s="138">
        <v>14.5</v>
      </c>
      <c r="C11" s="140"/>
      <c r="D11" s="138">
        <v>2.5</v>
      </c>
      <c r="E11" s="139">
        <v>12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39">
        <v>1</v>
      </c>
      <c r="E12" s="139">
        <v>5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5">
        <v>11.5</v>
      </c>
      <c r="C13" s="136">
        <v>1</v>
      </c>
      <c r="D13" s="135">
        <v>2.5</v>
      </c>
      <c r="E13" s="136">
        <v>10</v>
      </c>
      <c r="F13" s="200"/>
      <c r="G13" s="200"/>
    </row>
    <row r="14" spans="1:8" ht="15.75" x14ac:dyDescent="0.25">
      <c r="A14" s="192" t="s">
        <v>6</v>
      </c>
      <c r="B14" s="138">
        <v>11.5</v>
      </c>
      <c r="C14" s="139">
        <v>1</v>
      </c>
      <c r="D14" s="138">
        <v>2.5</v>
      </c>
      <c r="E14" s="139">
        <v>10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5">
        <v>0.5</v>
      </c>
      <c r="E15" s="135">
        <v>8.5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8">
        <v>0.5</v>
      </c>
      <c r="E16" s="138">
        <v>8.5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15.5</v>
      </c>
      <c r="C17" s="136">
        <v>19</v>
      </c>
      <c r="D17" s="137"/>
      <c r="E17" s="135">
        <v>34.5</v>
      </c>
      <c r="F17" s="200"/>
      <c r="G17" s="200"/>
    </row>
    <row r="18" spans="1:8" ht="15.75" x14ac:dyDescent="0.25">
      <c r="A18" s="192" t="s">
        <v>6</v>
      </c>
      <c r="B18" s="139">
        <v>15</v>
      </c>
      <c r="C18" s="139">
        <v>15</v>
      </c>
      <c r="D18" s="140"/>
      <c r="E18" s="139">
        <v>30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8">
        <v>0.5</v>
      </c>
      <c r="C19" s="139">
        <v>4</v>
      </c>
      <c r="D19" s="140"/>
      <c r="E19" s="138">
        <v>4.5</v>
      </c>
      <c r="F19" s="200">
        <v>4</v>
      </c>
      <c r="G19" s="200">
        <f t="shared" ref="G19" si="5">F19*310</f>
        <v>1240</v>
      </c>
    </row>
    <row r="20" spans="1:8" ht="15.75" x14ac:dyDescent="0.25">
      <c r="A20" s="276" t="s">
        <v>14</v>
      </c>
      <c r="B20" s="135">
        <v>9.5</v>
      </c>
      <c r="C20" s="136">
        <v>14</v>
      </c>
      <c r="D20" s="135">
        <v>3.5</v>
      </c>
      <c r="E20" s="136">
        <v>20</v>
      </c>
      <c r="F20" s="200"/>
      <c r="G20" s="200"/>
    </row>
    <row r="21" spans="1:8" ht="15.75" x14ac:dyDescent="0.25">
      <c r="A21" s="192" t="s">
        <v>6</v>
      </c>
      <c r="B21" s="139">
        <v>6</v>
      </c>
      <c r="C21" s="139">
        <v>10</v>
      </c>
      <c r="D21" s="138">
        <v>1.5</v>
      </c>
      <c r="E21" s="138">
        <v>14.5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39">
        <v>2</v>
      </c>
      <c r="E22" s="138">
        <v>5.5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10</v>
      </c>
      <c r="C23" s="136">
        <v>9</v>
      </c>
      <c r="D23" s="136">
        <v>1</v>
      </c>
      <c r="E23" s="136">
        <v>18</v>
      </c>
      <c r="F23" s="200"/>
      <c r="G23" s="200"/>
    </row>
    <row r="24" spans="1:8" ht="15.75" x14ac:dyDescent="0.25">
      <c r="A24" s="192" t="s">
        <v>6</v>
      </c>
      <c r="B24" s="138">
        <v>2.5</v>
      </c>
      <c r="C24" s="139">
        <v>9</v>
      </c>
      <c r="D24" s="140"/>
      <c r="E24" s="138">
        <v>11.5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39">
        <v>1</v>
      </c>
      <c r="E25" s="138">
        <v>6.5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5">
        <v>15.5</v>
      </c>
      <c r="C26" s="136">
        <v>32</v>
      </c>
      <c r="D26" s="135">
        <v>5.5</v>
      </c>
      <c r="E26" s="136">
        <v>42</v>
      </c>
      <c r="F26" s="200"/>
      <c r="G26" s="200"/>
    </row>
    <row r="27" spans="1:8" ht="15.75" x14ac:dyDescent="0.25">
      <c r="A27" s="192" t="s">
        <v>6</v>
      </c>
      <c r="B27" s="139">
        <v>11</v>
      </c>
      <c r="C27" s="139">
        <v>28</v>
      </c>
      <c r="D27" s="139">
        <v>2</v>
      </c>
      <c r="E27" s="139">
        <v>37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4.5</v>
      </c>
      <c r="C28" s="139">
        <v>4</v>
      </c>
      <c r="D28" s="138">
        <v>3.5</v>
      </c>
      <c r="E28" s="139">
        <v>5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17</v>
      </c>
      <c r="C29" s="136">
        <v>4</v>
      </c>
      <c r="D29" s="136">
        <v>1</v>
      </c>
      <c r="E29" s="136">
        <v>20</v>
      </c>
      <c r="F29" s="200"/>
      <c r="G29" s="200"/>
    </row>
    <row r="30" spans="1:8" ht="15.75" x14ac:dyDescent="0.25">
      <c r="A30" s="192" t="s">
        <v>6</v>
      </c>
      <c r="B30" s="138">
        <v>16.5</v>
      </c>
      <c r="C30" s="140"/>
      <c r="D30" s="140"/>
      <c r="E30" s="138">
        <v>16.5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0.5</v>
      </c>
      <c r="C31" s="139">
        <v>4</v>
      </c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9.5</v>
      </c>
      <c r="C32" s="136">
        <v>37</v>
      </c>
      <c r="D32" s="136">
        <v>20</v>
      </c>
      <c r="E32" s="135">
        <v>26.5</v>
      </c>
      <c r="F32" s="200"/>
      <c r="G32" s="200"/>
    </row>
    <row r="33" spans="1:8" ht="15.75" x14ac:dyDescent="0.25">
      <c r="A33" s="192" t="s">
        <v>6</v>
      </c>
      <c r="B33" s="138">
        <v>6.5</v>
      </c>
      <c r="C33" s="139">
        <v>27</v>
      </c>
      <c r="D33" s="139">
        <v>16</v>
      </c>
      <c r="E33" s="138">
        <v>17.5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3</v>
      </c>
      <c r="C34" s="139">
        <v>10</v>
      </c>
      <c r="D34" s="139">
        <v>4</v>
      </c>
      <c r="E34" s="139">
        <v>9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6">
        <v>5</v>
      </c>
      <c r="E35" s="135">
        <v>21.5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9">
        <v>5</v>
      </c>
      <c r="E36" s="138">
        <v>14.5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48</v>
      </c>
      <c r="C38" s="136">
        <v>29</v>
      </c>
      <c r="D38" s="136">
        <v>17</v>
      </c>
      <c r="E38" s="136">
        <v>60</v>
      </c>
      <c r="F38" s="200"/>
      <c r="G38" s="200"/>
      <c r="H38" s="72"/>
    </row>
    <row r="39" spans="1:8" ht="15.75" x14ac:dyDescent="0.25">
      <c r="A39" s="192" t="s">
        <v>6</v>
      </c>
      <c r="B39" s="139">
        <v>39</v>
      </c>
      <c r="C39" s="139">
        <v>25</v>
      </c>
      <c r="D39" s="138">
        <v>11.5</v>
      </c>
      <c r="E39" s="138">
        <v>52.5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9</v>
      </c>
      <c r="C40" s="139">
        <v>4</v>
      </c>
      <c r="D40" s="138">
        <v>5.5</v>
      </c>
      <c r="E40" s="138">
        <v>7.5</v>
      </c>
      <c r="F40" s="200">
        <v>6</v>
      </c>
      <c r="G40" s="200">
        <f t="shared" ref="G40" si="19">F40*310</f>
        <v>1860</v>
      </c>
    </row>
    <row r="41" spans="1:8" ht="15.75" x14ac:dyDescent="0.25">
      <c r="A41" s="276" t="s">
        <v>21</v>
      </c>
      <c r="B41" s="135">
        <v>15.5</v>
      </c>
      <c r="C41" s="136">
        <v>24</v>
      </c>
      <c r="D41" s="135">
        <v>5.5</v>
      </c>
      <c r="E41" s="136">
        <v>34</v>
      </c>
      <c r="F41" s="200"/>
      <c r="G41" s="200"/>
      <c r="H41" s="72"/>
    </row>
    <row r="42" spans="1:8" ht="15.75" x14ac:dyDescent="0.25">
      <c r="A42" s="192" t="s">
        <v>6</v>
      </c>
      <c r="B42" s="138">
        <v>14.5</v>
      </c>
      <c r="C42" s="139">
        <v>20</v>
      </c>
      <c r="D42" s="139">
        <v>4</v>
      </c>
      <c r="E42" s="138">
        <v>30.5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1</v>
      </c>
      <c r="C43" s="139">
        <v>4</v>
      </c>
      <c r="D43" s="138">
        <v>1.5</v>
      </c>
      <c r="E43" s="138">
        <v>3.5</v>
      </c>
      <c r="F43" s="212">
        <v>4</v>
      </c>
      <c r="G43" s="200">
        <f t="shared" ref="G43" si="21">F43*310</f>
        <v>1240</v>
      </c>
    </row>
    <row r="44" spans="1:8" ht="15.75" x14ac:dyDescent="0.25">
      <c r="A44" s="276" t="s">
        <v>22</v>
      </c>
      <c r="B44" s="135">
        <v>19.5</v>
      </c>
      <c r="C44" s="136">
        <v>4</v>
      </c>
      <c r="D44" s="135">
        <v>3.5</v>
      </c>
      <c r="E44" s="136">
        <v>20</v>
      </c>
      <c r="F44" s="200"/>
      <c r="G44" s="200"/>
    </row>
    <row r="45" spans="1:8" ht="15.75" x14ac:dyDescent="0.25">
      <c r="A45" s="192" t="s">
        <v>6</v>
      </c>
      <c r="B45" s="139">
        <v>14</v>
      </c>
      <c r="C45" s="140"/>
      <c r="D45" s="139">
        <v>2</v>
      </c>
      <c r="E45" s="139">
        <v>12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39">
        <v>4</v>
      </c>
      <c r="D46" s="138">
        <v>1.5</v>
      </c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6">
        <v>16</v>
      </c>
      <c r="C47" s="136">
        <v>65</v>
      </c>
      <c r="D47" s="135">
        <v>32.5</v>
      </c>
      <c r="E47" s="135">
        <v>48.5</v>
      </c>
      <c r="F47" s="200"/>
      <c r="G47" s="200"/>
    </row>
    <row r="48" spans="1:8" ht="15.75" x14ac:dyDescent="0.25">
      <c r="A48" s="192" t="s">
        <v>6</v>
      </c>
      <c r="B48" s="139">
        <v>14</v>
      </c>
      <c r="C48" s="139">
        <v>60</v>
      </c>
      <c r="D48" s="139">
        <v>32</v>
      </c>
      <c r="E48" s="139">
        <v>42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9">
        <v>2</v>
      </c>
      <c r="C49" s="139">
        <v>5</v>
      </c>
      <c r="D49" s="138">
        <v>0.5</v>
      </c>
      <c r="E49" s="138">
        <v>6.5</v>
      </c>
      <c r="F49" s="200">
        <v>4</v>
      </c>
      <c r="G49" s="200">
        <f t="shared" ref="G49" si="25">F49*310</f>
        <v>1240</v>
      </c>
    </row>
    <row r="50" spans="1:8" ht="15.75" x14ac:dyDescent="0.25">
      <c r="A50" s="276" t="s">
        <v>24</v>
      </c>
      <c r="B50" s="135">
        <v>12.5</v>
      </c>
      <c r="C50" s="136">
        <v>32</v>
      </c>
      <c r="D50" s="136">
        <v>3</v>
      </c>
      <c r="E50" s="135">
        <v>41.5</v>
      </c>
      <c r="F50" s="200"/>
      <c r="G50" s="200"/>
    </row>
    <row r="51" spans="1:8" ht="15.75" x14ac:dyDescent="0.25">
      <c r="A51" s="192" t="s">
        <v>6</v>
      </c>
      <c r="B51" s="139">
        <v>12</v>
      </c>
      <c r="C51" s="139">
        <v>22</v>
      </c>
      <c r="D51" s="139">
        <v>3</v>
      </c>
      <c r="E51" s="139">
        <v>31</v>
      </c>
      <c r="F51" s="200">
        <v>10</v>
      </c>
      <c r="G51" s="200">
        <f t="shared" ref="G51" si="26">F51*220</f>
        <v>2200</v>
      </c>
    </row>
    <row r="52" spans="1:8" ht="15.75" x14ac:dyDescent="0.25">
      <c r="A52" s="192" t="s">
        <v>8</v>
      </c>
      <c r="B52" s="138">
        <v>0.5</v>
      </c>
      <c r="C52" s="139">
        <v>10</v>
      </c>
      <c r="D52" s="140"/>
      <c r="E52" s="138">
        <v>10.5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15</v>
      </c>
      <c r="C53" s="136">
        <v>14</v>
      </c>
      <c r="D53" s="135">
        <v>1.5</v>
      </c>
      <c r="E53" s="135">
        <v>27.5</v>
      </c>
      <c r="F53" s="200"/>
      <c r="G53" s="200"/>
    </row>
    <row r="54" spans="1:8" ht="15.75" x14ac:dyDescent="0.25">
      <c r="A54" s="192" t="s">
        <v>6</v>
      </c>
      <c r="B54" s="138">
        <v>13.5</v>
      </c>
      <c r="C54" s="139">
        <v>10</v>
      </c>
      <c r="D54" s="138">
        <v>0.5</v>
      </c>
      <c r="E54" s="139">
        <v>23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1.5</v>
      </c>
      <c r="C55" s="139">
        <v>4</v>
      </c>
      <c r="D55" s="139">
        <v>1</v>
      </c>
      <c r="E55" s="138">
        <v>4.5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6</v>
      </c>
      <c r="C56" s="136">
        <v>67</v>
      </c>
      <c r="D56" s="135">
        <v>32.5</v>
      </c>
      <c r="E56" s="135">
        <v>40.5</v>
      </c>
      <c r="F56" s="200"/>
      <c r="G56" s="200"/>
    </row>
    <row r="57" spans="1:8" ht="15.75" x14ac:dyDescent="0.25">
      <c r="A57" s="192" t="s">
        <v>6</v>
      </c>
      <c r="B57" s="139">
        <v>2</v>
      </c>
      <c r="C57" s="139">
        <v>57</v>
      </c>
      <c r="D57" s="138">
        <v>22.5</v>
      </c>
      <c r="E57" s="138">
        <v>36.5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4</v>
      </c>
      <c r="C58" s="139">
        <v>10</v>
      </c>
      <c r="D58" s="139">
        <v>10</v>
      </c>
      <c r="E58" s="139">
        <v>4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13</v>
      </c>
      <c r="C59" s="136">
        <v>10</v>
      </c>
      <c r="D59" s="136">
        <v>10</v>
      </c>
      <c r="E59" s="136">
        <v>13</v>
      </c>
      <c r="F59" s="200"/>
      <c r="G59" s="200"/>
    </row>
    <row r="60" spans="1:8" ht="15.75" x14ac:dyDescent="0.25">
      <c r="A60" s="192" t="s">
        <v>6</v>
      </c>
      <c r="B60" s="138">
        <v>10.5</v>
      </c>
      <c r="C60" s="139">
        <v>10</v>
      </c>
      <c r="D60" s="139">
        <v>10</v>
      </c>
      <c r="E60" s="138">
        <v>10.5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8">
        <v>2.5</v>
      </c>
      <c r="C61" s="140"/>
      <c r="D61" s="140"/>
      <c r="E61" s="138">
        <v>2.5</v>
      </c>
      <c r="F61" s="200">
        <v>4</v>
      </c>
      <c r="G61" s="200">
        <f t="shared" ref="G61" si="33">F61*310</f>
        <v>1240</v>
      </c>
    </row>
    <row r="62" spans="1:8" ht="15.75" x14ac:dyDescent="0.25">
      <c r="A62" s="276" t="s">
        <v>97</v>
      </c>
      <c r="B62" s="136">
        <v>24</v>
      </c>
      <c r="C62" s="137"/>
      <c r="D62" s="136">
        <v>4</v>
      </c>
      <c r="E62" s="136">
        <v>20</v>
      </c>
      <c r="F62" s="200"/>
      <c r="G62" s="200"/>
      <c r="H62" s="72"/>
    </row>
    <row r="63" spans="1:8" ht="15.75" x14ac:dyDescent="0.25">
      <c r="A63" s="192" t="s">
        <v>6</v>
      </c>
      <c r="B63" s="139">
        <v>19</v>
      </c>
      <c r="C63" s="140"/>
      <c r="D63" s="139">
        <v>4</v>
      </c>
      <c r="E63" s="139">
        <v>15</v>
      </c>
      <c r="F63" s="200">
        <v>14</v>
      </c>
      <c r="G63" s="200">
        <f t="shared" ref="G63" si="34">F63*220</f>
        <v>3080</v>
      </c>
    </row>
    <row r="64" spans="1:8" ht="15.75" x14ac:dyDescent="0.25">
      <c r="A64" s="192" t="s">
        <v>8</v>
      </c>
      <c r="B64" s="139">
        <v>5</v>
      </c>
      <c r="C64" s="140"/>
      <c r="D64" s="140"/>
      <c r="E64" s="139">
        <v>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7"/>
      <c r="E65" s="135">
        <v>14.5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40"/>
      <c r="E66" s="138">
        <v>11.5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11.5</v>
      </c>
      <c r="C68" s="136">
        <v>56</v>
      </c>
      <c r="D68" s="135">
        <v>50.5</v>
      </c>
      <c r="E68" s="136">
        <v>17</v>
      </c>
      <c r="F68" s="200"/>
      <c r="G68" s="200"/>
    </row>
    <row r="69" spans="1:7" ht="15.75" x14ac:dyDescent="0.25">
      <c r="A69" s="192" t="s">
        <v>6</v>
      </c>
      <c r="B69" s="139">
        <v>11</v>
      </c>
      <c r="C69" s="139">
        <v>20</v>
      </c>
      <c r="D69" s="138">
        <v>14.5</v>
      </c>
      <c r="E69" s="138">
        <v>16.5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10</v>
      </c>
      <c r="C71" s="136">
        <v>19</v>
      </c>
      <c r="D71" s="135">
        <v>5.5</v>
      </c>
      <c r="E71" s="135">
        <v>23.5</v>
      </c>
      <c r="F71" s="200"/>
      <c r="G71" s="200"/>
    </row>
    <row r="72" spans="1:7" ht="15.75" x14ac:dyDescent="0.25">
      <c r="A72" s="192" t="s">
        <v>6</v>
      </c>
      <c r="B72" s="139">
        <v>10</v>
      </c>
      <c r="C72" s="139">
        <v>15</v>
      </c>
      <c r="D72" s="138">
        <v>5.5</v>
      </c>
      <c r="E72" s="138">
        <v>19.5</v>
      </c>
      <c r="F72" s="212">
        <v>8</v>
      </c>
      <c r="G72" s="200">
        <f t="shared" ref="G72" si="40">F72*220</f>
        <v>1760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0.5</v>
      </c>
      <c r="C74" s="136">
        <v>116</v>
      </c>
      <c r="D74" s="135">
        <v>40.5</v>
      </c>
      <c r="E74" s="136">
        <v>76</v>
      </c>
      <c r="F74" s="200"/>
      <c r="G74" s="200"/>
    </row>
    <row r="75" spans="1:7" ht="15.75" x14ac:dyDescent="0.25">
      <c r="A75" s="192" t="s">
        <v>6</v>
      </c>
      <c r="B75" s="140"/>
      <c r="C75" s="139">
        <v>96</v>
      </c>
      <c r="D75" s="138">
        <v>29.5</v>
      </c>
      <c r="E75" s="138">
        <v>66.5</v>
      </c>
      <c r="F75" s="212">
        <v>15</v>
      </c>
      <c r="G75" s="200">
        <f t="shared" ref="G75" si="42">F75*220</f>
        <v>3300</v>
      </c>
    </row>
    <row r="76" spans="1:7" ht="15.75" x14ac:dyDescent="0.25">
      <c r="A76" s="192" t="s">
        <v>8</v>
      </c>
      <c r="B76" s="138">
        <v>0.5</v>
      </c>
      <c r="C76" s="139">
        <v>20</v>
      </c>
      <c r="D76" s="139">
        <v>11</v>
      </c>
      <c r="E76" s="138">
        <v>9.5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9.5</v>
      </c>
      <c r="C77" s="136">
        <v>9</v>
      </c>
      <c r="D77" s="135">
        <v>0.5</v>
      </c>
      <c r="E77" s="136">
        <v>18</v>
      </c>
      <c r="F77" s="200"/>
      <c r="G77" s="200"/>
    </row>
    <row r="78" spans="1:7" ht="15.75" x14ac:dyDescent="0.25">
      <c r="A78" s="192" t="s">
        <v>6</v>
      </c>
      <c r="B78" s="139">
        <v>7</v>
      </c>
      <c r="C78" s="139">
        <v>9</v>
      </c>
      <c r="D78" s="138">
        <v>0.5</v>
      </c>
      <c r="E78" s="138">
        <v>15.5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2.5</v>
      </c>
      <c r="C80" s="136">
        <v>10</v>
      </c>
      <c r="D80" s="135">
        <v>0.5</v>
      </c>
      <c r="E80" s="136">
        <v>12</v>
      </c>
      <c r="F80" s="200"/>
      <c r="G80" s="200"/>
    </row>
    <row r="81" spans="1:7" ht="15.75" x14ac:dyDescent="0.25">
      <c r="A81" s="192" t="s">
        <v>6</v>
      </c>
      <c r="B81" s="138">
        <v>2.5</v>
      </c>
      <c r="C81" s="139">
        <v>10</v>
      </c>
      <c r="D81" s="138">
        <v>0.5</v>
      </c>
      <c r="E81" s="139">
        <v>12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14</v>
      </c>
      <c r="C82" s="136">
        <v>19</v>
      </c>
      <c r="D82" s="136">
        <v>7</v>
      </c>
      <c r="E82" s="136">
        <v>26</v>
      </c>
      <c r="F82" s="200"/>
      <c r="G82" s="200"/>
    </row>
    <row r="83" spans="1:7" ht="15.75" x14ac:dyDescent="0.25">
      <c r="A83" s="192" t="s">
        <v>6</v>
      </c>
      <c r="B83" s="139">
        <v>12</v>
      </c>
      <c r="C83" s="139">
        <v>15</v>
      </c>
      <c r="D83" s="139">
        <v>7</v>
      </c>
      <c r="E83" s="139">
        <v>20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2</v>
      </c>
      <c r="C84" s="139">
        <v>4</v>
      </c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6">
        <v>6</v>
      </c>
      <c r="C85" s="136">
        <v>24</v>
      </c>
      <c r="D85" s="136">
        <v>2</v>
      </c>
      <c r="E85" s="136">
        <v>28</v>
      </c>
      <c r="F85" s="200"/>
      <c r="G85" s="200"/>
    </row>
    <row r="86" spans="1:7" ht="15.75" x14ac:dyDescent="0.25">
      <c r="A86" s="192" t="s">
        <v>6</v>
      </c>
      <c r="B86" s="139">
        <v>3</v>
      </c>
      <c r="C86" s="139">
        <v>20</v>
      </c>
      <c r="D86" s="139">
        <v>2</v>
      </c>
      <c r="E86" s="139">
        <v>21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40"/>
      <c r="E87" s="139">
        <v>7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14</v>
      </c>
      <c r="C88" s="137"/>
      <c r="D88" s="137"/>
      <c r="E88" s="136">
        <v>14</v>
      </c>
      <c r="F88" s="200"/>
      <c r="G88" s="200"/>
    </row>
    <row r="89" spans="1:7" ht="15.75" x14ac:dyDescent="0.25">
      <c r="A89" s="192" t="s">
        <v>6</v>
      </c>
      <c r="B89" s="139">
        <v>14</v>
      </c>
      <c r="C89" s="140"/>
      <c r="D89" s="140"/>
      <c r="E89" s="139">
        <v>14</v>
      </c>
      <c r="F89" s="200"/>
      <c r="G89" s="200">
        <f>F89*220</f>
        <v>0</v>
      </c>
    </row>
    <row r="90" spans="1:7" ht="15.75" x14ac:dyDescent="0.25">
      <c r="A90" s="276" t="s">
        <v>33</v>
      </c>
      <c r="B90" s="135">
        <v>4.5</v>
      </c>
      <c r="C90" s="136">
        <v>18</v>
      </c>
      <c r="D90" s="135">
        <v>3.5</v>
      </c>
      <c r="E90" s="136">
        <v>19</v>
      </c>
      <c r="F90" s="200"/>
      <c r="G90" s="200"/>
    </row>
    <row r="91" spans="1:7" ht="15.75" x14ac:dyDescent="0.25">
      <c r="A91" s="192" t="s">
        <v>6</v>
      </c>
      <c r="B91" s="138">
        <v>4.5</v>
      </c>
      <c r="C91" s="139">
        <v>10</v>
      </c>
      <c r="D91" s="138">
        <v>3.5</v>
      </c>
      <c r="E91" s="139">
        <v>11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40"/>
      <c r="C92" s="139">
        <v>8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6">
        <v>21</v>
      </c>
      <c r="C93" s="136">
        <v>10</v>
      </c>
      <c r="D93" s="137"/>
      <c r="E93" s="136">
        <v>31</v>
      </c>
      <c r="F93" s="200"/>
      <c r="G93" s="200"/>
    </row>
    <row r="94" spans="1:7" ht="15.75" x14ac:dyDescent="0.25">
      <c r="A94" s="192" t="s">
        <v>6</v>
      </c>
      <c r="B94" s="138">
        <v>15.5</v>
      </c>
      <c r="C94" s="139">
        <v>10</v>
      </c>
      <c r="D94" s="140"/>
      <c r="E94" s="138">
        <v>25.5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20</v>
      </c>
      <c r="C96" s="137"/>
      <c r="D96" s="136">
        <v>3</v>
      </c>
      <c r="E96" s="136">
        <v>17</v>
      </c>
      <c r="F96" s="200"/>
      <c r="G96" s="200"/>
    </row>
    <row r="97" spans="1:7" ht="15.75" x14ac:dyDescent="0.25">
      <c r="A97" s="192" t="s">
        <v>6</v>
      </c>
      <c r="B97" s="139">
        <v>16</v>
      </c>
      <c r="C97" s="140"/>
      <c r="D97" s="140"/>
      <c r="E97" s="139">
        <v>16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4</v>
      </c>
      <c r="C98" s="140"/>
      <c r="D98" s="139">
        <v>3</v>
      </c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5">
        <v>3.5</v>
      </c>
      <c r="C99" s="136">
        <v>14</v>
      </c>
      <c r="D99" s="137"/>
      <c r="E99" s="135">
        <v>17.5</v>
      </c>
      <c r="F99" s="200"/>
      <c r="G99" s="200"/>
    </row>
    <row r="100" spans="1:7" ht="15.75" x14ac:dyDescent="0.25">
      <c r="A100" s="192" t="s">
        <v>6</v>
      </c>
      <c r="B100" s="139">
        <v>3</v>
      </c>
      <c r="C100" s="139">
        <v>10</v>
      </c>
      <c r="D100" s="140"/>
      <c r="E100" s="139">
        <v>13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5">
        <v>18.5</v>
      </c>
      <c r="C102" s="137"/>
      <c r="D102" s="137"/>
      <c r="E102" s="135">
        <v>18.5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/>
      <c r="E103" s="138">
        <v>11.5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16</v>
      </c>
      <c r="C105" s="136">
        <v>10</v>
      </c>
      <c r="D105" s="136">
        <v>6</v>
      </c>
      <c r="E105" s="136">
        <v>20</v>
      </c>
      <c r="F105" s="200"/>
      <c r="G105" s="200"/>
    </row>
    <row r="106" spans="1:7" ht="15.75" x14ac:dyDescent="0.25">
      <c r="A106" s="192" t="s">
        <v>6</v>
      </c>
      <c r="B106" s="138">
        <v>9.5</v>
      </c>
      <c r="C106" s="139">
        <v>10</v>
      </c>
      <c r="D106" s="139">
        <v>6</v>
      </c>
      <c r="E106" s="138">
        <v>13.5</v>
      </c>
      <c r="F106" s="200">
        <v>8</v>
      </c>
      <c r="G106" s="200">
        <f t="shared" ref="G106" si="59">F106*220</f>
        <v>1760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9</v>
      </c>
      <c r="C108" s="136">
        <v>14</v>
      </c>
      <c r="D108" s="136">
        <v>4</v>
      </c>
      <c r="E108" s="136">
        <v>19</v>
      </c>
      <c r="F108" s="200"/>
      <c r="G108" s="200"/>
    </row>
    <row r="109" spans="1:7" ht="15.75" x14ac:dyDescent="0.25">
      <c r="A109" s="192" t="s">
        <v>6</v>
      </c>
      <c r="B109" s="138">
        <v>7.5</v>
      </c>
      <c r="C109" s="139">
        <v>10</v>
      </c>
      <c r="D109" s="139">
        <v>3</v>
      </c>
      <c r="E109" s="138">
        <v>14.5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39">
        <v>1</v>
      </c>
      <c r="E110" s="138">
        <v>4.5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10.5</v>
      </c>
      <c r="C111" s="137"/>
      <c r="D111" s="137"/>
      <c r="E111" s="135">
        <v>10.5</v>
      </c>
      <c r="F111" s="200"/>
      <c r="G111" s="200"/>
    </row>
    <row r="112" spans="1:7" ht="15.75" x14ac:dyDescent="0.25">
      <c r="A112" s="192" t="s">
        <v>6</v>
      </c>
      <c r="B112" s="139">
        <v>9</v>
      </c>
      <c r="C112" s="140"/>
      <c r="D112" s="140"/>
      <c r="E112" s="139">
        <v>9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1</v>
      </c>
      <c r="E114" s="135">
        <v>15.5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1</v>
      </c>
      <c r="E115" s="138">
        <v>11.5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76" t="s">
        <v>42</v>
      </c>
      <c r="B117" s="136">
        <v>9</v>
      </c>
      <c r="C117" s="136">
        <v>14</v>
      </c>
      <c r="D117" s="137"/>
      <c r="E117" s="136">
        <v>23</v>
      </c>
      <c r="F117" s="200"/>
      <c r="G117" s="200"/>
    </row>
    <row r="118" spans="1:7" ht="15.75" x14ac:dyDescent="0.25">
      <c r="A118" s="192" t="s">
        <v>6</v>
      </c>
      <c r="B118" s="139">
        <v>5</v>
      </c>
      <c r="C118" s="139">
        <v>14</v>
      </c>
      <c r="D118" s="140"/>
      <c r="E118" s="139">
        <v>19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76" t="s">
        <v>125</v>
      </c>
      <c r="B120" s="136">
        <v>13</v>
      </c>
      <c r="C120" s="137"/>
      <c r="D120" s="137"/>
      <c r="E120" s="136">
        <v>13</v>
      </c>
      <c r="F120" s="200"/>
      <c r="G120" s="200"/>
    </row>
    <row r="121" spans="1:7" ht="15.75" x14ac:dyDescent="0.25">
      <c r="A121" s="192" t="s">
        <v>6</v>
      </c>
      <c r="B121" s="139">
        <v>13</v>
      </c>
      <c r="C121" s="140"/>
      <c r="D121" s="140"/>
      <c r="E121" s="139">
        <v>13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5">
        <v>20.5</v>
      </c>
      <c r="C122" s="136">
        <v>17</v>
      </c>
      <c r="D122" s="135">
        <v>14.5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8">
        <v>15.5</v>
      </c>
      <c r="C123" s="139">
        <v>10</v>
      </c>
      <c r="D123" s="138">
        <v>7.5</v>
      </c>
      <c r="E123" s="139">
        <v>18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39">
        <v>7</v>
      </c>
      <c r="D124" s="139">
        <v>7</v>
      </c>
      <c r="E124" s="139">
        <v>5</v>
      </c>
      <c r="F124" s="200"/>
      <c r="G124" s="200">
        <f>F124*310</f>
        <v>0</v>
      </c>
    </row>
    <row r="125" spans="1:7" ht="12.75" x14ac:dyDescent="0.2">
      <c r="A125" s="1"/>
      <c r="B125" s="177">
        <v>526.5</v>
      </c>
      <c r="C125" s="178">
        <v>892</v>
      </c>
      <c r="D125" s="178">
        <v>394</v>
      </c>
      <c r="E125" s="283">
        <v>1024.5</v>
      </c>
      <c r="F125"/>
      <c r="G125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G91:G124 F88:G90 F85:F87 F91:F121 F4:F26 G4:G87 F124">
    <cfRule type="cellIs" dxfId="351" priority="2" operator="equal">
      <formula>0</formula>
    </cfRule>
  </conditionalFormatting>
  <conditionalFormatting sqref="G5:G124">
    <cfRule type="cellIs" dxfId="350" priority="1" operator="equal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pane ySplit="3" topLeftCell="A34" activePane="bottomLeft" state="frozenSplit"/>
      <selection pane="bottomLeft" activeCell="H48" sqref="H48"/>
    </sheetView>
  </sheetViews>
  <sheetFormatPr defaultRowHeight="11.25" x14ac:dyDescent="0.2"/>
  <cols>
    <col min="1" max="1" width="27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SUM(F4:F125)</f>
        <v>100</v>
      </c>
      <c r="G1" s="201">
        <f>SUM(G4:G124)</f>
        <v>22000</v>
      </c>
    </row>
    <row r="2" spans="1:8" ht="12.75" x14ac:dyDescent="0.2">
      <c r="A2" s="43" t="s">
        <v>0</v>
      </c>
      <c r="B2" s="479" t="s">
        <v>262</v>
      </c>
      <c r="C2" s="480"/>
      <c r="D2" s="480"/>
      <c r="E2" s="481"/>
      <c r="F2" s="477" t="s">
        <v>263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6</v>
      </c>
      <c r="C4" s="136">
        <v>14</v>
      </c>
      <c r="D4" s="135">
        <v>3.5</v>
      </c>
      <c r="E4" s="135">
        <v>16.5</v>
      </c>
      <c r="F4" s="200"/>
      <c r="G4" s="200"/>
    </row>
    <row r="5" spans="1:8" ht="15.75" x14ac:dyDescent="0.25">
      <c r="A5" s="192" t="s">
        <v>6</v>
      </c>
      <c r="B5" s="138">
        <v>5.5</v>
      </c>
      <c r="C5" s="139">
        <v>10</v>
      </c>
      <c r="D5" s="138">
        <v>3.5</v>
      </c>
      <c r="E5" s="139">
        <v>12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124</v>
      </c>
      <c r="D7" s="136">
        <v>106.5</v>
      </c>
      <c r="E7" s="136">
        <v>22.5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120</v>
      </c>
      <c r="D8" s="139">
        <v>104</v>
      </c>
      <c r="E8" s="138">
        <v>17.5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40">
        <v>2.5</v>
      </c>
      <c r="E9" s="138">
        <v>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5">
        <v>16.5</v>
      </c>
      <c r="C10" s="136">
        <v>4</v>
      </c>
      <c r="D10" s="135">
        <v>3.5</v>
      </c>
      <c r="E10" s="136">
        <v>17</v>
      </c>
      <c r="F10" s="200"/>
      <c r="G10" s="200"/>
    </row>
    <row r="11" spans="1:8" ht="15.75" x14ac:dyDescent="0.25">
      <c r="A11" s="192" t="s">
        <v>6</v>
      </c>
      <c r="B11" s="138">
        <v>14.5</v>
      </c>
      <c r="C11" s="140"/>
      <c r="D11" s="138">
        <v>2.5</v>
      </c>
      <c r="E11" s="139">
        <v>12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39">
        <v>1</v>
      </c>
      <c r="E12" s="139">
        <v>5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5">
        <v>5</v>
      </c>
      <c r="C13" s="136"/>
      <c r="D13" s="135">
        <v>4</v>
      </c>
      <c r="E13" s="136">
        <v>1</v>
      </c>
      <c r="F13" s="200"/>
      <c r="G13" s="200"/>
    </row>
    <row r="14" spans="1:8" ht="15.75" x14ac:dyDescent="0.25">
      <c r="A14" s="192" t="s">
        <v>6</v>
      </c>
      <c r="B14" s="138">
        <v>5</v>
      </c>
      <c r="C14" s="139"/>
      <c r="D14" s="138">
        <v>4</v>
      </c>
      <c r="E14" s="139">
        <v>1</v>
      </c>
      <c r="F14" s="200">
        <v>10</v>
      </c>
      <c r="G14" s="200">
        <f>F14*220</f>
        <v>2200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5">
        <v>1</v>
      </c>
      <c r="E15" s="135">
        <v>8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8">
        <v>1</v>
      </c>
      <c r="E16" s="138">
        <v>8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30</v>
      </c>
      <c r="C17" s="136">
        <v>4</v>
      </c>
      <c r="D17" s="137">
        <v>4</v>
      </c>
      <c r="E17" s="135">
        <v>30</v>
      </c>
      <c r="F17" s="200"/>
      <c r="G17" s="200"/>
    </row>
    <row r="18" spans="1:8" ht="15.75" x14ac:dyDescent="0.25">
      <c r="A18" s="192" t="s">
        <v>6</v>
      </c>
      <c r="B18" s="139">
        <v>30</v>
      </c>
      <c r="C18" s="139"/>
      <c r="D18" s="140">
        <v>3</v>
      </c>
      <c r="E18" s="139">
        <v>27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8"/>
      <c r="C19" s="139">
        <v>4</v>
      </c>
      <c r="D19" s="140">
        <v>1</v>
      </c>
      <c r="E19" s="138">
        <v>3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5">
        <v>16.5</v>
      </c>
      <c r="C20" s="136">
        <v>4</v>
      </c>
      <c r="D20" s="135">
        <v>1.5</v>
      </c>
      <c r="E20" s="136">
        <v>19</v>
      </c>
      <c r="F20" s="200"/>
      <c r="G20" s="200"/>
    </row>
    <row r="21" spans="1:8" ht="15.75" x14ac:dyDescent="0.25">
      <c r="A21" s="192" t="s">
        <v>6</v>
      </c>
      <c r="B21" s="139">
        <v>13</v>
      </c>
      <c r="C21" s="139"/>
      <c r="D21" s="138">
        <v>1.5</v>
      </c>
      <c r="E21" s="138">
        <v>11.5</v>
      </c>
      <c r="F21" s="200">
        <v>10</v>
      </c>
      <c r="G21" s="200">
        <f t="shared" ref="G21" si="6">F21*220</f>
        <v>2200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39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9</v>
      </c>
      <c r="C23" s="136">
        <v>9</v>
      </c>
      <c r="D23" s="136">
        <v>2</v>
      </c>
      <c r="E23" s="136">
        <v>16</v>
      </c>
      <c r="F23" s="200"/>
      <c r="G23" s="200"/>
    </row>
    <row r="24" spans="1:8" ht="15.75" x14ac:dyDescent="0.25">
      <c r="A24" s="192" t="s">
        <v>6</v>
      </c>
      <c r="B24" s="138">
        <v>1.5</v>
      </c>
      <c r="C24" s="139">
        <v>9</v>
      </c>
      <c r="D24" s="140">
        <v>1</v>
      </c>
      <c r="E24" s="138">
        <v>9.5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7.5</v>
      </c>
      <c r="C25" s="140"/>
      <c r="D25" s="139">
        <v>1</v>
      </c>
      <c r="E25" s="138">
        <v>6.5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5">
        <v>13.5</v>
      </c>
      <c r="C26" s="136">
        <v>32</v>
      </c>
      <c r="D26" s="135">
        <v>10.5</v>
      </c>
      <c r="E26" s="136">
        <v>35</v>
      </c>
      <c r="F26" s="200"/>
      <c r="G26" s="200"/>
    </row>
    <row r="27" spans="1:8" ht="15.75" x14ac:dyDescent="0.25">
      <c r="A27" s="192" t="s">
        <v>6</v>
      </c>
      <c r="B27" s="139">
        <v>10</v>
      </c>
      <c r="C27" s="139">
        <v>28</v>
      </c>
      <c r="D27" s="139">
        <v>7</v>
      </c>
      <c r="E27" s="139">
        <v>31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3.5</v>
      </c>
      <c r="C28" s="139">
        <v>4</v>
      </c>
      <c r="D28" s="138">
        <v>3.5</v>
      </c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20</v>
      </c>
      <c r="C29" s="136"/>
      <c r="D29" s="136">
        <v>2</v>
      </c>
      <c r="E29" s="136">
        <v>18</v>
      </c>
      <c r="F29" s="200"/>
      <c r="G29" s="200"/>
    </row>
    <row r="30" spans="1:8" ht="15.75" x14ac:dyDescent="0.25">
      <c r="A30" s="192" t="s">
        <v>6</v>
      </c>
      <c r="B30" s="138">
        <v>15.5</v>
      </c>
      <c r="C30" s="140"/>
      <c r="D30" s="140">
        <v>1</v>
      </c>
      <c r="E30" s="138">
        <v>14.5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4.5</v>
      </c>
      <c r="C31" s="139"/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1</v>
      </c>
      <c r="C32" s="136">
        <v>37</v>
      </c>
      <c r="D32" s="136">
        <v>14</v>
      </c>
      <c r="E32" s="135">
        <v>24</v>
      </c>
      <c r="F32" s="200"/>
      <c r="G32" s="200"/>
    </row>
    <row r="33" spans="1:8" ht="15.75" x14ac:dyDescent="0.25">
      <c r="A33" s="192" t="s">
        <v>6</v>
      </c>
      <c r="B33" s="138"/>
      <c r="C33" s="139">
        <v>27</v>
      </c>
      <c r="D33" s="139">
        <v>8</v>
      </c>
      <c r="E33" s="138">
        <v>19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9">
        <v>1</v>
      </c>
      <c r="C34" s="139">
        <v>10</v>
      </c>
      <c r="D34" s="139">
        <v>6</v>
      </c>
      <c r="E34" s="139">
        <v>5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6"/>
      <c r="E35" s="135">
        <v>26.5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9"/>
      <c r="E36" s="138">
        <v>19.5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36.5</v>
      </c>
      <c r="C38" s="136">
        <v>29</v>
      </c>
      <c r="D38" s="136">
        <v>20</v>
      </c>
      <c r="E38" s="136">
        <v>45.5</v>
      </c>
      <c r="F38" s="200"/>
      <c r="G38" s="200"/>
      <c r="H38" s="72"/>
    </row>
    <row r="39" spans="1:8" ht="15.75" x14ac:dyDescent="0.25">
      <c r="A39" s="192" t="s">
        <v>6</v>
      </c>
      <c r="B39" s="139">
        <v>27.5</v>
      </c>
      <c r="C39" s="139">
        <v>25</v>
      </c>
      <c r="D39" s="138">
        <v>12.5</v>
      </c>
      <c r="E39" s="138">
        <v>40</v>
      </c>
      <c r="F39" s="200">
        <v>10</v>
      </c>
      <c r="G39" s="200">
        <f t="shared" ref="G39" si="18">F39*220</f>
        <v>2200</v>
      </c>
      <c r="H39" s="72"/>
    </row>
    <row r="40" spans="1:8" ht="15.75" x14ac:dyDescent="0.25">
      <c r="A40" s="192" t="s">
        <v>8</v>
      </c>
      <c r="B40" s="139">
        <v>9</v>
      </c>
      <c r="C40" s="139">
        <v>4</v>
      </c>
      <c r="D40" s="138">
        <v>7.5</v>
      </c>
      <c r="E40" s="138">
        <v>5.5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11.5</v>
      </c>
      <c r="C41" s="136">
        <v>24</v>
      </c>
      <c r="D41" s="135">
        <v>5.5</v>
      </c>
      <c r="E41" s="136">
        <v>30</v>
      </c>
      <c r="F41" s="200"/>
      <c r="G41" s="200"/>
      <c r="H41" s="72"/>
    </row>
    <row r="42" spans="1:8" ht="15.75" x14ac:dyDescent="0.25">
      <c r="A42" s="192" t="s">
        <v>6</v>
      </c>
      <c r="B42" s="138">
        <v>10.5</v>
      </c>
      <c r="C42" s="139">
        <v>20</v>
      </c>
      <c r="D42" s="139">
        <v>3</v>
      </c>
      <c r="E42" s="138">
        <v>27.5</v>
      </c>
      <c r="F42" s="200">
        <v>10</v>
      </c>
      <c r="G42" s="200">
        <f t="shared" ref="G42" si="20">F42*220</f>
        <v>2200</v>
      </c>
    </row>
    <row r="43" spans="1:8" ht="15.75" x14ac:dyDescent="0.25">
      <c r="A43" s="192" t="s">
        <v>8</v>
      </c>
      <c r="B43" s="139">
        <v>1</v>
      </c>
      <c r="C43" s="139">
        <v>4</v>
      </c>
      <c r="D43" s="138">
        <v>2.5</v>
      </c>
      <c r="E43" s="138">
        <v>2.5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5">
        <v>19.5</v>
      </c>
      <c r="C44" s="136">
        <v>4</v>
      </c>
      <c r="D44" s="135">
        <v>1.5</v>
      </c>
      <c r="E44" s="136">
        <v>22</v>
      </c>
      <c r="F44" s="200"/>
      <c r="G44" s="200"/>
    </row>
    <row r="45" spans="1:8" ht="15.75" x14ac:dyDescent="0.25">
      <c r="A45" s="192" t="s">
        <v>6</v>
      </c>
      <c r="B45" s="139">
        <v>14</v>
      </c>
      <c r="C45" s="140"/>
      <c r="D45" s="139"/>
      <c r="E45" s="139">
        <v>14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8">
        <v>5.5</v>
      </c>
      <c r="C46" s="139">
        <v>4</v>
      </c>
      <c r="D46" s="138">
        <v>1.5</v>
      </c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6">
        <v>33.5</v>
      </c>
      <c r="C47" s="136">
        <v>40</v>
      </c>
      <c r="D47" s="135">
        <v>40.5</v>
      </c>
      <c r="E47" s="135">
        <v>33</v>
      </c>
      <c r="F47" s="200"/>
      <c r="G47" s="200"/>
    </row>
    <row r="48" spans="1:8" ht="15.75" x14ac:dyDescent="0.25">
      <c r="A48" s="192" t="s">
        <v>6</v>
      </c>
      <c r="B48" s="139">
        <v>27</v>
      </c>
      <c r="C48" s="139">
        <v>40</v>
      </c>
      <c r="D48" s="139">
        <v>35.5</v>
      </c>
      <c r="E48" s="139">
        <v>31.5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9">
        <v>6.5</v>
      </c>
      <c r="C49" s="139"/>
      <c r="D49" s="138">
        <v>5</v>
      </c>
      <c r="E49" s="138">
        <v>1.5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27</v>
      </c>
      <c r="C50" s="136">
        <v>15</v>
      </c>
      <c r="D50" s="136">
        <v>6</v>
      </c>
      <c r="E50" s="135">
        <v>36</v>
      </c>
      <c r="F50" s="200"/>
      <c r="G50" s="200"/>
    </row>
    <row r="51" spans="1:8" ht="15.75" x14ac:dyDescent="0.25">
      <c r="A51" s="192" t="s">
        <v>6</v>
      </c>
      <c r="B51" s="139">
        <v>21.5</v>
      </c>
      <c r="C51" s="139">
        <v>10</v>
      </c>
      <c r="D51" s="139">
        <v>3</v>
      </c>
      <c r="E51" s="139">
        <v>28.5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5.5</v>
      </c>
      <c r="C52" s="139">
        <v>5</v>
      </c>
      <c r="D52" s="140">
        <v>3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6">
        <v>27.5</v>
      </c>
      <c r="C53" s="136"/>
      <c r="D53" s="135"/>
      <c r="E53" s="135">
        <v>27.5</v>
      </c>
      <c r="F53" s="200"/>
      <c r="G53" s="200"/>
    </row>
    <row r="54" spans="1:8" ht="15.75" x14ac:dyDescent="0.25">
      <c r="A54" s="192" t="s">
        <v>6</v>
      </c>
      <c r="B54" s="138">
        <v>23</v>
      </c>
      <c r="C54" s="139"/>
      <c r="D54" s="138"/>
      <c r="E54" s="139">
        <v>23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4.5</v>
      </c>
      <c r="C55" s="139"/>
      <c r="D55" s="139"/>
      <c r="E55" s="138">
        <v>4.5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6">
        <v>11.5</v>
      </c>
      <c r="C56" s="136">
        <v>52</v>
      </c>
      <c r="D56" s="135">
        <v>21</v>
      </c>
      <c r="E56" s="135">
        <v>42.5</v>
      </c>
      <c r="F56" s="200"/>
      <c r="G56" s="200"/>
    </row>
    <row r="57" spans="1:8" ht="15.75" x14ac:dyDescent="0.25">
      <c r="A57" s="192" t="s">
        <v>6</v>
      </c>
      <c r="B57" s="139">
        <v>5.5</v>
      </c>
      <c r="C57" s="139">
        <v>47</v>
      </c>
      <c r="D57" s="138">
        <v>18</v>
      </c>
      <c r="E57" s="138">
        <v>34.5</v>
      </c>
      <c r="F57" s="212">
        <v>10</v>
      </c>
      <c r="G57" s="200">
        <f t="shared" ref="G57" si="30">F57*220</f>
        <v>2200</v>
      </c>
    </row>
    <row r="58" spans="1:8" ht="15.75" x14ac:dyDescent="0.25">
      <c r="A58" s="192" t="s">
        <v>8</v>
      </c>
      <c r="B58" s="139">
        <v>6</v>
      </c>
      <c r="C58" s="139">
        <v>5</v>
      </c>
      <c r="D58" s="139">
        <v>3</v>
      </c>
      <c r="E58" s="139">
        <v>8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6">
        <v>21.5</v>
      </c>
      <c r="C59" s="136"/>
      <c r="D59" s="136">
        <v>13</v>
      </c>
      <c r="E59" s="136">
        <v>8.5</v>
      </c>
      <c r="F59" s="200"/>
      <c r="G59" s="200"/>
    </row>
    <row r="60" spans="1:8" ht="15.75" x14ac:dyDescent="0.25">
      <c r="A60" s="192" t="s">
        <v>6</v>
      </c>
      <c r="B60" s="138">
        <v>19</v>
      </c>
      <c r="C60" s="139"/>
      <c r="D60" s="139">
        <v>11</v>
      </c>
      <c r="E60" s="138">
        <v>8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8">
        <v>2.5</v>
      </c>
      <c r="C61" s="140"/>
      <c r="D61" s="140">
        <v>2</v>
      </c>
      <c r="E61" s="138">
        <v>0.5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21</v>
      </c>
      <c r="C62" s="137"/>
      <c r="D62" s="136">
        <v>11.5</v>
      </c>
      <c r="E62" s="136">
        <v>9.5</v>
      </c>
      <c r="F62" s="200"/>
      <c r="G62" s="200"/>
      <c r="H62" s="72"/>
    </row>
    <row r="63" spans="1:8" ht="15.75" x14ac:dyDescent="0.25">
      <c r="A63" s="192" t="s">
        <v>6</v>
      </c>
      <c r="B63" s="139">
        <v>16</v>
      </c>
      <c r="C63" s="140"/>
      <c r="D63" s="139">
        <v>9</v>
      </c>
      <c r="E63" s="139">
        <v>7</v>
      </c>
      <c r="F63" s="200">
        <v>10</v>
      </c>
      <c r="G63" s="200">
        <f t="shared" ref="G63" si="34">F63*220</f>
        <v>2200</v>
      </c>
    </row>
    <row r="64" spans="1:8" ht="15.75" x14ac:dyDescent="0.25">
      <c r="A64" s="192" t="s">
        <v>8</v>
      </c>
      <c r="B64" s="139">
        <v>5</v>
      </c>
      <c r="C64" s="140"/>
      <c r="D64" s="140">
        <v>2.5</v>
      </c>
      <c r="E64" s="139">
        <v>2.5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7"/>
      <c r="E65" s="135">
        <v>14.5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40"/>
      <c r="E66" s="138">
        <v>11.5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17.5</v>
      </c>
      <c r="C68" s="136">
        <v>46</v>
      </c>
      <c r="D68" s="135">
        <v>45</v>
      </c>
      <c r="E68" s="136">
        <v>18.5</v>
      </c>
      <c r="F68" s="200"/>
      <c r="G68" s="200"/>
    </row>
    <row r="69" spans="1:7" ht="15.75" x14ac:dyDescent="0.25">
      <c r="A69" s="192" t="s">
        <v>6</v>
      </c>
      <c r="B69" s="139">
        <v>17</v>
      </c>
      <c r="C69" s="139">
        <v>10</v>
      </c>
      <c r="D69" s="138">
        <v>9</v>
      </c>
      <c r="E69" s="138">
        <v>18</v>
      </c>
      <c r="F69" s="200">
        <v>10</v>
      </c>
      <c r="G69" s="200">
        <f t="shared" ref="G69" si="38">F69*220</f>
        <v>2200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4</v>
      </c>
      <c r="C71" s="136">
        <v>19</v>
      </c>
      <c r="D71" s="135">
        <v>4</v>
      </c>
      <c r="E71" s="135">
        <v>19</v>
      </c>
      <c r="F71" s="200"/>
      <c r="G71" s="200"/>
    </row>
    <row r="72" spans="1:7" ht="15.75" x14ac:dyDescent="0.25">
      <c r="A72" s="192" t="s">
        <v>6</v>
      </c>
      <c r="B72" s="139">
        <v>4</v>
      </c>
      <c r="C72" s="139">
        <v>15</v>
      </c>
      <c r="D72" s="138">
        <v>4</v>
      </c>
      <c r="E72" s="138">
        <v>15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12</v>
      </c>
      <c r="C74" s="136">
        <v>96</v>
      </c>
      <c r="D74" s="135">
        <v>51</v>
      </c>
      <c r="E74" s="136">
        <v>57</v>
      </c>
      <c r="F74" s="200"/>
      <c r="G74" s="200"/>
    </row>
    <row r="75" spans="1:7" ht="15.75" x14ac:dyDescent="0.25">
      <c r="A75" s="192" t="s">
        <v>6</v>
      </c>
      <c r="B75" s="140">
        <v>7.5</v>
      </c>
      <c r="C75" s="139">
        <v>81</v>
      </c>
      <c r="D75" s="138">
        <v>39</v>
      </c>
      <c r="E75" s="138">
        <v>49.5</v>
      </c>
      <c r="F75" s="212">
        <v>10</v>
      </c>
      <c r="G75" s="200">
        <f t="shared" ref="G75" si="42">F75*220</f>
        <v>2200</v>
      </c>
    </row>
    <row r="76" spans="1:7" ht="15.75" x14ac:dyDescent="0.25">
      <c r="A76" s="192" t="s">
        <v>8</v>
      </c>
      <c r="B76" s="138">
        <v>4.5</v>
      </c>
      <c r="C76" s="139">
        <v>15</v>
      </c>
      <c r="D76" s="139">
        <v>12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4.5</v>
      </c>
      <c r="C77" s="136">
        <v>9</v>
      </c>
      <c r="D77" s="135">
        <v>7</v>
      </c>
      <c r="E77" s="136">
        <v>6.5</v>
      </c>
      <c r="F77" s="200"/>
      <c r="G77" s="200"/>
    </row>
    <row r="78" spans="1:7" ht="15.75" x14ac:dyDescent="0.25">
      <c r="A78" s="192" t="s">
        <v>6</v>
      </c>
      <c r="B78" s="139">
        <v>2</v>
      </c>
      <c r="C78" s="139">
        <v>9</v>
      </c>
      <c r="D78" s="138">
        <v>7</v>
      </c>
      <c r="E78" s="138">
        <v>4</v>
      </c>
      <c r="F78" s="200">
        <v>10</v>
      </c>
      <c r="G78" s="200">
        <f>F78*220</f>
        <v>2200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5">
        <v>1</v>
      </c>
      <c r="C80" s="136">
        <v>10</v>
      </c>
      <c r="D80" s="135"/>
      <c r="E80" s="136">
        <v>11</v>
      </c>
      <c r="F80" s="200"/>
      <c r="G80" s="200"/>
    </row>
    <row r="81" spans="1:7" ht="15.75" x14ac:dyDescent="0.25">
      <c r="A81" s="192" t="s">
        <v>6</v>
      </c>
      <c r="B81" s="138">
        <v>1</v>
      </c>
      <c r="C81" s="139">
        <v>10</v>
      </c>
      <c r="D81" s="138"/>
      <c r="E81" s="139">
        <v>11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15</v>
      </c>
      <c r="C82" s="136">
        <v>15</v>
      </c>
      <c r="D82" s="136">
        <v>8.5</v>
      </c>
      <c r="E82" s="136">
        <v>21.5</v>
      </c>
      <c r="F82" s="200"/>
      <c r="G82" s="200"/>
    </row>
    <row r="83" spans="1:7" ht="15.75" x14ac:dyDescent="0.25">
      <c r="A83" s="192" t="s">
        <v>6</v>
      </c>
      <c r="B83" s="139">
        <v>9</v>
      </c>
      <c r="C83" s="139">
        <v>15</v>
      </c>
      <c r="D83" s="139">
        <v>8.5</v>
      </c>
      <c r="E83" s="139">
        <v>15.5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6</v>
      </c>
      <c r="C84" s="139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6">
        <v>4</v>
      </c>
      <c r="C85" s="136">
        <v>24</v>
      </c>
      <c r="D85" s="136">
        <v>2</v>
      </c>
      <c r="E85" s="136">
        <v>26</v>
      </c>
      <c r="F85" s="200"/>
      <c r="G85" s="200"/>
    </row>
    <row r="86" spans="1:7" ht="15.75" x14ac:dyDescent="0.25">
      <c r="A86" s="192" t="s">
        <v>6</v>
      </c>
      <c r="B86" s="139">
        <v>1</v>
      </c>
      <c r="C86" s="139">
        <v>20</v>
      </c>
      <c r="D86" s="139">
        <v>1</v>
      </c>
      <c r="E86" s="139">
        <v>20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40">
        <v>1</v>
      </c>
      <c r="E87" s="139">
        <v>6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14</v>
      </c>
      <c r="C88" s="137"/>
      <c r="D88" s="137">
        <v>1</v>
      </c>
      <c r="E88" s="136">
        <v>13</v>
      </c>
      <c r="F88" s="200"/>
      <c r="G88" s="200"/>
    </row>
    <row r="89" spans="1:7" ht="15.75" x14ac:dyDescent="0.25">
      <c r="A89" s="192" t="s">
        <v>6</v>
      </c>
      <c r="B89" s="139">
        <v>14</v>
      </c>
      <c r="C89" s="140"/>
      <c r="D89" s="140">
        <v>1</v>
      </c>
      <c r="E89" s="139">
        <v>13</v>
      </c>
      <c r="F89" s="200"/>
      <c r="G89" s="200">
        <f>F89*220</f>
        <v>0</v>
      </c>
    </row>
    <row r="90" spans="1:7" ht="15.75" x14ac:dyDescent="0.25">
      <c r="A90" s="276" t="s">
        <v>33</v>
      </c>
      <c r="B90" s="135">
        <v>4.5</v>
      </c>
      <c r="C90" s="136">
        <v>14</v>
      </c>
      <c r="D90" s="135">
        <v>3.5</v>
      </c>
      <c r="E90" s="136">
        <v>15</v>
      </c>
      <c r="F90" s="200"/>
      <c r="G90" s="200"/>
    </row>
    <row r="91" spans="1:7" ht="15.75" x14ac:dyDescent="0.25">
      <c r="A91" s="192" t="s">
        <v>6</v>
      </c>
      <c r="B91" s="138">
        <v>0.5</v>
      </c>
      <c r="C91" s="139">
        <v>10</v>
      </c>
      <c r="D91" s="138">
        <v>0.5</v>
      </c>
      <c r="E91" s="139">
        <v>10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40">
        <v>4</v>
      </c>
      <c r="C92" s="139">
        <v>4</v>
      </c>
      <c r="D92" s="140">
        <v>3</v>
      </c>
      <c r="E92" s="139">
        <v>5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6">
        <v>31</v>
      </c>
      <c r="C93" s="136"/>
      <c r="D93" s="137"/>
      <c r="E93" s="136">
        <v>31</v>
      </c>
      <c r="F93" s="200"/>
      <c r="G93" s="200"/>
    </row>
    <row r="94" spans="1:7" ht="15.75" x14ac:dyDescent="0.25">
      <c r="A94" s="192" t="s">
        <v>6</v>
      </c>
      <c r="B94" s="138">
        <v>25.5</v>
      </c>
      <c r="C94" s="139"/>
      <c r="D94" s="140"/>
      <c r="E94" s="138">
        <v>25.5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17</v>
      </c>
      <c r="C96" s="137"/>
      <c r="D96" s="136">
        <v>3</v>
      </c>
      <c r="E96" s="136">
        <v>14</v>
      </c>
      <c r="F96" s="200"/>
      <c r="G96" s="200"/>
    </row>
    <row r="97" spans="1:7" ht="15.75" x14ac:dyDescent="0.25">
      <c r="A97" s="192" t="s">
        <v>6</v>
      </c>
      <c r="B97" s="139">
        <v>16</v>
      </c>
      <c r="C97" s="140"/>
      <c r="D97" s="140">
        <v>3</v>
      </c>
      <c r="E97" s="139">
        <v>13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39"/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5">
        <v>13.5</v>
      </c>
      <c r="C99" s="136">
        <v>4</v>
      </c>
      <c r="D99" s="137">
        <v>3.5</v>
      </c>
      <c r="E99" s="135">
        <v>14</v>
      </c>
      <c r="F99" s="200"/>
      <c r="G99" s="200"/>
    </row>
    <row r="100" spans="1:7" ht="15.75" x14ac:dyDescent="0.25">
      <c r="A100" s="192" t="s">
        <v>6</v>
      </c>
      <c r="B100" s="139">
        <v>13</v>
      </c>
      <c r="C100" s="139"/>
      <c r="D100" s="140">
        <v>3.5</v>
      </c>
      <c r="E100" s="139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5">
        <v>18.5</v>
      </c>
      <c r="C102" s="137"/>
      <c r="D102" s="137">
        <v>0.5</v>
      </c>
      <c r="E102" s="135">
        <v>18</v>
      </c>
      <c r="F102" s="200"/>
      <c r="G102" s="200"/>
    </row>
    <row r="103" spans="1:7" ht="15.75" x14ac:dyDescent="0.25">
      <c r="A103" s="192" t="s">
        <v>6</v>
      </c>
      <c r="B103" s="138">
        <v>11.5</v>
      </c>
      <c r="C103" s="140"/>
      <c r="D103" s="140">
        <v>0.5</v>
      </c>
      <c r="E103" s="138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9</v>
      </c>
      <c r="C105" s="136">
        <v>10</v>
      </c>
      <c r="D105" s="136">
        <v>2.5</v>
      </c>
      <c r="E105" s="136">
        <v>16.5</v>
      </c>
      <c r="F105" s="200"/>
      <c r="G105" s="200"/>
    </row>
    <row r="106" spans="1:7" ht="15.75" x14ac:dyDescent="0.25">
      <c r="A106" s="192" t="s">
        <v>6</v>
      </c>
      <c r="B106" s="138">
        <v>2.5</v>
      </c>
      <c r="C106" s="139">
        <v>10</v>
      </c>
      <c r="D106" s="139">
        <v>2.5</v>
      </c>
      <c r="E106" s="138">
        <v>10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7</v>
      </c>
      <c r="C108" s="136">
        <v>14</v>
      </c>
      <c r="D108" s="136">
        <v>5.5</v>
      </c>
      <c r="E108" s="136">
        <v>15.5</v>
      </c>
      <c r="F108" s="200"/>
      <c r="G108" s="200"/>
    </row>
    <row r="109" spans="1:7" ht="15.75" x14ac:dyDescent="0.25">
      <c r="A109" s="192" t="s">
        <v>6</v>
      </c>
      <c r="B109" s="138">
        <v>5.5</v>
      </c>
      <c r="C109" s="139">
        <v>10</v>
      </c>
      <c r="D109" s="139">
        <v>5.5</v>
      </c>
      <c r="E109" s="138">
        <v>10</v>
      </c>
      <c r="F109" s="200">
        <v>10</v>
      </c>
      <c r="G109" s="200">
        <f t="shared" ref="G109" si="61">F109*220</f>
        <v>2200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39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10.5</v>
      </c>
      <c r="C111" s="137"/>
      <c r="D111" s="137"/>
      <c r="E111" s="135">
        <v>10.5</v>
      </c>
      <c r="F111" s="200"/>
      <c r="G111" s="200"/>
    </row>
    <row r="112" spans="1:7" ht="15.75" x14ac:dyDescent="0.25">
      <c r="A112" s="192" t="s">
        <v>6</v>
      </c>
      <c r="B112" s="139">
        <v>9</v>
      </c>
      <c r="C112" s="140"/>
      <c r="D112" s="140"/>
      <c r="E112" s="139">
        <v>9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40"/>
      <c r="E113" s="138">
        <v>1.5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4</v>
      </c>
      <c r="E114" s="135">
        <v>12.5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4</v>
      </c>
      <c r="E115" s="138">
        <v>8.5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76" t="s">
        <v>42</v>
      </c>
      <c r="B117" s="136">
        <v>23</v>
      </c>
      <c r="C117" s="136"/>
      <c r="D117" s="137">
        <v>1.5</v>
      </c>
      <c r="E117" s="136">
        <v>21.5</v>
      </c>
      <c r="F117" s="200"/>
      <c r="G117" s="200"/>
    </row>
    <row r="118" spans="1:7" ht="15.75" x14ac:dyDescent="0.25">
      <c r="A118" s="192" t="s">
        <v>6</v>
      </c>
      <c r="B118" s="139">
        <v>19</v>
      </c>
      <c r="C118" s="139"/>
      <c r="D118" s="140">
        <v>1.5</v>
      </c>
      <c r="E118" s="139">
        <v>17.5</v>
      </c>
      <c r="F118" s="200"/>
      <c r="G118" s="200">
        <f t="shared" ref="G118" si="67">F118*220</f>
        <v>0</v>
      </c>
    </row>
    <row r="119" spans="1:7" ht="15.75" x14ac:dyDescent="0.25">
      <c r="A119" s="192" t="s">
        <v>8</v>
      </c>
      <c r="B119" s="139">
        <v>4</v>
      </c>
      <c r="C119" s="140"/>
      <c r="D119" s="140"/>
      <c r="E119" s="139">
        <v>4</v>
      </c>
      <c r="F119" s="200"/>
      <c r="G119" s="200">
        <f t="shared" ref="G119" si="68">F119*310</f>
        <v>0</v>
      </c>
    </row>
    <row r="120" spans="1:7" ht="15.75" x14ac:dyDescent="0.25">
      <c r="A120" s="276" t="s">
        <v>125</v>
      </c>
      <c r="B120" s="136">
        <v>13</v>
      </c>
      <c r="C120" s="137"/>
      <c r="D120" s="137">
        <v>1</v>
      </c>
      <c r="E120" s="136">
        <v>12</v>
      </c>
      <c r="F120" s="200"/>
      <c r="G120" s="200"/>
    </row>
    <row r="121" spans="1:7" ht="15.75" x14ac:dyDescent="0.25">
      <c r="A121" s="192" t="s">
        <v>6</v>
      </c>
      <c r="B121" s="139">
        <v>13</v>
      </c>
      <c r="C121" s="140"/>
      <c r="D121" s="140">
        <v>1</v>
      </c>
      <c r="E121" s="139">
        <v>12</v>
      </c>
      <c r="F121" s="200"/>
      <c r="G121" s="200">
        <f>F121*220</f>
        <v>0</v>
      </c>
    </row>
    <row r="122" spans="1:7" ht="15.75" x14ac:dyDescent="0.25">
      <c r="A122" s="276" t="s">
        <v>43</v>
      </c>
      <c r="B122" s="135">
        <v>20</v>
      </c>
      <c r="C122" s="136">
        <v>17</v>
      </c>
      <c r="D122" s="135">
        <v>14</v>
      </c>
      <c r="E122" s="136">
        <v>23</v>
      </c>
      <c r="F122" s="212"/>
      <c r="G122" s="200"/>
    </row>
    <row r="123" spans="1:7" ht="15.75" x14ac:dyDescent="0.25">
      <c r="A123" s="192" t="s">
        <v>6</v>
      </c>
      <c r="B123" s="138">
        <v>15</v>
      </c>
      <c r="C123" s="139">
        <v>10</v>
      </c>
      <c r="D123" s="138">
        <v>7</v>
      </c>
      <c r="E123" s="139">
        <v>18</v>
      </c>
      <c r="F123" s="212"/>
      <c r="G123" s="200">
        <f>F123*220</f>
        <v>0</v>
      </c>
    </row>
    <row r="124" spans="1:7" ht="15.75" x14ac:dyDescent="0.25">
      <c r="A124" s="192" t="s">
        <v>8</v>
      </c>
      <c r="B124" s="139">
        <v>5</v>
      </c>
      <c r="C124" s="139">
        <v>7</v>
      </c>
      <c r="D124" s="139">
        <v>7</v>
      </c>
      <c r="E124" s="139">
        <v>5</v>
      </c>
      <c r="F124" s="200"/>
      <c r="G124" s="200">
        <f>F124*310</f>
        <v>0</v>
      </c>
    </row>
    <row r="125" spans="1:7" ht="12.75" x14ac:dyDescent="0.2">
      <c r="A125" s="1"/>
      <c r="B125" s="284">
        <v>598.5</v>
      </c>
      <c r="C125" s="285">
        <v>709</v>
      </c>
      <c r="D125" s="285">
        <v>429</v>
      </c>
      <c r="E125" s="284">
        <v>878.5</v>
      </c>
      <c r="F125"/>
      <c r="G125"/>
    </row>
    <row r="127" spans="1:7" ht="15.75" x14ac:dyDescent="0.25">
      <c r="F127" s="201"/>
      <c r="G127" s="201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G91:G124 F88:G90 F85:F87 F91:F121 F4:F26 G4:G87 F124">
    <cfRule type="cellIs" dxfId="349" priority="2" operator="equal">
      <formula>0</formula>
    </cfRule>
  </conditionalFormatting>
  <conditionalFormatting sqref="G5:G124">
    <cfRule type="cellIs" dxfId="348" priority="1" operator="equal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pane ySplit="3" topLeftCell="A4" activePane="bottomLeft" state="frozenSplit"/>
      <selection pane="bottomLeft" activeCell="F5" sqref="F5:F147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SUM(F4:F147)</f>
        <v>100</v>
      </c>
      <c r="G1" s="201">
        <f>SUM(G4:G147)</f>
        <v>22000</v>
      </c>
    </row>
    <row r="2" spans="1:8" ht="12.75" x14ac:dyDescent="0.2">
      <c r="A2" s="43" t="s">
        <v>0</v>
      </c>
      <c r="B2" s="479" t="s">
        <v>275</v>
      </c>
      <c r="C2" s="480"/>
      <c r="D2" s="480"/>
      <c r="E2" s="481"/>
      <c r="F2" s="477" t="s">
        <v>271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4</v>
      </c>
      <c r="C4" s="136">
        <v>14</v>
      </c>
      <c r="D4" s="135">
        <v>1.5</v>
      </c>
      <c r="E4" s="135">
        <v>16.5</v>
      </c>
      <c r="F4" s="200"/>
      <c r="G4" s="200"/>
    </row>
    <row r="5" spans="1:8" ht="15.75" x14ac:dyDescent="0.25">
      <c r="A5" s="192" t="s">
        <v>6</v>
      </c>
      <c r="B5" s="138">
        <v>3.5</v>
      </c>
      <c r="C5" s="139">
        <v>10</v>
      </c>
      <c r="D5" s="138">
        <v>1.5</v>
      </c>
      <c r="E5" s="139">
        <v>12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132</v>
      </c>
      <c r="D7" s="136">
        <v>107</v>
      </c>
      <c r="E7" s="136">
        <v>30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128</v>
      </c>
      <c r="D8" s="138">
        <v>104.5</v>
      </c>
      <c r="E8" s="139">
        <v>25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38">
        <v>2.5</v>
      </c>
      <c r="E9" s="139">
        <v>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6">
        <v>14</v>
      </c>
      <c r="C10" s="136">
        <v>4</v>
      </c>
      <c r="D10" s="135">
        <v>1.5</v>
      </c>
      <c r="E10" s="135">
        <v>16.5</v>
      </c>
      <c r="F10" s="200"/>
      <c r="G10" s="200"/>
    </row>
    <row r="11" spans="1:8" ht="15.75" x14ac:dyDescent="0.25">
      <c r="A11" s="192" t="s">
        <v>6</v>
      </c>
      <c r="B11" s="139">
        <v>12</v>
      </c>
      <c r="C11" s="140"/>
      <c r="D11" s="138">
        <v>1.5</v>
      </c>
      <c r="E11" s="138">
        <v>10.5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6">
        <v>5</v>
      </c>
      <c r="C13" s="137"/>
      <c r="D13" s="136">
        <v>3</v>
      </c>
      <c r="E13" s="136">
        <v>2</v>
      </c>
      <c r="F13" s="200"/>
      <c r="G13" s="200"/>
    </row>
    <row r="14" spans="1:8" ht="15.75" x14ac:dyDescent="0.25">
      <c r="A14" s="192" t="s">
        <v>6</v>
      </c>
      <c r="B14" s="139">
        <v>5</v>
      </c>
      <c r="C14" s="140"/>
      <c r="D14" s="139">
        <v>3</v>
      </c>
      <c r="E14" s="139">
        <v>2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6">
        <v>4</v>
      </c>
      <c r="E15" s="136">
        <v>5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9">
        <v>4</v>
      </c>
      <c r="E16" s="139">
        <v>5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29.5</v>
      </c>
      <c r="C17" s="136">
        <v>8</v>
      </c>
      <c r="D17" s="136">
        <v>4</v>
      </c>
      <c r="E17" s="135">
        <v>33.5</v>
      </c>
      <c r="F17" s="200"/>
      <c r="G17" s="200"/>
    </row>
    <row r="18" spans="1:8" ht="15.75" x14ac:dyDescent="0.25">
      <c r="A18" s="192" t="s">
        <v>6</v>
      </c>
      <c r="B18" s="138">
        <v>29.5</v>
      </c>
      <c r="C18" s="140"/>
      <c r="D18" s="138">
        <v>2.5</v>
      </c>
      <c r="E18" s="139">
        <v>27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40"/>
      <c r="C19" s="139">
        <v>8</v>
      </c>
      <c r="D19" s="138">
        <v>1.5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4</v>
      </c>
      <c r="D20" s="136">
        <v>4</v>
      </c>
      <c r="E20" s="136">
        <v>16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40"/>
      <c r="D21" s="139">
        <v>4</v>
      </c>
      <c r="E21" s="138">
        <v>8.5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40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6</v>
      </c>
      <c r="C23" s="136">
        <v>9</v>
      </c>
      <c r="D23" s="137"/>
      <c r="E23" s="136">
        <v>15</v>
      </c>
      <c r="F23" s="200"/>
      <c r="G23" s="200"/>
    </row>
    <row r="24" spans="1:8" ht="15.75" x14ac:dyDescent="0.25">
      <c r="A24" s="192" t="s">
        <v>6</v>
      </c>
      <c r="B24" s="138">
        <v>0.5</v>
      </c>
      <c r="C24" s="139">
        <v>9</v>
      </c>
      <c r="D24" s="140"/>
      <c r="E24" s="138">
        <v>9.5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5.5</v>
      </c>
      <c r="C25" s="140"/>
      <c r="D25" s="140"/>
      <c r="E25" s="138">
        <v>5.5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32</v>
      </c>
      <c r="D26" s="136">
        <v>11</v>
      </c>
      <c r="E26" s="136">
        <v>34</v>
      </c>
      <c r="F26" s="200"/>
      <c r="G26" s="200"/>
    </row>
    <row r="27" spans="1:8" ht="15.75" x14ac:dyDescent="0.25">
      <c r="A27" s="192" t="s">
        <v>6</v>
      </c>
      <c r="B27" s="138">
        <v>9.5</v>
      </c>
      <c r="C27" s="139">
        <v>28</v>
      </c>
      <c r="D27" s="138">
        <v>7.5</v>
      </c>
      <c r="E27" s="139">
        <v>30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3.5</v>
      </c>
      <c r="C28" s="139">
        <v>4</v>
      </c>
      <c r="D28" s="138">
        <v>3.5</v>
      </c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20</v>
      </c>
      <c r="C29" s="137"/>
      <c r="D29" s="135">
        <v>2.5</v>
      </c>
      <c r="E29" s="135">
        <v>17.5</v>
      </c>
      <c r="F29" s="200"/>
      <c r="G29" s="200"/>
    </row>
    <row r="30" spans="1:8" ht="15.75" x14ac:dyDescent="0.25">
      <c r="A30" s="192" t="s">
        <v>6</v>
      </c>
      <c r="B30" s="138">
        <v>15.5</v>
      </c>
      <c r="C30" s="140"/>
      <c r="D30" s="138">
        <v>1.5</v>
      </c>
      <c r="E30" s="139">
        <v>14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4.5</v>
      </c>
      <c r="C31" s="140"/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0.5</v>
      </c>
      <c r="C32" s="136">
        <v>52</v>
      </c>
      <c r="D32" s="135">
        <v>19.5</v>
      </c>
      <c r="E32" s="136">
        <v>33</v>
      </c>
      <c r="F32" s="200"/>
      <c r="G32" s="200"/>
    </row>
    <row r="33" spans="1:8" ht="15.75" x14ac:dyDescent="0.25">
      <c r="A33" s="192" t="s">
        <v>6</v>
      </c>
      <c r="B33" s="140"/>
      <c r="C33" s="139">
        <v>42</v>
      </c>
      <c r="D33" s="138">
        <v>13.5</v>
      </c>
      <c r="E33" s="138">
        <v>28.5</v>
      </c>
      <c r="F33" s="200">
        <v>15</v>
      </c>
      <c r="G33" s="200">
        <f t="shared" ref="G33" si="14">F33*220</f>
        <v>3300</v>
      </c>
    </row>
    <row r="34" spans="1:8" ht="15.75" x14ac:dyDescent="0.25">
      <c r="A34" s="192" t="s">
        <v>8</v>
      </c>
      <c r="B34" s="138">
        <v>0.5</v>
      </c>
      <c r="C34" s="139">
        <v>10</v>
      </c>
      <c r="D34" s="139">
        <v>6</v>
      </c>
      <c r="E34" s="138">
        <v>4.5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5">
        <v>8.5</v>
      </c>
      <c r="E35" s="136">
        <v>18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8">
        <v>8.5</v>
      </c>
      <c r="E36" s="139">
        <v>11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27</v>
      </c>
      <c r="C38" s="136">
        <v>60</v>
      </c>
      <c r="D38" s="135">
        <v>16.5</v>
      </c>
      <c r="E38" s="135">
        <v>70.5</v>
      </c>
      <c r="F38" s="200"/>
      <c r="G38" s="200"/>
      <c r="H38" s="72"/>
    </row>
    <row r="39" spans="1:8" ht="15.75" x14ac:dyDescent="0.25">
      <c r="A39" s="192" t="s">
        <v>6</v>
      </c>
      <c r="B39" s="139">
        <v>18</v>
      </c>
      <c r="C39" s="139">
        <v>50</v>
      </c>
      <c r="D39" s="139">
        <v>9</v>
      </c>
      <c r="E39" s="139">
        <v>59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9</v>
      </c>
      <c r="C40" s="139">
        <v>10</v>
      </c>
      <c r="D40" s="138">
        <v>7.5</v>
      </c>
      <c r="E40" s="138">
        <v>11.5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10.5</v>
      </c>
      <c r="C41" s="136">
        <v>28</v>
      </c>
      <c r="D41" s="136">
        <v>8</v>
      </c>
      <c r="E41" s="135">
        <v>30.5</v>
      </c>
      <c r="F41" s="200"/>
      <c r="G41" s="200"/>
      <c r="H41" s="72"/>
    </row>
    <row r="42" spans="1:8" ht="15.75" x14ac:dyDescent="0.25">
      <c r="A42" s="192" t="s">
        <v>6</v>
      </c>
      <c r="B42" s="138">
        <v>9.5</v>
      </c>
      <c r="C42" s="139">
        <v>20</v>
      </c>
      <c r="D42" s="138">
        <v>5.5</v>
      </c>
      <c r="E42" s="139">
        <v>24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1</v>
      </c>
      <c r="C43" s="139">
        <v>8</v>
      </c>
      <c r="D43" s="138">
        <v>2.5</v>
      </c>
      <c r="E43" s="138">
        <v>6.5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17</v>
      </c>
      <c r="C44" s="136">
        <v>4</v>
      </c>
      <c r="D44" s="135">
        <v>4.5</v>
      </c>
      <c r="E44" s="135">
        <v>16.5</v>
      </c>
      <c r="F44" s="200"/>
      <c r="G44" s="200"/>
    </row>
    <row r="45" spans="1:8" ht="15.75" x14ac:dyDescent="0.25">
      <c r="A45" s="192" t="s">
        <v>6</v>
      </c>
      <c r="B45" s="139">
        <v>13</v>
      </c>
      <c r="C45" s="140"/>
      <c r="D45" s="138">
        <v>4.5</v>
      </c>
      <c r="E45" s="138">
        <v>8.5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4</v>
      </c>
      <c r="C46" s="139">
        <v>4</v>
      </c>
      <c r="D46" s="140"/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5">
        <v>26.5</v>
      </c>
      <c r="C47" s="136">
        <v>64</v>
      </c>
      <c r="D47" s="135">
        <v>43.5</v>
      </c>
      <c r="E47" s="136">
        <v>47</v>
      </c>
      <c r="F47" s="200"/>
      <c r="G47" s="200"/>
    </row>
    <row r="48" spans="1:8" ht="15.75" x14ac:dyDescent="0.25">
      <c r="A48" s="192" t="s">
        <v>6</v>
      </c>
      <c r="B48" s="139">
        <v>20</v>
      </c>
      <c r="C48" s="139">
        <v>60</v>
      </c>
      <c r="D48" s="138">
        <v>42.5</v>
      </c>
      <c r="E48" s="138">
        <v>37.5</v>
      </c>
      <c r="F48" s="200">
        <v>25</v>
      </c>
      <c r="G48" s="200">
        <f t="shared" ref="G48" si="24">F48*220</f>
        <v>5500</v>
      </c>
    </row>
    <row r="49" spans="1:8" ht="15.75" x14ac:dyDescent="0.25">
      <c r="A49" s="192" t="s">
        <v>8</v>
      </c>
      <c r="B49" s="138">
        <v>6.5</v>
      </c>
      <c r="C49" s="139">
        <v>4</v>
      </c>
      <c r="D49" s="139">
        <v>1</v>
      </c>
      <c r="E49" s="138">
        <v>9.5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26.5</v>
      </c>
      <c r="C50" s="136">
        <v>25</v>
      </c>
      <c r="D50" s="136">
        <v>6</v>
      </c>
      <c r="E50" s="135">
        <v>45.5</v>
      </c>
      <c r="F50" s="200"/>
      <c r="G50" s="200"/>
    </row>
    <row r="51" spans="1:8" ht="15.75" x14ac:dyDescent="0.25">
      <c r="A51" s="192" t="s">
        <v>6</v>
      </c>
      <c r="B51" s="139">
        <v>21</v>
      </c>
      <c r="C51" s="139">
        <v>20</v>
      </c>
      <c r="D51" s="139">
        <v>3</v>
      </c>
      <c r="E51" s="139">
        <v>38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5.5</v>
      </c>
      <c r="C52" s="139">
        <v>5</v>
      </c>
      <c r="D52" s="139">
        <v>3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5">
        <v>27.5</v>
      </c>
      <c r="C53" s="137"/>
      <c r="D53" s="135">
        <v>9.5</v>
      </c>
      <c r="E53" s="136">
        <v>18</v>
      </c>
      <c r="F53" s="200"/>
      <c r="G53" s="200"/>
    </row>
    <row r="54" spans="1:8" ht="15.75" x14ac:dyDescent="0.25">
      <c r="A54" s="192" t="s">
        <v>6</v>
      </c>
      <c r="B54" s="139">
        <v>23</v>
      </c>
      <c r="C54" s="140"/>
      <c r="D54" s="139">
        <v>5</v>
      </c>
      <c r="E54" s="139">
        <v>18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4.5</v>
      </c>
      <c r="C55" s="140"/>
      <c r="D55" s="138">
        <v>4.5</v>
      </c>
      <c r="E55" s="140"/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5">
        <v>7.5</v>
      </c>
      <c r="C56" s="136">
        <v>77</v>
      </c>
      <c r="D56" s="135">
        <v>26.5</v>
      </c>
      <c r="E56" s="136">
        <v>58</v>
      </c>
      <c r="F56" s="200"/>
      <c r="G56" s="200"/>
    </row>
    <row r="57" spans="1:8" ht="15.75" x14ac:dyDescent="0.25">
      <c r="A57" s="192" t="s">
        <v>6</v>
      </c>
      <c r="B57" s="138">
        <v>1.5</v>
      </c>
      <c r="C57" s="139">
        <v>72</v>
      </c>
      <c r="D57" s="138">
        <v>18.5</v>
      </c>
      <c r="E57" s="139">
        <v>55</v>
      </c>
      <c r="F57" s="212">
        <v>15</v>
      </c>
      <c r="G57" s="200">
        <f t="shared" ref="G57" si="30">F57*220</f>
        <v>3300</v>
      </c>
    </row>
    <row r="58" spans="1:8" ht="15.75" x14ac:dyDescent="0.25">
      <c r="A58" s="192" t="s">
        <v>8</v>
      </c>
      <c r="B58" s="139">
        <v>6</v>
      </c>
      <c r="C58" s="139">
        <v>5</v>
      </c>
      <c r="D58" s="139">
        <v>8</v>
      </c>
      <c r="E58" s="139">
        <v>3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5">
        <v>19.5</v>
      </c>
      <c r="C59" s="136">
        <v>14</v>
      </c>
      <c r="D59" s="136">
        <v>11</v>
      </c>
      <c r="E59" s="135">
        <v>22.5</v>
      </c>
      <c r="F59" s="200"/>
      <c r="G59" s="200"/>
    </row>
    <row r="60" spans="1:8" ht="15.75" x14ac:dyDescent="0.25">
      <c r="A60" s="192" t="s">
        <v>6</v>
      </c>
      <c r="B60" s="139">
        <v>17</v>
      </c>
      <c r="C60" s="139">
        <v>10</v>
      </c>
      <c r="D60" s="139">
        <v>9</v>
      </c>
      <c r="E60" s="139">
        <v>18</v>
      </c>
      <c r="F60" s="200">
        <v>15</v>
      </c>
      <c r="G60" s="200">
        <f t="shared" ref="G60" si="32">F60*220</f>
        <v>3300</v>
      </c>
    </row>
    <row r="61" spans="1:8" ht="15.75" x14ac:dyDescent="0.25">
      <c r="A61" s="192" t="s">
        <v>8</v>
      </c>
      <c r="B61" s="138">
        <v>2.5</v>
      </c>
      <c r="C61" s="139">
        <v>4</v>
      </c>
      <c r="D61" s="139">
        <v>2</v>
      </c>
      <c r="E61" s="138">
        <v>4.5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15</v>
      </c>
      <c r="C62" s="136">
        <v>14</v>
      </c>
      <c r="D62" s="136">
        <v>7</v>
      </c>
      <c r="E62" s="136">
        <v>22</v>
      </c>
      <c r="F62" s="200"/>
      <c r="G62" s="200"/>
      <c r="H62" s="72"/>
    </row>
    <row r="63" spans="1:8" ht="15.75" x14ac:dyDescent="0.25">
      <c r="A63" s="192" t="s">
        <v>6</v>
      </c>
      <c r="B63" s="138">
        <v>11.5</v>
      </c>
      <c r="C63" s="139">
        <v>14</v>
      </c>
      <c r="D63" s="139">
        <v>5</v>
      </c>
      <c r="E63" s="138">
        <v>20.5</v>
      </c>
      <c r="F63" s="200">
        <v>10</v>
      </c>
      <c r="G63" s="200">
        <f t="shared" ref="G63" si="34">F63*220</f>
        <v>2200</v>
      </c>
    </row>
    <row r="64" spans="1:8" ht="15.75" x14ac:dyDescent="0.25">
      <c r="A64" s="192" t="s">
        <v>8</v>
      </c>
      <c r="B64" s="138">
        <v>3.5</v>
      </c>
      <c r="C64" s="140"/>
      <c r="D64" s="139">
        <v>2</v>
      </c>
      <c r="E64" s="138">
        <v>1.5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5">
        <v>1.5</v>
      </c>
      <c r="E65" s="136">
        <v>13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38">
        <v>1.5</v>
      </c>
      <c r="E66" s="139">
        <v>10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12.5</v>
      </c>
      <c r="C68" s="136">
        <v>46</v>
      </c>
      <c r="D68" s="136">
        <v>41</v>
      </c>
      <c r="E68" s="135">
        <v>17.5</v>
      </c>
      <c r="F68" s="200"/>
      <c r="G68" s="200"/>
    </row>
    <row r="69" spans="1:7" ht="15.75" x14ac:dyDescent="0.25">
      <c r="A69" s="192" t="s">
        <v>6</v>
      </c>
      <c r="B69" s="139">
        <v>12</v>
      </c>
      <c r="C69" s="139">
        <v>10</v>
      </c>
      <c r="D69" s="139">
        <v>5</v>
      </c>
      <c r="E69" s="139">
        <v>17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4</v>
      </c>
      <c r="C71" s="136">
        <v>27</v>
      </c>
      <c r="D71" s="135">
        <v>4.5</v>
      </c>
      <c r="E71" s="135">
        <v>26.5</v>
      </c>
      <c r="F71" s="200"/>
      <c r="G71" s="200"/>
    </row>
    <row r="72" spans="1:7" ht="15.75" x14ac:dyDescent="0.25">
      <c r="A72" s="192" t="s">
        <v>6</v>
      </c>
      <c r="B72" s="139">
        <v>4</v>
      </c>
      <c r="C72" s="139">
        <v>23</v>
      </c>
      <c r="D72" s="138">
        <v>4.5</v>
      </c>
      <c r="E72" s="138">
        <v>22.5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6.5</v>
      </c>
      <c r="C74" s="136">
        <v>111</v>
      </c>
      <c r="D74" s="136">
        <v>55</v>
      </c>
      <c r="E74" s="135">
        <v>62.5</v>
      </c>
      <c r="F74" s="200"/>
      <c r="G74" s="200"/>
    </row>
    <row r="75" spans="1:7" ht="15.75" x14ac:dyDescent="0.25">
      <c r="A75" s="192" t="s">
        <v>6</v>
      </c>
      <c r="B75" s="139">
        <v>3</v>
      </c>
      <c r="C75" s="139">
        <v>96</v>
      </c>
      <c r="D75" s="139">
        <v>44</v>
      </c>
      <c r="E75" s="139">
        <v>55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3.5</v>
      </c>
      <c r="C76" s="139">
        <v>15</v>
      </c>
      <c r="D76" s="139">
        <v>11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4.5</v>
      </c>
      <c r="C77" s="136">
        <v>9</v>
      </c>
      <c r="D77" s="136">
        <v>6</v>
      </c>
      <c r="E77" s="135">
        <v>7.5</v>
      </c>
      <c r="F77" s="200"/>
      <c r="G77" s="200"/>
    </row>
    <row r="78" spans="1:7" ht="15.75" x14ac:dyDescent="0.25">
      <c r="A78" s="192" t="s">
        <v>6</v>
      </c>
      <c r="B78" s="139">
        <v>2</v>
      </c>
      <c r="C78" s="139">
        <v>9</v>
      </c>
      <c r="D78" s="139">
        <v>6</v>
      </c>
      <c r="E78" s="139">
        <v>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6">
        <v>1</v>
      </c>
      <c r="C80" s="136">
        <v>10</v>
      </c>
      <c r="D80" s="137"/>
      <c r="E80" s="136">
        <v>11</v>
      </c>
      <c r="F80" s="200"/>
      <c r="G80" s="200"/>
    </row>
    <row r="81" spans="1:7" ht="15.75" x14ac:dyDescent="0.25">
      <c r="A81" s="192" t="s">
        <v>6</v>
      </c>
      <c r="B81" s="139">
        <v>1</v>
      </c>
      <c r="C81" s="139">
        <v>10</v>
      </c>
      <c r="D81" s="140"/>
      <c r="E81" s="139">
        <v>11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14</v>
      </c>
      <c r="C82" s="136">
        <v>15</v>
      </c>
      <c r="D82" s="136">
        <v>8</v>
      </c>
      <c r="E82" s="136">
        <v>21</v>
      </c>
      <c r="F82" s="200"/>
      <c r="G82" s="200"/>
    </row>
    <row r="83" spans="1:7" ht="15.75" x14ac:dyDescent="0.25">
      <c r="A83" s="192" t="s">
        <v>6</v>
      </c>
      <c r="B83" s="139">
        <v>8</v>
      </c>
      <c r="C83" s="139">
        <v>15</v>
      </c>
      <c r="D83" s="139">
        <v>8</v>
      </c>
      <c r="E83" s="139">
        <v>15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6</v>
      </c>
      <c r="C84" s="140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5">
        <v>3.5</v>
      </c>
      <c r="C85" s="136">
        <v>24</v>
      </c>
      <c r="D85" s="136">
        <v>5</v>
      </c>
      <c r="E85" s="135">
        <v>22.5</v>
      </c>
      <c r="F85" s="200"/>
      <c r="G85" s="200"/>
    </row>
    <row r="86" spans="1:7" ht="15.75" x14ac:dyDescent="0.25">
      <c r="A86" s="192" t="s">
        <v>6</v>
      </c>
      <c r="B86" s="138">
        <v>0.5</v>
      </c>
      <c r="C86" s="139">
        <v>20</v>
      </c>
      <c r="D86" s="139">
        <v>4</v>
      </c>
      <c r="E86" s="138">
        <v>16.5</v>
      </c>
      <c r="F86" s="200">
        <v>10</v>
      </c>
      <c r="G86" s="200">
        <f t="shared" ref="G86" si="47">F86*220</f>
        <v>2200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39">
        <v>1</v>
      </c>
      <c r="E87" s="139">
        <v>6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13</v>
      </c>
      <c r="C88" s="137"/>
      <c r="D88" s="137"/>
      <c r="E88" s="136">
        <v>13</v>
      </c>
      <c r="F88" s="200"/>
      <c r="G88" s="200"/>
    </row>
    <row r="89" spans="1:7" ht="15.75" x14ac:dyDescent="0.25">
      <c r="A89" s="192" t="s">
        <v>6</v>
      </c>
      <c r="B89" s="139">
        <v>13</v>
      </c>
      <c r="C89" s="140"/>
      <c r="D89" s="140"/>
      <c r="E89" s="139">
        <v>13</v>
      </c>
      <c r="F89" s="200">
        <v>10</v>
      </c>
      <c r="G89" s="200">
        <f>F89*220</f>
        <v>2200</v>
      </c>
    </row>
    <row r="90" spans="1:7" ht="15.75" x14ac:dyDescent="0.25">
      <c r="A90" s="276" t="s">
        <v>33</v>
      </c>
      <c r="B90" s="135">
        <v>4.5</v>
      </c>
      <c r="C90" s="136">
        <v>14</v>
      </c>
      <c r="D90" s="135">
        <v>1.5</v>
      </c>
      <c r="E90" s="136">
        <v>17</v>
      </c>
      <c r="F90" s="200"/>
      <c r="G90" s="200"/>
    </row>
    <row r="91" spans="1:7" ht="15.75" x14ac:dyDescent="0.25">
      <c r="A91" s="192" t="s">
        <v>6</v>
      </c>
      <c r="B91" s="138">
        <v>0.5</v>
      </c>
      <c r="C91" s="139">
        <v>10</v>
      </c>
      <c r="D91" s="138">
        <v>1.5</v>
      </c>
      <c r="E91" s="139">
        <v>9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4</v>
      </c>
      <c r="C92" s="139">
        <v>4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5">
        <v>28.5</v>
      </c>
      <c r="C93" s="137"/>
      <c r="D93" s="136">
        <v>1</v>
      </c>
      <c r="E93" s="135">
        <v>27.5</v>
      </c>
      <c r="F93" s="200"/>
      <c r="G93" s="200"/>
    </row>
    <row r="94" spans="1:7" ht="15.75" x14ac:dyDescent="0.25">
      <c r="A94" s="192" t="s">
        <v>6</v>
      </c>
      <c r="B94" s="139">
        <v>23</v>
      </c>
      <c r="C94" s="140"/>
      <c r="D94" s="139">
        <v>1</v>
      </c>
      <c r="E94" s="139">
        <v>22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14</v>
      </c>
      <c r="C96" s="137"/>
      <c r="D96" s="136">
        <v>1</v>
      </c>
      <c r="E96" s="136">
        <v>13</v>
      </c>
      <c r="F96" s="200"/>
      <c r="G96" s="200"/>
    </row>
    <row r="97" spans="1:7" ht="15.75" x14ac:dyDescent="0.25">
      <c r="A97" s="192" t="s">
        <v>6</v>
      </c>
      <c r="B97" s="139">
        <v>13</v>
      </c>
      <c r="C97" s="140"/>
      <c r="D97" s="139">
        <v>1</v>
      </c>
      <c r="E97" s="139">
        <v>12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40"/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5">
        <v>13.5</v>
      </c>
      <c r="C99" s="136">
        <v>4</v>
      </c>
      <c r="D99" s="135">
        <v>3.5</v>
      </c>
      <c r="E99" s="136">
        <v>14</v>
      </c>
      <c r="F99" s="200"/>
      <c r="G99" s="200"/>
    </row>
    <row r="100" spans="1:7" ht="15.75" x14ac:dyDescent="0.25">
      <c r="A100" s="192" t="s">
        <v>6</v>
      </c>
      <c r="B100" s="139">
        <v>13</v>
      </c>
      <c r="C100" s="140"/>
      <c r="D100" s="138">
        <v>3.5</v>
      </c>
      <c r="E100" s="138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6">
        <v>18</v>
      </c>
      <c r="C102" s="137"/>
      <c r="D102" s="137"/>
      <c r="E102" s="136">
        <v>18</v>
      </c>
      <c r="F102" s="200"/>
      <c r="G102" s="200"/>
    </row>
    <row r="103" spans="1:7" ht="15.75" x14ac:dyDescent="0.25">
      <c r="A103" s="192" t="s">
        <v>6</v>
      </c>
      <c r="B103" s="139">
        <v>11</v>
      </c>
      <c r="C103" s="140"/>
      <c r="D103" s="140"/>
      <c r="E103" s="139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9</v>
      </c>
      <c r="C105" s="136">
        <v>18</v>
      </c>
      <c r="D105" s="135">
        <v>10.5</v>
      </c>
      <c r="E105" s="135">
        <v>16.5</v>
      </c>
      <c r="F105" s="200"/>
      <c r="G105" s="200"/>
    </row>
    <row r="106" spans="1:7" ht="15.75" x14ac:dyDescent="0.25">
      <c r="A106" s="192" t="s">
        <v>6</v>
      </c>
      <c r="B106" s="138">
        <v>2.5</v>
      </c>
      <c r="C106" s="139">
        <v>18</v>
      </c>
      <c r="D106" s="138">
        <v>10.5</v>
      </c>
      <c r="E106" s="139">
        <v>10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6</v>
      </c>
      <c r="C108" s="136">
        <v>14</v>
      </c>
      <c r="D108" s="135">
        <v>4.5</v>
      </c>
      <c r="E108" s="135">
        <v>15.5</v>
      </c>
      <c r="F108" s="200"/>
      <c r="G108" s="200"/>
    </row>
    <row r="109" spans="1:7" ht="15.75" x14ac:dyDescent="0.25">
      <c r="A109" s="192" t="s">
        <v>6</v>
      </c>
      <c r="B109" s="138">
        <v>4.5</v>
      </c>
      <c r="C109" s="139">
        <v>10</v>
      </c>
      <c r="D109" s="138">
        <v>4.5</v>
      </c>
      <c r="E109" s="139">
        <v>10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40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9.5</v>
      </c>
      <c r="C111" s="137"/>
      <c r="D111" s="135">
        <v>1.5</v>
      </c>
      <c r="E111" s="136">
        <v>8</v>
      </c>
      <c r="F111" s="200"/>
      <c r="G111" s="200"/>
    </row>
    <row r="112" spans="1:7" ht="15.75" x14ac:dyDescent="0.25">
      <c r="A112" s="192" t="s">
        <v>6</v>
      </c>
      <c r="B112" s="139">
        <v>8</v>
      </c>
      <c r="C112" s="140"/>
      <c r="D112" s="138">
        <v>0.5</v>
      </c>
      <c r="E112" s="138">
        <v>7.5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39">
        <v>1</v>
      </c>
      <c r="E113" s="138">
        <v>0.5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4</v>
      </c>
      <c r="E114" s="135">
        <v>12.5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4</v>
      </c>
      <c r="E115" s="138">
        <v>8.5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49" t="s">
        <v>274</v>
      </c>
      <c r="B117" s="139"/>
      <c r="C117" s="140"/>
      <c r="D117" s="140"/>
      <c r="E117" s="139"/>
      <c r="F117" s="200"/>
      <c r="G117" s="200"/>
    </row>
    <row r="118" spans="1:7" ht="15.75" x14ac:dyDescent="0.25">
      <c r="A118" s="192" t="s">
        <v>6</v>
      </c>
      <c r="B118" s="139"/>
      <c r="C118" s="140"/>
      <c r="D118" s="140"/>
      <c r="E118" s="139"/>
      <c r="F118" s="200"/>
      <c r="G118" s="200">
        <f t="shared" ref="G118" si="67">F118*220</f>
        <v>0</v>
      </c>
    </row>
    <row r="119" spans="1:7" ht="15.75" x14ac:dyDescent="0.25">
      <c r="A119" s="276" t="s">
        <v>42</v>
      </c>
      <c r="B119" s="136">
        <v>23</v>
      </c>
      <c r="C119" s="137"/>
      <c r="D119" s="135">
        <v>2.5</v>
      </c>
      <c r="E119" s="135">
        <v>20.5</v>
      </c>
      <c r="F119" s="200"/>
      <c r="G119" s="200"/>
    </row>
    <row r="120" spans="1:7" ht="15.75" x14ac:dyDescent="0.25">
      <c r="A120" s="192" t="s">
        <v>6</v>
      </c>
      <c r="B120" s="139">
        <v>19</v>
      </c>
      <c r="C120" s="140"/>
      <c r="D120" s="138">
        <v>2.5</v>
      </c>
      <c r="E120" s="138">
        <v>16.5</v>
      </c>
      <c r="F120" s="200"/>
      <c r="G120" s="200">
        <f>F120*220</f>
        <v>0</v>
      </c>
    </row>
    <row r="121" spans="1:7" ht="15.75" x14ac:dyDescent="0.25">
      <c r="A121" s="192" t="s">
        <v>8</v>
      </c>
      <c r="B121" s="139">
        <v>4</v>
      </c>
      <c r="C121" s="140"/>
      <c r="D121" s="140"/>
      <c r="E121" s="139">
        <v>4</v>
      </c>
      <c r="F121" s="200"/>
      <c r="G121" s="200">
        <f>F121*310</f>
        <v>0</v>
      </c>
    </row>
    <row r="122" spans="1:7" ht="15.75" x14ac:dyDescent="0.25">
      <c r="A122" s="276" t="s">
        <v>125</v>
      </c>
      <c r="B122" s="135">
        <v>10.5</v>
      </c>
      <c r="C122" s="137"/>
      <c r="D122" s="135">
        <v>1.5</v>
      </c>
      <c r="E122" s="136">
        <v>9</v>
      </c>
      <c r="F122" s="212"/>
      <c r="G122" s="200"/>
    </row>
    <row r="123" spans="1:7" ht="15.75" x14ac:dyDescent="0.25">
      <c r="A123" s="192" t="s">
        <v>6</v>
      </c>
      <c r="B123" s="138">
        <v>10.5</v>
      </c>
      <c r="C123" s="140"/>
      <c r="D123" s="138">
        <v>1.5</v>
      </c>
      <c r="E123" s="139">
        <v>9</v>
      </c>
      <c r="F123" s="212"/>
      <c r="G123" s="200">
        <f>F123*220</f>
        <v>0</v>
      </c>
    </row>
    <row r="124" spans="1:7" ht="15.75" x14ac:dyDescent="0.25">
      <c r="A124" s="276" t="s">
        <v>43</v>
      </c>
      <c r="B124" s="135">
        <v>19.5</v>
      </c>
      <c r="C124" s="136">
        <v>17</v>
      </c>
      <c r="D124" s="136">
        <v>7</v>
      </c>
      <c r="E124" s="135">
        <v>29.5</v>
      </c>
      <c r="F124" s="200"/>
      <c r="G124" s="200">
        <f>F124*310</f>
        <v>0</v>
      </c>
    </row>
    <row r="125" spans="1:7" ht="15.75" x14ac:dyDescent="0.25">
      <c r="A125" s="192" t="s">
        <v>6</v>
      </c>
      <c r="B125" s="138">
        <v>14.5</v>
      </c>
      <c r="C125" s="139">
        <v>10</v>
      </c>
      <c r="D125" s="140"/>
      <c r="E125" s="138">
        <v>24.5</v>
      </c>
      <c r="F125" s="200"/>
      <c r="G125" s="200">
        <f>F125*220</f>
        <v>0</v>
      </c>
    </row>
    <row r="126" spans="1:7" ht="15.75" x14ac:dyDescent="0.25">
      <c r="A126" s="192" t="s">
        <v>8</v>
      </c>
      <c r="B126" s="139">
        <v>5</v>
      </c>
      <c r="C126" s="139">
        <v>7</v>
      </c>
      <c r="D126" s="139">
        <v>7</v>
      </c>
      <c r="E126" s="139">
        <v>5</v>
      </c>
      <c r="F126" s="200"/>
      <c r="G126" s="200">
        <f>F126*310</f>
        <v>0</v>
      </c>
    </row>
    <row r="127" spans="1:7" ht="15.75" x14ac:dyDescent="0.25">
      <c r="A127" s="276" t="s">
        <v>264</v>
      </c>
      <c r="B127" s="136"/>
      <c r="C127" s="136"/>
      <c r="D127" s="135"/>
      <c r="E127" s="135"/>
      <c r="F127" s="200"/>
      <c r="G127" s="200"/>
    </row>
    <row r="128" spans="1:7" ht="15.75" x14ac:dyDescent="0.25">
      <c r="A128" s="192" t="s">
        <v>6</v>
      </c>
      <c r="B128" s="139"/>
      <c r="C128" s="139"/>
      <c r="D128" s="138"/>
      <c r="E128" s="138"/>
      <c r="F128" s="200"/>
      <c r="G128" s="200">
        <f>F129*220</f>
        <v>0</v>
      </c>
    </row>
    <row r="129" spans="1:7" ht="15.75" x14ac:dyDescent="0.25">
      <c r="A129" s="192" t="s">
        <v>8</v>
      </c>
      <c r="B129" s="139"/>
      <c r="C129" s="139"/>
      <c r="D129" s="139"/>
      <c r="E129" s="139"/>
      <c r="F129" s="200"/>
      <c r="G129" s="200">
        <f>F130*310</f>
        <v>0</v>
      </c>
    </row>
    <row r="130" spans="1:7" ht="15.75" x14ac:dyDescent="0.25">
      <c r="A130" s="276" t="s">
        <v>265</v>
      </c>
      <c r="B130" s="136"/>
      <c r="C130" s="136"/>
      <c r="D130" s="135"/>
      <c r="E130" s="135"/>
      <c r="F130" s="200"/>
      <c r="G130" s="200"/>
    </row>
    <row r="131" spans="1:7" ht="15.75" x14ac:dyDescent="0.25">
      <c r="A131" s="192" t="s">
        <v>6</v>
      </c>
      <c r="B131" s="139"/>
      <c r="C131" s="139"/>
      <c r="D131" s="138"/>
      <c r="E131" s="138"/>
      <c r="F131" s="200"/>
      <c r="G131" s="200">
        <f t="shared" ref="G131" si="68">F132*220</f>
        <v>0</v>
      </c>
    </row>
    <row r="132" spans="1:7" ht="15.75" x14ac:dyDescent="0.25">
      <c r="A132" s="192" t="s">
        <v>8</v>
      </c>
      <c r="B132" s="139"/>
      <c r="C132" s="139"/>
      <c r="D132" s="139"/>
      <c r="E132" s="139"/>
      <c r="F132" s="200"/>
      <c r="G132" s="200">
        <f t="shared" ref="G132" si="69">F133*310</f>
        <v>0</v>
      </c>
    </row>
    <row r="133" spans="1:7" ht="15.75" x14ac:dyDescent="0.25">
      <c r="A133" s="276" t="s">
        <v>266</v>
      </c>
      <c r="B133" s="136"/>
      <c r="C133" s="136"/>
      <c r="D133" s="135"/>
      <c r="E133" s="135"/>
      <c r="F133" s="200"/>
      <c r="G133" s="200"/>
    </row>
    <row r="134" spans="1:7" ht="15.75" x14ac:dyDescent="0.25">
      <c r="A134" s="192" t="s">
        <v>6</v>
      </c>
      <c r="B134" s="139"/>
      <c r="C134" s="139"/>
      <c r="D134" s="138"/>
      <c r="E134" s="138"/>
      <c r="F134" s="200"/>
      <c r="G134" s="200">
        <f t="shared" ref="G134" si="70">F135*220</f>
        <v>0</v>
      </c>
    </row>
    <row r="135" spans="1:7" ht="15.75" x14ac:dyDescent="0.25">
      <c r="A135" s="192" t="s">
        <v>8</v>
      </c>
      <c r="B135" s="139"/>
      <c r="C135" s="139"/>
      <c r="D135" s="139"/>
      <c r="E135" s="139"/>
      <c r="F135" s="200"/>
      <c r="G135" s="200">
        <f t="shared" ref="G135" si="71">F136*310</f>
        <v>0</v>
      </c>
    </row>
    <row r="136" spans="1:7" ht="15.75" x14ac:dyDescent="0.25">
      <c r="A136" s="276" t="s">
        <v>267</v>
      </c>
      <c r="B136" s="136"/>
      <c r="C136" s="136"/>
      <c r="D136" s="135"/>
      <c r="E136" s="135"/>
      <c r="F136" s="200"/>
      <c r="G136" s="200"/>
    </row>
    <row r="137" spans="1:7" ht="15.75" x14ac:dyDescent="0.25">
      <c r="A137" s="192" t="s">
        <v>6</v>
      </c>
      <c r="B137" s="139"/>
      <c r="C137" s="139"/>
      <c r="D137" s="138"/>
      <c r="E137" s="138"/>
      <c r="F137" s="200"/>
      <c r="G137" s="200">
        <f t="shared" ref="G137" si="72">F138*220</f>
        <v>0</v>
      </c>
    </row>
    <row r="138" spans="1:7" ht="15.75" x14ac:dyDescent="0.25">
      <c r="A138" s="192" t="s">
        <v>8</v>
      </c>
      <c r="B138" s="139"/>
      <c r="C138" s="139"/>
      <c r="D138" s="139"/>
      <c r="E138" s="139"/>
      <c r="F138" s="200"/>
      <c r="G138" s="200">
        <f t="shared" ref="G138" si="73">F139*310</f>
        <v>0</v>
      </c>
    </row>
    <row r="139" spans="1:7" ht="15.75" x14ac:dyDescent="0.25">
      <c r="A139" s="276" t="s">
        <v>268</v>
      </c>
      <c r="B139" s="136"/>
      <c r="C139" s="136"/>
      <c r="D139" s="135"/>
      <c r="E139" s="135"/>
      <c r="F139" s="200"/>
      <c r="G139" s="200"/>
    </row>
    <row r="140" spans="1:7" ht="15.75" x14ac:dyDescent="0.25">
      <c r="A140" s="192" t="s">
        <v>6</v>
      </c>
      <c r="B140" s="139"/>
      <c r="C140" s="139"/>
      <c r="D140" s="138"/>
      <c r="E140" s="138"/>
      <c r="F140" s="200"/>
      <c r="G140" s="200">
        <f t="shared" ref="G140" si="74">F141*220</f>
        <v>0</v>
      </c>
    </row>
    <row r="141" spans="1:7" ht="15.75" x14ac:dyDescent="0.25">
      <c r="A141" s="192" t="s">
        <v>8</v>
      </c>
      <c r="B141" s="139"/>
      <c r="C141" s="139"/>
      <c r="D141" s="139"/>
      <c r="E141" s="139"/>
      <c r="F141" s="200"/>
      <c r="G141" s="200">
        <f t="shared" ref="G141" si="75">F142*310</f>
        <v>0</v>
      </c>
    </row>
    <row r="142" spans="1:7" ht="15.75" x14ac:dyDescent="0.25">
      <c r="A142" s="276" t="s">
        <v>269</v>
      </c>
      <c r="B142" s="136"/>
      <c r="C142" s="136"/>
      <c r="D142" s="135"/>
      <c r="E142" s="135"/>
      <c r="F142" s="200"/>
      <c r="G142" s="200"/>
    </row>
    <row r="143" spans="1:7" ht="15.75" x14ac:dyDescent="0.25">
      <c r="A143" s="192" t="s">
        <v>6</v>
      </c>
      <c r="B143" s="139"/>
      <c r="C143" s="139"/>
      <c r="D143" s="138"/>
      <c r="E143" s="138"/>
      <c r="F143" s="200"/>
      <c r="G143" s="200">
        <f t="shared" ref="G143" si="76">F144*220</f>
        <v>0</v>
      </c>
    </row>
    <row r="144" spans="1:7" ht="15.75" x14ac:dyDescent="0.25">
      <c r="A144" s="192" t="s">
        <v>8</v>
      </c>
      <c r="B144" s="139"/>
      <c r="C144" s="139"/>
      <c r="D144" s="139"/>
      <c r="E144" s="139"/>
      <c r="F144" s="200"/>
      <c r="G144" s="200">
        <f t="shared" ref="G144" si="77">F145*310</f>
        <v>0</v>
      </c>
    </row>
    <row r="145" spans="1:7" ht="15.75" x14ac:dyDescent="0.25">
      <c r="A145" s="276" t="s">
        <v>270</v>
      </c>
      <c r="B145" s="136"/>
      <c r="C145" s="136"/>
      <c r="D145" s="135"/>
      <c r="E145" s="135"/>
      <c r="F145" s="200"/>
      <c r="G145" s="200"/>
    </row>
    <row r="146" spans="1:7" ht="15.75" x14ac:dyDescent="0.25">
      <c r="A146" s="192" t="s">
        <v>6</v>
      </c>
      <c r="B146" s="139"/>
      <c r="C146" s="139"/>
      <c r="D146" s="138"/>
      <c r="E146" s="138"/>
      <c r="F146" s="200"/>
      <c r="G146" s="200">
        <f t="shared" ref="G146" si="78">F147*220</f>
        <v>0</v>
      </c>
    </row>
    <row r="147" spans="1:7" ht="15.75" x14ac:dyDescent="0.25">
      <c r="A147" s="192" t="s">
        <v>8</v>
      </c>
      <c r="B147" s="139"/>
      <c r="C147" s="139"/>
      <c r="D147" s="139"/>
      <c r="E147" s="139"/>
      <c r="F147" s="200"/>
      <c r="G147" s="200">
        <f t="shared" ref="G147" si="79">F148*310</f>
        <v>0</v>
      </c>
    </row>
    <row r="148" spans="1:7" ht="12.75" x14ac:dyDescent="0.2">
      <c r="B148" s="253">
        <v>532.5</v>
      </c>
      <c r="C148" s="253">
        <v>889</v>
      </c>
      <c r="D148" s="253">
        <v>458.5</v>
      </c>
      <c r="E148" s="253">
        <v>963</v>
      </c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88:G90 F85:F87 F91:F121 F4:F26 G4:G87 F146:G147 G91:G147 F124:F145">
    <cfRule type="cellIs" dxfId="347" priority="6" operator="equal">
      <formula>0</formula>
    </cfRule>
  </conditionalFormatting>
  <conditionalFormatting sqref="G5:G147">
    <cfRule type="cellIs" dxfId="346" priority="5" operator="equal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pane ySplit="3" topLeftCell="A4" activePane="bottomLeft" state="frozenSplit"/>
      <selection pane="bottomLeft" activeCell="H14" sqref="H14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SUM(F4:F147)</f>
        <v>96</v>
      </c>
      <c r="G1" s="201">
        <f>SUM(G4:G147)</f>
        <v>21840</v>
      </c>
    </row>
    <row r="2" spans="1:8" ht="12.75" x14ac:dyDescent="0.2">
      <c r="A2" s="43" t="s">
        <v>0</v>
      </c>
      <c r="B2" s="479" t="s">
        <v>275</v>
      </c>
      <c r="C2" s="480"/>
      <c r="D2" s="480"/>
      <c r="E2" s="481"/>
      <c r="F2" s="477" t="s">
        <v>272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4</v>
      </c>
      <c r="C4" s="136">
        <v>14</v>
      </c>
      <c r="D4" s="135">
        <v>1.5</v>
      </c>
      <c r="E4" s="135">
        <v>16.5</v>
      </c>
      <c r="F4" s="200"/>
      <c r="G4" s="200"/>
    </row>
    <row r="5" spans="1:8" ht="15.75" x14ac:dyDescent="0.25">
      <c r="A5" s="192" t="s">
        <v>6</v>
      </c>
      <c r="B5" s="138">
        <v>3.5</v>
      </c>
      <c r="C5" s="139">
        <v>10</v>
      </c>
      <c r="D5" s="138">
        <v>1.5</v>
      </c>
      <c r="E5" s="139">
        <v>12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132</v>
      </c>
      <c r="D7" s="136">
        <v>107</v>
      </c>
      <c r="E7" s="136">
        <v>30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128</v>
      </c>
      <c r="D8" s="138">
        <v>104.5</v>
      </c>
      <c r="E8" s="139">
        <v>25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38">
        <v>2.5</v>
      </c>
      <c r="E9" s="139">
        <v>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6">
        <v>14</v>
      </c>
      <c r="C10" s="136">
        <v>4</v>
      </c>
      <c r="D10" s="135">
        <v>1.5</v>
      </c>
      <c r="E10" s="135">
        <v>16.5</v>
      </c>
      <c r="F10" s="200"/>
      <c r="G10" s="200"/>
    </row>
    <row r="11" spans="1:8" ht="15.75" x14ac:dyDescent="0.25">
      <c r="A11" s="192" t="s">
        <v>6</v>
      </c>
      <c r="B11" s="139">
        <v>12</v>
      </c>
      <c r="C11" s="140"/>
      <c r="D11" s="138">
        <v>1.5</v>
      </c>
      <c r="E11" s="138">
        <v>10.5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6">
        <v>5</v>
      </c>
      <c r="C13" s="137"/>
      <c r="D13" s="136">
        <v>3</v>
      </c>
      <c r="E13" s="136">
        <v>2</v>
      </c>
      <c r="F13" s="200"/>
      <c r="G13" s="200"/>
    </row>
    <row r="14" spans="1:8" ht="15.75" x14ac:dyDescent="0.25">
      <c r="A14" s="192" t="s">
        <v>6</v>
      </c>
      <c r="B14" s="139">
        <v>5</v>
      </c>
      <c r="C14" s="140"/>
      <c r="D14" s="139">
        <v>3</v>
      </c>
      <c r="E14" s="139">
        <v>2</v>
      </c>
      <c r="F14" s="200">
        <v>10</v>
      </c>
      <c r="G14" s="200">
        <f>F14*220</f>
        <v>2200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6">
        <v>4</v>
      </c>
      <c r="E15" s="136">
        <v>5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9">
        <v>4</v>
      </c>
      <c r="E16" s="139">
        <v>5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29.5</v>
      </c>
      <c r="C17" s="136">
        <v>8</v>
      </c>
      <c r="D17" s="136">
        <v>4</v>
      </c>
      <c r="E17" s="135">
        <v>33.5</v>
      </c>
      <c r="F17" s="200"/>
      <c r="G17" s="200"/>
    </row>
    <row r="18" spans="1:8" ht="15.75" x14ac:dyDescent="0.25">
      <c r="A18" s="192" t="s">
        <v>6</v>
      </c>
      <c r="B18" s="138">
        <v>29.5</v>
      </c>
      <c r="C18" s="140"/>
      <c r="D18" s="138">
        <v>2.5</v>
      </c>
      <c r="E18" s="139">
        <v>27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40"/>
      <c r="C19" s="139">
        <v>8</v>
      </c>
      <c r="D19" s="138">
        <v>1.5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4</v>
      </c>
      <c r="D20" s="136">
        <v>4</v>
      </c>
      <c r="E20" s="136">
        <v>16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40"/>
      <c r="D21" s="139">
        <v>4</v>
      </c>
      <c r="E21" s="138">
        <v>8.5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40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6</v>
      </c>
      <c r="C23" s="136">
        <v>9</v>
      </c>
      <c r="D23" s="137"/>
      <c r="E23" s="136">
        <v>15</v>
      </c>
      <c r="F23" s="200"/>
      <c r="G23" s="200"/>
    </row>
    <row r="24" spans="1:8" ht="15.75" x14ac:dyDescent="0.25">
      <c r="A24" s="192" t="s">
        <v>6</v>
      </c>
      <c r="B24" s="138">
        <v>0.5</v>
      </c>
      <c r="C24" s="139">
        <v>9</v>
      </c>
      <c r="D24" s="140"/>
      <c r="E24" s="138">
        <v>9.5</v>
      </c>
      <c r="F24" s="200">
        <v>10</v>
      </c>
      <c r="G24" s="200">
        <f t="shared" ref="G24" si="8">F24*220</f>
        <v>2200</v>
      </c>
    </row>
    <row r="25" spans="1:8" ht="15.75" x14ac:dyDescent="0.25">
      <c r="A25" s="192" t="s">
        <v>8</v>
      </c>
      <c r="B25" s="138">
        <v>5.5</v>
      </c>
      <c r="C25" s="140"/>
      <c r="D25" s="140"/>
      <c r="E25" s="138">
        <v>5.5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32</v>
      </c>
      <c r="D26" s="136">
        <v>11</v>
      </c>
      <c r="E26" s="136">
        <v>34</v>
      </c>
      <c r="F26" s="200"/>
      <c r="G26" s="200"/>
    </row>
    <row r="27" spans="1:8" ht="15.75" x14ac:dyDescent="0.25">
      <c r="A27" s="192" t="s">
        <v>6</v>
      </c>
      <c r="B27" s="138">
        <v>9.5</v>
      </c>
      <c r="C27" s="139">
        <v>28</v>
      </c>
      <c r="D27" s="138">
        <v>7.5</v>
      </c>
      <c r="E27" s="139">
        <v>30</v>
      </c>
      <c r="F27" s="212">
        <v>10</v>
      </c>
      <c r="G27" s="200">
        <f t="shared" ref="G27" si="10">F27*220</f>
        <v>2200</v>
      </c>
    </row>
    <row r="28" spans="1:8" ht="15.75" x14ac:dyDescent="0.25">
      <c r="A28" s="192" t="s">
        <v>8</v>
      </c>
      <c r="B28" s="138">
        <v>3.5</v>
      </c>
      <c r="C28" s="139">
        <v>4</v>
      </c>
      <c r="D28" s="138">
        <v>3.5</v>
      </c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20</v>
      </c>
      <c r="C29" s="137"/>
      <c r="D29" s="135">
        <v>2.5</v>
      </c>
      <c r="E29" s="135">
        <v>17.5</v>
      </c>
      <c r="F29" s="200"/>
      <c r="G29" s="200"/>
    </row>
    <row r="30" spans="1:8" ht="15.75" x14ac:dyDescent="0.25">
      <c r="A30" s="192" t="s">
        <v>6</v>
      </c>
      <c r="B30" s="138">
        <v>15.5</v>
      </c>
      <c r="C30" s="140"/>
      <c r="D30" s="138">
        <v>1.5</v>
      </c>
      <c r="E30" s="139">
        <v>14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4.5</v>
      </c>
      <c r="C31" s="140"/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0.5</v>
      </c>
      <c r="C32" s="136">
        <v>52</v>
      </c>
      <c r="D32" s="135">
        <v>19.5</v>
      </c>
      <c r="E32" s="136">
        <v>33</v>
      </c>
      <c r="F32" s="200"/>
      <c r="G32" s="200"/>
    </row>
    <row r="33" spans="1:8" ht="15.75" x14ac:dyDescent="0.25">
      <c r="A33" s="192" t="s">
        <v>6</v>
      </c>
      <c r="B33" s="140"/>
      <c r="C33" s="139">
        <v>42</v>
      </c>
      <c r="D33" s="138">
        <v>13.5</v>
      </c>
      <c r="E33" s="138">
        <v>28.5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8">
        <v>0.5</v>
      </c>
      <c r="C34" s="139">
        <v>10</v>
      </c>
      <c r="D34" s="139">
        <v>6</v>
      </c>
      <c r="E34" s="138">
        <v>4.5</v>
      </c>
      <c r="F34" s="200">
        <v>4</v>
      </c>
      <c r="G34" s="200">
        <f t="shared" ref="G34" si="15">F34*310</f>
        <v>1240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5">
        <v>8.5</v>
      </c>
      <c r="E35" s="136">
        <v>18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8">
        <v>8.5</v>
      </c>
      <c r="E36" s="139">
        <v>11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27</v>
      </c>
      <c r="C38" s="136">
        <v>60</v>
      </c>
      <c r="D38" s="135">
        <v>16.5</v>
      </c>
      <c r="E38" s="135">
        <v>70.5</v>
      </c>
      <c r="F38" s="200"/>
      <c r="G38" s="200"/>
      <c r="H38" s="72"/>
    </row>
    <row r="39" spans="1:8" ht="15.75" x14ac:dyDescent="0.25">
      <c r="A39" s="192" t="s">
        <v>6</v>
      </c>
      <c r="B39" s="139">
        <v>18</v>
      </c>
      <c r="C39" s="139">
        <v>50</v>
      </c>
      <c r="D39" s="139">
        <v>9</v>
      </c>
      <c r="E39" s="139">
        <v>59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9</v>
      </c>
      <c r="C40" s="139">
        <v>10</v>
      </c>
      <c r="D40" s="138">
        <v>7.5</v>
      </c>
      <c r="E40" s="138">
        <v>11.5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10.5</v>
      </c>
      <c r="C41" s="136">
        <v>28</v>
      </c>
      <c r="D41" s="136">
        <v>8</v>
      </c>
      <c r="E41" s="135">
        <v>30.5</v>
      </c>
      <c r="F41" s="200"/>
      <c r="G41" s="200"/>
      <c r="H41" s="72"/>
    </row>
    <row r="42" spans="1:8" ht="15.75" x14ac:dyDescent="0.25">
      <c r="A42" s="192" t="s">
        <v>6</v>
      </c>
      <c r="B42" s="138">
        <v>9.5</v>
      </c>
      <c r="C42" s="139">
        <v>20</v>
      </c>
      <c r="D42" s="138">
        <v>5.5</v>
      </c>
      <c r="E42" s="139">
        <v>24</v>
      </c>
      <c r="F42" s="200">
        <v>14</v>
      </c>
      <c r="G42" s="200">
        <f t="shared" ref="G42" si="20">F42*220</f>
        <v>3080</v>
      </c>
    </row>
    <row r="43" spans="1:8" ht="15.75" x14ac:dyDescent="0.25">
      <c r="A43" s="192" t="s">
        <v>8</v>
      </c>
      <c r="B43" s="139">
        <v>1</v>
      </c>
      <c r="C43" s="139">
        <v>8</v>
      </c>
      <c r="D43" s="138">
        <v>2.5</v>
      </c>
      <c r="E43" s="138">
        <v>6.5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17</v>
      </c>
      <c r="C44" s="136">
        <v>4</v>
      </c>
      <c r="D44" s="135">
        <v>4.5</v>
      </c>
      <c r="E44" s="135">
        <v>16.5</v>
      </c>
      <c r="F44" s="200"/>
      <c r="G44" s="200"/>
    </row>
    <row r="45" spans="1:8" ht="15.75" x14ac:dyDescent="0.25">
      <c r="A45" s="192" t="s">
        <v>6</v>
      </c>
      <c r="B45" s="139">
        <v>13</v>
      </c>
      <c r="C45" s="140"/>
      <c r="D45" s="138">
        <v>4.5</v>
      </c>
      <c r="E45" s="138">
        <v>8.5</v>
      </c>
      <c r="F45" s="200">
        <v>10</v>
      </c>
      <c r="G45" s="200">
        <f t="shared" ref="G45" si="22">F45*220</f>
        <v>2200</v>
      </c>
    </row>
    <row r="46" spans="1:8" ht="15.75" x14ac:dyDescent="0.25">
      <c r="A46" s="192" t="s">
        <v>8</v>
      </c>
      <c r="B46" s="139">
        <v>4</v>
      </c>
      <c r="C46" s="139">
        <v>4</v>
      </c>
      <c r="D46" s="140"/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5">
        <v>26.5</v>
      </c>
      <c r="C47" s="136">
        <v>64</v>
      </c>
      <c r="D47" s="135">
        <v>43.5</v>
      </c>
      <c r="E47" s="136">
        <v>47</v>
      </c>
      <c r="F47" s="200"/>
      <c r="G47" s="200"/>
    </row>
    <row r="48" spans="1:8" ht="15.75" x14ac:dyDescent="0.25">
      <c r="A48" s="192" t="s">
        <v>6</v>
      </c>
      <c r="B48" s="139">
        <v>20</v>
      </c>
      <c r="C48" s="139">
        <v>60</v>
      </c>
      <c r="D48" s="138">
        <v>42.5</v>
      </c>
      <c r="E48" s="138">
        <v>37.5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6.5</v>
      </c>
      <c r="C49" s="139">
        <v>4</v>
      </c>
      <c r="D49" s="139">
        <v>1</v>
      </c>
      <c r="E49" s="138">
        <v>9.5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26.5</v>
      </c>
      <c r="C50" s="136">
        <v>25</v>
      </c>
      <c r="D50" s="136">
        <v>6</v>
      </c>
      <c r="E50" s="135">
        <v>45.5</v>
      </c>
      <c r="F50" s="200"/>
      <c r="G50" s="200"/>
    </row>
    <row r="51" spans="1:8" ht="15.75" x14ac:dyDescent="0.25">
      <c r="A51" s="192" t="s">
        <v>6</v>
      </c>
      <c r="B51" s="139">
        <v>21</v>
      </c>
      <c r="C51" s="139">
        <v>20</v>
      </c>
      <c r="D51" s="139">
        <v>3</v>
      </c>
      <c r="E51" s="139">
        <v>38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5.5</v>
      </c>
      <c r="C52" s="139">
        <v>5</v>
      </c>
      <c r="D52" s="139">
        <v>3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5">
        <v>27.5</v>
      </c>
      <c r="C53" s="137"/>
      <c r="D53" s="135">
        <v>9.5</v>
      </c>
      <c r="E53" s="136">
        <v>18</v>
      </c>
      <c r="F53" s="200"/>
      <c r="G53" s="200"/>
    </row>
    <row r="54" spans="1:8" ht="15.75" x14ac:dyDescent="0.25">
      <c r="A54" s="192" t="s">
        <v>6</v>
      </c>
      <c r="B54" s="139">
        <v>23</v>
      </c>
      <c r="C54" s="140"/>
      <c r="D54" s="139">
        <v>5</v>
      </c>
      <c r="E54" s="139">
        <v>18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4.5</v>
      </c>
      <c r="C55" s="140"/>
      <c r="D55" s="138">
        <v>4.5</v>
      </c>
      <c r="E55" s="140"/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135">
        <v>7.5</v>
      </c>
      <c r="C56" s="136">
        <v>77</v>
      </c>
      <c r="D56" s="135">
        <v>26.5</v>
      </c>
      <c r="E56" s="136">
        <v>58</v>
      </c>
      <c r="F56" s="200"/>
      <c r="G56" s="200"/>
    </row>
    <row r="57" spans="1:8" ht="15.75" x14ac:dyDescent="0.25">
      <c r="A57" s="192" t="s">
        <v>6</v>
      </c>
      <c r="B57" s="138">
        <v>1.5</v>
      </c>
      <c r="C57" s="139">
        <v>72</v>
      </c>
      <c r="D57" s="138">
        <v>18.5</v>
      </c>
      <c r="E57" s="139">
        <v>55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6</v>
      </c>
      <c r="C58" s="139">
        <v>5</v>
      </c>
      <c r="D58" s="139">
        <v>8</v>
      </c>
      <c r="E58" s="139">
        <v>3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5">
        <v>19.5</v>
      </c>
      <c r="C59" s="136">
        <v>14</v>
      </c>
      <c r="D59" s="136">
        <v>11</v>
      </c>
      <c r="E59" s="135">
        <v>22.5</v>
      </c>
      <c r="F59" s="200"/>
      <c r="G59" s="200"/>
    </row>
    <row r="60" spans="1:8" ht="15.75" x14ac:dyDescent="0.25">
      <c r="A60" s="192" t="s">
        <v>6</v>
      </c>
      <c r="B60" s="139">
        <v>17</v>
      </c>
      <c r="C60" s="139">
        <v>10</v>
      </c>
      <c r="D60" s="139">
        <v>9</v>
      </c>
      <c r="E60" s="139">
        <v>18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8">
        <v>2.5</v>
      </c>
      <c r="C61" s="139">
        <v>4</v>
      </c>
      <c r="D61" s="139">
        <v>2</v>
      </c>
      <c r="E61" s="138">
        <v>4.5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15</v>
      </c>
      <c r="C62" s="136">
        <v>14</v>
      </c>
      <c r="D62" s="136">
        <v>7</v>
      </c>
      <c r="E62" s="136">
        <v>22</v>
      </c>
      <c r="F62" s="200"/>
      <c r="G62" s="200"/>
      <c r="H62" s="72"/>
    </row>
    <row r="63" spans="1:8" ht="15.75" x14ac:dyDescent="0.25">
      <c r="A63" s="192" t="s">
        <v>6</v>
      </c>
      <c r="B63" s="138">
        <v>11.5</v>
      </c>
      <c r="C63" s="139">
        <v>14</v>
      </c>
      <c r="D63" s="139">
        <v>5</v>
      </c>
      <c r="E63" s="138">
        <v>20.5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38">
        <v>3.5</v>
      </c>
      <c r="C64" s="140"/>
      <c r="D64" s="139">
        <v>2</v>
      </c>
      <c r="E64" s="138">
        <v>1.5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5">
        <v>1.5</v>
      </c>
      <c r="E65" s="136">
        <v>13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38">
        <v>1.5</v>
      </c>
      <c r="E66" s="139">
        <v>10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12.5</v>
      </c>
      <c r="C68" s="136">
        <v>46</v>
      </c>
      <c r="D68" s="136">
        <v>41</v>
      </c>
      <c r="E68" s="135">
        <v>17.5</v>
      </c>
      <c r="F68" s="200"/>
      <c r="G68" s="200"/>
    </row>
    <row r="69" spans="1:7" ht="15.75" x14ac:dyDescent="0.25">
      <c r="A69" s="192" t="s">
        <v>6</v>
      </c>
      <c r="B69" s="139">
        <v>12</v>
      </c>
      <c r="C69" s="139">
        <v>10</v>
      </c>
      <c r="D69" s="139">
        <v>5</v>
      </c>
      <c r="E69" s="139">
        <v>17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4</v>
      </c>
      <c r="C71" s="136">
        <v>27</v>
      </c>
      <c r="D71" s="135">
        <v>4.5</v>
      </c>
      <c r="E71" s="135">
        <v>26.5</v>
      </c>
      <c r="F71" s="200"/>
      <c r="G71" s="200"/>
    </row>
    <row r="72" spans="1:7" ht="15.75" x14ac:dyDescent="0.25">
      <c r="A72" s="192" t="s">
        <v>6</v>
      </c>
      <c r="B72" s="139">
        <v>4</v>
      </c>
      <c r="C72" s="139">
        <v>23</v>
      </c>
      <c r="D72" s="138">
        <v>4.5</v>
      </c>
      <c r="E72" s="138">
        <v>22.5</v>
      </c>
      <c r="F72" s="212">
        <v>10</v>
      </c>
      <c r="G72" s="200">
        <f t="shared" ref="G72" si="40">F72*220</f>
        <v>2200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6.5</v>
      </c>
      <c r="C74" s="136">
        <v>111</v>
      </c>
      <c r="D74" s="136">
        <v>55</v>
      </c>
      <c r="E74" s="135">
        <v>62.5</v>
      </c>
      <c r="F74" s="200"/>
      <c r="G74" s="200"/>
    </row>
    <row r="75" spans="1:7" ht="15.75" x14ac:dyDescent="0.25">
      <c r="A75" s="192" t="s">
        <v>6</v>
      </c>
      <c r="B75" s="139">
        <v>3</v>
      </c>
      <c r="C75" s="139">
        <v>96</v>
      </c>
      <c r="D75" s="139">
        <v>44</v>
      </c>
      <c r="E75" s="139">
        <v>55</v>
      </c>
      <c r="F75" s="212">
        <v>14</v>
      </c>
      <c r="G75" s="200">
        <f t="shared" ref="G75" si="42">F75*220</f>
        <v>3080</v>
      </c>
    </row>
    <row r="76" spans="1:7" ht="15.75" x14ac:dyDescent="0.25">
      <c r="A76" s="192" t="s">
        <v>8</v>
      </c>
      <c r="B76" s="138">
        <v>3.5</v>
      </c>
      <c r="C76" s="139">
        <v>15</v>
      </c>
      <c r="D76" s="139">
        <v>11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4.5</v>
      </c>
      <c r="C77" s="136">
        <v>9</v>
      </c>
      <c r="D77" s="136">
        <v>6</v>
      </c>
      <c r="E77" s="135">
        <v>7.5</v>
      </c>
      <c r="F77" s="200"/>
      <c r="G77" s="200"/>
    </row>
    <row r="78" spans="1:7" ht="15.75" x14ac:dyDescent="0.25">
      <c r="A78" s="192" t="s">
        <v>6</v>
      </c>
      <c r="B78" s="139">
        <v>2</v>
      </c>
      <c r="C78" s="139">
        <v>9</v>
      </c>
      <c r="D78" s="139">
        <v>6</v>
      </c>
      <c r="E78" s="139">
        <v>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6">
        <v>1</v>
      </c>
      <c r="C80" s="136">
        <v>10</v>
      </c>
      <c r="D80" s="137"/>
      <c r="E80" s="136">
        <v>11</v>
      </c>
      <c r="F80" s="200"/>
      <c r="G80" s="200"/>
    </row>
    <row r="81" spans="1:7" ht="15.75" x14ac:dyDescent="0.25">
      <c r="A81" s="192" t="s">
        <v>6</v>
      </c>
      <c r="B81" s="139">
        <v>1</v>
      </c>
      <c r="C81" s="139">
        <v>10</v>
      </c>
      <c r="D81" s="140"/>
      <c r="E81" s="139">
        <v>11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14</v>
      </c>
      <c r="C82" s="136">
        <v>15</v>
      </c>
      <c r="D82" s="136">
        <v>8</v>
      </c>
      <c r="E82" s="136">
        <v>21</v>
      </c>
      <c r="F82" s="200"/>
      <c r="G82" s="200"/>
    </row>
    <row r="83" spans="1:7" ht="15.75" x14ac:dyDescent="0.25">
      <c r="A83" s="192" t="s">
        <v>6</v>
      </c>
      <c r="B83" s="139">
        <v>8</v>
      </c>
      <c r="C83" s="139">
        <v>15</v>
      </c>
      <c r="D83" s="139">
        <v>8</v>
      </c>
      <c r="E83" s="139">
        <v>15</v>
      </c>
      <c r="F83" s="200">
        <v>10</v>
      </c>
      <c r="G83" s="200">
        <f t="shared" ref="G83" si="45">F83*220</f>
        <v>2200</v>
      </c>
    </row>
    <row r="84" spans="1:7" ht="15.75" x14ac:dyDescent="0.25">
      <c r="A84" s="192" t="s">
        <v>8</v>
      </c>
      <c r="B84" s="139">
        <v>6</v>
      </c>
      <c r="C84" s="140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5">
        <v>3.5</v>
      </c>
      <c r="C85" s="136">
        <v>24</v>
      </c>
      <c r="D85" s="136">
        <v>5</v>
      </c>
      <c r="E85" s="135">
        <v>22.5</v>
      </c>
      <c r="F85" s="200"/>
      <c r="G85" s="200"/>
    </row>
    <row r="86" spans="1:7" ht="15.75" x14ac:dyDescent="0.25">
      <c r="A86" s="192" t="s">
        <v>6</v>
      </c>
      <c r="B86" s="138">
        <v>0.5</v>
      </c>
      <c r="C86" s="139">
        <v>20</v>
      </c>
      <c r="D86" s="139">
        <v>4</v>
      </c>
      <c r="E86" s="138">
        <v>16.5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39">
        <v>1</v>
      </c>
      <c r="E87" s="139">
        <v>6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13</v>
      </c>
      <c r="C88" s="137"/>
      <c r="D88" s="137"/>
      <c r="E88" s="136">
        <v>13</v>
      </c>
      <c r="F88" s="200"/>
      <c r="G88" s="200"/>
    </row>
    <row r="89" spans="1:7" ht="15.75" x14ac:dyDescent="0.25">
      <c r="A89" s="192" t="s">
        <v>6</v>
      </c>
      <c r="B89" s="139">
        <v>13</v>
      </c>
      <c r="C89" s="140"/>
      <c r="D89" s="140"/>
      <c r="E89" s="139">
        <v>13</v>
      </c>
      <c r="F89" s="200"/>
      <c r="G89" s="200">
        <f>F89*220</f>
        <v>0</v>
      </c>
    </row>
    <row r="90" spans="1:7" ht="15.75" x14ac:dyDescent="0.25">
      <c r="A90" s="276" t="s">
        <v>33</v>
      </c>
      <c r="B90" s="135">
        <v>4.5</v>
      </c>
      <c r="C90" s="136">
        <v>14</v>
      </c>
      <c r="D90" s="135">
        <v>1.5</v>
      </c>
      <c r="E90" s="136">
        <v>17</v>
      </c>
      <c r="F90" s="200"/>
      <c r="G90" s="200"/>
    </row>
    <row r="91" spans="1:7" ht="15.75" x14ac:dyDescent="0.25">
      <c r="A91" s="192" t="s">
        <v>6</v>
      </c>
      <c r="B91" s="138">
        <v>0.5</v>
      </c>
      <c r="C91" s="139">
        <v>10</v>
      </c>
      <c r="D91" s="138">
        <v>1.5</v>
      </c>
      <c r="E91" s="139">
        <v>9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4</v>
      </c>
      <c r="C92" s="139">
        <v>4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5">
        <v>28.5</v>
      </c>
      <c r="C93" s="137"/>
      <c r="D93" s="136">
        <v>1</v>
      </c>
      <c r="E93" s="135">
        <v>27.5</v>
      </c>
      <c r="F93" s="200"/>
      <c r="G93" s="200"/>
    </row>
    <row r="94" spans="1:7" ht="15.75" x14ac:dyDescent="0.25">
      <c r="A94" s="192" t="s">
        <v>6</v>
      </c>
      <c r="B94" s="139">
        <v>23</v>
      </c>
      <c r="C94" s="140"/>
      <c r="D94" s="139">
        <v>1</v>
      </c>
      <c r="E94" s="139">
        <v>22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14</v>
      </c>
      <c r="C96" s="137"/>
      <c r="D96" s="136">
        <v>1</v>
      </c>
      <c r="E96" s="136">
        <v>13</v>
      </c>
      <c r="F96" s="200"/>
      <c r="G96" s="200"/>
    </row>
    <row r="97" spans="1:7" ht="15.75" x14ac:dyDescent="0.25">
      <c r="A97" s="192" t="s">
        <v>6</v>
      </c>
      <c r="B97" s="139">
        <v>13</v>
      </c>
      <c r="C97" s="140"/>
      <c r="D97" s="139">
        <v>1</v>
      </c>
      <c r="E97" s="139">
        <v>12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40"/>
      <c r="E98" s="139">
        <v>1</v>
      </c>
      <c r="F98" s="200">
        <v>4</v>
      </c>
      <c r="G98" s="200">
        <f t="shared" ref="G98" si="54">F98*310</f>
        <v>1240</v>
      </c>
    </row>
    <row r="99" spans="1:7" ht="15.75" x14ac:dyDescent="0.25">
      <c r="A99" s="276" t="s">
        <v>36</v>
      </c>
      <c r="B99" s="135">
        <v>13.5</v>
      </c>
      <c r="C99" s="136">
        <v>4</v>
      </c>
      <c r="D99" s="135">
        <v>3.5</v>
      </c>
      <c r="E99" s="136">
        <v>14</v>
      </c>
      <c r="F99" s="200"/>
      <c r="G99" s="200"/>
    </row>
    <row r="100" spans="1:7" ht="15.75" x14ac:dyDescent="0.25">
      <c r="A100" s="192" t="s">
        <v>6</v>
      </c>
      <c r="B100" s="139">
        <v>13</v>
      </c>
      <c r="C100" s="140"/>
      <c r="D100" s="138">
        <v>3.5</v>
      </c>
      <c r="E100" s="138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6">
        <v>18</v>
      </c>
      <c r="C102" s="137"/>
      <c r="D102" s="137"/>
      <c r="E102" s="136">
        <v>18</v>
      </c>
      <c r="F102" s="200"/>
      <c r="G102" s="200"/>
    </row>
    <row r="103" spans="1:7" ht="15.75" x14ac:dyDescent="0.25">
      <c r="A103" s="192" t="s">
        <v>6</v>
      </c>
      <c r="B103" s="139">
        <v>11</v>
      </c>
      <c r="C103" s="140"/>
      <c r="D103" s="140"/>
      <c r="E103" s="139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9</v>
      </c>
      <c r="C105" s="136">
        <v>18</v>
      </c>
      <c r="D105" s="135">
        <v>10.5</v>
      </c>
      <c r="E105" s="135">
        <v>16.5</v>
      </c>
      <c r="F105" s="200"/>
      <c r="G105" s="200"/>
    </row>
    <row r="106" spans="1:7" ht="15.75" x14ac:dyDescent="0.25">
      <c r="A106" s="192" t="s">
        <v>6</v>
      </c>
      <c r="B106" s="138">
        <v>2.5</v>
      </c>
      <c r="C106" s="139">
        <v>18</v>
      </c>
      <c r="D106" s="138">
        <v>10.5</v>
      </c>
      <c r="E106" s="139">
        <v>10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6</v>
      </c>
      <c r="C108" s="136">
        <v>14</v>
      </c>
      <c r="D108" s="135">
        <v>4.5</v>
      </c>
      <c r="E108" s="135">
        <v>15.5</v>
      </c>
      <c r="F108" s="200"/>
      <c r="G108" s="200"/>
    </row>
    <row r="109" spans="1:7" ht="15.75" x14ac:dyDescent="0.25">
      <c r="A109" s="192" t="s">
        <v>6</v>
      </c>
      <c r="B109" s="138">
        <v>4.5</v>
      </c>
      <c r="C109" s="139">
        <v>10</v>
      </c>
      <c r="D109" s="138">
        <v>4.5</v>
      </c>
      <c r="E109" s="139">
        <v>10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40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9.5</v>
      </c>
      <c r="C111" s="137"/>
      <c r="D111" s="135">
        <v>1.5</v>
      </c>
      <c r="E111" s="136">
        <v>8</v>
      </c>
      <c r="F111" s="200"/>
      <c r="G111" s="200"/>
    </row>
    <row r="112" spans="1:7" ht="15.75" x14ac:dyDescent="0.25">
      <c r="A112" s="192" t="s">
        <v>6</v>
      </c>
      <c r="B112" s="139">
        <v>8</v>
      </c>
      <c r="C112" s="140"/>
      <c r="D112" s="138">
        <v>0.5</v>
      </c>
      <c r="E112" s="138">
        <v>7.5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39">
        <v>1</v>
      </c>
      <c r="E113" s="138">
        <v>0.5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4</v>
      </c>
      <c r="E114" s="135">
        <v>12.5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4</v>
      </c>
      <c r="E115" s="138">
        <v>8.5</v>
      </c>
      <c r="F115" s="200"/>
      <c r="G115" s="200">
        <f t="shared" ref="G115" si="65">F115*220</f>
        <v>0</v>
      </c>
    </row>
    <row r="116" spans="1:7" ht="15.75" x14ac:dyDescent="0.25">
      <c r="A116" s="192" t="s">
        <v>8</v>
      </c>
      <c r="B116" s="139">
        <v>4</v>
      </c>
      <c r="C116" s="140"/>
      <c r="D116" s="140"/>
      <c r="E116" s="139">
        <v>4</v>
      </c>
      <c r="F116" s="200"/>
      <c r="G116" s="200">
        <f t="shared" ref="G116" si="66">F116*310</f>
        <v>0</v>
      </c>
    </row>
    <row r="117" spans="1:7" ht="15.75" x14ac:dyDescent="0.25">
      <c r="A117" s="249" t="s">
        <v>274</v>
      </c>
      <c r="B117" s="139"/>
      <c r="C117" s="140"/>
      <c r="D117" s="140"/>
      <c r="E117" s="139"/>
      <c r="F117" s="200"/>
      <c r="G117" s="200"/>
    </row>
    <row r="118" spans="1:7" ht="15.75" x14ac:dyDescent="0.25">
      <c r="A118" s="192" t="s">
        <v>6</v>
      </c>
      <c r="B118" s="139"/>
      <c r="C118" s="140"/>
      <c r="D118" s="140"/>
      <c r="E118" s="139"/>
      <c r="F118" s="200"/>
      <c r="G118" s="200">
        <f t="shared" ref="G118" si="67">F118*220</f>
        <v>0</v>
      </c>
    </row>
    <row r="119" spans="1:7" ht="15.75" x14ac:dyDescent="0.25">
      <c r="A119" s="276" t="s">
        <v>42</v>
      </c>
      <c r="B119" s="136">
        <v>23</v>
      </c>
      <c r="C119" s="137"/>
      <c r="D119" s="135">
        <v>2.5</v>
      </c>
      <c r="E119" s="135">
        <v>20.5</v>
      </c>
      <c r="F119" s="200"/>
      <c r="G119" s="200"/>
    </row>
    <row r="120" spans="1:7" ht="15.75" x14ac:dyDescent="0.25">
      <c r="A120" s="192" t="s">
        <v>6</v>
      </c>
      <c r="B120" s="139">
        <v>19</v>
      </c>
      <c r="C120" s="140"/>
      <c r="D120" s="138">
        <v>2.5</v>
      </c>
      <c r="E120" s="138">
        <v>16.5</v>
      </c>
      <c r="F120" s="200"/>
      <c r="G120" s="200">
        <f>F120*220</f>
        <v>0</v>
      </c>
    </row>
    <row r="121" spans="1:7" ht="15.75" x14ac:dyDescent="0.25">
      <c r="A121" s="192" t="s">
        <v>8</v>
      </c>
      <c r="B121" s="139">
        <v>4</v>
      </c>
      <c r="C121" s="140"/>
      <c r="D121" s="140"/>
      <c r="E121" s="139">
        <v>4</v>
      </c>
      <c r="F121" s="200"/>
      <c r="G121" s="200">
        <f>F121*310</f>
        <v>0</v>
      </c>
    </row>
    <row r="122" spans="1:7" ht="15.75" x14ac:dyDescent="0.25">
      <c r="A122" s="276" t="s">
        <v>125</v>
      </c>
      <c r="B122" s="135">
        <v>10.5</v>
      </c>
      <c r="C122" s="137"/>
      <c r="D122" s="135">
        <v>1.5</v>
      </c>
      <c r="E122" s="136">
        <v>9</v>
      </c>
      <c r="F122" s="212"/>
      <c r="G122" s="200"/>
    </row>
    <row r="123" spans="1:7" ht="15.75" x14ac:dyDescent="0.25">
      <c r="A123" s="192" t="s">
        <v>6</v>
      </c>
      <c r="B123" s="138">
        <v>10.5</v>
      </c>
      <c r="C123" s="140"/>
      <c r="D123" s="138">
        <v>1.5</v>
      </c>
      <c r="E123" s="139">
        <v>9</v>
      </c>
      <c r="F123" s="212"/>
      <c r="G123" s="200">
        <f>F123*220</f>
        <v>0</v>
      </c>
    </row>
    <row r="124" spans="1:7" ht="15.75" x14ac:dyDescent="0.25">
      <c r="A124" s="276" t="s">
        <v>43</v>
      </c>
      <c r="B124" s="135">
        <v>19.5</v>
      </c>
      <c r="C124" s="136">
        <v>17</v>
      </c>
      <c r="D124" s="136">
        <v>7</v>
      </c>
      <c r="E124" s="135">
        <v>29.5</v>
      </c>
      <c r="F124" s="200"/>
      <c r="G124" s="200">
        <f>F124*310</f>
        <v>0</v>
      </c>
    </row>
    <row r="125" spans="1:7" ht="15.75" x14ac:dyDescent="0.25">
      <c r="A125" s="192" t="s">
        <v>6</v>
      </c>
      <c r="B125" s="138">
        <v>14.5</v>
      </c>
      <c r="C125" s="139">
        <v>10</v>
      </c>
      <c r="D125" s="140"/>
      <c r="E125" s="138">
        <v>24.5</v>
      </c>
      <c r="F125" s="200"/>
      <c r="G125" s="200">
        <f>F125*220</f>
        <v>0</v>
      </c>
    </row>
    <row r="126" spans="1:7" ht="15.75" x14ac:dyDescent="0.25">
      <c r="A126" s="192" t="s">
        <v>8</v>
      </c>
      <c r="B126" s="139">
        <v>5</v>
      </c>
      <c r="C126" s="139">
        <v>7</v>
      </c>
      <c r="D126" s="139">
        <v>7</v>
      </c>
      <c r="E126" s="139">
        <v>5</v>
      </c>
      <c r="F126" s="200"/>
      <c r="G126" s="200">
        <f>F126*310</f>
        <v>0</v>
      </c>
    </row>
    <row r="127" spans="1:7" ht="15.75" x14ac:dyDescent="0.25">
      <c r="A127" s="276" t="s">
        <v>264</v>
      </c>
      <c r="B127" s="136"/>
      <c r="C127" s="136"/>
      <c r="D127" s="135"/>
      <c r="E127" s="135"/>
      <c r="F127" s="200"/>
      <c r="G127" s="200"/>
    </row>
    <row r="128" spans="1:7" ht="15.75" x14ac:dyDescent="0.25">
      <c r="A128" s="192" t="s">
        <v>6</v>
      </c>
      <c r="B128" s="139"/>
      <c r="C128" s="139"/>
      <c r="D128" s="138"/>
      <c r="E128" s="138"/>
      <c r="F128" s="200"/>
      <c r="G128" s="200">
        <f>F129*220</f>
        <v>0</v>
      </c>
    </row>
    <row r="129" spans="1:7" ht="15.75" x14ac:dyDescent="0.25">
      <c r="A129" s="192" t="s">
        <v>8</v>
      </c>
      <c r="B129" s="139"/>
      <c r="C129" s="139"/>
      <c r="D129" s="139"/>
      <c r="E129" s="139"/>
      <c r="F129" s="200"/>
      <c r="G129" s="200">
        <f>F130*310</f>
        <v>0</v>
      </c>
    </row>
    <row r="130" spans="1:7" ht="15.75" x14ac:dyDescent="0.25">
      <c r="A130" s="276" t="s">
        <v>265</v>
      </c>
      <c r="B130" s="136"/>
      <c r="C130" s="136"/>
      <c r="D130" s="135"/>
      <c r="E130" s="135"/>
      <c r="F130" s="200"/>
      <c r="G130" s="200"/>
    </row>
    <row r="131" spans="1:7" ht="15.75" x14ac:dyDescent="0.25">
      <c r="A131" s="192" t="s">
        <v>6</v>
      </c>
      <c r="B131" s="139"/>
      <c r="C131" s="139"/>
      <c r="D131" s="138"/>
      <c r="E131" s="138"/>
      <c r="F131" s="200"/>
      <c r="G131" s="200">
        <f t="shared" ref="G131" si="68">F132*220</f>
        <v>0</v>
      </c>
    </row>
    <row r="132" spans="1:7" ht="15.75" x14ac:dyDescent="0.25">
      <c r="A132" s="192" t="s">
        <v>8</v>
      </c>
      <c r="B132" s="139"/>
      <c r="C132" s="139"/>
      <c r="D132" s="139"/>
      <c r="E132" s="139"/>
      <c r="F132" s="200"/>
      <c r="G132" s="200">
        <f t="shared" ref="G132" si="69">F133*310</f>
        <v>0</v>
      </c>
    </row>
    <row r="133" spans="1:7" ht="15.75" x14ac:dyDescent="0.25">
      <c r="A133" s="276" t="s">
        <v>266</v>
      </c>
      <c r="B133" s="136"/>
      <c r="C133" s="136"/>
      <c r="D133" s="135"/>
      <c r="E133" s="135"/>
      <c r="F133" s="200"/>
      <c r="G133" s="200"/>
    </row>
    <row r="134" spans="1:7" ht="15.75" x14ac:dyDescent="0.25">
      <c r="A134" s="192" t="s">
        <v>6</v>
      </c>
      <c r="B134" s="139"/>
      <c r="C134" s="139"/>
      <c r="D134" s="138"/>
      <c r="E134" s="138"/>
      <c r="F134" s="200"/>
      <c r="G134" s="200">
        <f t="shared" ref="G134" si="70">F135*220</f>
        <v>0</v>
      </c>
    </row>
    <row r="135" spans="1:7" ht="15.75" x14ac:dyDescent="0.25">
      <c r="A135" s="192" t="s">
        <v>8</v>
      </c>
      <c r="B135" s="139"/>
      <c r="C135" s="139"/>
      <c r="D135" s="139"/>
      <c r="E135" s="139"/>
      <c r="F135" s="200"/>
      <c r="G135" s="200">
        <f t="shared" ref="G135" si="71">F136*310</f>
        <v>0</v>
      </c>
    </row>
    <row r="136" spans="1:7" ht="15.75" x14ac:dyDescent="0.25">
      <c r="A136" s="276" t="s">
        <v>267</v>
      </c>
      <c r="B136" s="136"/>
      <c r="C136" s="136"/>
      <c r="D136" s="135"/>
      <c r="E136" s="135"/>
      <c r="F136" s="200"/>
      <c r="G136" s="200"/>
    </row>
    <row r="137" spans="1:7" ht="15.75" x14ac:dyDescent="0.25">
      <c r="A137" s="192" t="s">
        <v>6</v>
      </c>
      <c r="B137" s="139"/>
      <c r="C137" s="139"/>
      <c r="D137" s="138"/>
      <c r="E137" s="138"/>
      <c r="F137" s="200"/>
      <c r="G137" s="200">
        <f t="shared" ref="G137" si="72">F138*220</f>
        <v>0</v>
      </c>
    </row>
    <row r="138" spans="1:7" ht="15.75" x14ac:dyDescent="0.25">
      <c r="A138" s="192" t="s">
        <v>8</v>
      </c>
      <c r="B138" s="139"/>
      <c r="C138" s="139"/>
      <c r="D138" s="139"/>
      <c r="E138" s="139"/>
      <c r="F138" s="200"/>
      <c r="G138" s="200">
        <f t="shared" ref="G138" si="73">F139*310</f>
        <v>0</v>
      </c>
    </row>
    <row r="139" spans="1:7" ht="15.75" x14ac:dyDescent="0.25">
      <c r="A139" s="276" t="s">
        <v>268</v>
      </c>
      <c r="B139" s="136"/>
      <c r="C139" s="136"/>
      <c r="D139" s="135"/>
      <c r="E139" s="135"/>
      <c r="F139" s="200"/>
      <c r="G139" s="200"/>
    </row>
    <row r="140" spans="1:7" ht="15.75" x14ac:dyDescent="0.25">
      <c r="A140" s="192" t="s">
        <v>6</v>
      </c>
      <c r="B140" s="139"/>
      <c r="C140" s="139"/>
      <c r="D140" s="138"/>
      <c r="E140" s="138"/>
      <c r="F140" s="200"/>
      <c r="G140" s="200">
        <f t="shared" ref="G140" si="74">F141*220</f>
        <v>0</v>
      </c>
    </row>
    <row r="141" spans="1:7" ht="15.75" x14ac:dyDescent="0.25">
      <c r="A141" s="192" t="s">
        <v>8</v>
      </c>
      <c r="B141" s="139"/>
      <c r="C141" s="139"/>
      <c r="D141" s="139"/>
      <c r="E141" s="139"/>
      <c r="F141" s="200"/>
      <c r="G141" s="200">
        <f t="shared" ref="G141" si="75">F142*310</f>
        <v>0</v>
      </c>
    </row>
    <row r="142" spans="1:7" ht="15.75" x14ac:dyDescent="0.25">
      <c r="A142" s="276" t="s">
        <v>269</v>
      </c>
      <c r="B142" s="136"/>
      <c r="C142" s="136"/>
      <c r="D142" s="135"/>
      <c r="E142" s="135"/>
      <c r="F142" s="200"/>
      <c r="G142" s="200"/>
    </row>
    <row r="143" spans="1:7" ht="15.75" x14ac:dyDescent="0.25">
      <c r="A143" s="192" t="s">
        <v>6</v>
      </c>
      <c r="B143" s="139"/>
      <c r="C143" s="139"/>
      <c r="D143" s="138"/>
      <c r="E143" s="138"/>
      <c r="F143" s="200"/>
      <c r="G143" s="200">
        <f t="shared" ref="G143" si="76">F144*220</f>
        <v>0</v>
      </c>
    </row>
    <row r="144" spans="1:7" ht="15.75" x14ac:dyDescent="0.25">
      <c r="A144" s="192" t="s">
        <v>8</v>
      </c>
      <c r="B144" s="139"/>
      <c r="C144" s="139"/>
      <c r="D144" s="139"/>
      <c r="E144" s="139"/>
      <c r="F144" s="200"/>
      <c r="G144" s="200">
        <f t="shared" ref="G144" si="77">F145*310</f>
        <v>0</v>
      </c>
    </row>
    <row r="145" spans="1:7" ht="15.75" x14ac:dyDescent="0.25">
      <c r="A145" s="276" t="s">
        <v>270</v>
      </c>
      <c r="B145" s="136"/>
      <c r="C145" s="136"/>
      <c r="D145" s="135"/>
      <c r="E145" s="135"/>
      <c r="F145" s="200"/>
      <c r="G145" s="200"/>
    </row>
    <row r="146" spans="1:7" ht="15.75" x14ac:dyDescent="0.25">
      <c r="A146" s="192" t="s">
        <v>6</v>
      </c>
      <c r="B146" s="139"/>
      <c r="C146" s="139"/>
      <c r="D146" s="138"/>
      <c r="E146" s="138"/>
      <c r="F146" s="200"/>
      <c r="G146" s="200">
        <f t="shared" ref="G146" si="78">F147*220</f>
        <v>0</v>
      </c>
    </row>
    <row r="147" spans="1:7" ht="15.75" x14ac:dyDescent="0.25">
      <c r="A147" s="192" t="s">
        <v>8</v>
      </c>
      <c r="B147" s="139"/>
      <c r="C147" s="139"/>
      <c r="D147" s="139"/>
      <c r="E147" s="139"/>
      <c r="F147" s="200"/>
      <c r="G147" s="200">
        <f t="shared" ref="G147" si="79">F148*310</f>
        <v>0</v>
      </c>
    </row>
    <row r="148" spans="1:7" ht="12.75" x14ac:dyDescent="0.2">
      <c r="B148" s="253">
        <v>532.5</v>
      </c>
      <c r="C148" s="253">
        <v>889</v>
      </c>
      <c r="D148" s="253">
        <v>458.5</v>
      </c>
      <c r="E148" s="253">
        <v>963</v>
      </c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G91:G124 F88:G90 F85:F87 F91:F121 F4:F26 G4:G87 F124">
    <cfRule type="cellIs" dxfId="345" priority="14" operator="equal">
      <formula>0</formula>
    </cfRule>
  </conditionalFormatting>
  <conditionalFormatting sqref="G5:G124">
    <cfRule type="cellIs" dxfId="344" priority="13" operator="equal">
      <formula>0</formula>
    </cfRule>
  </conditionalFormatting>
  <conditionalFormatting sqref="F125:G145">
    <cfRule type="cellIs" dxfId="343" priority="12" operator="equal">
      <formula>0</formula>
    </cfRule>
  </conditionalFormatting>
  <conditionalFormatting sqref="G125:G145">
    <cfRule type="cellIs" dxfId="342" priority="11" operator="equal">
      <formula>0</formula>
    </cfRule>
  </conditionalFormatting>
  <conditionalFormatting sqref="G125:G145">
    <cfRule type="cellIs" dxfId="341" priority="10" operator="equal">
      <formula>0</formula>
    </cfRule>
  </conditionalFormatting>
  <conditionalFormatting sqref="G125:G145">
    <cfRule type="cellIs" dxfId="340" priority="9" operator="equal">
      <formula>0</formula>
    </cfRule>
  </conditionalFormatting>
  <conditionalFormatting sqref="F73:F74 F28:F42 F44:F56 F58:F71 F77:F83 G91:G124 F88:G90 F85:F87 F91:F121 F4:F26 G4:G87 F124">
    <cfRule type="cellIs" dxfId="339" priority="8" operator="equal">
      <formula>0</formula>
    </cfRule>
  </conditionalFormatting>
  <conditionalFormatting sqref="G5:G124">
    <cfRule type="cellIs" dxfId="338" priority="7" operator="equal">
      <formula>0</formula>
    </cfRule>
  </conditionalFormatting>
  <conditionalFormatting sqref="F125:G145">
    <cfRule type="cellIs" dxfId="337" priority="6" operator="equal">
      <formula>0</formula>
    </cfRule>
  </conditionalFormatting>
  <conditionalFormatting sqref="G125:G145">
    <cfRule type="cellIs" dxfId="336" priority="5" operator="equal">
      <formula>0</formula>
    </cfRule>
  </conditionalFormatting>
  <conditionalFormatting sqref="G125:G145">
    <cfRule type="cellIs" dxfId="335" priority="4" operator="equal">
      <formula>0</formula>
    </cfRule>
  </conditionalFormatting>
  <conditionalFormatting sqref="G125:G145">
    <cfRule type="cellIs" dxfId="334" priority="3" operator="equal">
      <formula>0</formula>
    </cfRule>
  </conditionalFormatting>
  <conditionalFormatting sqref="F73:F74 F28:F42 F44:F56 F58:F71 F77:F83 F88:G90 F85:F87 F91:F121 F4:F26 G4:G87 F146:G147 G91:G145 F124:F145">
    <cfRule type="cellIs" dxfId="333" priority="2" operator="equal">
      <formula>0</formula>
    </cfRule>
  </conditionalFormatting>
  <conditionalFormatting sqref="G5:G147">
    <cfRule type="cellIs" dxfId="332" priority="1" operator="equal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pane ySplit="3" topLeftCell="A4" activePane="bottomLeft" state="frozenSplit"/>
      <selection pane="bottomLeft" activeCell="M13" sqref="A1:XFD1048576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SUM(F4:F147)</f>
        <v>96</v>
      </c>
      <c r="G1" s="201">
        <f>SUM(G4:G147)</f>
        <v>22010</v>
      </c>
    </row>
    <row r="2" spans="1:8" ht="12.75" x14ac:dyDescent="0.2">
      <c r="A2" s="43" t="s">
        <v>0</v>
      </c>
      <c r="B2" s="479" t="s">
        <v>275</v>
      </c>
      <c r="C2" s="480"/>
      <c r="D2" s="480"/>
      <c r="E2" s="481"/>
      <c r="F2" s="477" t="s">
        <v>273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136">
        <v>4</v>
      </c>
      <c r="C4" s="136">
        <v>14</v>
      </c>
      <c r="D4" s="135">
        <v>1.5</v>
      </c>
      <c r="E4" s="135">
        <v>16.5</v>
      </c>
      <c r="F4" s="200"/>
      <c r="G4" s="200"/>
    </row>
    <row r="5" spans="1:8" ht="15.75" x14ac:dyDescent="0.25">
      <c r="A5" s="192" t="s">
        <v>6</v>
      </c>
      <c r="B5" s="138">
        <v>3.5</v>
      </c>
      <c r="C5" s="139">
        <v>10</v>
      </c>
      <c r="D5" s="138">
        <v>1.5</v>
      </c>
      <c r="E5" s="139">
        <v>12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8">
        <v>0.5</v>
      </c>
      <c r="C6" s="139">
        <v>4</v>
      </c>
      <c r="D6" s="140"/>
      <c r="E6" s="138">
        <v>4.5</v>
      </c>
      <c r="F6" s="200"/>
      <c r="G6" s="200">
        <f>F6*310</f>
        <v>0</v>
      </c>
    </row>
    <row r="7" spans="1:8" ht="15.75" x14ac:dyDescent="0.25">
      <c r="A7" s="276" t="s">
        <v>7</v>
      </c>
      <c r="B7" s="136">
        <v>5</v>
      </c>
      <c r="C7" s="136">
        <v>132</v>
      </c>
      <c r="D7" s="136">
        <v>107</v>
      </c>
      <c r="E7" s="136">
        <v>30</v>
      </c>
      <c r="F7" s="200"/>
      <c r="G7" s="200"/>
    </row>
    <row r="8" spans="1:8" ht="15.75" x14ac:dyDescent="0.25">
      <c r="A8" s="192" t="s">
        <v>6</v>
      </c>
      <c r="B8" s="138">
        <v>1.5</v>
      </c>
      <c r="C8" s="139">
        <v>128</v>
      </c>
      <c r="D8" s="138">
        <v>104.5</v>
      </c>
      <c r="E8" s="139">
        <v>25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8">
        <v>3.5</v>
      </c>
      <c r="C9" s="139">
        <v>4</v>
      </c>
      <c r="D9" s="138">
        <v>2.5</v>
      </c>
      <c r="E9" s="139">
        <v>5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136">
        <v>14</v>
      </c>
      <c r="C10" s="136">
        <v>4</v>
      </c>
      <c r="D10" s="135">
        <v>1.5</v>
      </c>
      <c r="E10" s="135">
        <v>16.5</v>
      </c>
      <c r="F10" s="200"/>
      <c r="G10" s="200"/>
    </row>
    <row r="11" spans="1:8" ht="15.75" x14ac:dyDescent="0.25">
      <c r="A11" s="192" t="s">
        <v>6</v>
      </c>
      <c r="B11" s="139">
        <v>12</v>
      </c>
      <c r="C11" s="140"/>
      <c r="D11" s="138">
        <v>1.5</v>
      </c>
      <c r="E11" s="138">
        <v>10.5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136">
        <v>5</v>
      </c>
      <c r="C13" s="137"/>
      <c r="D13" s="136">
        <v>3</v>
      </c>
      <c r="E13" s="136">
        <v>2</v>
      </c>
      <c r="F13" s="200"/>
      <c r="G13" s="200"/>
    </row>
    <row r="14" spans="1:8" ht="15.75" x14ac:dyDescent="0.25">
      <c r="A14" s="192" t="s">
        <v>6</v>
      </c>
      <c r="B14" s="139">
        <v>5</v>
      </c>
      <c r="C14" s="140"/>
      <c r="D14" s="139">
        <v>3</v>
      </c>
      <c r="E14" s="139">
        <v>2</v>
      </c>
      <c r="F14" s="200"/>
      <c r="G14" s="200">
        <f>F14*220</f>
        <v>0</v>
      </c>
    </row>
    <row r="15" spans="1:8" ht="15.75" x14ac:dyDescent="0.25">
      <c r="A15" s="276" t="s">
        <v>12</v>
      </c>
      <c r="B15" s="136">
        <v>1</v>
      </c>
      <c r="C15" s="136">
        <v>8</v>
      </c>
      <c r="D15" s="136">
        <v>4</v>
      </c>
      <c r="E15" s="136">
        <v>5</v>
      </c>
      <c r="F15" s="200"/>
      <c r="G15" s="200"/>
    </row>
    <row r="16" spans="1:8" ht="15.75" x14ac:dyDescent="0.25">
      <c r="A16" s="192" t="s">
        <v>6</v>
      </c>
      <c r="B16" s="139">
        <v>1</v>
      </c>
      <c r="C16" s="139">
        <v>8</v>
      </c>
      <c r="D16" s="139">
        <v>4</v>
      </c>
      <c r="E16" s="139">
        <v>5</v>
      </c>
      <c r="F16" s="200"/>
      <c r="G16" s="200">
        <f>F16*220</f>
        <v>0</v>
      </c>
    </row>
    <row r="17" spans="1:8" ht="15.75" x14ac:dyDescent="0.25">
      <c r="A17" s="276" t="s">
        <v>13</v>
      </c>
      <c r="B17" s="135">
        <v>29.5</v>
      </c>
      <c r="C17" s="136">
        <v>8</v>
      </c>
      <c r="D17" s="136">
        <v>4</v>
      </c>
      <c r="E17" s="135">
        <v>33.5</v>
      </c>
      <c r="F17" s="200"/>
      <c r="G17" s="200"/>
    </row>
    <row r="18" spans="1:8" ht="15.75" x14ac:dyDescent="0.25">
      <c r="A18" s="192" t="s">
        <v>6</v>
      </c>
      <c r="B18" s="138">
        <v>29.5</v>
      </c>
      <c r="C18" s="140"/>
      <c r="D18" s="138">
        <v>2.5</v>
      </c>
      <c r="E18" s="139">
        <v>27</v>
      </c>
      <c r="F18" s="200">
        <v>10</v>
      </c>
      <c r="G18" s="200">
        <f t="shared" ref="G18" si="4">F18*220</f>
        <v>2200</v>
      </c>
    </row>
    <row r="19" spans="1:8" ht="15.75" x14ac:dyDescent="0.25">
      <c r="A19" s="192" t="s">
        <v>8</v>
      </c>
      <c r="B19" s="140"/>
      <c r="C19" s="139">
        <v>8</v>
      </c>
      <c r="D19" s="138">
        <v>1.5</v>
      </c>
      <c r="E19" s="138">
        <v>6.5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136">
        <v>16</v>
      </c>
      <c r="C20" s="136">
        <v>4</v>
      </c>
      <c r="D20" s="136">
        <v>4</v>
      </c>
      <c r="E20" s="136">
        <v>16</v>
      </c>
      <c r="F20" s="200"/>
      <c r="G20" s="200"/>
    </row>
    <row r="21" spans="1:8" ht="15.75" x14ac:dyDescent="0.25">
      <c r="A21" s="192" t="s">
        <v>6</v>
      </c>
      <c r="B21" s="138">
        <v>12.5</v>
      </c>
      <c r="C21" s="140"/>
      <c r="D21" s="139">
        <v>4</v>
      </c>
      <c r="E21" s="138">
        <v>8.5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40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136">
        <v>6</v>
      </c>
      <c r="C23" s="136">
        <v>9</v>
      </c>
      <c r="D23" s="137"/>
      <c r="E23" s="136">
        <v>15</v>
      </c>
      <c r="F23" s="200"/>
      <c r="G23" s="200"/>
    </row>
    <row r="24" spans="1:8" ht="15.75" x14ac:dyDescent="0.25">
      <c r="A24" s="192" t="s">
        <v>6</v>
      </c>
      <c r="B24" s="138">
        <v>0.5</v>
      </c>
      <c r="C24" s="139">
        <v>9</v>
      </c>
      <c r="D24" s="140"/>
      <c r="E24" s="138">
        <v>9.5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5.5</v>
      </c>
      <c r="C25" s="140"/>
      <c r="D25" s="140"/>
      <c r="E25" s="138">
        <v>5.5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136">
        <v>13</v>
      </c>
      <c r="C26" s="136">
        <v>32</v>
      </c>
      <c r="D26" s="136">
        <v>11</v>
      </c>
      <c r="E26" s="136">
        <v>34</v>
      </c>
      <c r="F26" s="200"/>
      <c r="G26" s="200"/>
    </row>
    <row r="27" spans="1:8" ht="15.75" x14ac:dyDescent="0.25">
      <c r="A27" s="192" t="s">
        <v>6</v>
      </c>
      <c r="B27" s="138">
        <v>9.5</v>
      </c>
      <c r="C27" s="139">
        <v>28</v>
      </c>
      <c r="D27" s="138">
        <v>7.5</v>
      </c>
      <c r="E27" s="139">
        <v>30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38">
        <v>3.5</v>
      </c>
      <c r="C28" s="139">
        <v>4</v>
      </c>
      <c r="D28" s="138">
        <v>3.5</v>
      </c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136">
        <v>20</v>
      </c>
      <c r="C29" s="137"/>
      <c r="D29" s="135">
        <v>2.5</v>
      </c>
      <c r="E29" s="135">
        <v>17.5</v>
      </c>
      <c r="F29" s="200"/>
      <c r="G29" s="200"/>
    </row>
    <row r="30" spans="1:8" ht="15.75" x14ac:dyDescent="0.25">
      <c r="A30" s="192" t="s">
        <v>6</v>
      </c>
      <c r="B30" s="138">
        <v>15.5</v>
      </c>
      <c r="C30" s="140"/>
      <c r="D30" s="138">
        <v>1.5</v>
      </c>
      <c r="E30" s="139">
        <v>14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4.5</v>
      </c>
      <c r="C31" s="140"/>
      <c r="D31" s="139">
        <v>1</v>
      </c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135">
        <v>0.5</v>
      </c>
      <c r="C32" s="136">
        <v>52</v>
      </c>
      <c r="D32" s="135">
        <v>19.5</v>
      </c>
      <c r="E32" s="136">
        <v>33</v>
      </c>
      <c r="F32" s="200"/>
      <c r="G32" s="200"/>
    </row>
    <row r="33" spans="1:8" ht="15.75" x14ac:dyDescent="0.25">
      <c r="A33" s="192" t="s">
        <v>6</v>
      </c>
      <c r="B33" s="140"/>
      <c r="C33" s="139">
        <v>42</v>
      </c>
      <c r="D33" s="138">
        <v>13.5</v>
      </c>
      <c r="E33" s="138">
        <v>28.5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8">
        <v>0.5</v>
      </c>
      <c r="C34" s="139">
        <v>10</v>
      </c>
      <c r="D34" s="139">
        <v>6</v>
      </c>
      <c r="E34" s="138">
        <v>4.5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135">
        <v>11.5</v>
      </c>
      <c r="C35" s="136">
        <v>15</v>
      </c>
      <c r="D35" s="135">
        <v>8.5</v>
      </c>
      <c r="E35" s="136">
        <v>18</v>
      </c>
      <c r="F35" s="200"/>
      <c r="G35" s="200"/>
    </row>
    <row r="36" spans="1:8" ht="15.75" x14ac:dyDescent="0.25">
      <c r="A36" s="192" t="s">
        <v>6</v>
      </c>
      <c r="B36" s="138">
        <v>9.5</v>
      </c>
      <c r="C36" s="139">
        <v>10</v>
      </c>
      <c r="D36" s="138">
        <v>8.5</v>
      </c>
      <c r="E36" s="139">
        <v>11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2</v>
      </c>
      <c r="C37" s="139">
        <v>5</v>
      </c>
      <c r="D37" s="140"/>
      <c r="E37" s="139">
        <v>7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136">
        <v>27</v>
      </c>
      <c r="C38" s="136">
        <v>60</v>
      </c>
      <c r="D38" s="135">
        <v>16.5</v>
      </c>
      <c r="E38" s="135">
        <v>70.5</v>
      </c>
      <c r="F38" s="200"/>
      <c r="G38" s="200"/>
      <c r="H38" s="72"/>
    </row>
    <row r="39" spans="1:8" ht="15.75" x14ac:dyDescent="0.25">
      <c r="A39" s="192" t="s">
        <v>6</v>
      </c>
      <c r="B39" s="139">
        <v>18</v>
      </c>
      <c r="C39" s="139">
        <v>50</v>
      </c>
      <c r="D39" s="139">
        <v>9</v>
      </c>
      <c r="E39" s="139">
        <v>59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9</v>
      </c>
      <c r="C40" s="139">
        <v>10</v>
      </c>
      <c r="D40" s="138">
        <v>7.5</v>
      </c>
      <c r="E40" s="138">
        <v>11.5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135">
        <v>10.5</v>
      </c>
      <c r="C41" s="136">
        <v>28</v>
      </c>
      <c r="D41" s="136">
        <v>8</v>
      </c>
      <c r="E41" s="135">
        <v>30.5</v>
      </c>
      <c r="F41" s="200"/>
      <c r="G41" s="200"/>
      <c r="H41" s="72"/>
    </row>
    <row r="42" spans="1:8" ht="15.75" x14ac:dyDescent="0.25">
      <c r="A42" s="192" t="s">
        <v>6</v>
      </c>
      <c r="B42" s="138">
        <v>9.5</v>
      </c>
      <c r="C42" s="139">
        <v>20</v>
      </c>
      <c r="D42" s="138">
        <v>5.5</v>
      </c>
      <c r="E42" s="139">
        <v>24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9">
        <v>1</v>
      </c>
      <c r="C43" s="139">
        <v>8</v>
      </c>
      <c r="D43" s="138">
        <v>2.5</v>
      </c>
      <c r="E43" s="138">
        <v>6.5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136">
        <v>17</v>
      </c>
      <c r="C44" s="136">
        <v>4</v>
      </c>
      <c r="D44" s="135">
        <v>4.5</v>
      </c>
      <c r="E44" s="135">
        <v>16.5</v>
      </c>
      <c r="F44" s="200"/>
      <c r="G44" s="200"/>
    </row>
    <row r="45" spans="1:8" ht="15.75" x14ac:dyDescent="0.25">
      <c r="A45" s="192" t="s">
        <v>6</v>
      </c>
      <c r="B45" s="139">
        <v>13</v>
      </c>
      <c r="C45" s="140"/>
      <c r="D45" s="138">
        <v>4.5</v>
      </c>
      <c r="E45" s="138">
        <v>8.5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4</v>
      </c>
      <c r="C46" s="139">
        <v>4</v>
      </c>
      <c r="D46" s="140"/>
      <c r="E46" s="139">
        <v>8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135">
        <v>26.5</v>
      </c>
      <c r="C47" s="136">
        <v>64</v>
      </c>
      <c r="D47" s="135">
        <v>43.5</v>
      </c>
      <c r="E47" s="136">
        <v>47</v>
      </c>
      <c r="F47" s="200"/>
      <c r="G47" s="200"/>
    </row>
    <row r="48" spans="1:8" ht="15.75" x14ac:dyDescent="0.25">
      <c r="A48" s="192" t="s">
        <v>6</v>
      </c>
      <c r="B48" s="139">
        <v>20</v>
      </c>
      <c r="C48" s="139">
        <v>60</v>
      </c>
      <c r="D48" s="138">
        <v>42.5</v>
      </c>
      <c r="E48" s="138">
        <v>37.5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6.5</v>
      </c>
      <c r="C49" s="139">
        <v>4</v>
      </c>
      <c r="D49" s="139">
        <v>1</v>
      </c>
      <c r="E49" s="138">
        <v>9.5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135">
        <v>26.5</v>
      </c>
      <c r="C50" s="136">
        <v>25</v>
      </c>
      <c r="D50" s="136">
        <v>6</v>
      </c>
      <c r="E50" s="135">
        <v>45.5</v>
      </c>
      <c r="F50" s="200"/>
      <c r="G50" s="200"/>
    </row>
    <row r="51" spans="1:8" ht="15.75" x14ac:dyDescent="0.25">
      <c r="A51" s="192" t="s">
        <v>6</v>
      </c>
      <c r="B51" s="139">
        <v>21</v>
      </c>
      <c r="C51" s="139">
        <v>20</v>
      </c>
      <c r="D51" s="139">
        <v>3</v>
      </c>
      <c r="E51" s="139">
        <v>38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8">
        <v>5.5</v>
      </c>
      <c r="C52" s="139">
        <v>5</v>
      </c>
      <c r="D52" s="139">
        <v>3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135">
        <v>27.5</v>
      </c>
      <c r="C53" s="137"/>
      <c r="D53" s="135">
        <v>9.5</v>
      </c>
      <c r="E53" s="136">
        <v>18</v>
      </c>
      <c r="F53" s="200"/>
      <c r="G53" s="200"/>
    </row>
    <row r="54" spans="1:8" ht="15.75" x14ac:dyDescent="0.25">
      <c r="A54" s="192" t="s">
        <v>6</v>
      </c>
      <c r="B54" s="139">
        <v>23</v>
      </c>
      <c r="C54" s="140"/>
      <c r="D54" s="139">
        <v>5</v>
      </c>
      <c r="E54" s="139">
        <v>18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B55" s="138">
        <v>4.5</v>
      </c>
      <c r="C55" s="140"/>
      <c r="D55" s="138">
        <v>4.5</v>
      </c>
      <c r="E55" s="140"/>
      <c r="F55" s="200">
        <v>5</v>
      </c>
      <c r="G55" s="200">
        <f t="shared" ref="G55" si="29">F55*310</f>
        <v>1550</v>
      </c>
    </row>
    <row r="56" spans="1:8" ht="15.75" x14ac:dyDescent="0.25">
      <c r="A56" s="276" t="s">
        <v>95</v>
      </c>
      <c r="B56" s="135">
        <v>7.5</v>
      </c>
      <c r="C56" s="136">
        <v>77</v>
      </c>
      <c r="D56" s="135">
        <v>26.5</v>
      </c>
      <c r="E56" s="136">
        <v>58</v>
      </c>
      <c r="F56" s="200"/>
      <c r="G56" s="200"/>
    </row>
    <row r="57" spans="1:8" ht="15.75" x14ac:dyDescent="0.25">
      <c r="A57" s="192" t="s">
        <v>6</v>
      </c>
      <c r="B57" s="138">
        <v>1.5</v>
      </c>
      <c r="C57" s="139">
        <v>72</v>
      </c>
      <c r="D57" s="138">
        <v>18.5</v>
      </c>
      <c r="E57" s="139">
        <v>55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6</v>
      </c>
      <c r="C58" s="139">
        <v>5</v>
      </c>
      <c r="D58" s="139">
        <v>8</v>
      </c>
      <c r="E58" s="139">
        <v>3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135">
        <v>19.5</v>
      </c>
      <c r="C59" s="136">
        <v>14</v>
      </c>
      <c r="D59" s="136">
        <v>11</v>
      </c>
      <c r="E59" s="135">
        <v>22.5</v>
      </c>
      <c r="F59" s="200"/>
      <c r="G59" s="200"/>
    </row>
    <row r="60" spans="1:8" ht="15.75" x14ac:dyDescent="0.25">
      <c r="A60" s="192" t="s">
        <v>6</v>
      </c>
      <c r="B60" s="139">
        <v>17</v>
      </c>
      <c r="C60" s="139">
        <v>10</v>
      </c>
      <c r="D60" s="139">
        <v>9</v>
      </c>
      <c r="E60" s="139">
        <v>18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8">
        <v>2.5</v>
      </c>
      <c r="C61" s="139">
        <v>4</v>
      </c>
      <c r="D61" s="139">
        <v>2</v>
      </c>
      <c r="E61" s="138">
        <v>4.5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136">
        <v>15</v>
      </c>
      <c r="C62" s="136">
        <v>14</v>
      </c>
      <c r="D62" s="136">
        <v>7</v>
      </c>
      <c r="E62" s="136">
        <v>22</v>
      </c>
      <c r="F62" s="200"/>
      <c r="G62" s="200"/>
      <c r="H62" s="72"/>
    </row>
    <row r="63" spans="1:8" ht="15.75" x14ac:dyDescent="0.25">
      <c r="A63" s="192" t="s">
        <v>6</v>
      </c>
      <c r="B63" s="138">
        <v>11.5</v>
      </c>
      <c r="C63" s="139">
        <v>14</v>
      </c>
      <c r="D63" s="139">
        <v>5</v>
      </c>
      <c r="E63" s="138">
        <v>20.5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38">
        <v>3.5</v>
      </c>
      <c r="C64" s="140"/>
      <c r="D64" s="139">
        <v>2</v>
      </c>
      <c r="E64" s="138">
        <v>1.5</v>
      </c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135">
        <v>8.5</v>
      </c>
      <c r="C65" s="136">
        <v>6</v>
      </c>
      <c r="D65" s="135">
        <v>1.5</v>
      </c>
      <c r="E65" s="136">
        <v>13</v>
      </c>
      <c r="F65" s="200"/>
      <c r="G65" s="200"/>
    </row>
    <row r="66" spans="1:7" ht="15.75" x14ac:dyDescent="0.25">
      <c r="A66" s="192" t="s">
        <v>6</v>
      </c>
      <c r="B66" s="138">
        <v>5.5</v>
      </c>
      <c r="C66" s="139">
        <v>6</v>
      </c>
      <c r="D66" s="138">
        <v>1.5</v>
      </c>
      <c r="E66" s="139">
        <v>10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135">
        <v>12.5</v>
      </c>
      <c r="C68" s="136">
        <v>46</v>
      </c>
      <c r="D68" s="136">
        <v>41</v>
      </c>
      <c r="E68" s="135">
        <v>17.5</v>
      </c>
      <c r="F68" s="200"/>
      <c r="G68" s="200"/>
    </row>
    <row r="69" spans="1:7" ht="15.75" x14ac:dyDescent="0.25">
      <c r="A69" s="192" t="s">
        <v>6</v>
      </c>
      <c r="B69" s="139">
        <v>12</v>
      </c>
      <c r="C69" s="139">
        <v>10</v>
      </c>
      <c r="D69" s="139">
        <v>5</v>
      </c>
      <c r="E69" s="139">
        <v>17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136">
        <v>4</v>
      </c>
      <c r="C71" s="136">
        <v>27</v>
      </c>
      <c r="D71" s="135">
        <v>4.5</v>
      </c>
      <c r="E71" s="135">
        <v>26.5</v>
      </c>
      <c r="F71" s="200"/>
      <c r="G71" s="200"/>
    </row>
    <row r="72" spans="1:7" ht="15.75" x14ac:dyDescent="0.25">
      <c r="A72" s="192" t="s">
        <v>6</v>
      </c>
      <c r="B72" s="139">
        <v>4</v>
      </c>
      <c r="C72" s="139">
        <v>23</v>
      </c>
      <c r="D72" s="138">
        <v>4.5</v>
      </c>
      <c r="E72" s="138">
        <v>22.5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40"/>
      <c r="C73" s="139">
        <v>4</v>
      </c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135">
        <v>6.5</v>
      </c>
      <c r="C74" s="136">
        <v>111</v>
      </c>
      <c r="D74" s="136">
        <v>55</v>
      </c>
      <c r="E74" s="135">
        <v>62.5</v>
      </c>
      <c r="F74" s="200"/>
      <c r="G74" s="200"/>
    </row>
    <row r="75" spans="1:7" ht="15.75" x14ac:dyDescent="0.25">
      <c r="A75" s="192" t="s">
        <v>6</v>
      </c>
      <c r="B75" s="139">
        <v>3</v>
      </c>
      <c r="C75" s="139">
        <v>96</v>
      </c>
      <c r="D75" s="139">
        <v>44</v>
      </c>
      <c r="E75" s="139">
        <v>55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3.5</v>
      </c>
      <c r="C76" s="139">
        <v>15</v>
      </c>
      <c r="D76" s="139">
        <v>11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135">
        <v>4.5</v>
      </c>
      <c r="C77" s="136">
        <v>9</v>
      </c>
      <c r="D77" s="136">
        <v>6</v>
      </c>
      <c r="E77" s="135">
        <v>7.5</v>
      </c>
      <c r="F77" s="200"/>
      <c r="G77" s="200"/>
    </row>
    <row r="78" spans="1:7" ht="15.75" x14ac:dyDescent="0.25">
      <c r="A78" s="192" t="s">
        <v>6</v>
      </c>
      <c r="B78" s="139">
        <v>2</v>
      </c>
      <c r="C78" s="139">
        <v>9</v>
      </c>
      <c r="D78" s="139">
        <v>6</v>
      </c>
      <c r="E78" s="139">
        <v>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136">
        <v>1</v>
      </c>
      <c r="C80" s="136">
        <v>10</v>
      </c>
      <c r="D80" s="137"/>
      <c r="E80" s="136">
        <v>11</v>
      </c>
      <c r="F80" s="200"/>
      <c r="G80" s="200"/>
    </row>
    <row r="81" spans="1:7" ht="15.75" x14ac:dyDescent="0.25">
      <c r="A81" s="192" t="s">
        <v>6</v>
      </c>
      <c r="B81" s="139">
        <v>1</v>
      </c>
      <c r="C81" s="139">
        <v>10</v>
      </c>
      <c r="D81" s="140"/>
      <c r="E81" s="139">
        <v>11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136">
        <v>14</v>
      </c>
      <c r="C82" s="136">
        <v>15</v>
      </c>
      <c r="D82" s="136">
        <v>8</v>
      </c>
      <c r="E82" s="136">
        <v>21</v>
      </c>
      <c r="F82" s="200"/>
      <c r="G82" s="200"/>
    </row>
    <row r="83" spans="1:7" ht="15.75" x14ac:dyDescent="0.25">
      <c r="A83" s="192" t="s">
        <v>6</v>
      </c>
      <c r="B83" s="139">
        <v>8</v>
      </c>
      <c r="C83" s="139">
        <v>15</v>
      </c>
      <c r="D83" s="139">
        <v>8</v>
      </c>
      <c r="E83" s="139">
        <v>15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6</v>
      </c>
      <c r="C84" s="140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135">
        <v>3.5</v>
      </c>
      <c r="C85" s="136">
        <v>24</v>
      </c>
      <c r="D85" s="136">
        <v>5</v>
      </c>
      <c r="E85" s="135">
        <v>22.5</v>
      </c>
      <c r="F85" s="200"/>
      <c r="G85" s="200"/>
    </row>
    <row r="86" spans="1:7" ht="15.75" x14ac:dyDescent="0.25">
      <c r="A86" s="192" t="s">
        <v>6</v>
      </c>
      <c r="B86" s="138">
        <v>0.5</v>
      </c>
      <c r="C86" s="139">
        <v>20</v>
      </c>
      <c r="D86" s="139">
        <v>4</v>
      </c>
      <c r="E86" s="138">
        <v>16.5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39">
        <v>1</v>
      </c>
      <c r="E87" s="139">
        <v>6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136">
        <v>13</v>
      </c>
      <c r="C88" s="137"/>
      <c r="D88" s="137"/>
      <c r="E88" s="136">
        <v>13</v>
      </c>
      <c r="F88" s="200"/>
      <c r="G88" s="200"/>
    </row>
    <row r="89" spans="1:7" ht="15.75" x14ac:dyDescent="0.25">
      <c r="A89" s="192" t="s">
        <v>6</v>
      </c>
      <c r="B89" s="139">
        <v>13</v>
      </c>
      <c r="C89" s="140"/>
      <c r="D89" s="140"/>
      <c r="E89" s="139">
        <v>13</v>
      </c>
      <c r="F89" s="200"/>
      <c r="G89" s="200">
        <f>F89*220</f>
        <v>0</v>
      </c>
    </row>
    <row r="90" spans="1:7" ht="15.75" x14ac:dyDescent="0.25">
      <c r="A90" s="276" t="s">
        <v>33</v>
      </c>
      <c r="B90" s="135">
        <v>4.5</v>
      </c>
      <c r="C90" s="136">
        <v>14</v>
      </c>
      <c r="D90" s="135">
        <v>1.5</v>
      </c>
      <c r="E90" s="136">
        <v>17</v>
      </c>
      <c r="F90" s="200"/>
      <c r="G90" s="200"/>
    </row>
    <row r="91" spans="1:7" ht="15.75" x14ac:dyDescent="0.25">
      <c r="A91" s="192" t="s">
        <v>6</v>
      </c>
      <c r="B91" s="138">
        <v>0.5</v>
      </c>
      <c r="C91" s="139">
        <v>10</v>
      </c>
      <c r="D91" s="138">
        <v>1.5</v>
      </c>
      <c r="E91" s="139">
        <v>9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4</v>
      </c>
      <c r="C92" s="139">
        <v>4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135">
        <v>28.5</v>
      </c>
      <c r="C93" s="137"/>
      <c r="D93" s="136">
        <v>1</v>
      </c>
      <c r="E93" s="135">
        <v>27.5</v>
      </c>
      <c r="F93" s="200"/>
      <c r="G93" s="200"/>
    </row>
    <row r="94" spans="1:7" ht="15.75" x14ac:dyDescent="0.25">
      <c r="A94" s="192" t="s">
        <v>6</v>
      </c>
      <c r="B94" s="139">
        <v>23</v>
      </c>
      <c r="C94" s="140"/>
      <c r="D94" s="139">
        <v>1</v>
      </c>
      <c r="E94" s="139">
        <v>22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5.5</v>
      </c>
      <c r="C95" s="140"/>
      <c r="D95" s="140"/>
      <c r="E95" s="138">
        <v>5.5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136">
        <v>14</v>
      </c>
      <c r="C96" s="137"/>
      <c r="D96" s="136">
        <v>1</v>
      </c>
      <c r="E96" s="136">
        <v>13</v>
      </c>
      <c r="F96" s="200"/>
      <c r="G96" s="200"/>
    </row>
    <row r="97" spans="1:7" ht="15.75" x14ac:dyDescent="0.25">
      <c r="A97" s="192" t="s">
        <v>6</v>
      </c>
      <c r="B97" s="139">
        <v>13</v>
      </c>
      <c r="C97" s="140"/>
      <c r="D97" s="139">
        <v>1</v>
      </c>
      <c r="E97" s="139">
        <v>12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40"/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135">
        <v>13.5</v>
      </c>
      <c r="C99" s="136">
        <v>4</v>
      </c>
      <c r="D99" s="135">
        <v>3.5</v>
      </c>
      <c r="E99" s="136">
        <v>14</v>
      </c>
      <c r="F99" s="200"/>
      <c r="G99" s="200"/>
    </row>
    <row r="100" spans="1:7" ht="15.75" x14ac:dyDescent="0.25">
      <c r="A100" s="192" t="s">
        <v>6</v>
      </c>
      <c r="B100" s="139">
        <v>13</v>
      </c>
      <c r="C100" s="140"/>
      <c r="D100" s="138">
        <v>3.5</v>
      </c>
      <c r="E100" s="138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40"/>
      <c r="E101" s="138">
        <v>4.5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136">
        <v>18</v>
      </c>
      <c r="C102" s="137"/>
      <c r="D102" s="137"/>
      <c r="E102" s="136">
        <v>18</v>
      </c>
      <c r="F102" s="200"/>
      <c r="G102" s="200"/>
    </row>
    <row r="103" spans="1:7" ht="15.75" x14ac:dyDescent="0.25">
      <c r="A103" s="192" t="s">
        <v>6</v>
      </c>
      <c r="B103" s="139">
        <v>11</v>
      </c>
      <c r="C103" s="140"/>
      <c r="D103" s="140"/>
      <c r="E103" s="139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136">
        <v>9</v>
      </c>
      <c r="C105" s="136">
        <v>18</v>
      </c>
      <c r="D105" s="135">
        <v>10.5</v>
      </c>
      <c r="E105" s="135">
        <v>16.5</v>
      </c>
      <c r="F105" s="200"/>
      <c r="G105" s="200"/>
    </row>
    <row r="106" spans="1:7" ht="15.75" x14ac:dyDescent="0.25">
      <c r="A106" s="192" t="s">
        <v>6</v>
      </c>
      <c r="B106" s="138">
        <v>2.5</v>
      </c>
      <c r="C106" s="139">
        <v>18</v>
      </c>
      <c r="D106" s="138">
        <v>10.5</v>
      </c>
      <c r="E106" s="139">
        <v>10</v>
      </c>
      <c r="F106" s="200">
        <v>15</v>
      </c>
      <c r="G106" s="200">
        <f t="shared" ref="G106" si="59">F106*220</f>
        <v>3300</v>
      </c>
    </row>
    <row r="107" spans="1:7" ht="15.75" x14ac:dyDescent="0.25">
      <c r="A107" s="192" t="s">
        <v>8</v>
      </c>
      <c r="B107" s="138">
        <v>6.5</v>
      </c>
      <c r="C107" s="140"/>
      <c r="D107" s="140"/>
      <c r="E107" s="138">
        <v>6.5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136">
        <v>6</v>
      </c>
      <c r="C108" s="136">
        <v>14</v>
      </c>
      <c r="D108" s="135">
        <v>4.5</v>
      </c>
      <c r="E108" s="135">
        <v>15.5</v>
      </c>
      <c r="F108" s="200"/>
      <c r="G108" s="200"/>
    </row>
    <row r="109" spans="1:7" ht="15.75" x14ac:dyDescent="0.25">
      <c r="A109" s="192" t="s">
        <v>6</v>
      </c>
      <c r="B109" s="138">
        <v>4.5</v>
      </c>
      <c r="C109" s="139">
        <v>10</v>
      </c>
      <c r="D109" s="138">
        <v>4.5</v>
      </c>
      <c r="E109" s="139">
        <v>10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40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135">
        <v>9.5</v>
      </c>
      <c r="C111" s="137"/>
      <c r="D111" s="135">
        <v>1.5</v>
      </c>
      <c r="E111" s="136">
        <v>8</v>
      </c>
      <c r="F111" s="200"/>
      <c r="G111" s="200"/>
    </row>
    <row r="112" spans="1:7" ht="15.75" x14ac:dyDescent="0.25">
      <c r="A112" s="192" t="s">
        <v>6</v>
      </c>
      <c r="B112" s="139">
        <v>8</v>
      </c>
      <c r="C112" s="140"/>
      <c r="D112" s="138">
        <v>0.5</v>
      </c>
      <c r="E112" s="138">
        <v>7.5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1.5</v>
      </c>
      <c r="C113" s="140"/>
      <c r="D113" s="139">
        <v>1</v>
      </c>
      <c r="E113" s="138">
        <v>0.5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135">
        <v>6.5</v>
      </c>
      <c r="C114" s="136">
        <v>10</v>
      </c>
      <c r="D114" s="136">
        <v>4</v>
      </c>
      <c r="E114" s="135">
        <v>12.5</v>
      </c>
      <c r="F114" s="200"/>
      <c r="G114" s="200"/>
    </row>
    <row r="115" spans="1:7" ht="15.75" x14ac:dyDescent="0.25">
      <c r="A115" s="192" t="s">
        <v>6</v>
      </c>
      <c r="B115" s="138">
        <v>2.5</v>
      </c>
      <c r="C115" s="139">
        <v>10</v>
      </c>
      <c r="D115" s="139">
        <v>4</v>
      </c>
      <c r="E115" s="138">
        <v>8.5</v>
      </c>
      <c r="F115" s="200"/>
      <c r="G115" s="200">
        <f t="shared" ref="G115" si="65">F115*220</f>
        <v>0</v>
      </c>
    </row>
    <row r="116" spans="1:7" ht="16.5" thickBot="1" x14ac:dyDescent="0.3">
      <c r="A116" s="286" t="s">
        <v>8</v>
      </c>
      <c r="B116" s="256">
        <v>4</v>
      </c>
      <c r="C116" s="257"/>
      <c r="D116" s="257"/>
      <c r="E116" s="256">
        <v>4</v>
      </c>
      <c r="F116" s="258"/>
      <c r="G116" s="258">
        <f t="shared" ref="G116" si="66">F116*310</f>
        <v>0</v>
      </c>
    </row>
    <row r="117" spans="1:7" ht="15.75" x14ac:dyDescent="0.25">
      <c r="A117" s="289" t="s">
        <v>274</v>
      </c>
      <c r="B117" s="290"/>
      <c r="C117" s="291"/>
      <c r="D117" s="291"/>
      <c r="E117" s="290"/>
      <c r="F117" s="265"/>
      <c r="G117" s="266"/>
    </row>
    <row r="118" spans="1:7" ht="16.5" thickBot="1" x14ac:dyDescent="0.3">
      <c r="A118" s="292" t="s">
        <v>6</v>
      </c>
      <c r="B118" s="269"/>
      <c r="C118" s="268"/>
      <c r="D118" s="268"/>
      <c r="E118" s="269"/>
      <c r="F118" s="270">
        <v>18</v>
      </c>
      <c r="G118" s="271">
        <f t="shared" ref="G118" si="67">F118*220</f>
        <v>3960</v>
      </c>
    </row>
    <row r="119" spans="1:7" ht="15.75" x14ac:dyDescent="0.25">
      <c r="A119" s="287" t="s">
        <v>42</v>
      </c>
      <c r="B119" s="260">
        <v>23</v>
      </c>
      <c r="C119" s="261"/>
      <c r="D119" s="288">
        <v>2.5</v>
      </c>
      <c r="E119" s="288">
        <v>20.5</v>
      </c>
      <c r="F119" s="262"/>
      <c r="G119" s="262"/>
    </row>
    <row r="120" spans="1:7" ht="15.75" x14ac:dyDescent="0.25">
      <c r="A120" s="192" t="s">
        <v>6</v>
      </c>
      <c r="B120" s="139">
        <v>19</v>
      </c>
      <c r="C120" s="140"/>
      <c r="D120" s="138">
        <v>2.5</v>
      </c>
      <c r="E120" s="138">
        <v>16.5</v>
      </c>
      <c r="F120" s="200"/>
      <c r="G120" s="200">
        <f>F120*220</f>
        <v>0</v>
      </c>
    </row>
    <row r="121" spans="1:7" ht="15.75" x14ac:dyDescent="0.25">
      <c r="A121" s="192" t="s">
        <v>8</v>
      </c>
      <c r="B121" s="139">
        <v>4</v>
      </c>
      <c r="C121" s="140"/>
      <c r="D121" s="140"/>
      <c r="E121" s="139">
        <v>4</v>
      </c>
      <c r="F121" s="200"/>
      <c r="G121" s="200">
        <f>F121*310</f>
        <v>0</v>
      </c>
    </row>
    <row r="122" spans="1:7" ht="15.75" x14ac:dyDescent="0.25">
      <c r="A122" s="276" t="s">
        <v>125</v>
      </c>
      <c r="B122" s="135">
        <v>10.5</v>
      </c>
      <c r="C122" s="137"/>
      <c r="D122" s="135">
        <v>1.5</v>
      </c>
      <c r="E122" s="136">
        <v>9</v>
      </c>
      <c r="F122" s="212"/>
      <c r="G122" s="200"/>
    </row>
    <row r="123" spans="1:7" ht="15.75" x14ac:dyDescent="0.25">
      <c r="A123" s="192" t="s">
        <v>6</v>
      </c>
      <c r="B123" s="138">
        <v>10.5</v>
      </c>
      <c r="C123" s="140"/>
      <c r="D123" s="138">
        <v>1.5</v>
      </c>
      <c r="E123" s="139">
        <v>9</v>
      </c>
      <c r="F123" s="212"/>
      <c r="G123" s="200">
        <f>F123*220</f>
        <v>0</v>
      </c>
    </row>
    <row r="124" spans="1:7" ht="15.75" x14ac:dyDescent="0.25">
      <c r="A124" s="276" t="s">
        <v>43</v>
      </c>
      <c r="B124" s="135">
        <v>19.5</v>
      </c>
      <c r="C124" s="136">
        <v>17</v>
      </c>
      <c r="D124" s="136">
        <v>7</v>
      </c>
      <c r="E124" s="135">
        <v>29.5</v>
      </c>
      <c r="F124" s="200"/>
      <c r="G124" s="200"/>
    </row>
    <row r="125" spans="1:7" ht="15.75" x14ac:dyDescent="0.25">
      <c r="A125" s="192" t="s">
        <v>6</v>
      </c>
      <c r="B125" s="138">
        <v>14.5</v>
      </c>
      <c r="C125" s="139">
        <v>10</v>
      </c>
      <c r="D125" s="140"/>
      <c r="E125" s="138">
        <v>24.5</v>
      </c>
      <c r="F125" s="200"/>
      <c r="G125" s="200">
        <f t="shared" ref="G125:G140" si="68">F125*220</f>
        <v>0</v>
      </c>
    </row>
    <row r="126" spans="1:7" ht="15.75" x14ac:dyDescent="0.25">
      <c r="A126" s="192" t="s">
        <v>8</v>
      </c>
      <c r="B126" s="139">
        <v>5</v>
      </c>
      <c r="C126" s="139">
        <v>7</v>
      </c>
      <c r="D126" s="139">
        <v>7</v>
      </c>
      <c r="E126" s="139">
        <v>5</v>
      </c>
      <c r="F126" s="200"/>
      <c r="G126" s="200">
        <f t="shared" ref="G126:G141" si="69">F126*310</f>
        <v>0</v>
      </c>
    </row>
    <row r="127" spans="1:7" ht="15.75" x14ac:dyDescent="0.25">
      <c r="A127" s="276" t="s">
        <v>264</v>
      </c>
      <c r="B127" s="136"/>
      <c r="C127" s="136"/>
      <c r="D127" s="135"/>
      <c r="E127" s="135"/>
      <c r="F127" s="200"/>
      <c r="G127" s="200"/>
    </row>
    <row r="128" spans="1:7" ht="15.75" x14ac:dyDescent="0.25">
      <c r="A128" s="192" t="s">
        <v>6</v>
      </c>
      <c r="B128" s="139"/>
      <c r="C128" s="139"/>
      <c r="D128" s="138"/>
      <c r="E128" s="138"/>
      <c r="F128" s="200"/>
      <c r="G128" s="200">
        <f t="shared" si="68"/>
        <v>0</v>
      </c>
    </row>
    <row r="129" spans="1:7" ht="15.75" x14ac:dyDescent="0.25">
      <c r="A129" s="192" t="s">
        <v>8</v>
      </c>
      <c r="B129" s="139"/>
      <c r="C129" s="139"/>
      <c r="D129" s="139"/>
      <c r="E129" s="139"/>
      <c r="F129" s="200"/>
      <c r="G129" s="200">
        <f t="shared" si="69"/>
        <v>0</v>
      </c>
    </row>
    <row r="130" spans="1:7" ht="15.75" x14ac:dyDescent="0.25">
      <c r="A130" s="276" t="s">
        <v>265</v>
      </c>
      <c r="B130" s="136"/>
      <c r="C130" s="136"/>
      <c r="D130" s="135"/>
      <c r="E130" s="135"/>
      <c r="F130" s="200"/>
      <c r="G130" s="200"/>
    </row>
    <row r="131" spans="1:7" ht="15.75" x14ac:dyDescent="0.25">
      <c r="A131" s="192" t="s">
        <v>6</v>
      </c>
      <c r="B131" s="139"/>
      <c r="C131" s="139"/>
      <c r="D131" s="138"/>
      <c r="E131" s="138"/>
      <c r="F131" s="200">
        <v>10</v>
      </c>
      <c r="G131" s="200">
        <f t="shared" si="68"/>
        <v>2200</v>
      </c>
    </row>
    <row r="132" spans="1:7" ht="15.75" x14ac:dyDescent="0.25">
      <c r="A132" s="192" t="s">
        <v>8</v>
      </c>
      <c r="B132" s="139"/>
      <c r="C132" s="139"/>
      <c r="D132" s="139"/>
      <c r="E132" s="139"/>
      <c r="F132" s="200"/>
      <c r="G132" s="200">
        <f t="shared" si="69"/>
        <v>0</v>
      </c>
    </row>
    <row r="133" spans="1:7" ht="15.75" x14ac:dyDescent="0.25">
      <c r="A133" s="276" t="s">
        <v>266</v>
      </c>
      <c r="B133" s="136"/>
      <c r="C133" s="136"/>
      <c r="D133" s="135"/>
      <c r="E133" s="135"/>
      <c r="F133" s="200"/>
      <c r="G133" s="200"/>
    </row>
    <row r="134" spans="1:7" ht="15.75" x14ac:dyDescent="0.25">
      <c r="A134" s="192" t="s">
        <v>6</v>
      </c>
      <c r="B134" s="139"/>
      <c r="C134" s="139"/>
      <c r="D134" s="138"/>
      <c r="E134" s="138"/>
      <c r="F134" s="200">
        <v>10</v>
      </c>
      <c r="G134" s="200">
        <f t="shared" si="68"/>
        <v>2200</v>
      </c>
    </row>
    <row r="135" spans="1:7" ht="15.75" x14ac:dyDescent="0.25">
      <c r="A135" s="192" t="s">
        <v>8</v>
      </c>
      <c r="B135" s="139"/>
      <c r="C135" s="139"/>
      <c r="D135" s="139"/>
      <c r="E135" s="139"/>
      <c r="F135" s="200"/>
      <c r="G135" s="200">
        <f t="shared" si="69"/>
        <v>0</v>
      </c>
    </row>
    <row r="136" spans="1:7" ht="15.75" x14ac:dyDescent="0.25">
      <c r="A136" s="276" t="s">
        <v>267</v>
      </c>
      <c r="B136" s="136"/>
      <c r="C136" s="136"/>
      <c r="D136" s="135"/>
      <c r="E136" s="135"/>
      <c r="F136" s="200"/>
      <c r="G136" s="200"/>
    </row>
    <row r="137" spans="1:7" ht="15.75" x14ac:dyDescent="0.25">
      <c r="A137" s="192" t="s">
        <v>6</v>
      </c>
      <c r="B137" s="139"/>
      <c r="C137" s="139"/>
      <c r="D137" s="138"/>
      <c r="E137" s="138"/>
      <c r="F137" s="200">
        <v>10</v>
      </c>
      <c r="G137" s="200">
        <f t="shared" si="68"/>
        <v>2200</v>
      </c>
    </row>
    <row r="138" spans="1:7" ht="15.75" x14ac:dyDescent="0.25">
      <c r="A138" s="192" t="s">
        <v>8</v>
      </c>
      <c r="B138" s="139"/>
      <c r="C138" s="139"/>
      <c r="D138" s="139"/>
      <c r="E138" s="139"/>
      <c r="F138" s="200"/>
      <c r="G138" s="200">
        <f t="shared" si="69"/>
        <v>0</v>
      </c>
    </row>
    <row r="139" spans="1:7" ht="15.75" x14ac:dyDescent="0.25">
      <c r="A139" s="276" t="s">
        <v>268</v>
      </c>
      <c r="B139" s="136"/>
      <c r="C139" s="136"/>
      <c r="D139" s="135"/>
      <c r="E139" s="135"/>
      <c r="F139" s="200"/>
      <c r="G139" s="200"/>
    </row>
    <row r="140" spans="1:7" ht="15.75" x14ac:dyDescent="0.25">
      <c r="A140" s="192" t="s">
        <v>6</v>
      </c>
      <c r="B140" s="139"/>
      <c r="C140" s="139"/>
      <c r="D140" s="138"/>
      <c r="E140" s="138"/>
      <c r="F140" s="200">
        <v>10</v>
      </c>
      <c r="G140" s="200">
        <f t="shared" si="68"/>
        <v>2200</v>
      </c>
    </row>
    <row r="141" spans="1:7" ht="15.75" x14ac:dyDescent="0.25">
      <c r="A141" s="192" t="s">
        <v>8</v>
      </c>
      <c r="B141" s="139"/>
      <c r="C141" s="139"/>
      <c r="D141" s="139"/>
      <c r="E141" s="139"/>
      <c r="F141" s="200"/>
      <c r="G141" s="200">
        <f t="shared" si="69"/>
        <v>0</v>
      </c>
    </row>
    <row r="142" spans="1:7" ht="15.75" x14ac:dyDescent="0.25">
      <c r="A142" s="276" t="s">
        <v>269</v>
      </c>
      <c r="B142" s="136"/>
      <c r="C142" s="136"/>
      <c r="D142" s="135"/>
      <c r="E142" s="135"/>
      <c r="F142" s="200"/>
      <c r="G142" s="200"/>
    </row>
    <row r="143" spans="1:7" ht="15.75" x14ac:dyDescent="0.25">
      <c r="A143" s="192" t="s">
        <v>6</v>
      </c>
      <c r="B143" s="139"/>
      <c r="C143" s="139"/>
      <c r="D143" s="138"/>
      <c r="E143" s="138"/>
      <c r="F143" s="200">
        <v>8</v>
      </c>
      <c r="G143" s="200">
        <f>F143*275</f>
        <v>2200</v>
      </c>
    </row>
    <row r="144" spans="1:7" ht="15.75" x14ac:dyDescent="0.25">
      <c r="A144" s="192" t="s">
        <v>8</v>
      </c>
      <c r="B144" s="139"/>
      <c r="C144" s="139"/>
      <c r="D144" s="139"/>
      <c r="E144" s="139"/>
      <c r="F144" s="200"/>
      <c r="G144" s="200">
        <f>F144*392</f>
        <v>0</v>
      </c>
    </row>
    <row r="145" spans="1:7" ht="15.75" x14ac:dyDescent="0.25">
      <c r="A145" s="276" t="s">
        <v>270</v>
      </c>
      <c r="B145" s="136"/>
      <c r="C145" s="136"/>
      <c r="D145" s="135"/>
      <c r="E145" s="135"/>
      <c r="F145" s="200"/>
      <c r="G145" s="200"/>
    </row>
    <row r="146" spans="1:7" ht="15.75" x14ac:dyDescent="0.25">
      <c r="A146" s="192" t="s">
        <v>6</v>
      </c>
      <c r="B146" s="139"/>
      <c r="C146" s="139"/>
      <c r="D146" s="138"/>
      <c r="E146" s="138"/>
      <c r="F146" s="200"/>
      <c r="G146" s="200">
        <f>F146*220</f>
        <v>0</v>
      </c>
    </row>
    <row r="147" spans="1:7" ht="15.75" x14ac:dyDescent="0.25">
      <c r="A147" s="192" t="s">
        <v>8</v>
      </c>
      <c r="B147" s="139"/>
      <c r="C147" s="139"/>
      <c r="D147" s="139"/>
      <c r="E147" s="139"/>
      <c r="F147" s="200"/>
      <c r="G147" s="200">
        <f>F147*392</f>
        <v>0</v>
      </c>
    </row>
    <row r="148" spans="1:7" ht="12.75" x14ac:dyDescent="0.2">
      <c r="B148" s="253">
        <v>532.5</v>
      </c>
      <c r="C148" s="253">
        <v>889</v>
      </c>
      <c r="D148" s="253">
        <v>458.5</v>
      </c>
      <c r="E148" s="253">
        <v>963</v>
      </c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88:G90 F85:F87 F91:F121 F4:F26 G4:G87 F124 G91:G147">
    <cfRule type="cellIs" dxfId="331" priority="42" operator="equal">
      <formula>0</formula>
    </cfRule>
  </conditionalFormatting>
  <conditionalFormatting sqref="G5:G147">
    <cfRule type="cellIs" dxfId="330" priority="41" operator="equal">
      <formula>0</formula>
    </cfRule>
  </conditionalFormatting>
  <conditionalFormatting sqref="F125:G145">
    <cfRule type="cellIs" dxfId="329" priority="40" operator="equal">
      <formula>0</formula>
    </cfRule>
  </conditionalFormatting>
  <conditionalFormatting sqref="G125:G145">
    <cfRule type="cellIs" dxfId="328" priority="39" operator="equal">
      <formula>0</formula>
    </cfRule>
  </conditionalFormatting>
  <conditionalFormatting sqref="G125:G145">
    <cfRule type="cellIs" dxfId="327" priority="38" operator="equal">
      <formula>0</formula>
    </cfRule>
  </conditionalFormatting>
  <conditionalFormatting sqref="G125:G145">
    <cfRule type="cellIs" dxfId="326" priority="37" operator="equal">
      <formula>0</formula>
    </cfRule>
  </conditionalFormatting>
  <conditionalFormatting sqref="F73:F74 F28:F42 F44:F56 F58:F71 F77:F83 F88:G90 F85:F87 F91:F121 F4:F26 G4:G87 F124 G91:G147">
    <cfRule type="cellIs" dxfId="325" priority="36" operator="equal">
      <formula>0</formula>
    </cfRule>
  </conditionalFormatting>
  <conditionalFormatting sqref="G5:G147">
    <cfRule type="cellIs" dxfId="324" priority="35" operator="equal">
      <formula>0</formula>
    </cfRule>
  </conditionalFormatting>
  <conditionalFormatting sqref="F125:G145">
    <cfRule type="cellIs" dxfId="323" priority="34" operator="equal">
      <formula>0</formula>
    </cfRule>
  </conditionalFormatting>
  <conditionalFormatting sqref="G125:G145">
    <cfRule type="cellIs" dxfId="322" priority="33" operator="equal">
      <formula>0</formula>
    </cfRule>
  </conditionalFormatting>
  <conditionalFormatting sqref="G125:G145">
    <cfRule type="cellIs" dxfId="321" priority="32" operator="equal">
      <formula>0</formula>
    </cfRule>
  </conditionalFormatting>
  <conditionalFormatting sqref="G125:G145">
    <cfRule type="cellIs" dxfId="320" priority="31" operator="equal">
      <formula>0</formula>
    </cfRule>
  </conditionalFormatting>
  <conditionalFormatting sqref="F73:F74 F28:F42 F44:F56 F58:F71 F77:F83 F88:G90 F85:F87 F91:F121 F4:F26 G4:G87 F124 G91:G147">
    <cfRule type="cellIs" dxfId="319" priority="30" operator="equal">
      <formula>0</formula>
    </cfRule>
  </conditionalFormatting>
  <conditionalFormatting sqref="G5:G147">
    <cfRule type="cellIs" dxfId="318" priority="29" operator="equal">
      <formula>0</formula>
    </cfRule>
  </conditionalFormatting>
  <conditionalFormatting sqref="F125:G145">
    <cfRule type="cellIs" dxfId="317" priority="28" operator="equal">
      <formula>0</formula>
    </cfRule>
  </conditionalFormatting>
  <conditionalFormatting sqref="G125:G145">
    <cfRule type="cellIs" dxfId="316" priority="27" operator="equal">
      <formula>0</formula>
    </cfRule>
  </conditionalFormatting>
  <conditionalFormatting sqref="G125:G145">
    <cfRule type="cellIs" dxfId="315" priority="26" operator="equal">
      <formula>0</formula>
    </cfRule>
  </conditionalFormatting>
  <conditionalFormatting sqref="G125:G145">
    <cfRule type="cellIs" dxfId="314" priority="25" operator="equal">
      <formula>0</formula>
    </cfRule>
  </conditionalFormatting>
  <conditionalFormatting sqref="F73:F74 F28:F42 F44:F56 F58:F71 F77:F83 F88:G90 F85:F87 F91:F121 F4:F26 G4:G87 F124 G91:G147">
    <cfRule type="cellIs" dxfId="313" priority="24" operator="equal">
      <formula>0</formula>
    </cfRule>
  </conditionalFormatting>
  <conditionalFormatting sqref="G5:G147">
    <cfRule type="cellIs" dxfId="312" priority="23" operator="equal">
      <formula>0</formula>
    </cfRule>
  </conditionalFormatting>
  <conditionalFormatting sqref="F125:G145">
    <cfRule type="cellIs" dxfId="311" priority="22" operator="equal">
      <formula>0</formula>
    </cfRule>
  </conditionalFormatting>
  <conditionalFormatting sqref="G125:G145">
    <cfRule type="cellIs" dxfId="310" priority="21" operator="equal">
      <formula>0</formula>
    </cfRule>
  </conditionalFormatting>
  <conditionalFormatting sqref="G125:G145">
    <cfRule type="cellIs" dxfId="309" priority="20" operator="equal">
      <formula>0</formula>
    </cfRule>
  </conditionalFormatting>
  <conditionalFormatting sqref="G125:G145">
    <cfRule type="cellIs" dxfId="308" priority="19" operator="equal">
      <formula>0</formula>
    </cfRule>
  </conditionalFormatting>
  <conditionalFormatting sqref="F73:F74 F28:F42 F44:F56 F58:F71 F77:F83 F88:G90 F85:F87 F91:F121 F4:F26 G4:G87 F146:G147 F124:F145 G91:G147">
    <cfRule type="cellIs" dxfId="307" priority="18" operator="equal">
      <formula>0</formula>
    </cfRule>
  </conditionalFormatting>
  <conditionalFormatting sqref="G5:G147">
    <cfRule type="cellIs" dxfId="306" priority="17" operator="equal">
      <formula>0</formula>
    </cfRule>
  </conditionalFormatting>
  <conditionalFormatting sqref="G146:G147">
    <cfRule type="cellIs" dxfId="305" priority="16" operator="equal">
      <formula>0</formula>
    </cfRule>
  </conditionalFormatting>
  <conditionalFormatting sqref="G146:G147">
    <cfRule type="cellIs" dxfId="304" priority="15" operator="equal">
      <formula>0</formula>
    </cfRule>
  </conditionalFormatting>
  <conditionalFormatting sqref="G146:G147">
    <cfRule type="cellIs" dxfId="303" priority="14" operator="equal">
      <formula>0</formula>
    </cfRule>
  </conditionalFormatting>
  <conditionalFormatting sqref="G146:G147">
    <cfRule type="cellIs" dxfId="302" priority="13" operator="equal">
      <formula>0</formula>
    </cfRule>
  </conditionalFormatting>
  <conditionalFormatting sqref="G146:G147">
    <cfRule type="cellIs" dxfId="301" priority="12" operator="equal">
      <formula>0</formula>
    </cfRule>
  </conditionalFormatting>
  <conditionalFormatting sqref="G146:G147">
    <cfRule type="cellIs" dxfId="300" priority="11" operator="equal">
      <formula>0</formula>
    </cfRule>
  </conditionalFormatting>
  <conditionalFormatting sqref="G146:G147">
    <cfRule type="cellIs" dxfId="299" priority="10" operator="equal">
      <formula>0</formula>
    </cfRule>
  </conditionalFormatting>
  <conditionalFormatting sqref="G146:G147">
    <cfRule type="cellIs" dxfId="298" priority="9" operator="equal">
      <formula>0</formula>
    </cfRule>
  </conditionalFormatting>
  <conditionalFormatting sqref="G146:G147">
    <cfRule type="cellIs" dxfId="297" priority="8" operator="equal">
      <formula>0</formula>
    </cfRule>
  </conditionalFormatting>
  <conditionalFormatting sqref="G146:G147">
    <cfRule type="cellIs" dxfId="296" priority="7" operator="equal">
      <formula>0</formula>
    </cfRule>
  </conditionalFormatting>
  <conditionalFormatting sqref="G146:G147">
    <cfRule type="cellIs" dxfId="295" priority="6" operator="equal">
      <formula>0</formula>
    </cfRule>
  </conditionalFormatting>
  <conditionalFormatting sqref="G146:G147">
    <cfRule type="cellIs" dxfId="294" priority="5" operator="equal">
      <formula>0</formula>
    </cfRule>
  </conditionalFormatting>
  <conditionalFormatting sqref="G146:G147">
    <cfRule type="cellIs" dxfId="293" priority="4" operator="equal">
      <formula>0</formula>
    </cfRule>
  </conditionalFormatting>
  <conditionalFormatting sqref="G146:G147">
    <cfRule type="cellIs" dxfId="292" priority="3" operator="equal">
      <formula>0</formula>
    </cfRule>
  </conditionalFormatting>
  <conditionalFormatting sqref="G146:G147">
    <cfRule type="cellIs" dxfId="291" priority="2" operator="equal">
      <formula>0</formula>
    </cfRule>
  </conditionalFormatting>
  <conditionalFormatting sqref="G146:G147">
    <cfRule type="cellIs" dxfId="290" priority="1" operator="equal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B2" sqref="B2:E2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SUM(F4:F147)</f>
        <v>100</v>
      </c>
      <c r="G1" s="201">
        <f>SUM(G4:G147)</f>
        <v>22000</v>
      </c>
    </row>
    <row r="2" spans="1:8" ht="12.75" x14ac:dyDescent="0.2">
      <c r="A2" s="43" t="s">
        <v>0</v>
      </c>
      <c r="B2" s="479" t="s">
        <v>289</v>
      </c>
      <c r="C2" s="480"/>
      <c r="D2" s="480"/>
      <c r="E2" s="481"/>
      <c r="F2" s="477" t="s">
        <v>290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294">
        <v>15</v>
      </c>
      <c r="C4" s="295"/>
      <c r="D4" s="293">
        <v>1.5</v>
      </c>
      <c r="E4" s="293">
        <v>13.5</v>
      </c>
      <c r="F4" s="200"/>
      <c r="G4" s="200"/>
    </row>
    <row r="5" spans="1:8" ht="15.75" x14ac:dyDescent="0.25">
      <c r="A5" s="192" t="s">
        <v>6</v>
      </c>
      <c r="B5" s="139">
        <v>11</v>
      </c>
      <c r="C5" s="140"/>
      <c r="D5" s="138">
        <v>1.5</v>
      </c>
      <c r="E5" s="138">
        <v>9.5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9">
        <v>4</v>
      </c>
      <c r="C6" s="140"/>
      <c r="D6" s="140"/>
      <c r="E6" s="139">
        <v>4</v>
      </c>
      <c r="F6" s="200"/>
      <c r="G6" s="200">
        <f>F6*310</f>
        <v>0</v>
      </c>
    </row>
    <row r="7" spans="1:8" ht="15.75" x14ac:dyDescent="0.25">
      <c r="A7" s="276" t="s">
        <v>7</v>
      </c>
      <c r="B7" s="293">
        <v>115.5</v>
      </c>
      <c r="C7" s="294">
        <v>18</v>
      </c>
      <c r="D7" s="293">
        <v>107.5</v>
      </c>
      <c r="E7" s="294">
        <v>26</v>
      </c>
      <c r="F7" s="200"/>
      <c r="G7" s="200"/>
    </row>
    <row r="8" spans="1:8" ht="15.75" x14ac:dyDescent="0.25">
      <c r="A8" s="192" t="s">
        <v>6</v>
      </c>
      <c r="B8" s="138">
        <v>109.5</v>
      </c>
      <c r="C8" s="139">
        <v>18</v>
      </c>
      <c r="D8" s="138">
        <v>105.5</v>
      </c>
      <c r="E8" s="139">
        <v>22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9">
        <v>6</v>
      </c>
      <c r="C9" s="140"/>
      <c r="D9" s="139">
        <v>2</v>
      </c>
      <c r="E9" s="139">
        <v>4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293">
        <v>12.5</v>
      </c>
      <c r="C10" s="294">
        <v>4</v>
      </c>
      <c r="D10" s="293">
        <v>2.5</v>
      </c>
      <c r="E10" s="294">
        <v>14</v>
      </c>
      <c r="F10" s="200"/>
      <c r="G10" s="200"/>
    </row>
    <row r="11" spans="1:8" ht="15.75" x14ac:dyDescent="0.25">
      <c r="A11" s="192" t="s">
        <v>6</v>
      </c>
      <c r="B11" s="138">
        <v>10.5</v>
      </c>
      <c r="C11" s="140"/>
      <c r="D11" s="138">
        <v>2.5</v>
      </c>
      <c r="E11" s="139">
        <v>8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294">
        <v>2</v>
      </c>
      <c r="C13" s="295"/>
      <c r="D13" s="293">
        <v>1.5</v>
      </c>
      <c r="E13" s="293">
        <v>0.5</v>
      </c>
      <c r="F13" s="200"/>
      <c r="G13" s="200"/>
    </row>
    <row r="14" spans="1:8" ht="15.75" x14ac:dyDescent="0.25">
      <c r="A14" s="192" t="s">
        <v>6</v>
      </c>
      <c r="B14" s="139">
        <v>2</v>
      </c>
      <c r="C14" s="140"/>
      <c r="D14" s="138">
        <v>1.5</v>
      </c>
      <c r="E14" s="138">
        <v>0.5</v>
      </c>
      <c r="F14" s="200"/>
      <c r="G14" s="200">
        <f>F14*220</f>
        <v>0</v>
      </c>
    </row>
    <row r="15" spans="1:8" ht="15.75" x14ac:dyDescent="0.25">
      <c r="A15" s="276" t="s">
        <v>12</v>
      </c>
      <c r="B15" s="294">
        <v>15</v>
      </c>
      <c r="C15" s="294">
        <v>4</v>
      </c>
      <c r="D15" s="293">
        <v>5.5</v>
      </c>
      <c r="E15" s="293">
        <v>13.5</v>
      </c>
      <c r="F15" s="200"/>
      <c r="G15" s="200"/>
    </row>
    <row r="16" spans="1:8" ht="15.75" x14ac:dyDescent="0.25">
      <c r="A16" s="192" t="s">
        <v>6</v>
      </c>
      <c r="B16" s="139">
        <v>15</v>
      </c>
      <c r="C16" s="139">
        <v>4</v>
      </c>
      <c r="D16" s="138">
        <v>5.5</v>
      </c>
      <c r="E16" s="138">
        <v>13.5</v>
      </c>
      <c r="F16" s="200"/>
      <c r="G16" s="200">
        <f>F16*220</f>
        <v>0</v>
      </c>
    </row>
    <row r="17" spans="1:8" ht="15.75" x14ac:dyDescent="0.25">
      <c r="A17" s="276" t="s">
        <v>13</v>
      </c>
      <c r="B17" s="294">
        <v>27</v>
      </c>
      <c r="C17" s="294">
        <v>4</v>
      </c>
      <c r="D17" s="294">
        <v>3</v>
      </c>
      <c r="E17" s="294">
        <v>28</v>
      </c>
      <c r="F17" s="200"/>
      <c r="G17" s="200"/>
    </row>
    <row r="18" spans="1:8" ht="15.75" x14ac:dyDescent="0.25">
      <c r="A18" s="192" t="s">
        <v>6</v>
      </c>
      <c r="B18" s="138">
        <v>24.5</v>
      </c>
      <c r="C18" s="140"/>
      <c r="D18" s="138">
        <v>2.5</v>
      </c>
      <c r="E18" s="139">
        <v>22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8">
        <v>2.5</v>
      </c>
      <c r="C19" s="139">
        <v>4</v>
      </c>
      <c r="D19" s="138">
        <v>0.5</v>
      </c>
      <c r="E19" s="139">
        <v>6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293">
        <v>12.5</v>
      </c>
      <c r="C20" s="294">
        <v>4</v>
      </c>
      <c r="D20" s="293">
        <v>2.5</v>
      </c>
      <c r="E20" s="294">
        <v>14</v>
      </c>
      <c r="F20" s="200"/>
      <c r="G20" s="200"/>
    </row>
    <row r="21" spans="1:8" ht="15.75" x14ac:dyDescent="0.25">
      <c r="A21" s="192" t="s">
        <v>6</v>
      </c>
      <c r="B21" s="139">
        <v>9</v>
      </c>
      <c r="C21" s="140"/>
      <c r="D21" s="138">
        <v>2.5</v>
      </c>
      <c r="E21" s="138">
        <v>6.5</v>
      </c>
      <c r="F21" s="200"/>
      <c r="G21" s="200">
        <f t="shared" ref="G21" si="6">F21*220</f>
        <v>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40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294">
        <v>13</v>
      </c>
      <c r="C23" s="295"/>
      <c r="D23" s="293">
        <v>0.5</v>
      </c>
      <c r="E23" s="293">
        <v>12.5</v>
      </c>
      <c r="F23" s="200"/>
      <c r="G23" s="200"/>
    </row>
    <row r="24" spans="1:8" ht="15.75" x14ac:dyDescent="0.25">
      <c r="A24" s="192" t="s">
        <v>6</v>
      </c>
      <c r="B24" s="138">
        <v>7.5</v>
      </c>
      <c r="C24" s="140"/>
      <c r="D24" s="138">
        <v>0.5</v>
      </c>
      <c r="E24" s="139">
        <v>7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5.5</v>
      </c>
      <c r="C25" s="140"/>
      <c r="D25" s="140"/>
      <c r="E25" s="138">
        <v>5.5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293">
        <v>16.5</v>
      </c>
      <c r="C26" s="294">
        <v>22</v>
      </c>
      <c r="D26" s="293">
        <v>6.5</v>
      </c>
      <c r="E26" s="294">
        <v>32</v>
      </c>
      <c r="F26" s="200"/>
      <c r="G26" s="200"/>
    </row>
    <row r="27" spans="1:8" ht="15.75" x14ac:dyDescent="0.25">
      <c r="A27" s="192" t="s">
        <v>6</v>
      </c>
      <c r="B27" s="138">
        <v>16.5</v>
      </c>
      <c r="C27" s="139">
        <v>18</v>
      </c>
      <c r="D27" s="138">
        <v>6.5</v>
      </c>
      <c r="E27" s="139">
        <v>28</v>
      </c>
      <c r="F27" s="212">
        <v>10</v>
      </c>
      <c r="G27" s="200">
        <f t="shared" ref="G27" si="10">F27*220</f>
        <v>2200</v>
      </c>
    </row>
    <row r="28" spans="1:8" ht="15.75" x14ac:dyDescent="0.25">
      <c r="A28" s="192" t="s">
        <v>8</v>
      </c>
      <c r="B28" s="140"/>
      <c r="C28" s="139">
        <v>4</v>
      </c>
      <c r="D28" s="140"/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293">
        <v>18.5</v>
      </c>
      <c r="C29" s="295"/>
      <c r="D29" s="294">
        <v>1</v>
      </c>
      <c r="E29" s="293">
        <v>17.5</v>
      </c>
      <c r="F29" s="200"/>
      <c r="G29" s="200"/>
    </row>
    <row r="30" spans="1:8" ht="15.75" x14ac:dyDescent="0.25">
      <c r="A30" s="192" t="s">
        <v>6</v>
      </c>
      <c r="B30" s="139">
        <v>15</v>
      </c>
      <c r="C30" s="140"/>
      <c r="D30" s="139">
        <v>1</v>
      </c>
      <c r="E30" s="139">
        <v>14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3.5</v>
      </c>
      <c r="C31" s="140"/>
      <c r="D31" s="140"/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293">
        <v>8.5</v>
      </c>
      <c r="C32" s="294">
        <v>36</v>
      </c>
      <c r="D32" s="293">
        <v>12.5</v>
      </c>
      <c r="E32" s="294">
        <v>32</v>
      </c>
      <c r="F32" s="200"/>
      <c r="G32" s="200"/>
    </row>
    <row r="33" spans="1:8" ht="15.75" x14ac:dyDescent="0.25">
      <c r="A33" s="192" t="s">
        <v>6</v>
      </c>
      <c r="B33" s="139">
        <v>2</v>
      </c>
      <c r="C33" s="139">
        <v>32</v>
      </c>
      <c r="D33" s="138">
        <v>6.5</v>
      </c>
      <c r="E33" s="138">
        <v>27.5</v>
      </c>
      <c r="F33" s="200">
        <v>10</v>
      </c>
      <c r="G33" s="200">
        <f t="shared" ref="G33" si="14">F33*220</f>
        <v>2200</v>
      </c>
    </row>
    <row r="34" spans="1:8" ht="15.75" x14ac:dyDescent="0.25">
      <c r="A34" s="192" t="s">
        <v>8</v>
      </c>
      <c r="B34" s="138">
        <v>6.5</v>
      </c>
      <c r="C34" s="139">
        <v>4</v>
      </c>
      <c r="D34" s="139">
        <v>6</v>
      </c>
      <c r="E34" s="138">
        <v>4.5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293">
        <v>11.5</v>
      </c>
      <c r="C35" s="294">
        <v>10</v>
      </c>
      <c r="D35" s="293">
        <v>3.5</v>
      </c>
      <c r="E35" s="294">
        <v>18</v>
      </c>
      <c r="F35" s="200"/>
      <c r="G35" s="200"/>
    </row>
    <row r="36" spans="1:8" ht="15.75" x14ac:dyDescent="0.25">
      <c r="A36" s="192" t="s">
        <v>6</v>
      </c>
      <c r="B36" s="138">
        <v>4.5</v>
      </c>
      <c r="C36" s="139">
        <v>10</v>
      </c>
      <c r="D36" s="139">
        <v>2</v>
      </c>
      <c r="E36" s="138">
        <v>12.5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7</v>
      </c>
      <c r="C37" s="140"/>
      <c r="D37" s="138">
        <v>1.5</v>
      </c>
      <c r="E37" s="138">
        <v>5.5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294">
        <v>43</v>
      </c>
      <c r="C38" s="294">
        <v>35</v>
      </c>
      <c r="D38" s="293">
        <v>17.5</v>
      </c>
      <c r="E38" s="293">
        <v>60.5</v>
      </c>
      <c r="F38" s="200"/>
      <c r="G38" s="200"/>
      <c r="H38" s="72"/>
    </row>
    <row r="39" spans="1:8" ht="15.75" x14ac:dyDescent="0.25">
      <c r="A39" s="192" t="s">
        <v>6</v>
      </c>
      <c r="B39" s="139">
        <v>34</v>
      </c>
      <c r="C39" s="139">
        <v>25</v>
      </c>
      <c r="D39" s="138">
        <v>5.5</v>
      </c>
      <c r="E39" s="138">
        <v>53.5</v>
      </c>
      <c r="F39" s="200">
        <v>35</v>
      </c>
      <c r="G39" s="200">
        <f t="shared" ref="G39" si="18">F39*220</f>
        <v>7700</v>
      </c>
      <c r="H39" s="72"/>
    </row>
    <row r="40" spans="1:8" ht="15.75" x14ac:dyDescent="0.25">
      <c r="A40" s="192" t="s">
        <v>8</v>
      </c>
      <c r="B40" s="139">
        <v>9</v>
      </c>
      <c r="C40" s="139">
        <v>10</v>
      </c>
      <c r="D40" s="139">
        <v>12</v>
      </c>
      <c r="E40" s="139">
        <v>7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293">
        <v>28.5</v>
      </c>
      <c r="C41" s="294">
        <v>4</v>
      </c>
      <c r="D41" s="294">
        <v>2</v>
      </c>
      <c r="E41" s="293">
        <v>30.5</v>
      </c>
      <c r="F41" s="200"/>
      <c r="G41" s="200"/>
      <c r="H41" s="72"/>
    </row>
    <row r="42" spans="1:8" ht="15.75" x14ac:dyDescent="0.25">
      <c r="A42" s="192" t="s">
        <v>6</v>
      </c>
      <c r="B42" s="139">
        <v>26</v>
      </c>
      <c r="C42" s="140"/>
      <c r="D42" s="139">
        <v>2</v>
      </c>
      <c r="E42" s="139">
        <v>24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8">
        <v>2.5</v>
      </c>
      <c r="C43" s="139">
        <v>4</v>
      </c>
      <c r="D43" s="140"/>
      <c r="E43" s="138">
        <v>6.5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293">
        <v>12.5</v>
      </c>
      <c r="C44" s="294">
        <v>4</v>
      </c>
      <c r="D44" s="294">
        <v>2</v>
      </c>
      <c r="E44" s="293">
        <v>14.5</v>
      </c>
      <c r="F44" s="200"/>
      <c r="G44" s="200"/>
    </row>
    <row r="45" spans="1:8" ht="15.75" x14ac:dyDescent="0.25">
      <c r="A45" s="192" t="s">
        <v>6</v>
      </c>
      <c r="B45" s="138">
        <v>8.5</v>
      </c>
      <c r="C45" s="140"/>
      <c r="D45" s="138">
        <v>1.5</v>
      </c>
      <c r="E45" s="139">
        <v>7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4</v>
      </c>
      <c r="C46" s="139">
        <v>4</v>
      </c>
      <c r="D46" s="138">
        <v>0.5</v>
      </c>
      <c r="E46" s="138">
        <v>7.5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293">
        <v>29.5</v>
      </c>
      <c r="C47" s="294">
        <v>54</v>
      </c>
      <c r="D47" s="294">
        <v>39</v>
      </c>
      <c r="E47" s="293">
        <v>44.5</v>
      </c>
      <c r="F47" s="200"/>
      <c r="G47" s="200"/>
    </row>
    <row r="48" spans="1:8" ht="15.75" x14ac:dyDescent="0.25">
      <c r="A48" s="192" t="s">
        <v>6</v>
      </c>
      <c r="B48" s="139">
        <v>23</v>
      </c>
      <c r="C48" s="139">
        <v>50</v>
      </c>
      <c r="D48" s="138">
        <v>38.5</v>
      </c>
      <c r="E48" s="138">
        <v>34.5</v>
      </c>
      <c r="F48" s="200">
        <v>15</v>
      </c>
      <c r="G48" s="200">
        <f t="shared" ref="G48" si="24">F48*220</f>
        <v>3300</v>
      </c>
    </row>
    <row r="49" spans="1:8" ht="15.75" x14ac:dyDescent="0.25">
      <c r="A49" s="192" t="s">
        <v>8</v>
      </c>
      <c r="B49" s="138">
        <v>6.5</v>
      </c>
      <c r="C49" s="139">
        <v>4</v>
      </c>
      <c r="D49" s="138">
        <v>0.5</v>
      </c>
      <c r="E49" s="139">
        <v>10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293">
        <v>25.5</v>
      </c>
      <c r="C50" s="294">
        <v>20</v>
      </c>
      <c r="D50" s="293">
        <v>14.5</v>
      </c>
      <c r="E50" s="294">
        <v>31</v>
      </c>
      <c r="F50" s="200"/>
      <c r="G50" s="200"/>
    </row>
    <row r="51" spans="1:8" ht="15.75" x14ac:dyDescent="0.25">
      <c r="A51" s="192" t="s">
        <v>6</v>
      </c>
      <c r="B51" s="138">
        <v>16.5</v>
      </c>
      <c r="C51" s="139">
        <v>20</v>
      </c>
      <c r="D51" s="139">
        <v>13</v>
      </c>
      <c r="E51" s="138">
        <v>23.5</v>
      </c>
      <c r="F51" s="200"/>
      <c r="G51" s="200">
        <f t="shared" ref="G51" si="26">F51*220</f>
        <v>0</v>
      </c>
    </row>
    <row r="52" spans="1:8" ht="15.75" x14ac:dyDescent="0.25">
      <c r="A52" s="192" t="s">
        <v>8</v>
      </c>
      <c r="B52" s="139">
        <v>9</v>
      </c>
      <c r="C52" s="140"/>
      <c r="D52" s="138">
        <v>1.5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293">
        <v>15.5</v>
      </c>
      <c r="C53" s="295"/>
      <c r="D53" s="293">
        <v>2.5</v>
      </c>
      <c r="E53" s="294">
        <v>13</v>
      </c>
      <c r="F53" s="200"/>
      <c r="G53" s="200"/>
    </row>
    <row r="54" spans="1:8" ht="15.75" x14ac:dyDescent="0.25">
      <c r="A54" s="192" t="s">
        <v>6</v>
      </c>
      <c r="B54" s="138">
        <v>15.5</v>
      </c>
      <c r="C54" s="140"/>
      <c r="D54" s="138">
        <v>2.5</v>
      </c>
      <c r="E54" s="139">
        <v>13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293">
        <v>13.5</v>
      </c>
      <c r="C56" s="294">
        <v>63</v>
      </c>
      <c r="D56" s="293">
        <v>17.5</v>
      </c>
      <c r="E56" s="294">
        <v>59</v>
      </c>
      <c r="F56" s="200"/>
      <c r="G56" s="200"/>
    </row>
    <row r="57" spans="1:8" ht="15.75" x14ac:dyDescent="0.25">
      <c r="A57" s="192" t="s">
        <v>6</v>
      </c>
      <c r="B57" s="138">
        <v>6.5</v>
      </c>
      <c r="C57" s="139">
        <v>62</v>
      </c>
      <c r="D57" s="138">
        <v>13.5</v>
      </c>
      <c r="E57" s="139">
        <v>55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7</v>
      </c>
      <c r="C58" s="139">
        <v>1</v>
      </c>
      <c r="D58" s="139">
        <v>4</v>
      </c>
      <c r="E58" s="139">
        <v>4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293">
        <v>17.5</v>
      </c>
      <c r="C59" s="294">
        <v>14</v>
      </c>
      <c r="D59" s="294">
        <v>12</v>
      </c>
      <c r="E59" s="293">
        <v>19.5</v>
      </c>
      <c r="F59" s="200"/>
      <c r="G59" s="200"/>
    </row>
    <row r="60" spans="1:8" ht="15.75" x14ac:dyDescent="0.25">
      <c r="A60" s="192" t="s">
        <v>6</v>
      </c>
      <c r="B60" s="139">
        <v>17</v>
      </c>
      <c r="C60" s="139">
        <v>10</v>
      </c>
      <c r="D60" s="139">
        <v>12</v>
      </c>
      <c r="E60" s="139">
        <v>15</v>
      </c>
      <c r="F60" s="200">
        <v>10</v>
      </c>
      <c r="G60" s="200">
        <f t="shared" ref="G60" si="32">F60*220</f>
        <v>2200</v>
      </c>
    </row>
    <row r="61" spans="1:8" ht="15.75" x14ac:dyDescent="0.25">
      <c r="A61" s="192" t="s">
        <v>8</v>
      </c>
      <c r="B61" s="138">
        <v>0.5</v>
      </c>
      <c r="C61" s="139">
        <v>4</v>
      </c>
      <c r="D61" s="140"/>
      <c r="E61" s="138">
        <v>4.5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294">
        <v>7</v>
      </c>
      <c r="C62" s="294">
        <v>14</v>
      </c>
      <c r="D62" s="294">
        <v>8</v>
      </c>
      <c r="E62" s="294">
        <v>13</v>
      </c>
      <c r="F62" s="200"/>
      <c r="G62" s="200"/>
      <c r="H62" s="72"/>
    </row>
    <row r="63" spans="1:8" ht="15.75" x14ac:dyDescent="0.25">
      <c r="A63" s="192" t="s">
        <v>6</v>
      </c>
      <c r="B63" s="138">
        <v>5.5</v>
      </c>
      <c r="C63" s="139">
        <v>14</v>
      </c>
      <c r="D63" s="138">
        <v>6.5</v>
      </c>
      <c r="E63" s="139">
        <v>13</v>
      </c>
      <c r="F63" s="200">
        <v>10</v>
      </c>
      <c r="G63" s="200">
        <f t="shared" ref="G63" si="34">F63*220</f>
        <v>2200</v>
      </c>
    </row>
    <row r="64" spans="1:8" ht="15.75" x14ac:dyDescent="0.25">
      <c r="A64" s="192" t="s">
        <v>8</v>
      </c>
      <c r="B64" s="138">
        <v>1.5</v>
      </c>
      <c r="C64" s="140"/>
      <c r="D64" s="138">
        <v>1.5</v>
      </c>
      <c r="E64" s="140"/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294">
        <v>8</v>
      </c>
      <c r="C65" s="294">
        <v>6</v>
      </c>
      <c r="D65" s="294">
        <v>3</v>
      </c>
      <c r="E65" s="294">
        <v>11</v>
      </c>
      <c r="F65" s="200"/>
      <c r="G65" s="200"/>
    </row>
    <row r="66" spans="1:7" ht="15.75" x14ac:dyDescent="0.25">
      <c r="A66" s="192" t="s">
        <v>6</v>
      </c>
      <c r="B66" s="139">
        <v>5</v>
      </c>
      <c r="C66" s="139">
        <v>6</v>
      </c>
      <c r="D66" s="139">
        <v>3</v>
      </c>
      <c r="E66" s="139">
        <v>8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293">
        <v>7.5</v>
      </c>
      <c r="C68" s="294">
        <v>46</v>
      </c>
      <c r="D68" s="294">
        <v>43</v>
      </c>
      <c r="E68" s="293">
        <v>10.5</v>
      </c>
      <c r="F68" s="200"/>
      <c r="G68" s="200"/>
    </row>
    <row r="69" spans="1:7" ht="15.75" x14ac:dyDescent="0.25">
      <c r="A69" s="192" t="s">
        <v>6</v>
      </c>
      <c r="B69" s="139">
        <v>7</v>
      </c>
      <c r="C69" s="139">
        <v>10</v>
      </c>
      <c r="D69" s="139">
        <v>7</v>
      </c>
      <c r="E69" s="139">
        <v>10</v>
      </c>
      <c r="F69" s="200"/>
      <c r="G69" s="200">
        <f t="shared" ref="G69" si="38">F69*220</f>
        <v>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293">
        <v>21.5</v>
      </c>
      <c r="C71" s="294">
        <v>8</v>
      </c>
      <c r="D71" s="293">
        <v>11.5</v>
      </c>
      <c r="E71" s="294">
        <v>18</v>
      </c>
      <c r="F71" s="200"/>
      <c r="G71" s="200"/>
    </row>
    <row r="72" spans="1:7" ht="15.75" x14ac:dyDescent="0.25">
      <c r="A72" s="192" t="s">
        <v>6</v>
      </c>
      <c r="B72" s="138">
        <v>17.5</v>
      </c>
      <c r="C72" s="139">
        <v>8</v>
      </c>
      <c r="D72" s="138">
        <v>11.5</v>
      </c>
      <c r="E72" s="139">
        <v>14</v>
      </c>
      <c r="F72" s="212"/>
      <c r="G72" s="200">
        <f t="shared" ref="G72" si="40">F72*220</f>
        <v>0</v>
      </c>
    </row>
    <row r="73" spans="1:7" ht="15.75" x14ac:dyDescent="0.25">
      <c r="A73" s="192" t="s">
        <v>8</v>
      </c>
      <c r="B73" s="139">
        <v>4</v>
      </c>
      <c r="C73" s="140"/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293">
        <v>32.5</v>
      </c>
      <c r="C74" s="294">
        <v>66</v>
      </c>
      <c r="D74" s="294">
        <v>41</v>
      </c>
      <c r="E74" s="293">
        <v>57.5</v>
      </c>
      <c r="F74" s="200"/>
      <c r="G74" s="200"/>
    </row>
    <row r="75" spans="1:7" ht="15.75" x14ac:dyDescent="0.25">
      <c r="A75" s="192" t="s">
        <v>6</v>
      </c>
      <c r="B75" s="139">
        <v>25</v>
      </c>
      <c r="C75" s="139">
        <v>55</v>
      </c>
      <c r="D75" s="139">
        <v>30</v>
      </c>
      <c r="E75" s="139">
        <v>50</v>
      </c>
      <c r="F75" s="212">
        <v>10</v>
      </c>
      <c r="G75" s="200">
        <f t="shared" ref="G75" si="42">F75*220</f>
        <v>2200</v>
      </c>
    </row>
    <row r="76" spans="1:7" ht="15.75" x14ac:dyDescent="0.25">
      <c r="A76" s="192" t="s">
        <v>8</v>
      </c>
      <c r="B76" s="138">
        <v>7.5</v>
      </c>
      <c r="C76" s="139">
        <v>11</v>
      </c>
      <c r="D76" s="139">
        <v>11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294">
        <v>10</v>
      </c>
      <c r="C77" s="295"/>
      <c r="D77" s="294">
        <v>5</v>
      </c>
      <c r="E77" s="294">
        <v>5</v>
      </c>
      <c r="F77" s="200"/>
      <c r="G77" s="200"/>
    </row>
    <row r="78" spans="1:7" ht="15.75" x14ac:dyDescent="0.25">
      <c r="A78" s="192" t="s">
        <v>6</v>
      </c>
      <c r="B78" s="138">
        <v>7.5</v>
      </c>
      <c r="C78" s="140"/>
      <c r="D78" s="139">
        <v>5</v>
      </c>
      <c r="E78" s="138">
        <v>2.5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295"/>
      <c r="C80" s="294">
        <v>10</v>
      </c>
      <c r="D80" s="295"/>
      <c r="E80" s="294">
        <v>10</v>
      </c>
      <c r="F80" s="200"/>
      <c r="G80" s="200"/>
    </row>
    <row r="81" spans="1:7" ht="15.75" x14ac:dyDescent="0.25">
      <c r="A81" s="192" t="s">
        <v>6</v>
      </c>
      <c r="B81" s="140"/>
      <c r="C81" s="139">
        <v>10</v>
      </c>
      <c r="D81" s="140"/>
      <c r="E81" s="139">
        <v>10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294">
        <v>10</v>
      </c>
      <c r="C82" s="294">
        <v>15</v>
      </c>
      <c r="D82" s="293">
        <v>5.5</v>
      </c>
      <c r="E82" s="293">
        <v>19.5</v>
      </c>
      <c r="F82" s="200"/>
      <c r="G82" s="200"/>
    </row>
    <row r="83" spans="1:7" ht="15.75" x14ac:dyDescent="0.25">
      <c r="A83" s="192" t="s">
        <v>6</v>
      </c>
      <c r="B83" s="139">
        <v>4</v>
      </c>
      <c r="C83" s="139">
        <v>15</v>
      </c>
      <c r="D83" s="138">
        <v>5.5</v>
      </c>
      <c r="E83" s="138">
        <v>13.5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6</v>
      </c>
      <c r="C84" s="140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293">
        <v>3.5</v>
      </c>
      <c r="C85" s="294">
        <v>24</v>
      </c>
      <c r="D85" s="293">
        <v>10.5</v>
      </c>
      <c r="E85" s="294">
        <v>17</v>
      </c>
      <c r="F85" s="200"/>
      <c r="G85" s="200"/>
    </row>
    <row r="86" spans="1:7" ht="15.75" x14ac:dyDescent="0.25">
      <c r="A86" s="192" t="s">
        <v>6</v>
      </c>
      <c r="B86" s="138">
        <v>0.5</v>
      </c>
      <c r="C86" s="139">
        <v>20</v>
      </c>
      <c r="D86" s="139">
        <v>8</v>
      </c>
      <c r="E86" s="138">
        <v>12.5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38">
        <v>2.5</v>
      </c>
      <c r="E87" s="138">
        <v>4.5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293">
        <v>12.5</v>
      </c>
      <c r="C88" s="295"/>
      <c r="D88" s="294">
        <v>2</v>
      </c>
      <c r="E88" s="293">
        <v>10.5</v>
      </c>
      <c r="F88" s="200"/>
      <c r="G88" s="200"/>
    </row>
    <row r="89" spans="1:7" ht="15.75" x14ac:dyDescent="0.25">
      <c r="A89" s="192" t="s">
        <v>6</v>
      </c>
      <c r="B89" s="138">
        <v>12.5</v>
      </c>
      <c r="C89" s="140"/>
      <c r="D89" s="139">
        <v>2</v>
      </c>
      <c r="E89" s="138">
        <v>10.5</v>
      </c>
      <c r="F89" s="200"/>
      <c r="G89" s="200">
        <f>F89*220</f>
        <v>0</v>
      </c>
    </row>
    <row r="90" spans="1:7" ht="15.75" x14ac:dyDescent="0.25">
      <c r="A90" s="276" t="s">
        <v>33</v>
      </c>
      <c r="B90" s="294">
        <v>13</v>
      </c>
      <c r="C90" s="294">
        <v>4</v>
      </c>
      <c r="D90" s="295"/>
      <c r="E90" s="294">
        <v>17</v>
      </c>
      <c r="F90" s="200"/>
      <c r="G90" s="200"/>
    </row>
    <row r="91" spans="1:7" ht="15.75" x14ac:dyDescent="0.25">
      <c r="A91" s="192" t="s">
        <v>6</v>
      </c>
      <c r="B91" s="139">
        <v>9</v>
      </c>
      <c r="C91" s="140"/>
      <c r="D91" s="140"/>
      <c r="E91" s="139">
        <v>9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4</v>
      </c>
      <c r="C92" s="139">
        <v>4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293">
        <v>24.5</v>
      </c>
      <c r="C93" s="295"/>
      <c r="D93" s="294">
        <v>2</v>
      </c>
      <c r="E93" s="293">
        <v>22.5</v>
      </c>
      <c r="F93" s="200"/>
      <c r="G93" s="200"/>
    </row>
    <row r="94" spans="1:7" ht="15.75" x14ac:dyDescent="0.25">
      <c r="A94" s="192" t="s">
        <v>6</v>
      </c>
      <c r="B94" s="139">
        <v>21</v>
      </c>
      <c r="C94" s="140"/>
      <c r="D94" s="139">
        <v>1</v>
      </c>
      <c r="E94" s="139">
        <v>20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3.5</v>
      </c>
      <c r="C95" s="140"/>
      <c r="D95" s="139">
        <v>1</v>
      </c>
      <c r="E95" s="138">
        <v>2.5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294">
        <v>13</v>
      </c>
      <c r="C96" s="295"/>
      <c r="D96" s="295"/>
      <c r="E96" s="294">
        <v>13</v>
      </c>
      <c r="F96" s="200"/>
      <c r="G96" s="200"/>
    </row>
    <row r="97" spans="1:7" ht="15.75" x14ac:dyDescent="0.25">
      <c r="A97" s="192" t="s">
        <v>6</v>
      </c>
      <c r="B97" s="139">
        <v>12</v>
      </c>
      <c r="C97" s="140"/>
      <c r="D97" s="140"/>
      <c r="E97" s="139">
        <v>12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40"/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294">
        <v>10</v>
      </c>
      <c r="C99" s="294">
        <v>4</v>
      </c>
      <c r="D99" s="293">
        <v>1.5</v>
      </c>
      <c r="E99" s="293">
        <v>12.5</v>
      </c>
      <c r="F99" s="200"/>
      <c r="G99" s="200"/>
    </row>
    <row r="100" spans="1:7" ht="15.75" x14ac:dyDescent="0.25">
      <c r="A100" s="192" t="s">
        <v>6</v>
      </c>
      <c r="B100" s="138">
        <v>9.5</v>
      </c>
      <c r="C100" s="140"/>
      <c r="D100" s="140"/>
      <c r="E100" s="138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38">
        <v>1.5</v>
      </c>
      <c r="E101" s="139">
        <v>3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294">
        <v>18</v>
      </c>
      <c r="C102" s="295"/>
      <c r="D102" s="295"/>
      <c r="E102" s="294">
        <v>18</v>
      </c>
      <c r="F102" s="200"/>
      <c r="G102" s="200"/>
    </row>
    <row r="103" spans="1:7" ht="15.75" x14ac:dyDescent="0.25">
      <c r="A103" s="192" t="s">
        <v>6</v>
      </c>
      <c r="B103" s="139">
        <v>11</v>
      </c>
      <c r="C103" s="140"/>
      <c r="D103" s="140"/>
      <c r="E103" s="139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293">
        <v>11.5</v>
      </c>
      <c r="C105" s="294">
        <v>8</v>
      </c>
      <c r="D105" s="294">
        <v>6</v>
      </c>
      <c r="E105" s="293">
        <v>13.5</v>
      </c>
      <c r="F105" s="200"/>
      <c r="G105" s="200"/>
    </row>
    <row r="106" spans="1:7" ht="15.75" x14ac:dyDescent="0.25">
      <c r="A106" s="192" t="s">
        <v>6</v>
      </c>
      <c r="B106" s="139">
        <v>5</v>
      </c>
      <c r="C106" s="139">
        <v>8</v>
      </c>
      <c r="D106" s="138">
        <v>3.5</v>
      </c>
      <c r="E106" s="138">
        <v>9.5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38">
        <v>2.5</v>
      </c>
      <c r="E107" s="139">
        <v>4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293">
        <v>15.5</v>
      </c>
      <c r="C108" s="294">
        <v>4</v>
      </c>
      <c r="D108" s="294">
        <v>1</v>
      </c>
      <c r="E108" s="293">
        <v>18.5</v>
      </c>
      <c r="F108" s="200"/>
      <c r="G108" s="200"/>
    </row>
    <row r="109" spans="1:7" ht="15.75" x14ac:dyDescent="0.25">
      <c r="A109" s="192" t="s">
        <v>6</v>
      </c>
      <c r="B109" s="139">
        <v>14</v>
      </c>
      <c r="C109" s="140"/>
      <c r="D109" s="139">
        <v>1</v>
      </c>
      <c r="E109" s="139">
        <v>13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40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293">
        <v>7.5</v>
      </c>
      <c r="C111" s="295"/>
      <c r="D111" s="293">
        <v>1.5</v>
      </c>
      <c r="E111" s="294">
        <v>6</v>
      </c>
      <c r="F111" s="200"/>
      <c r="G111" s="200"/>
    </row>
    <row r="112" spans="1:7" ht="15.75" x14ac:dyDescent="0.25">
      <c r="A112" s="192" t="s">
        <v>6</v>
      </c>
      <c r="B112" s="139">
        <v>7</v>
      </c>
      <c r="C112" s="140"/>
      <c r="D112" s="138">
        <v>1.5</v>
      </c>
      <c r="E112" s="138">
        <v>5.5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0.5</v>
      </c>
      <c r="C113" s="140"/>
      <c r="D113" s="140"/>
      <c r="E113" s="138">
        <v>0.5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293">
        <v>14.5</v>
      </c>
      <c r="C114" s="295"/>
      <c r="D114" s="294">
        <v>5</v>
      </c>
      <c r="E114" s="293">
        <v>9.5</v>
      </c>
      <c r="F114" s="200"/>
      <c r="G114" s="200"/>
    </row>
    <row r="115" spans="1:7" ht="15.75" x14ac:dyDescent="0.25">
      <c r="A115" s="192" t="s">
        <v>6</v>
      </c>
      <c r="B115" s="138">
        <v>10.5</v>
      </c>
      <c r="C115" s="140"/>
      <c r="D115" s="139">
        <v>5</v>
      </c>
      <c r="E115" s="138">
        <v>5.5</v>
      </c>
      <c r="F115" s="200"/>
      <c r="G115" s="200">
        <f t="shared" ref="G115" si="65">F115*220</f>
        <v>0</v>
      </c>
    </row>
    <row r="116" spans="1:7" ht="16.5" thickBot="1" x14ac:dyDescent="0.3">
      <c r="A116" s="286" t="s">
        <v>8</v>
      </c>
      <c r="B116" s="139">
        <v>4</v>
      </c>
      <c r="C116" s="140"/>
      <c r="D116" s="140"/>
      <c r="E116" s="139">
        <v>4</v>
      </c>
      <c r="F116" s="258"/>
      <c r="G116" s="258">
        <f t="shared" ref="G116" si="66">F116*310</f>
        <v>0</v>
      </c>
    </row>
    <row r="117" spans="1:7" ht="15.75" x14ac:dyDescent="0.25">
      <c r="A117" s="289" t="s">
        <v>274</v>
      </c>
      <c r="B117" s="1"/>
      <c r="C117" s="1"/>
      <c r="D117" s="1"/>
      <c r="E117" s="1"/>
      <c r="F117" s="265"/>
      <c r="G117" s="266"/>
    </row>
    <row r="118" spans="1:7" ht="16.5" thickBot="1" x14ac:dyDescent="0.3">
      <c r="A118" s="292" t="s">
        <v>6</v>
      </c>
      <c r="B118" s="1"/>
      <c r="C118" s="1"/>
      <c r="D118" s="1"/>
      <c r="E118" s="1"/>
      <c r="F118" s="270"/>
      <c r="G118" s="271">
        <f t="shared" ref="G118" si="67">F118*220</f>
        <v>0</v>
      </c>
    </row>
    <row r="119" spans="1:7" ht="15.75" x14ac:dyDescent="0.25">
      <c r="A119" s="287" t="s">
        <v>42</v>
      </c>
      <c r="B119" s="294">
        <v>23</v>
      </c>
      <c r="C119" s="295"/>
      <c r="D119" s="294">
        <v>3</v>
      </c>
      <c r="E119" s="294">
        <v>20</v>
      </c>
      <c r="F119" s="262"/>
      <c r="G119" s="262"/>
    </row>
    <row r="120" spans="1:7" ht="15.75" x14ac:dyDescent="0.25">
      <c r="A120" s="192" t="s">
        <v>6</v>
      </c>
      <c r="B120" s="139">
        <v>19</v>
      </c>
      <c r="C120" s="140"/>
      <c r="D120" s="139">
        <v>3</v>
      </c>
      <c r="E120" s="139">
        <v>16</v>
      </c>
      <c r="F120" s="200"/>
      <c r="G120" s="200">
        <f>F120*220</f>
        <v>0</v>
      </c>
    </row>
    <row r="121" spans="1:7" ht="15.75" x14ac:dyDescent="0.25">
      <c r="A121" s="192" t="s">
        <v>8</v>
      </c>
      <c r="B121" s="139">
        <v>4</v>
      </c>
      <c r="C121" s="140"/>
      <c r="D121" s="140"/>
      <c r="E121" s="139">
        <v>4</v>
      </c>
      <c r="F121" s="200"/>
      <c r="G121" s="200">
        <f>F121*310</f>
        <v>0</v>
      </c>
    </row>
    <row r="122" spans="1:7" ht="15.75" x14ac:dyDescent="0.25">
      <c r="A122" s="276" t="s">
        <v>125</v>
      </c>
      <c r="B122" s="293">
        <v>10.5</v>
      </c>
      <c r="C122" s="295"/>
      <c r="D122" s="293">
        <v>1.5</v>
      </c>
      <c r="E122" s="294">
        <v>9</v>
      </c>
      <c r="F122" s="212"/>
      <c r="G122" s="200"/>
    </row>
    <row r="123" spans="1:7" ht="15.75" x14ac:dyDescent="0.25">
      <c r="A123" s="192" t="s">
        <v>6</v>
      </c>
      <c r="B123" s="138">
        <v>10.5</v>
      </c>
      <c r="C123" s="140"/>
      <c r="D123" s="138">
        <v>1.5</v>
      </c>
      <c r="E123" s="139">
        <v>9</v>
      </c>
      <c r="F123" s="212"/>
      <c r="G123" s="200">
        <f>F123*220</f>
        <v>0</v>
      </c>
    </row>
    <row r="124" spans="1:7" ht="15.75" x14ac:dyDescent="0.25">
      <c r="A124" s="276" t="s">
        <v>43</v>
      </c>
      <c r="B124" s="293">
        <v>18.5</v>
      </c>
      <c r="C124" s="294">
        <v>17</v>
      </c>
      <c r="D124" s="294">
        <v>15</v>
      </c>
      <c r="E124" s="293">
        <v>20.5</v>
      </c>
      <c r="F124" s="200"/>
      <c r="G124" s="200"/>
    </row>
    <row r="125" spans="1:7" ht="15.75" x14ac:dyDescent="0.25">
      <c r="A125" s="192" t="s">
        <v>6</v>
      </c>
      <c r="B125" s="138">
        <v>13.5</v>
      </c>
      <c r="C125" s="139">
        <v>10</v>
      </c>
      <c r="D125" s="139">
        <v>7</v>
      </c>
      <c r="E125" s="138">
        <v>16.5</v>
      </c>
      <c r="F125" s="200"/>
      <c r="G125" s="200">
        <f t="shared" ref="G125:G140" si="68">F125*220</f>
        <v>0</v>
      </c>
    </row>
    <row r="126" spans="1:7" ht="15.75" x14ac:dyDescent="0.25">
      <c r="A126" s="192" t="s">
        <v>8</v>
      </c>
      <c r="B126" s="139">
        <v>5</v>
      </c>
      <c r="C126" s="139">
        <v>7</v>
      </c>
      <c r="D126" s="139">
        <v>8</v>
      </c>
      <c r="E126" s="139">
        <v>4</v>
      </c>
      <c r="F126" s="200"/>
      <c r="G126" s="200">
        <f t="shared" ref="G126:G141" si="69">F126*310</f>
        <v>0</v>
      </c>
    </row>
    <row r="127" spans="1:7" ht="15.75" x14ac:dyDescent="0.25">
      <c r="A127" s="276" t="s">
        <v>264</v>
      </c>
      <c r="B127" s="138"/>
      <c r="C127" s="139"/>
      <c r="D127" s="139"/>
      <c r="E127" s="138"/>
      <c r="F127" s="200"/>
      <c r="G127" s="200"/>
    </row>
    <row r="128" spans="1:7" ht="15.75" x14ac:dyDescent="0.25">
      <c r="A128" s="192" t="s">
        <v>6</v>
      </c>
      <c r="B128" s="139"/>
      <c r="C128" s="139"/>
      <c r="D128" s="139"/>
      <c r="E128" s="139"/>
      <c r="F128" s="200"/>
      <c r="G128" s="200">
        <f t="shared" si="68"/>
        <v>0</v>
      </c>
    </row>
    <row r="129" spans="1:7" ht="15.75" x14ac:dyDescent="0.25">
      <c r="A129" s="192" t="s">
        <v>8</v>
      </c>
      <c r="B129" s="139"/>
      <c r="C129" s="139"/>
      <c r="D129" s="139"/>
      <c r="E129" s="139"/>
      <c r="F129" s="200"/>
      <c r="G129" s="200">
        <f t="shared" si="69"/>
        <v>0</v>
      </c>
    </row>
    <row r="130" spans="1:7" ht="15.75" x14ac:dyDescent="0.25">
      <c r="A130" s="276" t="s">
        <v>265</v>
      </c>
      <c r="B130" s="136"/>
      <c r="C130" s="136"/>
      <c r="D130" s="135"/>
      <c r="E130" s="135"/>
      <c r="F130" s="200"/>
      <c r="G130" s="200"/>
    </row>
    <row r="131" spans="1:7" ht="15.75" x14ac:dyDescent="0.25">
      <c r="A131" s="192" t="s">
        <v>6</v>
      </c>
      <c r="B131" s="139"/>
      <c r="C131" s="139"/>
      <c r="D131" s="138"/>
      <c r="E131" s="138"/>
      <c r="F131" s="200"/>
      <c r="G131" s="200">
        <f t="shared" si="68"/>
        <v>0</v>
      </c>
    </row>
    <row r="132" spans="1:7" ht="15.75" x14ac:dyDescent="0.25">
      <c r="A132" s="192" t="s">
        <v>8</v>
      </c>
      <c r="B132" s="139"/>
      <c r="C132" s="139"/>
      <c r="D132" s="139"/>
      <c r="E132" s="139"/>
      <c r="F132" s="200"/>
      <c r="G132" s="200">
        <f t="shared" si="69"/>
        <v>0</v>
      </c>
    </row>
    <row r="133" spans="1:7" ht="15.75" x14ac:dyDescent="0.25">
      <c r="A133" s="276" t="s">
        <v>266</v>
      </c>
      <c r="B133" s="136"/>
      <c r="C133" s="136"/>
      <c r="D133" s="135"/>
      <c r="E133" s="135"/>
      <c r="F133" s="200"/>
      <c r="G133" s="200"/>
    </row>
    <row r="134" spans="1:7" ht="15.75" x14ac:dyDescent="0.25">
      <c r="A134" s="192" t="s">
        <v>6</v>
      </c>
      <c r="B134" s="139"/>
      <c r="C134" s="139"/>
      <c r="D134" s="138"/>
      <c r="E134" s="138"/>
      <c r="F134" s="200"/>
      <c r="G134" s="200">
        <f t="shared" si="68"/>
        <v>0</v>
      </c>
    </row>
    <row r="135" spans="1:7" ht="15.75" x14ac:dyDescent="0.25">
      <c r="A135" s="192" t="s">
        <v>8</v>
      </c>
      <c r="B135" s="139"/>
      <c r="C135" s="139"/>
      <c r="D135" s="139"/>
      <c r="E135" s="139"/>
      <c r="F135" s="200"/>
      <c r="G135" s="200">
        <f t="shared" si="69"/>
        <v>0</v>
      </c>
    </row>
    <row r="136" spans="1:7" ht="15.75" x14ac:dyDescent="0.25">
      <c r="A136" s="276" t="s">
        <v>267</v>
      </c>
      <c r="B136" s="136"/>
      <c r="C136" s="136"/>
      <c r="D136" s="135"/>
      <c r="E136" s="135"/>
      <c r="F136" s="200"/>
      <c r="G136" s="200"/>
    </row>
    <row r="137" spans="1:7" ht="15.75" x14ac:dyDescent="0.25">
      <c r="A137" s="192" t="s">
        <v>6</v>
      </c>
      <c r="B137" s="139"/>
      <c r="C137" s="139"/>
      <c r="D137" s="138"/>
      <c r="E137" s="138"/>
      <c r="F137" s="200"/>
      <c r="G137" s="200">
        <f t="shared" si="68"/>
        <v>0</v>
      </c>
    </row>
    <row r="138" spans="1:7" ht="15.75" x14ac:dyDescent="0.25">
      <c r="A138" s="192" t="s">
        <v>8</v>
      </c>
      <c r="B138" s="139"/>
      <c r="C138" s="139"/>
      <c r="D138" s="139"/>
      <c r="E138" s="139"/>
      <c r="F138" s="200"/>
      <c r="G138" s="200">
        <f t="shared" si="69"/>
        <v>0</v>
      </c>
    </row>
    <row r="139" spans="1:7" ht="15.75" x14ac:dyDescent="0.25">
      <c r="A139" s="276" t="s">
        <v>268</v>
      </c>
      <c r="B139" s="136"/>
      <c r="C139" s="136"/>
      <c r="D139" s="135"/>
      <c r="E139" s="135"/>
      <c r="F139" s="200"/>
      <c r="G139" s="200"/>
    </row>
    <row r="140" spans="1:7" ht="15.75" x14ac:dyDescent="0.25">
      <c r="A140" s="192" t="s">
        <v>6</v>
      </c>
      <c r="B140" s="139"/>
      <c r="C140" s="139"/>
      <c r="D140" s="138"/>
      <c r="E140" s="138"/>
      <c r="F140" s="200"/>
      <c r="G140" s="200">
        <f t="shared" si="68"/>
        <v>0</v>
      </c>
    </row>
    <row r="141" spans="1:7" ht="15.75" x14ac:dyDescent="0.25">
      <c r="A141" s="192" t="s">
        <v>8</v>
      </c>
      <c r="B141" s="139"/>
      <c r="C141" s="139"/>
      <c r="D141" s="139"/>
      <c r="E141" s="139"/>
      <c r="F141" s="200"/>
      <c r="G141" s="200">
        <f t="shared" si="69"/>
        <v>0</v>
      </c>
    </row>
    <row r="142" spans="1:7" ht="15.75" x14ac:dyDescent="0.25">
      <c r="A142" s="276" t="s">
        <v>269</v>
      </c>
      <c r="B142" s="136"/>
      <c r="C142" s="136"/>
      <c r="D142" s="135"/>
      <c r="E142" s="135"/>
      <c r="F142" s="200"/>
      <c r="G142" s="200"/>
    </row>
    <row r="143" spans="1:7" ht="15.75" x14ac:dyDescent="0.25">
      <c r="A143" s="192" t="s">
        <v>6</v>
      </c>
      <c r="B143" s="139"/>
      <c r="C143" s="139"/>
      <c r="D143" s="138"/>
      <c r="E143" s="138"/>
      <c r="F143" s="200"/>
      <c r="G143" s="200">
        <f>F143*275</f>
        <v>0</v>
      </c>
    </row>
    <row r="144" spans="1:7" ht="15.75" x14ac:dyDescent="0.25">
      <c r="A144" s="192" t="s">
        <v>8</v>
      </c>
      <c r="B144" s="139"/>
      <c r="C144" s="139"/>
      <c r="D144" s="139"/>
      <c r="E144" s="139"/>
      <c r="F144" s="200"/>
      <c r="G144" s="200">
        <f>F144*392</f>
        <v>0</v>
      </c>
    </row>
    <row r="145" spans="1:7" ht="15.75" x14ac:dyDescent="0.25">
      <c r="A145" s="276" t="s">
        <v>270</v>
      </c>
      <c r="B145" s="136"/>
      <c r="C145" s="136"/>
      <c r="D145" s="135"/>
      <c r="E145" s="135"/>
      <c r="F145" s="200"/>
      <c r="G145" s="200"/>
    </row>
    <row r="146" spans="1:7" ht="15.75" x14ac:dyDescent="0.25">
      <c r="A146" s="192" t="s">
        <v>6</v>
      </c>
      <c r="B146" s="139"/>
      <c r="C146" s="139"/>
      <c r="D146" s="138"/>
      <c r="E146" s="138"/>
      <c r="F146" s="200"/>
      <c r="G146" s="200">
        <f>F146*220</f>
        <v>0</v>
      </c>
    </row>
    <row r="147" spans="1:7" ht="15.75" x14ac:dyDescent="0.25">
      <c r="A147" s="192" t="s">
        <v>8</v>
      </c>
      <c r="B147" s="139"/>
      <c r="C147" s="139"/>
      <c r="D147" s="139"/>
      <c r="E147" s="139"/>
      <c r="F147" s="200"/>
      <c r="G147" s="200">
        <f>F147*392</f>
        <v>0</v>
      </c>
    </row>
    <row r="148" spans="1:7" ht="12.75" x14ac:dyDescent="0.2">
      <c r="B148" s="225">
        <v>745</v>
      </c>
      <c r="C148" s="225">
        <v>522</v>
      </c>
      <c r="D148" s="225">
        <v>421</v>
      </c>
      <c r="E148" s="225">
        <v>846</v>
      </c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88:G90 F85:F87 F91:F121 F4:F26 G4:G87 F124 G91:G147">
    <cfRule type="cellIs" dxfId="289" priority="42" operator="equal">
      <formula>0</formula>
    </cfRule>
  </conditionalFormatting>
  <conditionalFormatting sqref="G5:G147">
    <cfRule type="cellIs" dxfId="288" priority="41" operator="equal">
      <formula>0</formula>
    </cfRule>
  </conditionalFormatting>
  <conditionalFormatting sqref="F125:G145">
    <cfRule type="cellIs" dxfId="287" priority="40" operator="equal">
      <formula>0</formula>
    </cfRule>
  </conditionalFormatting>
  <conditionalFormatting sqref="G125:G145">
    <cfRule type="cellIs" dxfId="286" priority="39" operator="equal">
      <formula>0</formula>
    </cfRule>
  </conditionalFormatting>
  <conditionalFormatting sqref="G125:G145">
    <cfRule type="cellIs" dxfId="285" priority="38" operator="equal">
      <formula>0</formula>
    </cfRule>
  </conditionalFormatting>
  <conditionalFormatting sqref="G125:G145">
    <cfRule type="cellIs" dxfId="284" priority="37" operator="equal">
      <formula>0</formula>
    </cfRule>
  </conditionalFormatting>
  <conditionalFormatting sqref="F73:F74 F28:F42 F44:F56 F58:F71 F77:F83 F88:G90 F85:F87 F91:F121 F4:F26 G4:G87 F124 G91:G147">
    <cfRule type="cellIs" dxfId="283" priority="36" operator="equal">
      <formula>0</formula>
    </cfRule>
  </conditionalFormatting>
  <conditionalFormatting sqref="G5:G147">
    <cfRule type="cellIs" dxfId="282" priority="35" operator="equal">
      <formula>0</formula>
    </cfRule>
  </conditionalFormatting>
  <conditionalFormatting sqref="F125:G145">
    <cfRule type="cellIs" dxfId="281" priority="34" operator="equal">
      <formula>0</formula>
    </cfRule>
  </conditionalFormatting>
  <conditionalFormatting sqref="G125:G145">
    <cfRule type="cellIs" dxfId="280" priority="33" operator="equal">
      <formula>0</formula>
    </cfRule>
  </conditionalFormatting>
  <conditionalFormatting sqref="G125:G145">
    <cfRule type="cellIs" dxfId="279" priority="32" operator="equal">
      <formula>0</formula>
    </cfRule>
  </conditionalFormatting>
  <conditionalFormatting sqref="G125:G145">
    <cfRule type="cellIs" dxfId="278" priority="31" operator="equal">
      <formula>0</formula>
    </cfRule>
  </conditionalFormatting>
  <conditionalFormatting sqref="F73:F74 F28:F42 F44:F56 F58:F71 F77:F83 F88:G90 F85:F87 F91:F121 F4:F26 G4:G87 F124 G91:G147">
    <cfRule type="cellIs" dxfId="277" priority="30" operator="equal">
      <formula>0</formula>
    </cfRule>
  </conditionalFormatting>
  <conditionalFormatting sqref="G5:G147">
    <cfRule type="cellIs" dxfId="276" priority="29" operator="equal">
      <formula>0</formula>
    </cfRule>
  </conditionalFormatting>
  <conditionalFormatting sqref="F125:G145">
    <cfRule type="cellIs" dxfId="275" priority="28" operator="equal">
      <formula>0</formula>
    </cfRule>
  </conditionalFormatting>
  <conditionalFormatting sqref="G125:G145">
    <cfRule type="cellIs" dxfId="274" priority="27" operator="equal">
      <formula>0</formula>
    </cfRule>
  </conditionalFormatting>
  <conditionalFormatting sqref="G125:G145">
    <cfRule type="cellIs" dxfId="273" priority="26" operator="equal">
      <formula>0</formula>
    </cfRule>
  </conditionalFormatting>
  <conditionalFormatting sqref="G125:G145">
    <cfRule type="cellIs" dxfId="272" priority="25" operator="equal">
      <formula>0</formula>
    </cfRule>
  </conditionalFormatting>
  <conditionalFormatting sqref="F73:F74 F28:F42 F44:F56 F58:F71 F77:F83 F88:G90 F85:F87 F91:F121 F4:F26 G4:G87 F124 G91:G147">
    <cfRule type="cellIs" dxfId="271" priority="24" operator="equal">
      <formula>0</formula>
    </cfRule>
  </conditionalFormatting>
  <conditionalFormatting sqref="G5:G147">
    <cfRule type="cellIs" dxfId="270" priority="23" operator="equal">
      <formula>0</formula>
    </cfRule>
  </conditionalFormatting>
  <conditionalFormatting sqref="F125:G145">
    <cfRule type="cellIs" dxfId="269" priority="22" operator="equal">
      <formula>0</formula>
    </cfRule>
  </conditionalFormatting>
  <conditionalFormatting sqref="G125:G145">
    <cfRule type="cellIs" dxfId="268" priority="21" operator="equal">
      <formula>0</formula>
    </cfRule>
  </conditionalFormatting>
  <conditionalFormatting sqref="G125:G145">
    <cfRule type="cellIs" dxfId="267" priority="20" operator="equal">
      <formula>0</formula>
    </cfRule>
  </conditionalFormatting>
  <conditionalFormatting sqref="G125:G145">
    <cfRule type="cellIs" dxfId="266" priority="19" operator="equal">
      <formula>0</formula>
    </cfRule>
  </conditionalFormatting>
  <conditionalFormatting sqref="F73:F74 F28:F42 F44:F56 F58:F71 F77:F83 F88:G90 F85:F87 F91:F121 F4:F26 G4:G87 F146:G147 F124:F145 G91:G145">
    <cfRule type="cellIs" dxfId="265" priority="18" operator="equal">
      <formula>0</formula>
    </cfRule>
  </conditionalFormatting>
  <conditionalFormatting sqref="G5:G147">
    <cfRule type="cellIs" dxfId="264" priority="17" operator="equal">
      <formula>0</formula>
    </cfRule>
  </conditionalFormatting>
  <conditionalFormatting sqref="G146:G147">
    <cfRule type="cellIs" dxfId="263" priority="16" operator="equal">
      <formula>0</formula>
    </cfRule>
  </conditionalFormatting>
  <conditionalFormatting sqref="G146:G147">
    <cfRule type="cellIs" dxfId="262" priority="15" operator="equal">
      <formula>0</formula>
    </cfRule>
  </conditionalFormatting>
  <conditionalFormatting sqref="G146:G147">
    <cfRule type="cellIs" dxfId="261" priority="14" operator="equal">
      <formula>0</formula>
    </cfRule>
  </conditionalFormatting>
  <conditionalFormatting sqref="G146:G147">
    <cfRule type="cellIs" dxfId="260" priority="13" operator="equal">
      <formula>0</formula>
    </cfRule>
  </conditionalFormatting>
  <conditionalFormatting sqref="G146:G147">
    <cfRule type="cellIs" dxfId="259" priority="12" operator="equal">
      <formula>0</formula>
    </cfRule>
  </conditionalFormatting>
  <conditionalFormatting sqref="G146:G147">
    <cfRule type="cellIs" dxfId="258" priority="11" operator="equal">
      <formula>0</formula>
    </cfRule>
  </conditionalFormatting>
  <conditionalFormatting sqref="G146:G147">
    <cfRule type="cellIs" dxfId="257" priority="10" operator="equal">
      <formula>0</formula>
    </cfRule>
  </conditionalFormatting>
  <conditionalFormatting sqref="G146:G147">
    <cfRule type="cellIs" dxfId="256" priority="9" operator="equal">
      <formula>0</formula>
    </cfRule>
  </conditionalFormatting>
  <conditionalFormatting sqref="G146:G147">
    <cfRule type="cellIs" dxfId="255" priority="8" operator="equal">
      <formula>0</formula>
    </cfRule>
  </conditionalFormatting>
  <conditionalFormatting sqref="G146:G147">
    <cfRule type="cellIs" dxfId="254" priority="7" operator="equal">
      <formula>0</formula>
    </cfRule>
  </conditionalFormatting>
  <conditionalFormatting sqref="G146:G147">
    <cfRule type="cellIs" dxfId="253" priority="6" operator="equal">
      <formula>0</formula>
    </cfRule>
  </conditionalFormatting>
  <conditionalFormatting sqref="G146:G147">
    <cfRule type="cellIs" dxfId="252" priority="5" operator="equal">
      <formula>0</formula>
    </cfRule>
  </conditionalFormatting>
  <conditionalFormatting sqref="G146:G147">
    <cfRule type="cellIs" dxfId="251" priority="4" operator="equal">
      <formula>0</formula>
    </cfRule>
  </conditionalFormatting>
  <conditionalFormatting sqref="G146:G147">
    <cfRule type="cellIs" dxfId="250" priority="3" operator="equal">
      <formula>0</formula>
    </cfRule>
  </conditionalFormatting>
  <conditionalFormatting sqref="G146:G147">
    <cfRule type="cellIs" dxfId="249" priority="2" operator="equal">
      <formula>0</formula>
    </cfRule>
  </conditionalFormatting>
  <conditionalFormatting sqref="G146:G147">
    <cfRule type="cellIs" dxfId="248" priority="1" operator="equal">
      <formula>0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F6" sqref="A1:H148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6" max="6" width="9.1640625" style="202"/>
    <col min="7" max="7" width="12.6640625" style="202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SUM(F4:F147)</f>
        <v>100</v>
      </c>
      <c r="G1" s="201">
        <f>SUM(G4:G147)</f>
        <v>22000</v>
      </c>
    </row>
    <row r="2" spans="1:8" ht="12.75" x14ac:dyDescent="0.2">
      <c r="A2" s="43" t="s">
        <v>0</v>
      </c>
      <c r="B2" s="479" t="s">
        <v>289</v>
      </c>
      <c r="C2" s="480"/>
      <c r="D2" s="480"/>
      <c r="E2" s="481"/>
      <c r="F2" s="477" t="s">
        <v>291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76" t="s">
        <v>5</v>
      </c>
      <c r="B4" s="294">
        <v>15</v>
      </c>
      <c r="C4" s="295"/>
      <c r="D4" s="293">
        <v>1.5</v>
      </c>
      <c r="E4" s="293">
        <v>13.5</v>
      </c>
      <c r="F4" s="200"/>
      <c r="G4" s="200"/>
    </row>
    <row r="5" spans="1:8" ht="15.75" x14ac:dyDescent="0.25">
      <c r="A5" s="192" t="s">
        <v>6</v>
      </c>
      <c r="B5" s="139">
        <v>11</v>
      </c>
      <c r="C5" s="140"/>
      <c r="D5" s="138">
        <v>1.5</v>
      </c>
      <c r="E5" s="138">
        <v>9.5</v>
      </c>
      <c r="F5" s="200">
        <v>10</v>
      </c>
      <c r="G5" s="200">
        <f>F5*220</f>
        <v>2200</v>
      </c>
      <c r="H5" s="72"/>
    </row>
    <row r="6" spans="1:8" ht="15.75" x14ac:dyDescent="0.25">
      <c r="A6" s="192" t="s">
        <v>8</v>
      </c>
      <c r="B6" s="139">
        <v>4</v>
      </c>
      <c r="C6" s="140"/>
      <c r="D6" s="140"/>
      <c r="E6" s="139">
        <v>4</v>
      </c>
      <c r="F6" s="200"/>
      <c r="G6" s="200">
        <f>F6*310</f>
        <v>0</v>
      </c>
    </row>
    <row r="7" spans="1:8" ht="15.75" x14ac:dyDescent="0.25">
      <c r="A7" s="276" t="s">
        <v>7</v>
      </c>
      <c r="B7" s="293">
        <v>115.5</v>
      </c>
      <c r="C7" s="294">
        <v>18</v>
      </c>
      <c r="D7" s="293">
        <v>107.5</v>
      </c>
      <c r="E7" s="294">
        <v>26</v>
      </c>
      <c r="F7" s="200"/>
      <c r="G7" s="200"/>
    </row>
    <row r="8" spans="1:8" ht="15.75" x14ac:dyDescent="0.25">
      <c r="A8" s="192" t="s">
        <v>6</v>
      </c>
      <c r="B8" s="138">
        <v>109.5</v>
      </c>
      <c r="C8" s="139">
        <v>18</v>
      </c>
      <c r="D8" s="138">
        <v>105.5</v>
      </c>
      <c r="E8" s="139">
        <v>22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9">
        <v>6</v>
      </c>
      <c r="C9" s="140"/>
      <c r="D9" s="139">
        <v>2</v>
      </c>
      <c r="E9" s="139">
        <v>4</v>
      </c>
      <c r="F9" s="200"/>
      <c r="G9" s="200">
        <f t="shared" ref="G9" si="1">F9*310</f>
        <v>0</v>
      </c>
    </row>
    <row r="10" spans="1:8" ht="15.75" x14ac:dyDescent="0.25">
      <c r="A10" s="276" t="s">
        <v>9</v>
      </c>
      <c r="B10" s="293">
        <v>12.5</v>
      </c>
      <c r="C10" s="294">
        <v>4</v>
      </c>
      <c r="D10" s="293">
        <v>2.5</v>
      </c>
      <c r="E10" s="294">
        <v>14</v>
      </c>
      <c r="F10" s="200"/>
      <c r="G10" s="200"/>
    </row>
    <row r="11" spans="1:8" ht="15.75" x14ac:dyDescent="0.25">
      <c r="A11" s="192" t="s">
        <v>6</v>
      </c>
      <c r="B11" s="138">
        <v>10.5</v>
      </c>
      <c r="C11" s="140"/>
      <c r="D11" s="138">
        <v>2.5</v>
      </c>
      <c r="E11" s="139">
        <v>8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76" t="s">
        <v>10</v>
      </c>
      <c r="B13" s="294">
        <v>2</v>
      </c>
      <c r="C13" s="295"/>
      <c r="D13" s="293">
        <v>1.5</v>
      </c>
      <c r="E13" s="293">
        <v>0.5</v>
      </c>
      <c r="F13" s="200"/>
      <c r="G13" s="200"/>
    </row>
    <row r="14" spans="1:8" ht="15.75" x14ac:dyDescent="0.25">
      <c r="A14" s="192" t="s">
        <v>6</v>
      </c>
      <c r="B14" s="139">
        <v>2</v>
      </c>
      <c r="C14" s="140"/>
      <c r="D14" s="138">
        <v>1.5</v>
      </c>
      <c r="E14" s="138">
        <v>0.5</v>
      </c>
      <c r="F14" s="200"/>
      <c r="G14" s="200">
        <f>F14*220</f>
        <v>0</v>
      </c>
    </row>
    <row r="15" spans="1:8" ht="15.75" x14ac:dyDescent="0.25">
      <c r="A15" s="276" t="s">
        <v>12</v>
      </c>
      <c r="B15" s="294">
        <v>15</v>
      </c>
      <c r="C15" s="294">
        <v>4</v>
      </c>
      <c r="D15" s="293">
        <v>5.5</v>
      </c>
      <c r="E15" s="293">
        <v>13.5</v>
      </c>
      <c r="F15" s="200"/>
      <c r="G15" s="200"/>
    </row>
    <row r="16" spans="1:8" ht="15.75" x14ac:dyDescent="0.25">
      <c r="A16" s="192" t="s">
        <v>6</v>
      </c>
      <c r="B16" s="139">
        <v>15</v>
      </c>
      <c r="C16" s="139">
        <v>4</v>
      </c>
      <c r="D16" s="138">
        <v>5.5</v>
      </c>
      <c r="E16" s="138">
        <v>13.5</v>
      </c>
      <c r="F16" s="200"/>
      <c r="G16" s="200">
        <f>F16*220</f>
        <v>0</v>
      </c>
    </row>
    <row r="17" spans="1:8" ht="15.75" x14ac:dyDescent="0.25">
      <c r="A17" s="276" t="s">
        <v>13</v>
      </c>
      <c r="B17" s="294">
        <v>27</v>
      </c>
      <c r="C17" s="294">
        <v>4</v>
      </c>
      <c r="D17" s="294">
        <v>3</v>
      </c>
      <c r="E17" s="294">
        <v>28</v>
      </c>
      <c r="F17" s="200"/>
      <c r="G17" s="200"/>
    </row>
    <row r="18" spans="1:8" ht="15.75" x14ac:dyDescent="0.25">
      <c r="A18" s="192" t="s">
        <v>6</v>
      </c>
      <c r="B18" s="138">
        <v>24.5</v>
      </c>
      <c r="C18" s="140"/>
      <c r="D18" s="138">
        <v>2.5</v>
      </c>
      <c r="E18" s="139">
        <v>22</v>
      </c>
      <c r="F18" s="200"/>
      <c r="G18" s="200">
        <f t="shared" ref="G18" si="4">F18*220</f>
        <v>0</v>
      </c>
    </row>
    <row r="19" spans="1:8" ht="15.75" x14ac:dyDescent="0.25">
      <c r="A19" s="192" t="s">
        <v>8</v>
      </c>
      <c r="B19" s="138">
        <v>2.5</v>
      </c>
      <c r="C19" s="139">
        <v>4</v>
      </c>
      <c r="D19" s="138">
        <v>0.5</v>
      </c>
      <c r="E19" s="139">
        <v>6</v>
      </c>
      <c r="F19" s="200"/>
      <c r="G19" s="200">
        <f t="shared" ref="G19" si="5">F19*310</f>
        <v>0</v>
      </c>
    </row>
    <row r="20" spans="1:8" ht="15.75" x14ac:dyDescent="0.25">
      <c r="A20" s="276" t="s">
        <v>14</v>
      </c>
      <c r="B20" s="293">
        <v>12.5</v>
      </c>
      <c r="C20" s="294">
        <v>4</v>
      </c>
      <c r="D20" s="293">
        <v>2.5</v>
      </c>
      <c r="E20" s="294">
        <v>14</v>
      </c>
      <c r="F20" s="200"/>
      <c r="G20" s="200"/>
    </row>
    <row r="21" spans="1:8" ht="15.75" x14ac:dyDescent="0.25">
      <c r="A21" s="192" t="s">
        <v>6</v>
      </c>
      <c r="B21" s="139">
        <v>9</v>
      </c>
      <c r="C21" s="140"/>
      <c r="D21" s="138">
        <v>2.5</v>
      </c>
      <c r="E21" s="138">
        <v>6.5</v>
      </c>
      <c r="F21" s="200">
        <v>10</v>
      </c>
      <c r="G21" s="200">
        <f t="shared" ref="G21" si="6">F21*220</f>
        <v>2200</v>
      </c>
    </row>
    <row r="22" spans="1:8" ht="15.75" x14ac:dyDescent="0.25">
      <c r="A22" s="192" t="s">
        <v>8</v>
      </c>
      <c r="B22" s="138">
        <v>3.5</v>
      </c>
      <c r="C22" s="139">
        <v>4</v>
      </c>
      <c r="D22" s="140"/>
      <c r="E22" s="138">
        <v>7.5</v>
      </c>
      <c r="F22" s="200"/>
      <c r="G22" s="200">
        <f t="shared" ref="G22" si="7">F22*310</f>
        <v>0</v>
      </c>
    </row>
    <row r="23" spans="1:8" ht="15.75" x14ac:dyDescent="0.25">
      <c r="A23" s="276" t="s">
        <v>15</v>
      </c>
      <c r="B23" s="294">
        <v>13</v>
      </c>
      <c r="C23" s="295"/>
      <c r="D23" s="293">
        <v>0.5</v>
      </c>
      <c r="E23" s="293">
        <v>12.5</v>
      </c>
      <c r="F23" s="200"/>
      <c r="G23" s="200"/>
    </row>
    <row r="24" spans="1:8" ht="15.75" x14ac:dyDescent="0.25">
      <c r="A24" s="192" t="s">
        <v>6</v>
      </c>
      <c r="B24" s="138">
        <v>7.5</v>
      </c>
      <c r="C24" s="140"/>
      <c r="D24" s="138">
        <v>0.5</v>
      </c>
      <c r="E24" s="139">
        <v>7</v>
      </c>
      <c r="F24" s="200"/>
      <c r="G24" s="200">
        <f t="shared" ref="G24" si="8">F24*220</f>
        <v>0</v>
      </c>
    </row>
    <row r="25" spans="1:8" ht="15.75" x14ac:dyDescent="0.25">
      <c r="A25" s="192" t="s">
        <v>8</v>
      </c>
      <c r="B25" s="138">
        <v>5.5</v>
      </c>
      <c r="C25" s="140"/>
      <c r="D25" s="140"/>
      <c r="E25" s="138">
        <v>5.5</v>
      </c>
      <c r="F25" s="200"/>
      <c r="G25" s="200">
        <f t="shared" ref="G25" si="9">F25*310</f>
        <v>0</v>
      </c>
    </row>
    <row r="26" spans="1:8" ht="15.75" x14ac:dyDescent="0.25">
      <c r="A26" s="276" t="s">
        <v>16</v>
      </c>
      <c r="B26" s="293">
        <v>16.5</v>
      </c>
      <c r="C26" s="294">
        <v>22</v>
      </c>
      <c r="D26" s="293">
        <v>6.5</v>
      </c>
      <c r="E26" s="294">
        <v>32</v>
      </c>
      <c r="F26" s="200"/>
      <c r="G26" s="200"/>
    </row>
    <row r="27" spans="1:8" ht="15.75" x14ac:dyDescent="0.25">
      <c r="A27" s="192" t="s">
        <v>6</v>
      </c>
      <c r="B27" s="138">
        <v>16.5</v>
      </c>
      <c r="C27" s="139">
        <v>18</v>
      </c>
      <c r="D27" s="138">
        <v>6.5</v>
      </c>
      <c r="E27" s="139">
        <v>28</v>
      </c>
      <c r="F27" s="212"/>
      <c r="G27" s="200">
        <f t="shared" ref="G27" si="10">F27*220</f>
        <v>0</v>
      </c>
    </row>
    <row r="28" spans="1:8" ht="15.75" x14ac:dyDescent="0.25">
      <c r="A28" s="192" t="s">
        <v>8</v>
      </c>
      <c r="B28" s="140"/>
      <c r="C28" s="139">
        <v>4</v>
      </c>
      <c r="D28" s="140"/>
      <c r="E28" s="139">
        <v>4</v>
      </c>
      <c r="F28" s="200"/>
      <c r="G28" s="200">
        <f t="shared" ref="G28" si="11">F28*310</f>
        <v>0</v>
      </c>
    </row>
    <row r="29" spans="1:8" ht="15.75" x14ac:dyDescent="0.25">
      <c r="A29" s="276" t="s">
        <v>17</v>
      </c>
      <c r="B29" s="293">
        <v>18.5</v>
      </c>
      <c r="C29" s="295"/>
      <c r="D29" s="294">
        <v>1</v>
      </c>
      <c r="E29" s="293">
        <v>17.5</v>
      </c>
      <c r="F29" s="200"/>
      <c r="G29" s="200"/>
    </row>
    <row r="30" spans="1:8" ht="15.75" x14ac:dyDescent="0.25">
      <c r="A30" s="192" t="s">
        <v>6</v>
      </c>
      <c r="B30" s="139">
        <v>15</v>
      </c>
      <c r="C30" s="140"/>
      <c r="D30" s="139">
        <v>1</v>
      </c>
      <c r="E30" s="139">
        <v>14</v>
      </c>
      <c r="F30" s="200"/>
      <c r="G30" s="200">
        <f t="shared" ref="G30" si="12">F30*220</f>
        <v>0</v>
      </c>
      <c r="H30" s="72"/>
    </row>
    <row r="31" spans="1:8" ht="15.75" x14ac:dyDescent="0.25">
      <c r="A31" s="192" t="s">
        <v>8</v>
      </c>
      <c r="B31" s="138">
        <v>3.5</v>
      </c>
      <c r="C31" s="140"/>
      <c r="D31" s="140"/>
      <c r="E31" s="138">
        <v>3.5</v>
      </c>
      <c r="F31" s="200"/>
      <c r="G31" s="200">
        <f t="shared" ref="G31" si="13">F31*310</f>
        <v>0</v>
      </c>
    </row>
    <row r="32" spans="1:8" ht="15.75" x14ac:dyDescent="0.25">
      <c r="A32" s="276" t="s">
        <v>18</v>
      </c>
      <c r="B32" s="293">
        <v>8.5</v>
      </c>
      <c r="C32" s="294">
        <v>36</v>
      </c>
      <c r="D32" s="293">
        <v>12.5</v>
      </c>
      <c r="E32" s="294">
        <v>32</v>
      </c>
      <c r="F32" s="200"/>
      <c r="G32" s="200"/>
    </row>
    <row r="33" spans="1:8" ht="15.75" x14ac:dyDescent="0.25">
      <c r="A33" s="192" t="s">
        <v>6</v>
      </c>
      <c r="B33" s="139">
        <v>2</v>
      </c>
      <c r="C33" s="139">
        <v>32</v>
      </c>
      <c r="D33" s="138">
        <v>6.5</v>
      </c>
      <c r="E33" s="138">
        <v>27.5</v>
      </c>
      <c r="F33" s="200"/>
      <c r="G33" s="200">
        <f t="shared" ref="G33" si="14">F33*220</f>
        <v>0</v>
      </c>
    </row>
    <row r="34" spans="1:8" ht="15.75" x14ac:dyDescent="0.25">
      <c r="A34" s="192" t="s">
        <v>8</v>
      </c>
      <c r="B34" s="138">
        <v>6.5</v>
      </c>
      <c r="C34" s="139">
        <v>4</v>
      </c>
      <c r="D34" s="139">
        <v>6</v>
      </c>
      <c r="E34" s="138">
        <v>4.5</v>
      </c>
      <c r="F34" s="200"/>
      <c r="G34" s="200">
        <f t="shared" ref="G34" si="15">F34*310</f>
        <v>0</v>
      </c>
    </row>
    <row r="35" spans="1:8" ht="15.75" x14ac:dyDescent="0.25">
      <c r="A35" s="276" t="s">
        <v>19</v>
      </c>
      <c r="B35" s="293">
        <v>11.5</v>
      </c>
      <c r="C35" s="294">
        <v>10</v>
      </c>
      <c r="D35" s="293">
        <v>3.5</v>
      </c>
      <c r="E35" s="294">
        <v>18</v>
      </c>
      <c r="F35" s="200"/>
      <c r="G35" s="200"/>
    </row>
    <row r="36" spans="1:8" ht="15.75" x14ac:dyDescent="0.25">
      <c r="A36" s="192" t="s">
        <v>6</v>
      </c>
      <c r="B36" s="138">
        <v>4.5</v>
      </c>
      <c r="C36" s="139">
        <v>10</v>
      </c>
      <c r="D36" s="139">
        <v>2</v>
      </c>
      <c r="E36" s="138">
        <v>12.5</v>
      </c>
      <c r="F36" s="200"/>
      <c r="G36" s="200">
        <f t="shared" ref="G36" si="16">F36*220</f>
        <v>0</v>
      </c>
    </row>
    <row r="37" spans="1:8" ht="15.75" x14ac:dyDescent="0.25">
      <c r="A37" s="192" t="s">
        <v>8</v>
      </c>
      <c r="B37" s="139">
        <v>7</v>
      </c>
      <c r="C37" s="140"/>
      <c r="D37" s="138">
        <v>1.5</v>
      </c>
      <c r="E37" s="138">
        <v>5.5</v>
      </c>
      <c r="F37" s="200"/>
      <c r="G37" s="200">
        <f t="shared" ref="G37" si="17">F37*310</f>
        <v>0</v>
      </c>
    </row>
    <row r="38" spans="1:8" ht="15.75" x14ac:dyDescent="0.25">
      <c r="A38" s="276" t="s">
        <v>20</v>
      </c>
      <c r="B38" s="294">
        <v>43</v>
      </c>
      <c r="C38" s="294">
        <v>35</v>
      </c>
      <c r="D38" s="293">
        <v>17.5</v>
      </c>
      <c r="E38" s="293">
        <v>60.5</v>
      </c>
      <c r="F38" s="200"/>
      <c r="G38" s="200"/>
      <c r="H38" s="72"/>
    </row>
    <row r="39" spans="1:8" ht="15.75" x14ac:dyDescent="0.25">
      <c r="A39" s="192" t="s">
        <v>6</v>
      </c>
      <c r="B39" s="139">
        <v>34</v>
      </c>
      <c r="C39" s="139">
        <v>25</v>
      </c>
      <c r="D39" s="138">
        <v>5.5</v>
      </c>
      <c r="E39" s="138">
        <v>53.5</v>
      </c>
      <c r="F39" s="200"/>
      <c r="G39" s="200">
        <f t="shared" ref="G39" si="18">F39*220</f>
        <v>0</v>
      </c>
      <c r="H39" s="72"/>
    </row>
    <row r="40" spans="1:8" ht="15.75" x14ac:dyDescent="0.25">
      <c r="A40" s="192" t="s">
        <v>8</v>
      </c>
      <c r="B40" s="139">
        <v>9</v>
      </c>
      <c r="C40" s="139">
        <v>10</v>
      </c>
      <c r="D40" s="139">
        <v>12</v>
      </c>
      <c r="E40" s="139">
        <v>7</v>
      </c>
      <c r="F40" s="200"/>
      <c r="G40" s="200">
        <f t="shared" ref="G40" si="19">F40*310</f>
        <v>0</v>
      </c>
    </row>
    <row r="41" spans="1:8" ht="15.75" x14ac:dyDescent="0.25">
      <c r="A41" s="276" t="s">
        <v>21</v>
      </c>
      <c r="B41" s="293">
        <v>28.5</v>
      </c>
      <c r="C41" s="294">
        <v>4</v>
      </c>
      <c r="D41" s="294">
        <v>2</v>
      </c>
      <c r="E41" s="293">
        <v>30.5</v>
      </c>
      <c r="F41" s="200"/>
      <c r="G41" s="200"/>
      <c r="H41" s="72"/>
    </row>
    <row r="42" spans="1:8" ht="15.75" x14ac:dyDescent="0.25">
      <c r="A42" s="192" t="s">
        <v>6</v>
      </c>
      <c r="B42" s="139">
        <v>26</v>
      </c>
      <c r="C42" s="140"/>
      <c r="D42" s="139">
        <v>2</v>
      </c>
      <c r="E42" s="139">
        <v>24</v>
      </c>
      <c r="F42" s="200"/>
      <c r="G42" s="200">
        <f t="shared" ref="G42" si="20">F42*220</f>
        <v>0</v>
      </c>
    </row>
    <row r="43" spans="1:8" ht="15.75" x14ac:dyDescent="0.25">
      <c r="A43" s="192" t="s">
        <v>8</v>
      </c>
      <c r="B43" s="138">
        <v>2.5</v>
      </c>
      <c r="C43" s="139">
        <v>4</v>
      </c>
      <c r="D43" s="140"/>
      <c r="E43" s="138">
        <v>6.5</v>
      </c>
      <c r="F43" s="212"/>
      <c r="G43" s="200">
        <f t="shared" ref="G43" si="21">F43*310</f>
        <v>0</v>
      </c>
    </row>
    <row r="44" spans="1:8" ht="15.75" x14ac:dyDescent="0.25">
      <c r="A44" s="276" t="s">
        <v>22</v>
      </c>
      <c r="B44" s="293">
        <v>12.5</v>
      </c>
      <c r="C44" s="294">
        <v>4</v>
      </c>
      <c r="D44" s="294">
        <v>2</v>
      </c>
      <c r="E44" s="293">
        <v>14.5</v>
      </c>
      <c r="F44" s="200"/>
      <c r="G44" s="200"/>
    </row>
    <row r="45" spans="1:8" ht="15.75" x14ac:dyDescent="0.25">
      <c r="A45" s="192" t="s">
        <v>6</v>
      </c>
      <c r="B45" s="138">
        <v>8.5</v>
      </c>
      <c r="C45" s="140"/>
      <c r="D45" s="138">
        <v>1.5</v>
      </c>
      <c r="E45" s="139">
        <v>7</v>
      </c>
      <c r="F45" s="200"/>
      <c r="G45" s="200">
        <f t="shared" ref="G45" si="22">F45*220</f>
        <v>0</v>
      </c>
    </row>
    <row r="46" spans="1:8" ht="15.75" x14ac:dyDescent="0.25">
      <c r="A46" s="192" t="s">
        <v>8</v>
      </c>
      <c r="B46" s="139">
        <v>4</v>
      </c>
      <c r="C46" s="139">
        <v>4</v>
      </c>
      <c r="D46" s="138">
        <v>0.5</v>
      </c>
      <c r="E46" s="138">
        <v>7.5</v>
      </c>
      <c r="F46" s="200"/>
      <c r="G46" s="200">
        <f t="shared" ref="G46" si="23">F46*310</f>
        <v>0</v>
      </c>
    </row>
    <row r="47" spans="1:8" ht="15.75" x14ac:dyDescent="0.25">
      <c r="A47" s="276" t="s">
        <v>23</v>
      </c>
      <c r="B47" s="293">
        <v>29.5</v>
      </c>
      <c r="C47" s="294">
        <v>54</v>
      </c>
      <c r="D47" s="294">
        <v>39</v>
      </c>
      <c r="E47" s="293">
        <v>44.5</v>
      </c>
      <c r="F47" s="200"/>
      <c r="G47" s="200"/>
    </row>
    <row r="48" spans="1:8" ht="15.75" x14ac:dyDescent="0.25">
      <c r="A48" s="192" t="s">
        <v>6</v>
      </c>
      <c r="B48" s="139">
        <v>23</v>
      </c>
      <c r="C48" s="139">
        <v>50</v>
      </c>
      <c r="D48" s="138">
        <v>38.5</v>
      </c>
      <c r="E48" s="138">
        <v>34.5</v>
      </c>
      <c r="F48" s="200"/>
      <c r="G48" s="200">
        <f t="shared" ref="G48" si="24">F48*220</f>
        <v>0</v>
      </c>
    </row>
    <row r="49" spans="1:8" ht="15.75" x14ac:dyDescent="0.25">
      <c r="A49" s="192" t="s">
        <v>8</v>
      </c>
      <c r="B49" s="138">
        <v>6.5</v>
      </c>
      <c r="C49" s="139">
        <v>4</v>
      </c>
      <c r="D49" s="138">
        <v>0.5</v>
      </c>
      <c r="E49" s="139">
        <v>10</v>
      </c>
      <c r="F49" s="200"/>
      <c r="G49" s="200">
        <f t="shared" ref="G49" si="25">F49*310</f>
        <v>0</v>
      </c>
    </row>
    <row r="50" spans="1:8" ht="15.75" x14ac:dyDescent="0.25">
      <c r="A50" s="276" t="s">
        <v>24</v>
      </c>
      <c r="B50" s="293">
        <v>25.5</v>
      </c>
      <c r="C50" s="294">
        <v>20</v>
      </c>
      <c r="D50" s="293">
        <v>14.5</v>
      </c>
      <c r="E50" s="294">
        <v>31</v>
      </c>
      <c r="F50" s="200"/>
      <c r="G50" s="200"/>
    </row>
    <row r="51" spans="1:8" ht="15.75" x14ac:dyDescent="0.25">
      <c r="A51" s="192" t="s">
        <v>6</v>
      </c>
      <c r="B51" s="138">
        <v>16.5</v>
      </c>
      <c r="C51" s="139">
        <v>20</v>
      </c>
      <c r="D51" s="139">
        <v>13</v>
      </c>
      <c r="E51" s="138">
        <v>23.5</v>
      </c>
      <c r="F51" s="200">
        <v>20</v>
      </c>
      <c r="G51" s="200">
        <f t="shared" ref="G51" si="26">F51*220</f>
        <v>4400</v>
      </c>
    </row>
    <row r="52" spans="1:8" ht="15.75" x14ac:dyDescent="0.25">
      <c r="A52" s="192" t="s">
        <v>8</v>
      </c>
      <c r="B52" s="139">
        <v>9</v>
      </c>
      <c r="C52" s="140"/>
      <c r="D52" s="138">
        <v>1.5</v>
      </c>
      <c r="E52" s="138">
        <v>7.5</v>
      </c>
      <c r="F52" s="200"/>
      <c r="G52" s="200">
        <f t="shared" ref="G52" si="27">F52*310</f>
        <v>0</v>
      </c>
    </row>
    <row r="53" spans="1:8" ht="15.75" x14ac:dyDescent="0.25">
      <c r="A53" s="276" t="s">
        <v>86</v>
      </c>
      <c r="B53" s="293">
        <v>15.5</v>
      </c>
      <c r="C53" s="295"/>
      <c r="D53" s="293">
        <v>2.5</v>
      </c>
      <c r="E53" s="294">
        <v>13</v>
      </c>
      <c r="F53" s="200"/>
      <c r="G53" s="200"/>
    </row>
    <row r="54" spans="1:8" ht="15.75" x14ac:dyDescent="0.25">
      <c r="A54" s="192" t="s">
        <v>6</v>
      </c>
      <c r="B54" s="138">
        <v>15.5</v>
      </c>
      <c r="C54" s="140"/>
      <c r="D54" s="138">
        <v>2.5</v>
      </c>
      <c r="E54" s="139">
        <v>13</v>
      </c>
      <c r="F54" s="200"/>
      <c r="G54" s="200">
        <f t="shared" ref="G54" si="28">F54*220</f>
        <v>0</v>
      </c>
    </row>
    <row r="55" spans="1:8" ht="15.75" x14ac:dyDescent="0.25">
      <c r="A55" s="192" t="s">
        <v>8</v>
      </c>
      <c r="F55" s="200"/>
      <c r="G55" s="200">
        <f t="shared" ref="G55" si="29">F55*310</f>
        <v>0</v>
      </c>
    </row>
    <row r="56" spans="1:8" ht="15.75" x14ac:dyDescent="0.25">
      <c r="A56" s="276" t="s">
        <v>95</v>
      </c>
      <c r="B56" s="293">
        <v>13.5</v>
      </c>
      <c r="C56" s="294">
        <v>63</v>
      </c>
      <c r="D56" s="293">
        <v>17.5</v>
      </c>
      <c r="E56" s="294">
        <v>59</v>
      </c>
      <c r="F56" s="200"/>
      <c r="G56" s="200"/>
    </row>
    <row r="57" spans="1:8" ht="15.75" x14ac:dyDescent="0.25">
      <c r="A57" s="192" t="s">
        <v>6</v>
      </c>
      <c r="B57" s="138">
        <v>6.5</v>
      </c>
      <c r="C57" s="139">
        <v>62</v>
      </c>
      <c r="D57" s="138">
        <v>13.5</v>
      </c>
      <c r="E57" s="139">
        <v>55</v>
      </c>
      <c r="F57" s="212"/>
      <c r="G57" s="200">
        <f t="shared" ref="G57" si="30">F57*220</f>
        <v>0</v>
      </c>
    </row>
    <row r="58" spans="1:8" ht="15.75" x14ac:dyDescent="0.25">
      <c r="A58" s="192" t="s">
        <v>8</v>
      </c>
      <c r="B58" s="139">
        <v>7</v>
      </c>
      <c r="C58" s="139">
        <v>1</v>
      </c>
      <c r="D58" s="139">
        <v>4</v>
      </c>
      <c r="E58" s="139">
        <v>4</v>
      </c>
      <c r="F58" s="200"/>
      <c r="G58" s="200">
        <f t="shared" ref="G58" si="31">F58*310</f>
        <v>0</v>
      </c>
    </row>
    <row r="59" spans="1:8" ht="15.75" x14ac:dyDescent="0.25">
      <c r="A59" s="276" t="s">
        <v>96</v>
      </c>
      <c r="B59" s="293">
        <v>17.5</v>
      </c>
      <c r="C59" s="294">
        <v>14</v>
      </c>
      <c r="D59" s="294">
        <v>12</v>
      </c>
      <c r="E59" s="293">
        <v>19.5</v>
      </c>
      <c r="F59" s="200"/>
      <c r="G59" s="200"/>
    </row>
    <row r="60" spans="1:8" ht="15.75" x14ac:dyDescent="0.25">
      <c r="A60" s="192" t="s">
        <v>6</v>
      </c>
      <c r="B60" s="139">
        <v>17</v>
      </c>
      <c r="C60" s="139">
        <v>10</v>
      </c>
      <c r="D60" s="139">
        <v>12</v>
      </c>
      <c r="E60" s="139">
        <v>15</v>
      </c>
      <c r="F60" s="200"/>
      <c r="G60" s="200">
        <f t="shared" ref="G60" si="32">F60*220</f>
        <v>0</v>
      </c>
    </row>
    <row r="61" spans="1:8" ht="15.75" x14ac:dyDescent="0.25">
      <c r="A61" s="192" t="s">
        <v>8</v>
      </c>
      <c r="B61" s="138">
        <v>0.5</v>
      </c>
      <c r="C61" s="139">
        <v>4</v>
      </c>
      <c r="D61" s="140"/>
      <c r="E61" s="138">
        <v>4.5</v>
      </c>
      <c r="F61" s="200"/>
      <c r="G61" s="200">
        <f t="shared" ref="G61" si="33">F61*310</f>
        <v>0</v>
      </c>
    </row>
    <row r="62" spans="1:8" ht="15.75" x14ac:dyDescent="0.25">
      <c r="A62" s="276" t="s">
        <v>97</v>
      </c>
      <c r="B62" s="294">
        <v>7</v>
      </c>
      <c r="C62" s="294">
        <v>14</v>
      </c>
      <c r="D62" s="294">
        <v>8</v>
      </c>
      <c r="E62" s="294">
        <v>13</v>
      </c>
      <c r="F62" s="200"/>
      <c r="G62" s="200"/>
      <c r="H62" s="72"/>
    </row>
    <row r="63" spans="1:8" ht="15.75" x14ac:dyDescent="0.25">
      <c r="A63" s="192" t="s">
        <v>6</v>
      </c>
      <c r="B63" s="138">
        <v>5.5</v>
      </c>
      <c r="C63" s="139">
        <v>14</v>
      </c>
      <c r="D63" s="138">
        <v>6.5</v>
      </c>
      <c r="E63" s="139">
        <v>13</v>
      </c>
      <c r="F63" s="200"/>
      <c r="G63" s="200">
        <f t="shared" ref="G63" si="34">F63*220</f>
        <v>0</v>
      </c>
    </row>
    <row r="64" spans="1:8" ht="15.75" x14ac:dyDescent="0.25">
      <c r="A64" s="192" t="s">
        <v>8</v>
      </c>
      <c r="B64" s="138">
        <v>1.5</v>
      </c>
      <c r="C64" s="140"/>
      <c r="D64" s="138">
        <v>1.5</v>
      </c>
      <c r="E64" s="140"/>
      <c r="F64" s="200"/>
      <c r="G64" s="200">
        <f t="shared" ref="G64" si="35">F64*310</f>
        <v>0</v>
      </c>
    </row>
    <row r="65" spans="1:7" ht="15.75" x14ac:dyDescent="0.25">
      <c r="A65" s="276" t="s">
        <v>25</v>
      </c>
      <c r="B65" s="294">
        <v>8</v>
      </c>
      <c r="C65" s="294">
        <v>6</v>
      </c>
      <c r="D65" s="294">
        <v>3</v>
      </c>
      <c r="E65" s="294">
        <v>11</v>
      </c>
      <c r="F65" s="200"/>
      <c r="G65" s="200"/>
    </row>
    <row r="66" spans="1:7" ht="15.75" x14ac:dyDescent="0.25">
      <c r="A66" s="192" t="s">
        <v>6</v>
      </c>
      <c r="B66" s="139">
        <v>5</v>
      </c>
      <c r="C66" s="139">
        <v>6</v>
      </c>
      <c r="D66" s="139">
        <v>3</v>
      </c>
      <c r="E66" s="139">
        <v>8</v>
      </c>
      <c r="F66" s="200"/>
      <c r="G66" s="200">
        <f t="shared" ref="G66" si="36">F66*220</f>
        <v>0</v>
      </c>
    </row>
    <row r="67" spans="1:7" ht="15.75" x14ac:dyDescent="0.25">
      <c r="A67" s="192" t="s">
        <v>8</v>
      </c>
      <c r="B67" s="139">
        <v>3</v>
      </c>
      <c r="C67" s="140"/>
      <c r="D67" s="140"/>
      <c r="E67" s="139">
        <v>3</v>
      </c>
      <c r="F67" s="200"/>
      <c r="G67" s="200">
        <f t="shared" ref="G67" si="37">F67*310</f>
        <v>0</v>
      </c>
    </row>
    <row r="68" spans="1:7" ht="15.75" x14ac:dyDescent="0.25">
      <c r="A68" s="276" t="s">
        <v>26</v>
      </c>
      <c r="B68" s="293">
        <v>7.5</v>
      </c>
      <c r="C68" s="294">
        <v>46</v>
      </c>
      <c r="D68" s="294">
        <v>43</v>
      </c>
      <c r="E68" s="293">
        <v>10.5</v>
      </c>
      <c r="F68" s="200"/>
      <c r="G68" s="200"/>
    </row>
    <row r="69" spans="1:7" ht="15.75" x14ac:dyDescent="0.25">
      <c r="A69" s="192" t="s">
        <v>6</v>
      </c>
      <c r="B69" s="139">
        <v>7</v>
      </c>
      <c r="C69" s="139">
        <v>10</v>
      </c>
      <c r="D69" s="139">
        <v>7</v>
      </c>
      <c r="E69" s="139">
        <v>10</v>
      </c>
      <c r="F69" s="200">
        <v>10</v>
      </c>
      <c r="G69" s="200">
        <f t="shared" ref="G69" si="38">F69*220</f>
        <v>2200</v>
      </c>
    </row>
    <row r="70" spans="1:7" ht="15.75" x14ac:dyDescent="0.25">
      <c r="A70" s="192" t="s">
        <v>8</v>
      </c>
      <c r="B70" s="138">
        <v>0.5</v>
      </c>
      <c r="C70" s="139">
        <v>36</v>
      </c>
      <c r="D70" s="139">
        <v>36</v>
      </c>
      <c r="E70" s="138">
        <v>0.5</v>
      </c>
      <c r="F70" s="200"/>
      <c r="G70" s="200">
        <f t="shared" ref="G70" si="39">F70*310</f>
        <v>0</v>
      </c>
    </row>
    <row r="71" spans="1:7" ht="15.75" x14ac:dyDescent="0.25">
      <c r="A71" s="276" t="s">
        <v>27</v>
      </c>
      <c r="B71" s="293">
        <v>21.5</v>
      </c>
      <c r="C71" s="294">
        <v>8</v>
      </c>
      <c r="D71" s="293">
        <v>11.5</v>
      </c>
      <c r="E71" s="294">
        <v>18</v>
      </c>
      <c r="F71" s="200"/>
      <c r="G71" s="200"/>
    </row>
    <row r="72" spans="1:7" ht="15.75" x14ac:dyDescent="0.25">
      <c r="A72" s="192" t="s">
        <v>6</v>
      </c>
      <c r="B72" s="138">
        <v>17.5</v>
      </c>
      <c r="C72" s="139">
        <v>8</v>
      </c>
      <c r="D72" s="138">
        <v>11.5</v>
      </c>
      <c r="E72" s="139">
        <v>14</v>
      </c>
      <c r="F72" s="212">
        <v>10</v>
      </c>
      <c r="G72" s="200">
        <f t="shared" ref="G72" si="40">F72*220</f>
        <v>2200</v>
      </c>
    </row>
    <row r="73" spans="1:7" ht="15.75" x14ac:dyDescent="0.25">
      <c r="A73" s="192" t="s">
        <v>8</v>
      </c>
      <c r="B73" s="139">
        <v>4</v>
      </c>
      <c r="C73" s="140"/>
      <c r="D73" s="140"/>
      <c r="E73" s="139">
        <v>4</v>
      </c>
      <c r="F73" s="200"/>
      <c r="G73" s="200">
        <f t="shared" ref="G73" si="41">F73*310</f>
        <v>0</v>
      </c>
    </row>
    <row r="74" spans="1:7" ht="15.75" x14ac:dyDescent="0.25">
      <c r="A74" s="276" t="s">
        <v>28</v>
      </c>
      <c r="B74" s="293">
        <v>32.5</v>
      </c>
      <c r="C74" s="294">
        <v>66</v>
      </c>
      <c r="D74" s="294">
        <v>41</v>
      </c>
      <c r="E74" s="293">
        <v>57.5</v>
      </c>
      <c r="F74" s="200"/>
      <c r="G74" s="200"/>
    </row>
    <row r="75" spans="1:7" ht="15.75" x14ac:dyDescent="0.25">
      <c r="A75" s="192" t="s">
        <v>6</v>
      </c>
      <c r="B75" s="139">
        <v>25</v>
      </c>
      <c r="C75" s="139">
        <v>55</v>
      </c>
      <c r="D75" s="139">
        <v>30</v>
      </c>
      <c r="E75" s="139">
        <v>50</v>
      </c>
      <c r="F75" s="212"/>
      <c r="G75" s="200">
        <f t="shared" ref="G75" si="42">F75*220</f>
        <v>0</v>
      </c>
    </row>
    <row r="76" spans="1:7" ht="15.75" x14ac:dyDescent="0.25">
      <c r="A76" s="192" t="s">
        <v>8</v>
      </c>
      <c r="B76" s="138">
        <v>7.5</v>
      </c>
      <c r="C76" s="139">
        <v>11</v>
      </c>
      <c r="D76" s="139">
        <v>11</v>
      </c>
      <c r="E76" s="138">
        <v>7.5</v>
      </c>
      <c r="F76" s="212"/>
      <c r="G76" s="200">
        <f t="shared" ref="G76" si="43">F76*310</f>
        <v>0</v>
      </c>
    </row>
    <row r="77" spans="1:7" ht="15.75" x14ac:dyDescent="0.25">
      <c r="A77" s="276" t="s">
        <v>29</v>
      </c>
      <c r="B77" s="294">
        <v>10</v>
      </c>
      <c r="C77" s="295"/>
      <c r="D77" s="294">
        <v>5</v>
      </c>
      <c r="E77" s="294">
        <v>5</v>
      </c>
      <c r="F77" s="200"/>
      <c r="G77" s="200"/>
    </row>
    <row r="78" spans="1:7" ht="15.75" x14ac:dyDescent="0.25">
      <c r="A78" s="192" t="s">
        <v>6</v>
      </c>
      <c r="B78" s="138">
        <v>7.5</v>
      </c>
      <c r="C78" s="140"/>
      <c r="D78" s="139">
        <v>5</v>
      </c>
      <c r="E78" s="138">
        <v>2.5</v>
      </c>
      <c r="F78" s="200"/>
      <c r="G78" s="200">
        <f>F78*220</f>
        <v>0</v>
      </c>
    </row>
    <row r="79" spans="1:7" ht="15.75" x14ac:dyDescent="0.25">
      <c r="A79" s="192" t="s">
        <v>8</v>
      </c>
      <c r="B79" s="138">
        <v>2.5</v>
      </c>
      <c r="C79" s="140"/>
      <c r="D79" s="140"/>
      <c r="E79" s="138">
        <v>2.5</v>
      </c>
      <c r="F79" s="200"/>
      <c r="G79" s="200">
        <f>F79*310</f>
        <v>0</v>
      </c>
    </row>
    <row r="80" spans="1:7" ht="15.75" x14ac:dyDescent="0.25">
      <c r="A80" s="276" t="s">
        <v>164</v>
      </c>
      <c r="B80" s="295"/>
      <c r="C80" s="294">
        <v>10</v>
      </c>
      <c r="D80" s="295"/>
      <c r="E80" s="294">
        <v>10</v>
      </c>
      <c r="F80" s="200"/>
      <c r="G80" s="200"/>
    </row>
    <row r="81" spans="1:7" ht="15.75" x14ac:dyDescent="0.25">
      <c r="A81" s="192" t="s">
        <v>6</v>
      </c>
      <c r="B81" s="140"/>
      <c r="C81" s="139">
        <v>10</v>
      </c>
      <c r="D81" s="140"/>
      <c r="E81" s="139">
        <v>10</v>
      </c>
      <c r="F81" s="200"/>
      <c r="G81" s="200">
        <f t="shared" ref="G81" si="44">F81*310</f>
        <v>0</v>
      </c>
    </row>
    <row r="82" spans="1:7" ht="15.75" x14ac:dyDescent="0.25">
      <c r="A82" s="276" t="s">
        <v>30</v>
      </c>
      <c r="B82" s="294">
        <v>10</v>
      </c>
      <c r="C82" s="294">
        <v>15</v>
      </c>
      <c r="D82" s="293">
        <v>5.5</v>
      </c>
      <c r="E82" s="293">
        <v>19.5</v>
      </c>
      <c r="F82" s="200"/>
      <c r="G82" s="200"/>
    </row>
    <row r="83" spans="1:7" ht="15.75" x14ac:dyDescent="0.25">
      <c r="A83" s="192" t="s">
        <v>6</v>
      </c>
      <c r="B83" s="139">
        <v>4</v>
      </c>
      <c r="C83" s="139">
        <v>15</v>
      </c>
      <c r="D83" s="138">
        <v>5.5</v>
      </c>
      <c r="E83" s="138">
        <v>13.5</v>
      </c>
      <c r="F83" s="200"/>
      <c r="G83" s="200">
        <f t="shared" ref="G83" si="45">F83*220</f>
        <v>0</v>
      </c>
    </row>
    <row r="84" spans="1:7" ht="15.75" x14ac:dyDescent="0.25">
      <c r="A84" s="192" t="s">
        <v>8</v>
      </c>
      <c r="B84" s="139">
        <v>6</v>
      </c>
      <c r="C84" s="140"/>
      <c r="D84" s="140"/>
      <c r="E84" s="139">
        <v>6</v>
      </c>
      <c r="F84" s="212"/>
      <c r="G84" s="200">
        <f t="shared" ref="G84" si="46">F84*310</f>
        <v>0</v>
      </c>
    </row>
    <row r="85" spans="1:7" ht="15.75" x14ac:dyDescent="0.25">
      <c r="A85" s="276" t="s">
        <v>31</v>
      </c>
      <c r="B85" s="293">
        <v>3.5</v>
      </c>
      <c r="C85" s="294">
        <v>24</v>
      </c>
      <c r="D85" s="293">
        <v>10.5</v>
      </c>
      <c r="E85" s="294">
        <v>17</v>
      </c>
      <c r="F85" s="200"/>
      <c r="G85" s="200"/>
    </row>
    <row r="86" spans="1:7" ht="15.75" x14ac:dyDescent="0.25">
      <c r="A86" s="192" t="s">
        <v>6</v>
      </c>
      <c r="B86" s="138">
        <v>0.5</v>
      </c>
      <c r="C86" s="139">
        <v>20</v>
      </c>
      <c r="D86" s="139">
        <v>8</v>
      </c>
      <c r="E86" s="138">
        <v>12.5</v>
      </c>
      <c r="F86" s="200"/>
      <c r="G86" s="200">
        <f t="shared" ref="G86" si="47">F86*220</f>
        <v>0</v>
      </c>
    </row>
    <row r="87" spans="1:7" ht="15.75" x14ac:dyDescent="0.25">
      <c r="A87" s="192" t="s">
        <v>8</v>
      </c>
      <c r="B87" s="139">
        <v>3</v>
      </c>
      <c r="C87" s="139">
        <v>4</v>
      </c>
      <c r="D87" s="138">
        <v>2.5</v>
      </c>
      <c r="E87" s="138">
        <v>4.5</v>
      </c>
      <c r="F87" s="200"/>
      <c r="G87" s="200">
        <f t="shared" ref="G87" si="48">F87*310</f>
        <v>0</v>
      </c>
    </row>
    <row r="88" spans="1:7" ht="15.75" x14ac:dyDescent="0.25">
      <c r="A88" s="276" t="s">
        <v>32</v>
      </c>
      <c r="B88" s="293">
        <v>12.5</v>
      </c>
      <c r="C88" s="295"/>
      <c r="D88" s="294">
        <v>2</v>
      </c>
      <c r="E88" s="293">
        <v>10.5</v>
      </c>
      <c r="F88" s="200"/>
      <c r="G88" s="200"/>
    </row>
    <row r="89" spans="1:7" ht="15.75" x14ac:dyDescent="0.25">
      <c r="A89" s="192" t="s">
        <v>6</v>
      </c>
      <c r="B89" s="138">
        <v>12.5</v>
      </c>
      <c r="C89" s="140"/>
      <c r="D89" s="139">
        <v>2</v>
      </c>
      <c r="E89" s="138">
        <v>10.5</v>
      </c>
      <c r="F89" s="200"/>
      <c r="G89" s="200">
        <f>F89*220</f>
        <v>0</v>
      </c>
    </row>
    <row r="90" spans="1:7" ht="15.75" x14ac:dyDescent="0.25">
      <c r="A90" s="276" t="s">
        <v>33</v>
      </c>
      <c r="B90" s="294">
        <v>13</v>
      </c>
      <c r="C90" s="294">
        <v>4</v>
      </c>
      <c r="D90" s="295"/>
      <c r="E90" s="294">
        <v>17</v>
      </c>
      <c r="F90" s="200"/>
      <c r="G90" s="200"/>
    </row>
    <row r="91" spans="1:7" ht="15.75" x14ac:dyDescent="0.25">
      <c r="A91" s="192" t="s">
        <v>6</v>
      </c>
      <c r="B91" s="139">
        <v>9</v>
      </c>
      <c r="C91" s="140"/>
      <c r="D91" s="140"/>
      <c r="E91" s="139">
        <v>9</v>
      </c>
      <c r="F91" s="200"/>
      <c r="G91" s="200">
        <f t="shared" ref="G91" si="49">F91*220</f>
        <v>0</v>
      </c>
    </row>
    <row r="92" spans="1:7" ht="15.75" x14ac:dyDescent="0.25">
      <c r="A92" s="192" t="s">
        <v>8</v>
      </c>
      <c r="B92" s="139">
        <v>4</v>
      </c>
      <c r="C92" s="139">
        <v>4</v>
      </c>
      <c r="D92" s="140"/>
      <c r="E92" s="139">
        <v>8</v>
      </c>
      <c r="F92" s="200"/>
      <c r="G92" s="200">
        <f t="shared" ref="G92" si="50">F92*310</f>
        <v>0</v>
      </c>
    </row>
    <row r="93" spans="1:7" ht="15.75" x14ac:dyDescent="0.25">
      <c r="A93" s="276" t="s">
        <v>34</v>
      </c>
      <c r="B93" s="293">
        <v>24.5</v>
      </c>
      <c r="C93" s="295"/>
      <c r="D93" s="294">
        <v>2</v>
      </c>
      <c r="E93" s="293">
        <v>22.5</v>
      </c>
      <c r="F93" s="200"/>
      <c r="G93" s="200"/>
    </row>
    <row r="94" spans="1:7" ht="15.75" x14ac:dyDescent="0.25">
      <c r="A94" s="192" t="s">
        <v>6</v>
      </c>
      <c r="B94" s="139">
        <v>21</v>
      </c>
      <c r="C94" s="140"/>
      <c r="D94" s="139">
        <v>1</v>
      </c>
      <c r="E94" s="139">
        <v>20</v>
      </c>
      <c r="F94" s="200"/>
      <c r="G94" s="200">
        <f t="shared" ref="G94" si="51">F94*220</f>
        <v>0</v>
      </c>
    </row>
    <row r="95" spans="1:7" ht="15.75" x14ac:dyDescent="0.25">
      <c r="A95" s="192" t="s">
        <v>8</v>
      </c>
      <c r="B95" s="138">
        <v>3.5</v>
      </c>
      <c r="C95" s="140"/>
      <c r="D95" s="139">
        <v>1</v>
      </c>
      <c r="E95" s="138">
        <v>2.5</v>
      </c>
      <c r="F95" s="200"/>
      <c r="G95" s="200">
        <f t="shared" ref="G95" si="52">F95*310</f>
        <v>0</v>
      </c>
    </row>
    <row r="96" spans="1:7" ht="15.75" x14ac:dyDescent="0.25">
      <c r="A96" s="276" t="s">
        <v>35</v>
      </c>
      <c r="B96" s="294">
        <v>13</v>
      </c>
      <c r="C96" s="295"/>
      <c r="D96" s="295"/>
      <c r="E96" s="294">
        <v>13</v>
      </c>
      <c r="F96" s="200"/>
      <c r="G96" s="200"/>
    </row>
    <row r="97" spans="1:7" ht="15.75" x14ac:dyDescent="0.25">
      <c r="A97" s="192" t="s">
        <v>6</v>
      </c>
      <c r="B97" s="139">
        <v>12</v>
      </c>
      <c r="C97" s="140"/>
      <c r="D97" s="140"/>
      <c r="E97" s="139">
        <v>12</v>
      </c>
      <c r="F97" s="200"/>
      <c r="G97" s="200">
        <f t="shared" ref="G97" si="53">F97*220</f>
        <v>0</v>
      </c>
    </row>
    <row r="98" spans="1:7" ht="15.75" x14ac:dyDescent="0.25">
      <c r="A98" s="192" t="s">
        <v>8</v>
      </c>
      <c r="B98" s="139">
        <v>1</v>
      </c>
      <c r="C98" s="140"/>
      <c r="D98" s="140"/>
      <c r="E98" s="139">
        <v>1</v>
      </c>
      <c r="F98" s="200"/>
      <c r="G98" s="200">
        <f t="shared" ref="G98" si="54">F98*310</f>
        <v>0</v>
      </c>
    </row>
    <row r="99" spans="1:7" ht="15.75" x14ac:dyDescent="0.25">
      <c r="A99" s="276" t="s">
        <v>36</v>
      </c>
      <c r="B99" s="294">
        <v>10</v>
      </c>
      <c r="C99" s="294">
        <v>4</v>
      </c>
      <c r="D99" s="293">
        <v>1.5</v>
      </c>
      <c r="E99" s="293">
        <v>12.5</v>
      </c>
      <c r="F99" s="200"/>
      <c r="G99" s="200"/>
    </row>
    <row r="100" spans="1:7" ht="15.75" x14ac:dyDescent="0.25">
      <c r="A100" s="192" t="s">
        <v>6</v>
      </c>
      <c r="B100" s="138">
        <v>9.5</v>
      </c>
      <c r="C100" s="140"/>
      <c r="D100" s="140"/>
      <c r="E100" s="138">
        <v>9.5</v>
      </c>
      <c r="F100" s="200"/>
      <c r="G100" s="200">
        <f t="shared" ref="G100" si="55">F100*220</f>
        <v>0</v>
      </c>
    </row>
    <row r="101" spans="1:7" ht="15.75" x14ac:dyDescent="0.25">
      <c r="A101" s="192" t="s">
        <v>8</v>
      </c>
      <c r="B101" s="138">
        <v>0.5</v>
      </c>
      <c r="C101" s="139">
        <v>4</v>
      </c>
      <c r="D101" s="138">
        <v>1.5</v>
      </c>
      <c r="E101" s="139">
        <v>3</v>
      </c>
      <c r="F101" s="200"/>
      <c r="G101" s="200">
        <f t="shared" ref="G101" si="56">F101*310</f>
        <v>0</v>
      </c>
    </row>
    <row r="102" spans="1:7" ht="15.75" x14ac:dyDescent="0.25">
      <c r="A102" s="276" t="s">
        <v>37</v>
      </c>
      <c r="B102" s="294">
        <v>18</v>
      </c>
      <c r="C102" s="295"/>
      <c r="D102" s="295"/>
      <c r="E102" s="294">
        <v>18</v>
      </c>
      <c r="F102" s="200"/>
      <c r="G102" s="200"/>
    </row>
    <row r="103" spans="1:7" ht="15.75" x14ac:dyDescent="0.25">
      <c r="A103" s="192" t="s">
        <v>6</v>
      </c>
      <c r="B103" s="139">
        <v>11</v>
      </c>
      <c r="C103" s="140"/>
      <c r="D103" s="140"/>
      <c r="E103" s="139">
        <v>11</v>
      </c>
      <c r="F103" s="200"/>
      <c r="G103" s="200">
        <f t="shared" ref="G103" si="57">F103*220</f>
        <v>0</v>
      </c>
    </row>
    <row r="104" spans="1:7" ht="15.75" x14ac:dyDescent="0.25">
      <c r="A104" s="192" t="s">
        <v>8</v>
      </c>
      <c r="B104" s="139">
        <v>7</v>
      </c>
      <c r="C104" s="140"/>
      <c r="D104" s="140"/>
      <c r="E104" s="139">
        <v>7</v>
      </c>
      <c r="F104" s="200"/>
      <c r="G104" s="200">
        <f t="shared" ref="G104" si="58">F104*310</f>
        <v>0</v>
      </c>
    </row>
    <row r="105" spans="1:7" ht="15.75" x14ac:dyDescent="0.25">
      <c r="A105" s="276" t="s">
        <v>38</v>
      </c>
      <c r="B105" s="293">
        <v>11.5</v>
      </c>
      <c r="C105" s="294">
        <v>8</v>
      </c>
      <c r="D105" s="294">
        <v>6</v>
      </c>
      <c r="E105" s="293">
        <v>13.5</v>
      </c>
      <c r="F105" s="200"/>
      <c r="G105" s="200"/>
    </row>
    <row r="106" spans="1:7" ht="15.75" x14ac:dyDescent="0.25">
      <c r="A106" s="192" t="s">
        <v>6</v>
      </c>
      <c r="B106" s="139">
        <v>5</v>
      </c>
      <c r="C106" s="139">
        <v>8</v>
      </c>
      <c r="D106" s="138">
        <v>3.5</v>
      </c>
      <c r="E106" s="138">
        <v>9.5</v>
      </c>
      <c r="F106" s="200"/>
      <c r="G106" s="200">
        <f t="shared" ref="G106" si="59">F106*220</f>
        <v>0</v>
      </c>
    </row>
    <row r="107" spans="1:7" ht="15.75" x14ac:dyDescent="0.25">
      <c r="A107" s="192" t="s">
        <v>8</v>
      </c>
      <c r="B107" s="138">
        <v>6.5</v>
      </c>
      <c r="C107" s="140"/>
      <c r="D107" s="138">
        <v>2.5</v>
      </c>
      <c r="E107" s="139">
        <v>4</v>
      </c>
      <c r="F107" s="200"/>
      <c r="G107" s="200">
        <f t="shared" ref="G107" si="60">F107*310</f>
        <v>0</v>
      </c>
    </row>
    <row r="108" spans="1:7" ht="15.75" x14ac:dyDescent="0.25">
      <c r="A108" s="276" t="s">
        <v>39</v>
      </c>
      <c r="B108" s="293">
        <v>15.5</v>
      </c>
      <c r="C108" s="294">
        <v>4</v>
      </c>
      <c r="D108" s="294">
        <v>1</v>
      </c>
      <c r="E108" s="293">
        <v>18.5</v>
      </c>
      <c r="F108" s="200"/>
      <c r="G108" s="200"/>
    </row>
    <row r="109" spans="1:7" ht="15.75" x14ac:dyDescent="0.25">
      <c r="A109" s="192" t="s">
        <v>6</v>
      </c>
      <c r="B109" s="139">
        <v>14</v>
      </c>
      <c r="C109" s="140"/>
      <c r="D109" s="139">
        <v>1</v>
      </c>
      <c r="E109" s="139">
        <v>13</v>
      </c>
      <c r="F109" s="200"/>
      <c r="G109" s="200">
        <f t="shared" ref="G109" si="61">F109*220</f>
        <v>0</v>
      </c>
    </row>
    <row r="110" spans="1:7" ht="15.75" x14ac:dyDescent="0.25">
      <c r="A110" s="192" t="s">
        <v>8</v>
      </c>
      <c r="B110" s="138">
        <v>1.5</v>
      </c>
      <c r="C110" s="139">
        <v>4</v>
      </c>
      <c r="D110" s="140"/>
      <c r="E110" s="138">
        <v>5.5</v>
      </c>
      <c r="F110" s="200"/>
      <c r="G110" s="200">
        <f t="shared" ref="G110" si="62">F110*310</f>
        <v>0</v>
      </c>
    </row>
    <row r="111" spans="1:7" ht="15.75" x14ac:dyDescent="0.25">
      <c r="A111" s="276" t="s">
        <v>40</v>
      </c>
      <c r="B111" s="293">
        <v>7.5</v>
      </c>
      <c r="C111" s="295"/>
      <c r="D111" s="293">
        <v>1.5</v>
      </c>
      <c r="E111" s="294">
        <v>6</v>
      </c>
      <c r="F111" s="200"/>
      <c r="G111" s="200"/>
    </row>
    <row r="112" spans="1:7" ht="15.75" x14ac:dyDescent="0.25">
      <c r="A112" s="192" t="s">
        <v>6</v>
      </c>
      <c r="B112" s="139">
        <v>7</v>
      </c>
      <c r="C112" s="140"/>
      <c r="D112" s="138">
        <v>1.5</v>
      </c>
      <c r="E112" s="138">
        <v>5.5</v>
      </c>
      <c r="F112" s="200"/>
      <c r="G112" s="200">
        <f t="shared" ref="G112" si="63">F112*220</f>
        <v>0</v>
      </c>
    </row>
    <row r="113" spans="1:7" ht="15.75" x14ac:dyDescent="0.25">
      <c r="A113" s="192" t="s">
        <v>8</v>
      </c>
      <c r="B113" s="138">
        <v>0.5</v>
      </c>
      <c r="C113" s="140"/>
      <c r="D113" s="140"/>
      <c r="E113" s="138">
        <v>0.5</v>
      </c>
      <c r="F113" s="200"/>
      <c r="G113" s="200">
        <f t="shared" ref="G113" si="64">F113*310</f>
        <v>0</v>
      </c>
    </row>
    <row r="114" spans="1:7" ht="15.75" x14ac:dyDescent="0.25">
      <c r="A114" s="276" t="s">
        <v>41</v>
      </c>
      <c r="B114" s="293">
        <v>14.5</v>
      </c>
      <c r="C114" s="295"/>
      <c r="D114" s="294">
        <v>5</v>
      </c>
      <c r="E114" s="293">
        <v>9.5</v>
      </c>
      <c r="F114" s="200"/>
      <c r="G114" s="200"/>
    </row>
    <row r="115" spans="1:7" ht="15.75" x14ac:dyDescent="0.25">
      <c r="A115" s="192" t="s">
        <v>6</v>
      </c>
      <c r="B115" s="138">
        <v>10.5</v>
      </c>
      <c r="C115" s="140"/>
      <c r="D115" s="139">
        <v>5</v>
      </c>
      <c r="E115" s="138">
        <v>5.5</v>
      </c>
      <c r="F115" s="200">
        <v>10</v>
      </c>
      <c r="G115" s="200">
        <f t="shared" ref="G115" si="65">F115*220</f>
        <v>2200</v>
      </c>
    </row>
    <row r="116" spans="1:7" ht="16.5" thickBot="1" x14ac:dyDescent="0.3">
      <c r="A116" s="286" t="s">
        <v>8</v>
      </c>
      <c r="B116" s="139">
        <v>4</v>
      </c>
      <c r="C116" s="140"/>
      <c r="D116" s="140"/>
      <c r="E116" s="139">
        <v>4</v>
      </c>
      <c r="F116" s="258"/>
      <c r="G116" s="258">
        <f t="shared" ref="G116" si="66">F116*310</f>
        <v>0</v>
      </c>
    </row>
    <row r="117" spans="1:7" ht="15.75" x14ac:dyDescent="0.25">
      <c r="A117" s="289" t="s">
        <v>274</v>
      </c>
      <c r="B117" s="1"/>
      <c r="C117" s="1"/>
      <c r="D117" s="1"/>
      <c r="E117" s="1"/>
      <c r="F117" s="265"/>
      <c r="G117" s="266"/>
    </row>
    <row r="118" spans="1:7" ht="16.5" thickBot="1" x14ac:dyDescent="0.3">
      <c r="A118" s="292" t="s">
        <v>6</v>
      </c>
      <c r="B118" s="1"/>
      <c r="C118" s="1"/>
      <c r="D118" s="1"/>
      <c r="E118" s="1"/>
      <c r="F118" s="270"/>
      <c r="G118" s="271">
        <f t="shared" ref="G118" si="67">F118*220</f>
        <v>0</v>
      </c>
    </row>
    <row r="119" spans="1:7" ht="15.75" x14ac:dyDescent="0.25">
      <c r="A119" s="287" t="s">
        <v>42</v>
      </c>
      <c r="B119" s="294">
        <v>23</v>
      </c>
      <c r="C119" s="295"/>
      <c r="D119" s="294">
        <v>3</v>
      </c>
      <c r="E119" s="294">
        <v>20</v>
      </c>
      <c r="F119" s="262"/>
      <c r="G119" s="262"/>
    </row>
    <row r="120" spans="1:7" ht="15.75" x14ac:dyDescent="0.25">
      <c r="A120" s="192" t="s">
        <v>6</v>
      </c>
      <c r="B120" s="139">
        <v>19</v>
      </c>
      <c r="C120" s="140"/>
      <c r="D120" s="139">
        <v>3</v>
      </c>
      <c r="E120" s="139">
        <v>16</v>
      </c>
      <c r="F120" s="200"/>
      <c r="G120" s="200">
        <f>F120*220</f>
        <v>0</v>
      </c>
    </row>
    <row r="121" spans="1:7" ht="15.75" x14ac:dyDescent="0.25">
      <c r="A121" s="192" t="s">
        <v>8</v>
      </c>
      <c r="B121" s="139">
        <v>4</v>
      </c>
      <c r="C121" s="140"/>
      <c r="D121" s="140"/>
      <c r="E121" s="139">
        <v>4</v>
      </c>
      <c r="F121" s="200"/>
      <c r="G121" s="200">
        <f>F121*310</f>
        <v>0</v>
      </c>
    </row>
    <row r="122" spans="1:7" ht="15.75" x14ac:dyDescent="0.25">
      <c r="A122" s="276" t="s">
        <v>125</v>
      </c>
      <c r="B122" s="293">
        <v>10.5</v>
      </c>
      <c r="C122" s="295"/>
      <c r="D122" s="293">
        <v>1.5</v>
      </c>
      <c r="E122" s="294">
        <v>9</v>
      </c>
      <c r="F122" s="212"/>
      <c r="G122" s="200"/>
    </row>
    <row r="123" spans="1:7" ht="15.75" x14ac:dyDescent="0.25">
      <c r="A123" s="192" t="s">
        <v>6</v>
      </c>
      <c r="B123" s="138">
        <v>10.5</v>
      </c>
      <c r="C123" s="140"/>
      <c r="D123" s="138">
        <v>1.5</v>
      </c>
      <c r="E123" s="139">
        <v>9</v>
      </c>
      <c r="F123" s="212">
        <v>10</v>
      </c>
      <c r="G123" s="200">
        <f>F123*220</f>
        <v>2200</v>
      </c>
    </row>
    <row r="124" spans="1:7" ht="15.75" x14ac:dyDescent="0.25">
      <c r="A124" s="276" t="s">
        <v>43</v>
      </c>
      <c r="B124" s="293">
        <v>18.5</v>
      </c>
      <c r="C124" s="294">
        <v>17</v>
      </c>
      <c r="D124" s="294">
        <v>15</v>
      </c>
      <c r="E124" s="293">
        <v>20.5</v>
      </c>
      <c r="F124" s="200"/>
      <c r="G124" s="200"/>
    </row>
    <row r="125" spans="1:7" ht="15.75" x14ac:dyDescent="0.25">
      <c r="A125" s="192" t="s">
        <v>6</v>
      </c>
      <c r="B125" s="138">
        <v>13.5</v>
      </c>
      <c r="C125" s="139">
        <v>10</v>
      </c>
      <c r="D125" s="139">
        <v>7</v>
      </c>
      <c r="E125" s="138">
        <v>16.5</v>
      </c>
      <c r="F125" s="200"/>
      <c r="G125" s="200">
        <f t="shared" ref="G125:G140" si="68">F125*220</f>
        <v>0</v>
      </c>
    </row>
    <row r="126" spans="1:7" ht="15.75" x14ac:dyDescent="0.25">
      <c r="A126" s="192" t="s">
        <v>8</v>
      </c>
      <c r="B126" s="139">
        <v>5</v>
      </c>
      <c r="C126" s="139">
        <v>7</v>
      </c>
      <c r="D126" s="139">
        <v>8</v>
      </c>
      <c r="E126" s="139">
        <v>4</v>
      </c>
      <c r="F126" s="200"/>
      <c r="G126" s="200">
        <f t="shared" ref="G126:G141" si="69">F126*310</f>
        <v>0</v>
      </c>
    </row>
    <row r="127" spans="1:7" ht="15.75" x14ac:dyDescent="0.25">
      <c r="A127" s="276" t="s">
        <v>264</v>
      </c>
      <c r="B127" s="138"/>
      <c r="C127" s="139"/>
      <c r="D127" s="139"/>
      <c r="E127" s="138"/>
      <c r="F127" s="200"/>
      <c r="G127" s="200"/>
    </row>
    <row r="128" spans="1:7" ht="15.75" x14ac:dyDescent="0.25">
      <c r="A128" s="192" t="s">
        <v>6</v>
      </c>
      <c r="B128" s="139"/>
      <c r="C128" s="139"/>
      <c r="D128" s="139"/>
      <c r="E128" s="139"/>
      <c r="F128" s="200">
        <v>10</v>
      </c>
      <c r="G128" s="200">
        <f t="shared" si="68"/>
        <v>2200</v>
      </c>
    </row>
    <row r="129" spans="1:7" ht="15.75" x14ac:dyDescent="0.25">
      <c r="A129" s="192" t="s">
        <v>8</v>
      </c>
      <c r="B129" s="139"/>
      <c r="C129" s="139"/>
      <c r="D129" s="139"/>
      <c r="E129" s="139"/>
      <c r="F129" s="200"/>
      <c r="G129" s="200">
        <f t="shared" si="69"/>
        <v>0</v>
      </c>
    </row>
    <row r="130" spans="1:7" ht="15.75" x14ac:dyDescent="0.25">
      <c r="A130" s="276" t="s">
        <v>265</v>
      </c>
      <c r="B130" s="136"/>
      <c r="C130" s="136"/>
      <c r="D130" s="135"/>
      <c r="E130" s="135"/>
      <c r="F130" s="200"/>
      <c r="G130" s="200"/>
    </row>
    <row r="131" spans="1:7" ht="15.75" x14ac:dyDescent="0.25">
      <c r="A131" s="192" t="s">
        <v>6</v>
      </c>
      <c r="B131" s="139"/>
      <c r="C131" s="139"/>
      <c r="D131" s="138"/>
      <c r="E131" s="138"/>
      <c r="F131" s="200"/>
      <c r="G131" s="200">
        <f t="shared" si="68"/>
        <v>0</v>
      </c>
    </row>
    <row r="132" spans="1:7" ht="15.75" x14ac:dyDescent="0.25">
      <c r="A132" s="192" t="s">
        <v>8</v>
      </c>
      <c r="B132" s="139"/>
      <c r="C132" s="139"/>
      <c r="D132" s="139"/>
      <c r="E132" s="139"/>
      <c r="F132" s="200"/>
      <c r="G132" s="200">
        <f t="shared" si="69"/>
        <v>0</v>
      </c>
    </row>
    <row r="133" spans="1:7" ht="15.75" x14ac:dyDescent="0.25">
      <c r="A133" s="276" t="s">
        <v>266</v>
      </c>
      <c r="B133" s="136"/>
      <c r="C133" s="136"/>
      <c r="D133" s="135"/>
      <c r="E133" s="135"/>
      <c r="F133" s="200"/>
      <c r="G133" s="200"/>
    </row>
    <row r="134" spans="1:7" ht="15.75" x14ac:dyDescent="0.25">
      <c r="A134" s="192" t="s">
        <v>6</v>
      </c>
      <c r="B134" s="139"/>
      <c r="C134" s="139"/>
      <c r="D134" s="138"/>
      <c r="E134" s="138"/>
      <c r="F134" s="200"/>
      <c r="G134" s="200">
        <f t="shared" si="68"/>
        <v>0</v>
      </c>
    </row>
    <row r="135" spans="1:7" ht="15.75" x14ac:dyDescent="0.25">
      <c r="A135" s="192" t="s">
        <v>8</v>
      </c>
      <c r="B135" s="139"/>
      <c r="C135" s="139"/>
      <c r="D135" s="139"/>
      <c r="E135" s="139"/>
      <c r="F135" s="200"/>
      <c r="G135" s="200">
        <f t="shared" si="69"/>
        <v>0</v>
      </c>
    </row>
    <row r="136" spans="1:7" ht="15.75" x14ac:dyDescent="0.25">
      <c r="A136" s="276" t="s">
        <v>267</v>
      </c>
      <c r="B136" s="136"/>
      <c r="C136" s="136"/>
      <c r="D136" s="135"/>
      <c r="E136" s="135"/>
      <c r="F136" s="200"/>
      <c r="G136" s="200"/>
    </row>
    <row r="137" spans="1:7" ht="15.75" x14ac:dyDescent="0.25">
      <c r="A137" s="192" t="s">
        <v>6</v>
      </c>
      <c r="B137" s="139"/>
      <c r="C137" s="139"/>
      <c r="D137" s="138"/>
      <c r="E137" s="138"/>
      <c r="F137" s="200"/>
      <c r="G137" s="200">
        <f t="shared" si="68"/>
        <v>0</v>
      </c>
    </row>
    <row r="138" spans="1:7" ht="15.75" x14ac:dyDescent="0.25">
      <c r="A138" s="192" t="s">
        <v>8</v>
      </c>
      <c r="B138" s="139"/>
      <c r="C138" s="139"/>
      <c r="D138" s="139"/>
      <c r="E138" s="139"/>
      <c r="F138" s="200"/>
      <c r="G138" s="200">
        <f t="shared" si="69"/>
        <v>0</v>
      </c>
    </row>
    <row r="139" spans="1:7" ht="15.75" x14ac:dyDescent="0.25">
      <c r="A139" s="276" t="s">
        <v>268</v>
      </c>
      <c r="B139" s="136"/>
      <c r="C139" s="136"/>
      <c r="D139" s="135"/>
      <c r="E139" s="135"/>
      <c r="F139" s="200"/>
      <c r="G139" s="200"/>
    </row>
    <row r="140" spans="1:7" ht="15.75" x14ac:dyDescent="0.25">
      <c r="A140" s="192" t="s">
        <v>6</v>
      </c>
      <c r="B140" s="139"/>
      <c r="C140" s="139"/>
      <c r="D140" s="138"/>
      <c r="E140" s="138"/>
      <c r="F140" s="200"/>
      <c r="G140" s="200">
        <f t="shared" si="68"/>
        <v>0</v>
      </c>
    </row>
    <row r="141" spans="1:7" ht="15.75" x14ac:dyDescent="0.25">
      <c r="A141" s="192" t="s">
        <v>8</v>
      </c>
      <c r="B141" s="139"/>
      <c r="C141" s="139"/>
      <c r="D141" s="139"/>
      <c r="E141" s="139"/>
      <c r="F141" s="200"/>
      <c r="G141" s="200">
        <f t="shared" si="69"/>
        <v>0</v>
      </c>
    </row>
    <row r="142" spans="1:7" ht="15.75" x14ac:dyDescent="0.25">
      <c r="A142" s="276" t="s">
        <v>269</v>
      </c>
      <c r="B142" s="136"/>
      <c r="C142" s="136"/>
      <c r="D142" s="135"/>
      <c r="E142" s="135"/>
      <c r="F142" s="200"/>
      <c r="G142" s="200"/>
    </row>
    <row r="143" spans="1:7" ht="15.75" x14ac:dyDescent="0.25">
      <c r="A143" s="192" t="s">
        <v>6</v>
      </c>
      <c r="B143" s="139"/>
      <c r="C143" s="139"/>
      <c r="D143" s="138"/>
      <c r="E143" s="138"/>
      <c r="F143" s="200"/>
      <c r="G143" s="200">
        <f>F143*275</f>
        <v>0</v>
      </c>
    </row>
    <row r="144" spans="1:7" ht="15.75" x14ac:dyDescent="0.25">
      <c r="A144" s="192" t="s">
        <v>8</v>
      </c>
      <c r="B144" s="139"/>
      <c r="C144" s="139"/>
      <c r="D144" s="139"/>
      <c r="E144" s="139"/>
      <c r="F144" s="200"/>
      <c r="G144" s="200">
        <f>F144*392</f>
        <v>0</v>
      </c>
    </row>
    <row r="145" spans="1:7" ht="15.75" x14ac:dyDescent="0.25">
      <c r="A145" s="276" t="s">
        <v>270</v>
      </c>
      <c r="B145" s="136"/>
      <c r="C145" s="136"/>
      <c r="D145" s="135"/>
      <c r="E145" s="135"/>
      <c r="F145" s="200"/>
      <c r="G145" s="200"/>
    </row>
    <row r="146" spans="1:7" ht="15.75" x14ac:dyDescent="0.25">
      <c r="A146" s="192" t="s">
        <v>6</v>
      </c>
      <c r="B146" s="139"/>
      <c r="C146" s="139"/>
      <c r="D146" s="138"/>
      <c r="E146" s="138"/>
      <c r="F146" s="200">
        <v>10</v>
      </c>
      <c r="G146" s="200">
        <f>F146*220</f>
        <v>2200</v>
      </c>
    </row>
    <row r="147" spans="1:7" ht="15.75" x14ac:dyDescent="0.25">
      <c r="A147" s="192" t="s">
        <v>8</v>
      </c>
      <c r="B147" s="139"/>
      <c r="C147" s="139"/>
      <c r="D147" s="139"/>
      <c r="E147" s="139"/>
      <c r="F147" s="200"/>
      <c r="G147" s="200">
        <f>F147*392</f>
        <v>0</v>
      </c>
    </row>
    <row r="148" spans="1:7" ht="12.75" x14ac:dyDescent="0.2">
      <c r="B148" s="225">
        <v>745</v>
      </c>
      <c r="C148" s="225">
        <v>522</v>
      </c>
      <c r="D148" s="225">
        <v>421</v>
      </c>
      <c r="E148" s="225">
        <v>846</v>
      </c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88:G90 F85:F87 F91:F121 F4:F26 G4:G87 F124 G91:G147">
    <cfRule type="cellIs" dxfId="247" priority="42" operator="equal">
      <formula>0</formula>
    </cfRule>
  </conditionalFormatting>
  <conditionalFormatting sqref="G5:G147">
    <cfRule type="cellIs" dxfId="246" priority="41" operator="equal">
      <formula>0</formula>
    </cfRule>
  </conditionalFormatting>
  <conditionalFormatting sqref="F125:G145">
    <cfRule type="cellIs" dxfId="245" priority="40" operator="equal">
      <formula>0</formula>
    </cfRule>
  </conditionalFormatting>
  <conditionalFormatting sqref="G125:G145">
    <cfRule type="cellIs" dxfId="244" priority="39" operator="equal">
      <formula>0</formula>
    </cfRule>
  </conditionalFormatting>
  <conditionalFormatting sqref="G125:G145">
    <cfRule type="cellIs" dxfId="243" priority="38" operator="equal">
      <formula>0</formula>
    </cfRule>
  </conditionalFormatting>
  <conditionalFormatting sqref="G125:G145">
    <cfRule type="cellIs" dxfId="242" priority="37" operator="equal">
      <formula>0</formula>
    </cfRule>
  </conditionalFormatting>
  <conditionalFormatting sqref="F73:F74 F28:F42 F44:F56 F58:F71 F77:F83 F88:G90 F85:F87 F91:F121 F4:F26 G4:G87 F124 G91:G147">
    <cfRule type="cellIs" dxfId="241" priority="36" operator="equal">
      <formula>0</formula>
    </cfRule>
  </conditionalFormatting>
  <conditionalFormatting sqref="G5:G147">
    <cfRule type="cellIs" dxfId="240" priority="35" operator="equal">
      <formula>0</formula>
    </cfRule>
  </conditionalFormatting>
  <conditionalFormatting sqref="F125:G145">
    <cfRule type="cellIs" dxfId="239" priority="34" operator="equal">
      <formula>0</formula>
    </cfRule>
  </conditionalFormatting>
  <conditionalFormatting sqref="G125:G145">
    <cfRule type="cellIs" dxfId="238" priority="33" operator="equal">
      <formula>0</formula>
    </cfRule>
  </conditionalFormatting>
  <conditionalFormatting sqref="G125:G145">
    <cfRule type="cellIs" dxfId="237" priority="32" operator="equal">
      <formula>0</formula>
    </cfRule>
  </conditionalFormatting>
  <conditionalFormatting sqref="G125:G145">
    <cfRule type="cellIs" dxfId="236" priority="31" operator="equal">
      <formula>0</formula>
    </cfRule>
  </conditionalFormatting>
  <conditionalFormatting sqref="F73:F74 F28:F42 F44:F56 F58:F71 F77:F83 F88:G90 F85:F87 F91:F121 F4:F26 G4:G87 F124 G91:G147">
    <cfRule type="cellIs" dxfId="235" priority="30" operator="equal">
      <formula>0</formula>
    </cfRule>
  </conditionalFormatting>
  <conditionalFormatting sqref="G5:G147">
    <cfRule type="cellIs" dxfId="234" priority="29" operator="equal">
      <formula>0</formula>
    </cfRule>
  </conditionalFormatting>
  <conditionalFormatting sqref="F125:G145">
    <cfRule type="cellIs" dxfId="233" priority="28" operator="equal">
      <formula>0</formula>
    </cfRule>
  </conditionalFormatting>
  <conditionalFormatting sqref="G125:G145">
    <cfRule type="cellIs" dxfId="232" priority="27" operator="equal">
      <formula>0</formula>
    </cfRule>
  </conditionalFormatting>
  <conditionalFormatting sqref="G125:G145">
    <cfRule type="cellIs" dxfId="231" priority="26" operator="equal">
      <formula>0</formula>
    </cfRule>
  </conditionalFormatting>
  <conditionalFormatting sqref="G125:G145">
    <cfRule type="cellIs" dxfId="230" priority="25" operator="equal">
      <formula>0</formula>
    </cfRule>
  </conditionalFormatting>
  <conditionalFormatting sqref="F73:F74 F28:F42 F44:F56 F58:F71 F77:F83 F88:G90 F85:F87 F91:F121 F4:F26 G4:G87 F124 G91:G147">
    <cfRule type="cellIs" dxfId="229" priority="24" operator="equal">
      <formula>0</formula>
    </cfRule>
  </conditionalFormatting>
  <conditionalFormatting sqref="G5:G147">
    <cfRule type="cellIs" dxfId="228" priority="23" operator="equal">
      <formula>0</formula>
    </cfRule>
  </conditionalFormatting>
  <conditionalFormatting sqref="F125:G145">
    <cfRule type="cellIs" dxfId="227" priority="22" operator="equal">
      <formula>0</formula>
    </cfRule>
  </conditionalFormatting>
  <conditionalFormatting sqref="G125:G145">
    <cfRule type="cellIs" dxfId="226" priority="21" operator="equal">
      <formula>0</formula>
    </cfRule>
  </conditionalFormatting>
  <conditionalFormatting sqref="G125:G145">
    <cfRule type="cellIs" dxfId="225" priority="20" operator="equal">
      <formula>0</formula>
    </cfRule>
  </conditionalFormatting>
  <conditionalFormatting sqref="G125:G145">
    <cfRule type="cellIs" dxfId="224" priority="19" operator="equal">
      <formula>0</formula>
    </cfRule>
  </conditionalFormatting>
  <conditionalFormatting sqref="F73:F74 F28:F42 F44:F56 F58:F71 F77:F83 F88:G90 F85:F87 F91:F121 F4:F26 G4:G87 F146:G147 F124:F145 G91:G145">
    <cfRule type="cellIs" dxfId="223" priority="18" operator="equal">
      <formula>0</formula>
    </cfRule>
  </conditionalFormatting>
  <conditionalFormatting sqref="G5:G147">
    <cfRule type="cellIs" dxfId="222" priority="17" operator="equal">
      <formula>0</formula>
    </cfRule>
  </conditionalFormatting>
  <conditionalFormatting sqref="G146:G147">
    <cfRule type="cellIs" dxfId="221" priority="16" operator="equal">
      <formula>0</formula>
    </cfRule>
  </conditionalFormatting>
  <conditionalFormatting sqref="G146:G147">
    <cfRule type="cellIs" dxfId="220" priority="15" operator="equal">
      <formula>0</formula>
    </cfRule>
  </conditionalFormatting>
  <conditionalFormatting sqref="G146:G147">
    <cfRule type="cellIs" dxfId="219" priority="14" operator="equal">
      <formula>0</formula>
    </cfRule>
  </conditionalFormatting>
  <conditionalFormatting sqref="G146:G147">
    <cfRule type="cellIs" dxfId="218" priority="13" operator="equal">
      <formula>0</formula>
    </cfRule>
  </conditionalFormatting>
  <conditionalFormatting sqref="G146:G147">
    <cfRule type="cellIs" dxfId="217" priority="12" operator="equal">
      <formula>0</formula>
    </cfRule>
  </conditionalFormatting>
  <conditionalFormatting sqref="G146:G147">
    <cfRule type="cellIs" dxfId="216" priority="11" operator="equal">
      <formula>0</formula>
    </cfRule>
  </conditionalFormatting>
  <conditionalFormatting sqref="G146:G147">
    <cfRule type="cellIs" dxfId="215" priority="10" operator="equal">
      <formula>0</formula>
    </cfRule>
  </conditionalFormatting>
  <conditionalFormatting sqref="G146:G147">
    <cfRule type="cellIs" dxfId="214" priority="9" operator="equal">
      <formula>0</formula>
    </cfRule>
  </conditionalFormatting>
  <conditionalFormatting sqref="G146:G147">
    <cfRule type="cellIs" dxfId="213" priority="8" operator="equal">
      <formula>0</formula>
    </cfRule>
  </conditionalFormatting>
  <conditionalFormatting sqref="G146:G147">
    <cfRule type="cellIs" dxfId="212" priority="7" operator="equal">
      <formula>0</formula>
    </cfRule>
  </conditionalFormatting>
  <conditionalFormatting sqref="G146:G147">
    <cfRule type="cellIs" dxfId="211" priority="6" operator="equal">
      <formula>0</formula>
    </cfRule>
  </conditionalFormatting>
  <conditionalFormatting sqref="G146:G147">
    <cfRule type="cellIs" dxfId="210" priority="5" operator="equal">
      <formula>0</formula>
    </cfRule>
  </conditionalFormatting>
  <conditionalFormatting sqref="G146:G147">
    <cfRule type="cellIs" dxfId="209" priority="4" operator="equal">
      <formula>0</formula>
    </cfRule>
  </conditionalFormatting>
  <conditionalFormatting sqref="G146:G147">
    <cfRule type="cellIs" dxfId="208" priority="3" operator="equal">
      <formula>0</formula>
    </cfRule>
  </conditionalFormatting>
  <conditionalFormatting sqref="G146:G147">
    <cfRule type="cellIs" dxfId="207" priority="2" operator="equal">
      <formula>0</formula>
    </cfRule>
  </conditionalFormatting>
  <conditionalFormatting sqref="G146:G147">
    <cfRule type="cellIs" dxfId="206" priority="1" operator="equal">
      <formula>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3" topLeftCell="A4" activePane="bottomLeft" state="frozenSplit"/>
      <selection pane="bottomLeft" activeCell="H16" sqref="H16"/>
    </sheetView>
  </sheetViews>
  <sheetFormatPr defaultRowHeight="11.25" x14ac:dyDescent="0.2"/>
  <cols>
    <col min="1" max="1" width="34.83203125" customWidth="1"/>
    <col min="2" max="2" width="9.5" customWidth="1"/>
    <col min="3" max="3" width="11.5" customWidth="1"/>
    <col min="4" max="4" width="9.6640625" customWidth="1"/>
    <col min="5" max="5" width="12" customWidth="1"/>
    <col min="7" max="7" width="12.6640625" bestFit="1" customWidth="1"/>
    <col min="8" max="8" width="50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SUM(F4:F141)</f>
        <v>98</v>
      </c>
      <c r="G1" s="201">
        <f>SUM(G4:G141)</f>
        <v>22010</v>
      </c>
    </row>
    <row r="2" spans="1:8" ht="12.75" x14ac:dyDescent="0.2">
      <c r="A2" s="43" t="s">
        <v>0</v>
      </c>
      <c r="B2" s="479" t="s">
        <v>300</v>
      </c>
      <c r="C2" s="480"/>
      <c r="D2" s="480"/>
      <c r="E2" s="481"/>
      <c r="F2" s="477" t="s">
        <v>301</v>
      </c>
      <c r="G2" s="477" t="s">
        <v>72</v>
      </c>
      <c r="H2" s="463" t="s">
        <v>71</v>
      </c>
    </row>
    <row r="3" spans="1:8" ht="12.7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313" t="s">
        <v>5</v>
      </c>
      <c r="B4" s="314">
        <v>15</v>
      </c>
      <c r="C4" s="314">
        <v>10</v>
      </c>
      <c r="D4" s="314">
        <v>4</v>
      </c>
      <c r="E4" s="314">
        <v>21</v>
      </c>
      <c r="F4" s="200"/>
      <c r="G4" s="200"/>
    </row>
    <row r="5" spans="1:8" ht="15.75" x14ac:dyDescent="0.25">
      <c r="A5" s="192" t="s">
        <v>6</v>
      </c>
      <c r="B5" s="139">
        <v>11</v>
      </c>
      <c r="C5" s="139">
        <v>10</v>
      </c>
      <c r="D5" s="139">
        <v>4</v>
      </c>
      <c r="E5" s="139">
        <v>17</v>
      </c>
      <c r="F5" s="200"/>
      <c r="G5" s="200">
        <f>F5*220</f>
        <v>0</v>
      </c>
    </row>
    <row r="6" spans="1:8" ht="15.75" x14ac:dyDescent="0.25">
      <c r="A6" s="192" t="s">
        <v>8</v>
      </c>
      <c r="B6" s="139">
        <v>4</v>
      </c>
      <c r="C6" s="140"/>
      <c r="D6" s="140"/>
      <c r="E6" s="139">
        <v>4</v>
      </c>
      <c r="F6" s="200"/>
      <c r="G6" s="200">
        <f>F6*310</f>
        <v>0</v>
      </c>
    </row>
    <row r="7" spans="1:8" ht="15.75" x14ac:dyDescent="0.25">
      <c r="A7" s="313" t="s">
        <v>7</v>
      </c>
      <c r="B7" s="315">
        <v>12.5</v>
      </c>
      <c r="C7" s="314">
        <v>18</v>
      </c>
      <c r="D7" s="314">
        <v>2</v>
      </c>
      <c r="E7" s="315">
        <v>28.5</v>
      </c>
      <c r="F7" s="200"/>
      <c r="G7" s="200"/>
    </row>
    <row r="8" spans="1:8" ht="15.75" x14ac:dyDescent="0.25">
      <c r="A8" s="192" t="s">
        <v>6</v>
      </c>
      <c r="B8" s="138">
        <v>6.5</v>
      </c>
      <c r="C8" s="139">
        <v>18</v>
      </c>
      <c r="D8" s="140"/>
      <c r="E8" s="138">
        <v>24.5</v>
      </c>
      <c r="F8" s="200"/>
      <c r="G8" s="200">
        <f t="shared" ref="G8" si="0">F8*220</f>
        <v>0</v>
      </c>
    </row>
    <row r="9" spans="1:8" ht="15.75" x14ac:dyDescent="0.25">
      <c r="A9" s="192" t="s">
        <v>8</v>
      </c>
      <c r="B9" s="139">
        <v>6</v>
      </c>
      <c r="C9" s="140"/>
      <c r="D9" s="139">
        <v>2</v>
      </c>
      <c r="E9" s="139">
        <v>4</v>
      </c>
      <c r="F9" s="200"/>
      <c r="G9" s="200">
        <f t="shared" ref="G9" si="1">F9*310</f>
        <v>0</v>
      </c>
    </row>
    <row r="10" spans="1:8" ht="15.75" x14ac:dyDescent="0.25">
      <c r="A10" s="313" t="s">
        <v>9</v>
      </c>
      <c r="B10" s="314">
        <v>11</v>
      </c>
      <c r="C10" s="314">
        <v>4</v>
      </c>
      <c r="D10" s="315">
        <v>1.5</v>
      </c>
      <c r="E10" s="315">
        <v>13.5</v>
      </c>
      <c r="F10" s="200"/>
      <c r="G10" s="200"/>
    </row>
    <row r="11" spans="1:8" ht="15.75" x14ac:dyDescent="0.25">
      <c r="A11" s="192" t="s">
        <v>6</v>
      </c>
      <c r="B11" s="139">
        <v>9</v>
      </c>
      <c r="C11" s="140"/>
      <c r="D11" s="138">
        <v>1.5</v>
      </c>
      <c r="E11" s="138">
        <v>7.5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313" t="s">
        <v>10</v>
      </c>
      <c r="B13" s="316"/>
      <c r="C13" s="314">
        <v>20</v>
      </c>
      <c r="D13" s="316"/>
      <c r="E13" s="314">
        <v>20</v>
      </c>
      <c r="F13" s="200"/>
      <c r="G13" s="200"/>
    </row>
    <row r="14" spans="1:8" ht="15.75" x14ac:dyDescent="0.25">
      <c r="A14" s="192" t="s">
        <v>6</v>
      </c>
      <c r="B14" s="140"/>
      <c r="C14" s="139">
        <v>20</v>
      </c>
      <c r="D14" s="140"/>
      <c r="E14" s="139">
        <v>20</v>
      </c>
      <c r="F14" s="200"/>
      <c r="G14" s="200">
        <f t="shared" ref="G14" si="4">F14*220</f>
        <v>0</v>
      </c>
    </row>
    <row r="15" spans="1:8" ht="15.75" x14ac:dyDescent="0.25">
      <c r="A15" s="321" t="s">
        <v>294</v>
      </c>
      <c r="B15" s="316"/>
      <c r="C15" s="314">
        <v>9</v>
      </c>
      <c r="D15" s="316"/>
      <c r="E15" s="314">
        <v>9</v>
      </c>
      <c r="F15" s="200"/>
      <c r="G15" s="200"/>
    </row>
    <row r="16" spans="1:8" ht="15.75" x14ac:dyDescent="0.25">
      <c r="A16" s="192" t="s">
        <v>6</v>
      </c>
      <c r="B16" s="140"/>
      <c r="C16" s="139">
        <v>9</v>
      </c>
      <c r="D16" s="140"/>
      <c r="E16" s="139">
        <v>9</v>
      </c>
      <c r="F16" s="200"/>
      <c r="G16" s="200">
        <f t="shared" ref="G16" si="5">F16*220</f>
        <v>0</v>
      </c>
    </row>
    <row r="17" spans="1:7" ht="15.75" x14ac:dyDescent="0.25">
      <c r="A17" s="192" t="s">
        <v>8</v>
      </c>
      <c r="B17" s="140"/>
      <c r="C17" s="139"/>
      <c r="D17" s="140"/>
      <c r="E17" s="139"/>
      <c r="F17" s="200"/>
      <c r="G17" s="200">
        <f t="shared" ref="G17" si="6">F17*310</f>
        <v>0</v>
      </c>
    </row>
    <row r="18" spans="1:7" ht="15.75" x14ac:dyDescent="0.25">
      <c r="A18" s="321" t="s">
        <v>295</v>
      </c>
      <c r="B18" s="316"/>
      <c r="C18" s="314">
        <v>10</v>
      </c>
      <c r="D18" s="316"/>
      <c r="E18" s="314">
        <v>10</v>
      </c>
      <c r="F18" s="200"/>
      <c r="G18" s="200"/>
    </row>
    <row r="19" spans="1:7" ht="15.75" x14ac:dyDescent="0.25">
      <c r="A19" s="192" t="s">
        <v>6</v>
      </c>
      <c r="B19" s="140"/>
      <c r="C19" s="139">
        <v>10</v>
      </c>
      <c r="D19" s="140"/>
      <c r="E19" s="139">
        <v>10</v>
      </c>
      <c r="F19" s="200"/>
      <c r="G19" s="200">
        <f t="shared" ref="G19" si="7">F19*220</f>
        <v>0</v>
      </c>
    </row>
    <row r="20" spans="1:7" ht="15.75" x14ac:dyDescent="0.25">
      <c r="A20" s="313" t="s">
        <v>12</v>
      </c>
      <c r="B20" s="314">
        <v>14</v>
      </c>
      <c r="C20" s="314">
        <v>4</v>
      </c>
      <c r="D20" s="314">
        <v>2</v>
      </c>
      <c r="E20" s="314">
        <v>16</v>
      </c>
      <c r="F20" s="200"/>
      <c r="G20" s="200"/>
    </row>
    <row r="21" spans="1:7" ht="15.75" x14ac:dyDescent="0.25">
      <c r="A21" s="192" t="s">
        <v>6</v>
      </c>
      <c r="B21" s="139">
        <v>14</v>
      </c>
      <c r="C21" s="139">
        <v>4</v>
      </c>
      <c r="D21" s="139">
        <v>2</v>
      </c>
      <c r="E21" s="139">
        <v>16</v>
      </c>
      <c r="F21" s="200"/>
      <c r="G21" s="200">
        <f t="shared" ref="G21" si="8">F21*220</f>
        <v>0</v>
      </c>
    </row>
    <row r="22" spans="1:7" ht="15.75" x14ac:dyDescent="0.25">
      <c r="A22" s="313" t="s">
        <v>13</v>
      </c>
      <c r="B22" s="314">
        <v>24</v>
      </c>
      <c r="C22" s="314">
        <v>14</v>
      </c>
      <c r="D22" s="314">
        <v>5</v>
      </c>
      <c r="E22" s="314">
        <v>33</v>
      </c>
      <c r="F22" s="200"/>
      <c r="G22" s="200"/>
    </row>
    <row r="23" spans="1:7" ht="15.75" x14ac:dyDescent="0.25">
      <c r="A23" s="192" t="s">
        <v>6</v>
      </c>
      <c r="B23" s="138">
        <v>21.5</v>
      </c>
      <c r="C23" s="139">
        <v>10</v>
      </c>
      <c r="D23" s="139">
        <v>3</v>
      </c>
      <c r="E23" s="138">
        <v>28.5</v>
      </c>
      <c r="F23" s="200"/>
      <c r="G23" s="200">
        <f t="shared" ref="G23" si="9">F23*220</f>
        <v>0</v>
      </c>
    </row>
    <row r="24" spans="1:7" ht="15.75" x14ac:dyDescent="0.25">
      <c r="A24" s="192" t="s">
        <v>8</v>
      </c>
      <c r="B24" s="138">
        <v>2.5</v>
      </c>
      <c r="C24" s="139">
        <v>4</v>
      </c>
      <c r="D24" s="139">
        <v>2</v>
      </c>
      <c r="E24" s="138">
        <v>4.5</v>
      </c>
      <c r="F24" s="200"/>
      <c r="G24" s="200">
        <f t="shared" ref="G24" si="10">F24*310</f>
        <v>0</v>
      </c>
    </row>
    <row r="25" spans="1:7" ht="15.75" x14ac:dyDescent="0.25">
      <c r="A25" s="313" t="s">
        <v>14</v>
      </c>
      <c r="B25" s="315">
        <v>6.5</v>
      </c>
      <c r="C25" s="314">
        <v>24</v>
      </c>
      <c r="D25" s="314">
        <v>3</v>
      </c>
      <c r="E25" s="315">
        <v>27.5</v>
      </c>
      <c r="F25" s="200"/>
      <c r="G25" s="200"/>
    </row>
    <row r="26" spans="1:7" ht="15.75" x14ac:dyDescent="0.25">
      <c r="A26" s="192" t="s">
        <v>6</v>
      </c>
      <c r="B26" s="139">
        <v>3</v>
      </c>
      <c r="C26" s="139">
        <v>20</v>
      </c>
      <c r="D26" s="139">
        <v>3</v>
      </c>
      <c r="E26" s="139">
        <v>20</v>
      </c>
      <c r="F26" s="200"/>
      <c r="G26" s="200">
        <f t="shared" ref="G26" si="11">F26*220</f>
        <v>0</v>
      </c>
    </row>
    <row r="27" spans="1:7" ht="15.75" x14ac:dyDescent="0.25">
      <c r="A27" s="192" t="s">
        <v>8</v>
      </c>
      <c r="B27" s="138">
        <v>3.5</v>
      </c>
      <c r="C27" s="139">
        <v>4</v>
      </c>
      <c r="D27" s="140"/>
      <c r="E27" s="138">
        <v>7.5</v>
      </c>
      <c r="F27" s="200"/>
      <c r="G27" s="200">
        <f t="shared" ref="G27" si="12">F27*310</f>
        <v>0</v>
      </c>
    </row>
    <row r="28" spans="1:7" ht="15.75" x14ac:dyDescent="0.25">
      <c r="A28" s="313" t="s">
        <v>15</v>
      </c>
      <c r="B28" s="315">
        <v>12.5</v>
      </c>
      <c r="C28" s="314">
        <v>10</v>
      </c>
      <c r="D28" s="314">
        <v>4</v>
      </c>
      <c r="E28" s="315">
        <v>18.5</v>
      </c>
      <c r="F28" s="200"/>
      <c r="G28" s="200"/>
    </row>
    <row r="29" spans="1:7" ht="15.75" x14ac:dyDescent="0.25">
      <c r="A29" s="192" t="s">
        <v>6</v>
      </c>
      <c r="B29" s="139">
        <v>7</v>
      </c>
      <c r="C29" s="139">
        <v>10</v>
      </c>
      <c r="D29" s="139">
        <v>4</v>
      </c>
      <c r="E29" s="139">
        <v>13</v>
      </c>
      <c r="F29" s="200"/>
      <c r="G29" s="200">
        <f t="shared" ref="G29" si="13">F29*220</f>
        <v>0</v>
      </c>
    </row>
    <row r="30" spans="1:7" ht="15.75" x14ac:dyDescent="0.25">
      <c r="A30" s="192" t="s">
        <v>8</v>
      </c>
      <c r="B30" s="138">
        <v>5.5</v>
      </c>
      <c r="C30" s="140"/>
      <c r="D30" s="140"/>
      <c r="E30" s="138">
        <v>5.5</v>
      </c>
      <c r="F30" s="200"/>
      <c r="G30" s="200">
        <f t="shared" ref="G30" si="14">F30*310</f>
        <v>0</v>
      </c>
    </row>
    <row r="31" spans="1:7" ht="15.75" x14ac:dyDescent="0.25">
      <c r="A31" s="313" t="s">
        <v>16</v>
      </c>
      <c r="B31" s="314">
        <v>13</v>
      </c>
      <c r="C31" s="314">
        <v>42</v>
      </c>
      <c r="D31" s="315">
        <v>4.5</v>
      </c>
      <c r="E31" s="315">
        <v>50.5</v>
      </c>
      <c r="F31" s="200"/>
      <c r="G31" s="200"/>
    </row>
    <row r="32" spans="1:7" ht="15.75" x14ac:dyDescent="0.25">
      <c r="A32" s="192" t="s">
        <v>6</v>
      </c>
      <c r="B32" s="139">
        <v>13</v>
      </c>
      <c r="C32" s="139">
        <v>38</v>
      </c>
      <c r="D32" s="138">
        <v>4.5</v>
      </c>
      <c r="E32" s="138">
        <v>46.5</v>
      </c>
      <c r="F32" s="200"/>
      <c r="G32" s="200">
        <f t="shared" ref="G32" si="15">F32*220</f>
        <v>0</v>
      </c>
    </row>
    <row r="33" spans="1:7" ht="15.75" x14ac:dyDescent="0.25">
      <c r="A33" s="192" t="s">
        <v>8</v>
      </c>
      <c r="B33" s="140"/>
      <c r="C33" s="139">
        <v>4</v>
      </c>
      <c r="D33" s="140"/>
      <c r="E33" s="139">
        <v>4</v>
      </c>
      <c r="F33" s="200"/>
      <c r="G33" s="200">
        <f t="shared" ref="G33" si="16">F33*310</f>
        <v>0</v>
      </c>
    </row>
    <row r="34" spans="1:7" ht="15.75" x14ac:dyDescent="0.25">
      <c r="A34" s="313" t="s">
        <v>17</v>
      </c>
      <c r="B34" s="315">
        <v>17.5</v>
      </c>
      <c r="C34" s="316"/>
      <c r="D34" s="316"/>
      <c r="E34" s="315">
        <v>17.5</v>
      </c>
      <c r="F34" s="200"/>
      <c r="G34" s="200"/>
    </row>
    <row r="35" spans="1:7" ht="15.75" x14ac:dyDescent="0.25">
      <c r="A35" s="192" t="s">
        <v>6</v>
      </c>
      <c r="B35" s="139">
        <v>14</v>
      </c>
      <c r="C35" s="140"/>
      <c r="D35" s="140"/>
      <c r="E35" s="139">
        <v>14</v>
      </c>
      <c r="F35" s="200"/>
      <c r="G35" s="200">
        <f t="shared" ref="G35" si="17">F35*220</f>
        <v>0</v>
      </c>
    </row>
    <row r="36" spans="1:7" ht="15.75" x14ac:dyDescent="0.25">
      <c r="A36" s="192" t="s">
        <v>8</v>
      </c>
      <c r="B36" s="138">
        <v>3.5</v>
      </c>
      <c r="C36" s="140"/>
      <c r="D36" s="140"/>
      <c r="E36" s="138">
        <v>3.5</v>
      </c>
      <c r="F36" s="200"/>
      <c r="G36" s="200">
        <f t="shared" ref="G36" si="18">F36*310</f>
        <v>0</v>
      </c>
    </row>
    <row r="37" spans="1:7" ht="15.75" x14ac:dyDescent="0.25">
      <c r="A37" s="313" t="s">
        <v>18</v>
      </c>
      <c r="B37" s="316"/>
      <c r="C37" s="314">
        <v>65</v>
      </c>
      <c r="D37" s="315">
        <v>8.5</v>
      </c>
      <c r="E37" s="315">
        <v>56.5</v>
      </c>
      <c r="F37" s="200"/>
      <c r="G37" s="200"/>
    </row>
    <row r="38" spans="1:7" ht="15.75" x14ac:dyDescent="0.25">
      <c r="A38" s="192" t="s">
        <v>6</v>
      </c>
      <c r="B38" s="140"/>
      <c r="C38" s="139">
        <v>57</v>
      </c>
      <c r="D38" s="139">
        <v>7</v>
      </c>
      <c r="E38" s="139">
        <v>50</v>
      </c>
      <c r="F38" s="200"/>
      <c r="G38" s="200">
        <f t="shared" ref="G38" si="19">F38*220</f>
        <v>0</v>
      </c>
    </row>
    <row r="39" spans="1:7" ht="15.75" x14ac:dyDescent="0.25">
      <c r="A39" s="192" t="s">
        <v>8</v>
      </c>
      <c r="B39" s="140"/>
      <c r="C39" s="139">
        <v>8</v>
      </c>
      <c r="D39" s="138">
        <v>1.5</v>
      </c>
      <c r="E39" s="138">
        <v>6.5</v>
      </c>
      <c r="F39" s="200"/>
      <c r="G39" s="200">
        <f t="shared" ref="G39" si="20">F39*310</f>
        <v>0</v>
      </c>
    </row>
    <row r="40" spans="1:7" ht="15.75" x14ac:dyDescent="0.25">
      <c r="A40" s="313" t="s">
        <v>19</v>
      </c>
      <c r="B40" s="314">
        <v>9</v>
      </c>
      <c r="C40" s="314">
        <v>10</v>
      </c>
      <c r="D40" s="314">
        <v>1</v>
      </c>
      <c r="E40" s="314">
        <v>18</v>
      </c>
      <c r="F40" s="200"/>
      <c r="G40" s="200"/>
    </row>
    <row r="41" spans="1:7" ht="15.75" x14ac:dyDescent="0.25">
      <c r="A41" s="192" t="s">
        <v>6</v>
      </c>
      <c r="B41" s="138">
        <v>3.5</v>
      </c>
      <c r="C41" s="139">
        <v>10</v>
      </c>
      <c r="D41" s="139">
        <v>1</v>
      </c>
      <c r="E41" s="138">
        <v>12.5</v>
      </c>
      <c r="F41" s="200"/>
      <c r="G41" s="200">
        <f t="shared" ref="G41" si="21">F41*220</f>
        <v>0</v>
      </c>
    </row>
    <row r="42" spans="1:7" ht="15.75" x14ac:dyDescent="0.25">
      <c r="A42" s="192" t="s">
        <v>8</v>
      </c>
      <c r="B42" s="138">
        <v>5.5</v>
      </c>
      <c r="C42" s="140"/>
      <c r="D42" s="140"/>
      <c r="E42" s="138">
        <v>5.5</v>
      </c>
      <c r="F42" s="200"/>
      <c r="G42" s="200">
        <f t="shared" ref="G42" si="22">F42*310</f>
        <v>0</v>
      </c>
    </row>
    <row r="43" spans="1:7" ht="15.75" x14ac:dyDescent="0.25">
      <c r="A43" s="313" t="s">
        <v>20</v>
      </c>
      <c r="B43" s="314">
        <v>29</v>
      </c>
      <c r="C43" s="314">
        <v>80</v>
      </c>
      <c r="D43" s="315">
        <v>20.5</v>
      </c>
      <c r="E43" s="315">
        <v>88.5</v>
      </c>
      <c r="F43" s="200"/>
      <c r="G43" s="200"/>
    </row>
    <row r="44" spans="1:7" ht="15.75" x14ac:dyDescent="0.25">
      <c r="A44" s="192" t="s">
        <v>6</v>
      </c>
      <c r="B44" s="139">
        <v>28</v>
      </c>
      <c r="C44" s="139">
        <v>70</v>
      </c>
      <c r="D44" s="138">
        <v>15.5</v>
      </c>
      <c r="E44" s="138">
        <v>82.5</v>
      </c>
      <c r="F44" s="200"/>
      <c r="G44" s="200">
        <f t="shared" ref="G44" si="23">F44*220</f>
        <v>0</v>
      </c>
    </row>
    <row r="45" spans="1:7" ht="15.75" x14ac:dyDescent="0.25">
      <c r="A45" s="192" t="s">
        <v>8</v>
      </c>
      <c r="B45" s="139">
        <v>1</v>
      </c>
      <c r="C45" s="139">
        <v>10</v>
      </c>
      <c r="D45" s="139">
        <v>5</v>
      </c>
      <c r="E45" s="139">
        <v>6</v>
      </c>
      <c r="F45" s="200"/>
      <c r="G45" s="200">
        <f t="shared" ref="G45" si="24">F45*310</f>
        <v>0</v>
      </c>
    </row>
    <row r="46" spans="1:7" ht="15.75" x14ac:dyDescent="0.25">
      <c r="A46" s="313" t="s">
        <v>21</v>
      </c>
      <c r="B46" s="315">
        <v>16.5</v>
      </c>
      <c r="C46" s="314">
        <v>28</v>
      </c>
      <c r="D46" s="314">
        <v>3</v>
      </c>
      <c r="E46" s="315">
        <v>41.5</v>
      </c>
      <c r="F46" s="200"/>
      <c r="G46" s="200"/>
    </row>
    <row r="47" spans="1:7" ht="15.75" x14ac:dyDescent="0.25">
      <c r="A47" s="192" t="s">
        <v>6</v>
      </c>
      <c r="B47" s="139">
        <v>14</v>
      </c>
      <c r="C47" s="139">
        <v>24</v>
      </c>
      <c r="D47" s="139">
        <v>3</v>
      </c>
      <c r="E47" s="139">
        <v>35</v>
      </c>
      <c r="F47" s="200">
        <v>10</v>
      </c>
      <c r="G47" s="200">
        <f t="shared" ref="G47" si="25">F47*220</f>
        <v>2200</v>
      </c>
    </row>
    <row r="48" spans="1:7" ht="15.75" x14ac:dyDescent="0.25">
      <c r="A48" s="192" t="s">
        <v>8</v>
      </c>
      <c r="B48" s="138">
        <v>2.5</v>
      </c>
      <c r="C48" s="139">
        <v>4</v>
      </c>
      <c r="D48" s="140"/>
      <c r="E48" s="138">
        <v>6.5</v>
      </c>
      <c r="F48" s="200"/>
      <c r="G48" s="200">
        <f t="shared" ref="G48" si="26">F48*310</f>
        <v>0</v>
      </c>
    </row>
    <row r="49" spans="1:7" ht="15.75" x14ac:dyDescent="0.25">
      <c r="A49" s="313" t="s">
        <v>22</v>
      </c>
      <c r="B49" s="314">
        <v>12</v>
      </c>
      <c r="C49" s="314">
        <v>14</v>
      </c>
      <c r="D49" s="314">
        <v>1</v>
      </c>
      <c r="E49" s="314">
        <v>25</v>
      </c>
      <c r="F49" s="200"/>
      <c r="G49" s="200"/>
    </row>
    <row r="50" spans="1:7" ht="15.75" x14ac:dyDescent="0.25">
      <c r="A50" s="192" t="s">
        <v>6</v>
      </c>
      <c r="B50" s="138">
        <v>8.5</v>
      </c>
      <c r="C50" s="139">
        <v>10</v>
      </c>
      <c r="D50" s="139">
        <v>1</v>
      </c>
      <c r="E50" s="138">
        <v>17.5</v>
      </c>
      <c r="F50" s="200"/>
      <c r="G50" s="200">
        <f t="shared" ref="G50" si="27">F50*220</f>
        <v>0</v>
      </c>
    </row>
    <row r="51" spans="1:7" ht="15.75" x14ac:dyDescent="0.25">
      <c r="A51" s="192" t="s">
        <v>8</v>
      </c>
      <c r="B51" s="138">
        <v>3.5</v>
      </c>
      <c r="C51" s="139">
        <v>4</v>
      </c>
      <c r="D51" s="140"/>
      <c r="E51" s="138">
        <v>7.5</v>
      </c>
      <c r="F51" s="200"/>
      <c r="G51" s="200">
        <f t="shared" ref="G51" si="28">F51*310</f>
        <v>0</v>
      </c>
    </row>
    <row r="52" spans="1:7" ht="15.75" x14ac:dyDescent="0.25">
      <c r="A52" s="313" t="s">
        <v>23</v>
      </c>
      <c r="B52" s="315">
        <v>15.5</v>
      </c>
      <c r="C52" s="314">
        <v>94</v>
      </c>
      <c r="D52" s="315">
        <v>42.5</v>
      </c>
      <c r="E52" s="314">
        <v>67</v>
      </c>
      <c r="F52" s="200"/>
      <c r="G52" s="200"/>
    </row>
    <row r="53" spans="1:7" ht="15.75" x14ac:dyDescent="0.25">
      <c r="A53" s="192" t="s">
        <v>6</v>
      </c>
      <c r="B53" s="139">
        <v>10</v>
      </c>
      <c r="C53" s="139">
        <v>90</v>
      </c>
      <c r="D53" s="138">
        <v>39.5</v>
      </c>
      <c r="E53" s="138">
        <v>60.5</v>
      </c>
      <c r="F53" s="200"/>
      <c r="G53" s="200">
        <f t="shared" ref="G53" si="29">F53*220</f>
        <v>0</v>
      </c>
    </row>
    <row r="54" spans="1:7" ht="15.75" x14ac:dyDescent="0.25">
      <c r="A54" s="192" t="s">
        <v>8</v>
      </c>
      <c r="B54" s="138">
        <v>5.5</v>
      </c>
      <c r="C54" s="139">
        <v>4</v>
      </c>
      <c r="D54" s="139">
        <v>3</v>
      </c>
      <c r="E54" s="138">
        <v>6.5</v>
      </c>
      <c r="F54" s="200"/>
      <c r="G54" s="200">
        <f t="shared" ref="G54" si="30">F54*310</f>
        <v>0</v>
      </c>
    </row>
    <row r="55" spans="1:7" ht="15.75" x14ac:dyDescent="0.25">
      <c r="A55" s="321" t="s">
        <v>296</v>
      </c>
      <c r="B55" s="316"/>
      <c r="C55" s="314">
        <v>10</v>
      </c>
      <c r="D55" s="316"/>
      <c r="E55" s="314">
        <v>10</v>
      </c>
      <c r="F55" s="200"/>
      <c r="G55" s="200"/>
    </row>
    <row r="56" spans="1:7" ht="15.75" x14ac:dyDescent="0.25">
      <c r="A56" s="192" t="s">
        <v>6</v>
      </c>
      <c r="B56" s="140"/>
      <c r="C56" s="139">
        <v>10</v>
      </c>
      <c r="D56" s="140"/>
      <c r="E56" s="139">
        <v>10</v>
      </c>
      <c r="F56" s="200"/>
      <c r="G56" s="200">
        <f t="shared" ref="G56" si="31">F56*220</f>
        <v>0</v>
      </c>
    </row>
    <row r="57" spans="1:7" ht="15.75" x14ac:dyDescent="0.25">
      <c r="A57" s="192" t="s">
        <v>8</v>
      </c>
      <c r="B57" s="1"/>
      <c r="C57" s="1"/>
      <c r="D57" s="1"/>
      <c r="E57" s="1"/>
      <c r="F57" s="200"/>
      <c r="G57" s="200">
        <f t="shared" ref="G57" si="32">F57*310</f>
        <v>0</v>
      </c>
    </row>
    <row r="58" spans="1:7" ht="15.75" x14ac:dyDescent="0.25">
      <c r="A58" s="313" t="s">
        <v>24</v>
      </c>
      <c r="B58" s="315">
        <v>19.5</v>
      </c>
      <c r="C58" s="314">
        <v>40</v>
      </c>
      <c r="D58" s="315">
        <v>8.5</v>
      </c>
      <c r="E58" s="314">
        <v>51</v>
      </c>
      <c r="F58" s="200"/>
      <c r="G58" s="200"/>
    </row>
    <row r="59" spans="1:7" ht="15.75" x14ac:dyDescent="0.25">
      <c r="A59" s="192" t="s">
        <v>6</v>
      </c>
      <c r="B59" s="138">
        <v>11.5</v>
      </c>
      <c r="C59" s="139">
        <v>40</v>
      </c>
      <c r="D59" s="139">
        <v>8</v>
      </c>
      <c r="E59" s="138">
        <v>43.5</v>
      </c>
      <c r="F59" s="200">
        <v>13</v>
      </c>
      <c r="G59" s="200">
        <f t="shared" ref="G59" si="33">F59*220</f>
        <v>2860</v>
      </c>
    </row>
    <row r="60" spans="1:7" ht="15.75" x14ac:dyDescent="0.25">
      <c r="A60" s="192" t="s">
        <v>8</v>
      </c>
      <c r="B60" s="139">
        <v>8</v>
      </c>
      <c r="C60" s="140"/>
      <c r="D60" s="138">
        <v>0.5</v>
      </c>
      <c r="E60" s="138">
        <v>7.5</v>
      </c>
      <c r="F60" s="200"/>
      <c r="G60" s="200">
        <f t="shared" ref="G60" si="34">F60*310</f>
        <v>0</v>
      </c>
    </row>
    <row r="61" spans="1:7" ht="15.75" x14ac:dyDescent="0.25">
      <c r="A61" s="321" t="s">
        <v>297</v>
      </c>
      <c r="B61" s="316"/>
      <c r="C61" s="314">
        <v>14</v>
      </c>
      <c r="D61" s="314">
        <v>4</v>
      </c>
      <c r="E61" s="314">
        <v>10</v>
      </c>
      <c r="F61" s="200"/>
      <c r="G61" s="200"/>
    </row>
    <row r="62" spans="1:7" ht="15.75" x14ac:dyDescent="0.25">
      <c r="A62" s="192" t="s">
        <v>6</v>
      </c>
      <c r="B62" s="140"/>
      <c r="C62" s="139">
        <v>10</v>
      </c>
      <c r="D62" s="140"/>
      <c r="E62" s="139">
        <v>10</v>
      </c>
      <c r="F62" s="200"/>
      <c r="G62" s="200">
        <f t="shared" ref="G62" si="35">F62*220</f>
        <v>0</v>
      </c>
    </row>
    <row r="63" spans="1:7" ht="15.75" x14ac:dyDescent="0.25">
      <c r="A63" s="192" t="s">
        <v>8</v>
      </c>
      <c r="B63" s="140"/>
      <c r="C63" s="139">
        <v>4</v>
      </c>
      <c r="D63" s="139">
        <v>4</v>
      </c>
      <c r="E63" s="140"/>
      <c r="F63" s="200"/>
      <c r="G63" s="200">
        <f t="shared" ref="G63" si="36">F63*310</f>
        <v>0</v>
      </c>
    </row>
    <row r="64" spans="1:7" ht="15.75" x14ac:dyDescent="0.25">
      <c r="A64" s="313" t="s">
        <v>86</v>
      </c>
      <c r="B64" s="315">
        <v>10.5</v>
      </c>
      <c r="C64" s="314">
        <v>5</v>
      </c>
      <c r="D64" s="314">
        <v>1</v>
      </c>
      <c r="E64" s="315">
        <v>14.5</v>
      </c>
      <c r="F64" s="200"/>
      <c r="G64" s="200"/>
    </row>
    <row r="65" spans="1:7" ht="15.75" x14ac:dyDescent="0.25">
      <c r="A65" s="192" t="s">
        <v>6</v>
      </c>
      <c r="B65" s="138">
        <v>10.5</v>
      </c>
      <c r="C65" s="140"/>
      <c r="D65" s="139">
        <v>1</v>
      </c>
      <c r="E65" s="138">
        <v>9.5</v>
      </c>
      <c r="F65" s="200">
        <v>10</v>
      </c>
      <c r="G65" s="200">
        <f t="shared" ref="G65" si="37">F65*220</f>
        <v>2200</v>
      </c>
    </row>
    <row r="66" spans="1:7" ht="15.75" x14ac:dyDescent="0.25">
      <c r="A66" s="192" t="s">
        <v>8</v>
      </c>
      <c r="B66" s="140"/>
      <c r="C66" s="139">
        <v>5</v>
      </c>
      <c r="D66" s="140"/>
      <c r="E66" s="139">
        <v>5</v>
      </c>
      <c r="F66" s="200"/>
      <c r="G66" s="200">
        <f t="shared" ref="G66" si="38">F66*310</f>
        <v>0</v>
      </c>
    </row>
    <row r="67" spans="1:7" ht="15.75" x14ac:dyDescent="0.25">
      <c r="A67" s="321" t="s">
        <v>190</v>
      </c>
      <c r="B67" s="316"/>
      <c r="C67" s="314">
        <v>10</v>
      </c>
      <c r="D67" s="316"/>
      <c r="E67" s="314">
        <v>10</v>
      </c>
      <c r="F67" s="200"/>
      <c r="G67" s="200"/>
    </row>
    <row r="68" spans="1:7" ht="15.75" x14ac:dyDescent="0.25">
      <c r="A68" s="192" t="s">
        <v>6</v>
      </c>
      <c r="B68" s="140"/>
      <c r="C68" s="139">
        <v>10</v>
      </c>
      <c r="D68" s="140"/>
      <c r="E68" s="139">
        <v>10</v>
      </c>
      <c r="F68" s="200"/>
      <c r="G68" s="200">
        <f t="shared" ref="G68" si="39">F68*220</f>
        <v>0</v>
      </c>
    </row>
    <row r="69" spans="1:7" ht="15.75" x14ac:dyDescent="0.25">
      <c r="A69" s="313" t="s">
        <v>95</v>
      </c>
      <c r="B69" s="315">
        <v>8.5</v>
      </c>
      <c r="C69" s="314">
        <v>88</v>
      </c>
      <c r="D69" s="314">
        <v>15</v>
      </c>
      <c r="E69" s="315">
        <v>81.5</v>
      </c>
      <c r="F69" s="200"/>
      <c r="G69" s="200"/>
    </row>
    <row r="70" spans="1:7" ht="15.75" x14ac:dyDescent="0.25">
      <c r="A70" s="192" t="s">
        <v>6</v>
      </c>
      <c r="B70" s="138">
        <v>2.5</v>
      </c>
      <c r="C70" s="139">
        <v>87</v>
      </c>
      <c r="D70" s="139">
        <v>10</v>
      </c>
      <c r="E70" s="138">
        <v>79.5</v>
      </c>
      <c r="F70" s="200"/>
      <c r="G70" s="200">
        <f t="shared" ref="G70" si="40">F70*220</f>
        <v>0</v>
      </c>
    </row>
    <row r="71" spans="1:7" ht="15.75" x14ac:dyDescent="0.25">
      <c r="A71" s="192" t="s">
        <v>8</v>
      </c>
      <c r="B71" s="139">
        <v>6</v>
      </c>
      <c r="C71" s="139">
        <v>1</v>
      </c>
      <c r="D71" s="139">
        <v>5</v>
      </c>
      <c r="E71" s="139">
        <v>2</v>
      </c>
      <c r="F71" s="200"/>
      <c r="G71" s="200">
        <f t="shared" ref="G71" si="41">F71*310</f>
        <v>0</v>
      </c>
    </row>
    <row r="72" spans="1:7" ht="15.75" x14ac:dyDescent="0.25">
      <c r="A72" s="313" t="s">
        <v>96</v>
      </c>
      <c r="B72" s="315">
        <v>10.5</v>
      </c>
      <c r="C72" s="314">
        <v>39</v>
      </c>
      <c r="D72" s="315">
        <v>11.5</v>
      </c>
      <c r="E72" s="314">
        <v>38</v>
      </c>
      <c r="F72" s="200"/>
      <c r="G72" s="200"/>
    </row>
    <row r="73" spans="1:7" ht="15.75" x14ac:dyDescent="0.25">
      <c r="A73" s="192" t="s">
        <v>6</v>
      </c>
      <c r="B73" s="139">
        <v>10</v>
      </c>
      <c r="C73" s="139">
        <v>35</v>
      </c>
      <c r="D73" s="138">
        <v>11.5</v>
      </c>
      <c r="E73" s="138">
        <v>33.5</v>
      </c>
      <c r="F73" s="200"/>
      <c r="G73" s="200">
        <f t="shared" ref="G73" si="42">F73*220</f>
        <v>0</v>
      </c>
    </row>
    <row r="74" spans="1:7" ht="15.75" x14ac:dyDescent="0.25">
      <c r="A74" s="192" t="s">
        <v>8</v>
      </c>
      <c r="B74" s="138">
        <v>0.5</v>
      </c>
      <c r="C74" s="139">
        <v>4</v>
      </c>
      <c r="D74" s="140"/>
      <c r="E74" s="138">
        <v>4.5</v>
      </c>
      <c r="F74" s="200"/>
      <c r="G74" s="200">
        <f t="shared" ref="G74" si="43">F74*310</f>
        <v>0</v>
      </c>
    </row>
    <row r="75" spans="1:7" ht="15.75" x14ac:dyDescent="0.25">
      <c r="A75" s="321" t="s">
        <v>298</v>
      </c>
      <c r="B75" s="316"/>
      <c r="C75" s="314">
        <v>10</v>
      </c>
      <c r="D75" s="316"/>
      <c r="E75" s="314">
        <v>10</v>
      </c>
      <c r="F75" s="200"/>
      <c r="G75" s="200"/>
    </row>
    <row r="76" spans="1:7" ht="15.75" x14ac:dyDescent="0.25">
      <c r="A76" s="192" t="s">
        <v>6</v>
      </c>
      <c r="B76" s="140"/>
      <c r="C76" s="139">
        <v>10</v>
      </c>
      <c r="D76" s="140"/>
      <c r="E76" s="139">
        <v>10</v>
      </c>
      <c r="F76" s="200"/>
      <c r="G76" s="200">
        <f t="shared" ref="G76" si="44">F76*220</f>
        <v>0</v>
      </c>
    </row>
    <row r="77" spans="1:7" ht="15.75" x14ac:dyDescent="0.25">
      <c r="A77" s="313" t="s">
        <v>97</v>
      </c>
      <c r="B77" s="314">
        <v>5</v>
      </c>
      <c r="C77" s="314">
        <v>44</v>
      </c>
      <c r="D77" s="315">
        <v>7.5</v>
      </c>
      <c r="E77" s="315">
        <v>41.5</v>
      </c>
      <c r="F77" s="200"/>
      <c r="G77" s="200"/>
    </row>
    <row r="78" spans="1:7" ht="15.75" x14ac:dyDescent="0.25">
      <c r="A78" s="192" t="s">
        <v>6</v>
      </c>
      <c r="B78" s="139">
        <v>5</v>
      </c>
      <c r="C78" s="139">
        <v>44</v>
      </c>
      <c r="D78" s="138">
        <v>7.5</v>
      </c>
      <c r="E78" s="138">
        <v>41.5</v>
      </c>
      <c r="F78" s="200"/>
      <c r="G78" s="200">
        <f t="shared" ref="G78" si="45">F78*220</f>
        <v>0</v>
      </c>
    </row>
    <row r="79" spans="1:7" ht="15.75" x14ac:dyDescent="0.25">
      <c r="A79" s="192" t="s">
        <v>8</v>
      </c>
      <c r="F79" s="200"/>
      <c r="G79" s="200">
        <f t="shared" ref="G79" si="46">F79*310</f>
        <v>0</v>
      </c>
    </row>
    <row r="80" spans="1:7" ht="15.75" x14ac:dyDescent="0.25">
      <c r="A80" s="313" t="s">
        <v>25</v>
      </c>
      <c r="B80" s="315">
        <v>5.5</v>
      </c>
      <c r="C80" s="314">
        <v>6</v>
      </c>
      <c r="D80" s="314">
        <v>4</v>
      </c>
      <c r="E80" s="315">
        <v>7.5</v>
      </c>
      <c r="F80" s="200"/>
      <c r="G80" s="200"/>
    </row>
    <row r="81" spans="1:7" ht="15.75" x14ac:dyDescent="0.25">
      <c r="A81" s="192" t="s">
        <v>6</v>
      </c>
      <c r="B81" s="138">
        <v>2.5</v>
      </c>
      <c r="C81" s="139">
        <v>6</v>
      </c>
      <c r="D81" s="139">
        <v>3</v>
      </c>
      <c r="E81" s="138">
        <v>5.5</v>
      </c>
      <c r="F81" s="200"/>
      <c r="G81" s="200">
        <f t="shared" ref="G81" si="47">F81*220</f>
        <v>0</v>
      </c>
    </row>
    <row r="82" spans="1:7" ht="15.75" x14ac:dyDescent="0.25">
      <c r="A82" s="192" t="s">
        <v>8</v>
      </c>
      <c r="B82" s="139">
        <v>3</v>
      </c>
      <c r="C82" s="140"/>
      <c r="D82" s="139">
        <v>1</v>
      </c>
      <c r="E82" s="139">
        <v>2</v>
      </c>
      <c r="F82" s="200"/>
      <c r="G82" s="200">
        <f t="shared" ref="G82" si="48">F82*310</f>
        <v>0</v>
      </c>
    </row>
    <row r="83" spans="1:7" ht="15.75" x14ac:dyDescent="0.25">
      <c r="A83" s="313" t="s">
        <v>26</v>
      </c>
      <c r="B83" s="315">
        <v>0.5</v>
      </c>
      <c r="C83" s="314">
        <v>66</v>
      </c>
      <c r="D83" s="315">
        <v>37.5</v>
      </c>
      <c r="E83" s="314">
        <v>29</v>
      </c>
      <c r="F83" s="200"/>
      <c r="G83" s="200"/>
    </row>
    <row r="84" spans="1:7" ht="15.75" x14ac:dyDescent="0.25">
      <c r="A84" s="192" t="s">
        <v>6</v>
      </c>
      <c r="B84" s="140"/>
      <c r="C84" s="139">
        <v>30</v>
      </c>
      <c r="D84" s="138">
        <v>1.5</v>
      </c>
      <c r="E84" s="138">
        <v>28.5</v>
      </c>
      <c r="F84" s="200">
        <v>10</v>
      </c>
      <c r="G84" s="200">
        <f t="shared" ref="G84" si="49">F84*220</f>
        <v>2200</v>
      </c>
    </row>
    <row r="85" spans="1:7" ht="15.75" x14ac:dyDescent="0.25">
      <c r="A85" s="192" t="s">
        <v>8</v>
      </c>
      <c r="B85" s="138">
        <v>0.5</v>
      </c>
      <c r="C85" s="139">
        <v>36</v>
      </c>
      <c r="D85" s="139">
        <v>36</v>
      </c>
      <c r="E85" s="138">
        <v>0.5</v>
      </c>
      <c r="F85" s="200"/>
      <c r="G85" s="200">
        <f t="shared" ref="G85" si="50">F85*310</f>
        <v>0</v>
      </c>
    </row>
    <row r="86" spans="1:7" ht="15.75" x14ac:dyDescent="0.25">
      <c r="A86" s="313" t="s">
        <v>27</v>
      </c>
      <c r="B86" s="315">
        <v>7.5</v>
      </c>
      <c r="C86" s="314">
        <v>28</v>
      </c>
      <c r="D86" s="314">
        <v>4</v>
      </c>
      <c r="E86" s="315">
        <v>31.5</v>
      </c>
      <c r="F86" s="200"/>
      <c r="G86" s="200"/>
    </row>
    <row r="87" spans="1:7" ht="15.75" x14ac:dyDescent="0.25">
      <c r="A87" s="192" t="s">
        <v>6</v>
      </c>
      <c r="B87" s="138">
        <v>3.5</v>
      </c>
      <c r="C87" s="139">
        <v>28</v>
      </c>
      <c r="D87" s="138">
        <v>3.5</v>
      </c>
      <c r="E87" s="139">
        <v>28</v>
      </c>
      <c r="F87" s="200">
        <v>10</v>
      </c>
      <c r="G87" s="200">
        <f t="shared" ref="G87" si="51">F87*220</f>
        <v>2200</v>
      </c>
    </row>
    <row r="88" spans="1:7" ht="15.75" x14ac:dyDescent="0.25">
      <c r="A88" s="192" t="s">
        <v>8</v>
      </c>
      <c r="B88" s="139">
        <v>4</v>
      </c>
      <c r="C88" s="140"/>
      <c r="D88" s="138">
        <v>0.5</v>
      </c>
      <c r="E88" s="138">
        <v>3.5</v>
      </c>
      <c r="F88" s="200"/>
      <c r="G88" s="200">
        <f t="shared" ref="G88" si="52">F88*310</f>
        <v>0</v>
      </c>
    </row>
    <row r="89" spans="1:7" ht="15.75" x14ac:dyDescent="0.25">
      <c r="A89" s="313" t="s">
        <v>28</v>
      </c>
      <c r="B89" s="314">
        <v>13</v>
      </c>
      <c r="C89" s="314">
        <v>100</v>
      </c>
      <c r="D89" s="315">
        <v>33.5</v>
      </c>
      <c r="E89" s="315">
        <v>79.5</v>
      </c>
      <c r="F89" s="200"/>
      <c r="G89" s="200"/>
    </row>
    <row r="90" spans="1:7" ht="15.75" x14ac:dyDescent="0.25">
      <c r="A90" s="192" t="s">
        <v>6</v>
      </c>
      <c r="B90" s="139">
        <v>6</v>
      </c>
      <c r="C90" s="139">
        <v>89</v>
      </c>
      <c r="D90" s="139">
        <v>16</v>
      </c>
      <c r="E90" s="139">
        <v>79</v>
      </c>
      <c r="F90" s="200"/>
      <c r="G90" s="200">
        <f t="shared" ref="G90" si="53">F90*220</f>
        <v>0</v>
      </c>
    </row>
    <row r="91" spans="1:7" ht="15.75" x14ac:dyDescent="0.25">
      <c r="A91" s="192" t="s">
        <v>8</v>
      </c>
      <c r="B91" s="139">
        <v>7</v>
      </c>
      <c r="C91" s="139">
        <v>11</v>
      </c>
      <c r="D91" s="138">
        <v>17.5</v>
      </c>
      <c r="E91" s="138">
        <v>0.5</v>
      </c>
      <c r="F91" s="200">
        <v>5</v>
      </c>
      <c r="G91" s="200">
        <f t="shared" ref="G91" si="54">F91*310</f>
        <v>1550</v>
      </c>
    </row>
    <row r="92" spans="1:7" ht="15.75" x14ac:dyDescent="0.25">
      <c r="A92" s="313" t="s">
        <v>29</v>
      </c>
      <c r="B92" s="314">
        <v>5</v>
      </c>
      <c r="C92" s="314">
        <v>10</v>
      </c>
      <c r="D92" s="315">
        <v>4.5</v>
      </c>
      <c r="E92" s="315">
        <v>10.5</v>
      </c>
      <c r="F92" s="200"/>
      <c r="G92" s="200"/>
    </row>
    <row r="93" spans="1:7" ht="15.75" x14ac:dyDescent="0.25">
      <c r="A93" s="192" t="s">
        <v>6</v>
      </c>
      <c r="B93" s="138">
        <v>2.5</v>
      </c>
      <c r="C93" s="139">
        <v>10</v>
      </c>
      <c r="D93" s="138">
        <v>4.5</v>
      </c>
      <c r="E93" s="139">
        <v>8</v>
      </c>
      <c r="F93" s="200">
        <v>10</v>
      </c>
      <c r="G93" s="200">
        <f t="shared" ref="G93" si="55">F93*220</f>
        <v>2200</v>
      </c>
    </row>
    <row r="94" spans="1:7" ht="15.75" x14ac:dyDescent="0.25">
      <c r="A94" s="192" t="s">
        <v>8</v>
      </c>
      <c r="B94" s="138">
        <v>2.5</v>
      </c>
      <c r="C94" s="140"/>
      <c r="D94" s="140"/>
      <c r="E94" s="138">
        <v>2.5</v>
      </c>
      <c r="F94" s="200"/>
      <c r="G94" s="200">
        <f t="shared" ref="G94" si="56">F94*310</f>
        <v>0</v>
      </c>
    </row>
    <row r="95" spans="1:7" ht="15.75" x14ac:dyDescent="0.25">
      <c r="A95" s="313" t="s">
        <v>164</v>
      </c>
      <c r="B95" s="316"/>
      <c r="C95" s="314">
        <v>10</v>
      </c>
      <c r="D95" s="316"/>
      <c r="E95" s="314">
        <v>10</v>
      </c>
      <c r="F95" s="200"/>
      <c r="G95" s="200"/>
    </row>
    <row r="96" spans="1:7" ht="15.75" x14ac:dyDescent="0.25">
      <c r="A96" s="192" t="s">
        <v>6</v>
      </c>
      <c r="B96" s="140"/>
      <c r="C96" s="139">
        <v>10</v>
      </c>
      <c r="D96" s="140"/>
      <c r="E96" s="139">
        <v>10</v>
      </c>
      <c r="F96" s="200">
        <v>10</v>
      </c>
      <c r="G96" s="200">
        <f t="shared" ref="G96" si="57">F96*220</f>
        <v>2200</v>
      </c>
    </row>
    <row r="97" spans="1:7" ht="15.75" x14ac:dyDescent="0.25">
      <c r="A97" s="321" t="s">
        <v>299</v>
      </c>
      <c r="B97" s="316"/>
      <c r="C97" s="314">
        <v>10</v>
      </c>
      <c r="D97" s="316"/>
      <c r="E97" s="314">
        <v>10</v>
      </c>
      <c r="F97" s="200"/>
      <c r="G97" s="200"/>
    </row>
    <row r="98" spans="1:7" ht="15.75" x14ac:dyDescent="0.25">
      <c r="A98" s="192" t="s">
        <v>6</v>
      </c>
      <c r="B98" s="140"/>
      <c r="C98" s="139">
        <v>10</v>
      </c>
      <c r="D98" s="140"/>
      <c r="E98" s="139">
        <v>10</v>
      </c>
      <c r="F98" s="200"/>
      <c r="G98" s="200">
        <f t="shared" ref="G98" si="58">F98*220</f>
        <v>0</v>
      </c>
    </row>
    <row r="99" spans="1:7" ht="15.75" x14ac:dyDescent="0.25">
      <c r="A99" s="313" t="s">
        <v>30</v>
      </c>
      <c r="B99" s="315">
        <v>7.5</v>
      </c>
      <c r="C99" s="314">
        <v>25</v>
      </c>
      <c r="D99" s="314">
        <v>3</v>
      </c>
      <c r="E99" s="315">
        <v>29.5</v>
      </c>
      <c r="F99" s="200"/>
      <c r="G99" s="200"/>
    </row>
    <row r="100" spans="1:7" ht="15.75" x14ac:dyDescent="0.25">
      <c r="A100" s="192" t="s">
        <v>6</v>
      </c>
      <c r="B100" s="138">
        <v>1.5</v>
      </c>
      <c r="C100" s="139">
        <v>25</v>
      </c>
      <c r="D100" s="139">
        <v>3</v>
      </c>
      <c r="E100" s="138">
        <v>23.5</v>
      </c>
      <c r="F100" s="200"/>
      <c r="G100" s="200">
        <f t="shared" ref="G100" si="59">F100*220</f>
        <v>0</v>
      </c>
    </row>
    <row r="101" spans="1:7" ht="15.75" x14ac:dyDescent="0.25">
      <c r="A101" s="192" t="s">
        <v>8</v>
      </c>
      <c r="B101" s="139">
        <v>6</v>
      </c>
      <c r="C101" s="140"/>
      <c r="D101" s="140"/>
      <c r="E101" s="139">
        <v>6</v>
      </c>
      <c r="F101" s="200"/>
      <c r="G101" s="200">
        <f t="shared" ref="G101" si="60">F101*310</f>
        <v>0</v>
      </c>
    </row>
    <row r="102" spans="1:7" ht="15.75" x14ac:dyDescent="0.25">
      <c r="A102" s="313" t="s">
        <v>31</v>
      </c>
      <c r="B102" s="314">
        <v>2</v>
      </c>
      <c r="C102" s="314">
        <v>34</v>
      </c>
      <c r="D102" s="315">
        <v>2.5</v>
      </c>
      <c r="E102" s="315">
        <v>33.5</v>
      </c>
      <c r="F102" s="200"/>
      <c r="G102" s="200"/>
    </row>
    <row r="103" spans="1:7" ht="15.75" x14ac:dyDescent="0.25">
      <c r="A103" s="192" t="s">
        <v>6</v>
      </c>
      <c r="B103" s="138">
        <v>0.5</v>
      </c>
      <c r="C103" s="139">
        <v>30</v>
      </c>
      <c r="D103" s="138">
        <v>2.5</v>
      </c>
      <c r="E103" s="139">
        <v>28</v>
      </c>
      <c r="F103" s="200"/>
      <c r="G103" s="200">
        <f t="shared" ref="G103" si="61">F103*220</f>
        <v>0</v>
      </c>
    </row>
    <row r="104" spans="1:7" ht="15.75" x14ac:dyDescent="0.25">
      <c r="A104" s="192" t="s">
        <v>8</v>
      </c>
      <c r="B104" s="138">
        <v>1.5</v>
      </c>
      <c r="C104" s="139">
        <v>4</v>
      </c>
      <c r="D104" s="140"/>
      <c r="E104" s="138">
        <v>5.5</v>
      </c>
      <c r="F104" s="200"/>
      <c r="G104" s="200">
        <f t="shared" ref="G104" si="62">F104*310</f>
        <v>0</v>
      </c>
    </row>
    <row r="105" spans="1:7" ht="15.75" x14ac:dyDescent="0.25">
      <c r="A105" s="313" t="s">
        <v>32</v>
      </c>
      <c r="B105" s="315">
        <v>7.5</v>
      </c>
      <c r="C105" s="314">
        <v>10</v>
      </c>
      <c r="D105" s="314">
        <v>1</v>
      </c>
      <c r="E105" s="315">
        <v>16.5</v>
      </c>
      <c r="F105" s="200"/>
      <c r="G105" s="200"/>
    </row>
    <row r="106" spans="1:7" ht="15.75" x14ac:dyDescent="0.25">
      <c r="A106" s="192" t="s">
        <v>6</v>
      </c>
      <c r="B106" s="138">
        <v>7.5</v>
      </c>
      <c r="C106" s="139">
        <v>10</v>
      </c>
      <c r="D106" s="139">
        <v>1</v>
      </c>
      <c r="E106" s="138">
        <v>16.5</v>
      </c>
      <c r="F106" s="200"/>
      <c r="G106" s="200"/>
    </row>
    <row r="107" spans="1:7" ht="15.75" x14ac:dyDescent="0.25">
      <c r="A107" s="313" t="s">
        <v>33</v>
      </c>
      <c r="B107" s="315">
        <v>11.5</v>
      </c>
      <c r="C107" s="314">
        <v>4</v>
      </c>
      <c r="D107" s="316"/>
      <c r="E107" s="315">
        <v>15.5</v>
      </c>
      <c r="F107" s="200"/>
      <c r="G107" s="200"/>
    </row>
    <row r="108" spans="1:7" ht="15.75" x14ac:dyDescent="0.25">
      <c r="A108" s="192" t="s">
        <v>6</v>
      </c>
      <c r="B108" s="138">
        <v>7.5</v>
      </c>
      <c r="C108" s="140"/>
      <c r="D108" s="140"/>
      <c r="E108" s="138">
        <v>7.5</v>
      </c>
      <c r="F108" s="200">
        <v>10</v>
      </c>
      <c r="G108" s="200">
        <f>F108*220</f>
        <v>2200</v>
      </c>
    </row>
    <row r="109" spans="1:7" ht="15.75" x14ac:dyDescent="0.25">
      <c r="A109" s="192" t="s">
        <v>8</v>
      </c>
      <c r="B109" s="139">
        <v>4</v>
      </c>
      <c r="C109" s="139">
        <v>4</v>
      </c>
      <c r="D109" s="140"/>
      <c r="E109" s="139">
        <v>8</v>
      </c>
      <c r="F109" s="200"/>
      <c r="G109" s="200">
        <f>F109*310</f>
        <v>0</v>
      </c>
    </row>
    <row r="110" spans="1:7" ht="15.75" x14ac:dyDescent="0.25">
      <c r="A110" s="313" t="s">
        <v>34</v>
      </c>
      <c r="B110" s="315">
        <v>23.5</v>
      </c>
      <c r="C110" s="316"/>
      <c r="D110" s="314">
        <v>1</v>
      </c>
      <c r="E110" s="315">
        <v>22.5</v>
      </c>
      <c r="F110" s="200"/>
      <c r="G110" s="200"/>
    </row>
    <row r="111" spans="1:7" ht="15.75" x14ac:dyDescent="0.25">
      <c r="A111" s="192" t="s">
        <v>6</v>
      </c>
      <c r="B111" s="139">
        <v>21</v>
      </c>
      <c r="C111" s="140"/>
      <c r="D111" s="139">
        <v>1</v>
      </c>
      <c r="E111" s="139">
        <v>20</v>
      </c>
      <c r="F111" s="200"/>
      <c r="G111" s="200">
        <f t="shared" ref="G111" si="63">F111*220</f>
        <v>0</v>
      </c>
    </row>
    <row r="112" spans="1:7" ht="15.75" x14ac:dyDescent="0.25">
      <c r="A112" s="192" t="s">
        <v>8</v>
      </c>
      <c r="B112" s="138">
        <v>2.5</v>
      </c>
      <c r="C112" s="140"/>
      <c r="D112" s="140"/>
      <c r="E112" s="138">
        <v>2.5</v>
      </c>
      <c r="F112" s="200"/>
      <c r="G112" s="200">
        <f t="shared" ref="G112" si="64">F112*310</f>
        <v>0</v>
      </c>
    </row>
    <row r="113" spans="1:7" ht="15.75" x14ac:dyDescent="0.25">
      <c r="A113" s="313" t="s">
        <v>35</v>
      </c>
      <c r="B113" s="315">
        <v>11.5</v>
      </c>
      <c r="C113" s="314">
        <v>4</v>
      </c>
      <c r="D113" s="316"/>
      <c r="E113" s="315">
        <v>15.5</v>
      </c>
      <c r="F113" s="200"/>
      <c r="G113" s="200"/>
    </row>
    <row r="114" spans="1:7" ht="15.75" x14ac:dyDescent="0.25">
      <c r="A114" s="192" t="s">
        <v>6</v>
      </c>
      <c r="B114" s="138">
        <v>10.5</v>
      </c>
      <c r="C114" s="140"/>
      <c r="D114" s="140"/>
      <c r="E114" s="138">
        <v>10.5</v>
      </c>
      <c r="F114" s="200"/>
      <c r="G114" s="200">
        <f t="shared" ref="G114" si="65">F114*220</f>
        <v>0</v>
      </c>
    </row>
    <row r="115" spans="1:7" ht="15.75" x14ac:dyDescent="0.25">
      <c r="A115" s="192" t="s">
        <v>8</v>
      </c>
      <c r="B115" s="139">
        <v>1</v>
      </c>
      <c r="C115" s="139">
        <v>4</v>
      </c>
      <c r="D115" s="140"/>
      <c r="E115" s="139">
        <v>5</v>
      </c>
      <c r="F115" s="200"/>
      <c r="G115" s="200">
        <f t="shared" ref="G115" si="66">F115*310</f>
        <v>0</v>
      </c>
    </row>
    <row r="116" spans="1:7" ht="15.75" x14ac:dyDescent="0.25">
      <c r="A116" s="313" t="s">
        <v>36</v>
      </c>
      <c r="B116" s="314">
        <v>9</v>
      </c>
      <c r="C116" s="314">
        <v>4</v>
      </c>
      <c r="D116" s="315">
        <v>1.5</v>
      </c>
      <c r="E116" s="315">
        <v>11.5</v>
      </c>
      <c r="F116" s="200"/>
      <c r="G116" s="200"/>
    </row>
    <row r="117" spans="1:7" ht="15.75" x14ac:dyDescent="0.25">
      <c r="A117" s="192" t="s">
        <v>6</v>
      </c>
      <c r="B117" s="138">
        <v>8.5</v>
      </c>
      <c r="C117" s="140"/>
      <c r="D117" s="140"/>
      <c r="E117" s="138">
        <v>8.5</v>
      </c>
      <c r="F117" s="200"/>
      <c r="G117" s="200">
        <f t="shared" ref="G117" si="67">F117*220</f>
        <v>0</v>
      </c>
    </row>
    <row r="118" spans="1:7" ht="15.75" x14ac:dyDescent="0.25">
      <c r="A118" s="192" t="s">
        <v>8</v>
      </c>
      <c r="B118" s="138">
        <v>0.5</v>
      </c>
      <c r="C118" s="139">
        <v>4</v>
      </c>
      <c r="D118" s="138">
        <v>1.5</v>
      </c>
      <c r="E118" s="139">
        <v>3</v>
      </c>
      <c r="F118" s="200"/>
      <c r="G118" s="200">
        <f t="shared" ref="G118" si="68">F118*310</f>
        <v>0</v>
      </c>
    </row>
    <row r="119" spans="1:7" ht="15.75" x14ac:dyDescent="0.25">
      <c r="A119" s="313" t="s">
        <v>37</v>
      </c>
      <c r="B119" s="314">
        <v>18</v>
      </c>
      <c r="C119" s="316"/>
      <c r="D119" s="314">
        <v>2</v>
      </c>
      <c r="E119" s="314">
        <v>16</v>
      </c>
      <c r="F119" s="200"/>
      <c r="G119" s="200"/>
    </row>
    <row r="120" spans="1:7" ht="15.75" x14ac:dyDescent="0.25">
      <c r="A120" s="192" t="s">
        <v>6</v>
      </c>
      <c r="B120" s="139">
        <v>11</v>
      </c>
      <c r="C120" s="140"/>
      <c r="D120" s="139">
        <v>2</v>
      </c>
      <c r="E120" s="139">
        <v>9</v>
      </c>
      <c r="F120" s="200"/>
      <c r="G120" s="200">
        <f t="shared" ref="G120" si="69">F120*220</f>
        <v>0</v>
      </c>
    </row>
    <row r="121" spans="1:7" ht="15.75" x14ac:dyDescent="0.25">
      <c r="A121" s="192" t="s">
        <v>8</v>
      </c>
      <c r="B121" s="139">
        <v>7</v>
      </c>
      <c r="C121" s="140"/>
      <c r="D121" s="140"/>
      <c r="E121" s="139">
        <v>7</v>
      </c>
      <c r="F121" s="200"/>
      <c r="G121" s="200">
        <f t="shared" ref="G121" si="70">F121*310</f>
        <v>0</v>
      </c>
    </row>
    <row r="122" spans="1:7" ht="15.75" x14ac:dyDescent="0.25">
      <c r="A122" s="313" t="s">
        <v>38</v>
      </c>
      <c r="B122" s="315">
        <v>6.5</v>
      </c>
      <c r="C122" s="314">
        <v>23</v>
      </c>
      <c r="D122" s="314">
        <v>3</v>
      </c>
      <c r="E122" s="315">
        <v>26.5</v>
      </c>
      <c r="F122" s="200"/>
      <c r="G122" s="200"/>
    </row>
    <row r="123" spans="1:7" ht="15.75" x14ac:dyDescent="0.25">
      <c r="A123" s="192" t="s">
        <v>6</v>
      </c>
      <c r="B123" s="139">
        <v>1</v>
      </c>
      <c r="C123" s="139">
        <v>23</v>
      </c>
      <c r="D123" s="139">
        <v>1</v>
      </c>
      <c r="E123" s="139">
        <v>23</v>
      </c>
      <c r="F123" s="200"/>
      <c r="G123" s="200">
        <f>F123*220</f>
        <v>0</v>
      </c>
    </row>
    <row r="124" spans="1:7" ht="15.75" x14ac:dyDescent="0.25">
      <c r="A124" s="192" t="s">
        <v>8</v>
      </c>
      <c r="B124" s="138">
        <v>5.5</v>
      </c>
      <c r="C124" s="140"/>
      <c r="D124" s="139">
        <v>2</v>
      </c>
      <c r="E124" s="138">
        <v>3.5</v>
      </c>
      <c r="F124" s="200"/>
      <c r="G124" s="200">
        <f>F124*310</f>
        <v>0</v>
      </c>
    </row>
    <row r="125" spans="1:7" ht="15.75" x14ac:dyDescent="0.25">
      <c r="A125" s="313" t="s">
        <v>39</v>
      </c>
      <c r="B125" s="314">
        <v>12</v>
      </c>
      <c r="C125" s="314">
        <v>14</v>
      </c>
      <c r="D125" s="316"/>
      <c r="E125" s="314">
        <v>26</v>
      </c>
      <c r="F125" s="200"/>
      <c r="G125" s="200"/>
    </row>
    <row r="126" spans="1:7" ht="15.75" x14ac:dyDescent="0.25">
      <c r="A126" s="192" t="s">
        <v>6</v>
      </c>
      <c r="B126" s="138">
        <v>10.5</v>
      </c>
      <c r="C126" s="139">
        <v>10</v>
      </c>
      <c r="D126" s="140"/>
      <c r="E126" s="138">
        <v>20.5</v>
      </c>
      <c r="F126" s="200"/>
      <c r="G126" s="200">
        <f>F126*220</f>
        <v>0</v>
      </c>
    </row>
    <row r="127" spans="1:7" ht="15.75" x14ac:dyDescent="0.25">
      <c r="A127" s="192" t="s">
        <v>8</v>
      </c>
      <c r="B127" s="138">
        <v>1.5</v>
      </c>
      <c r="C127" s="139">
        <v>4</v>
      </c>
      <c r="D127" s="140"/>
      <c r="E127" s="138">
        <v>5.5</v>
      </c>
      <c r="F127" s="200"/>
      <c r="G127" s="200">
        <f>F127*310</f>
        <v>0</v>
      </c>
    </row>
    <row r="128" spans="1:7" ht="15.75" x14ac:dyDescent="0.25">
      <c r="A128" s="313" t="s">
        <v>40</v>
      </c>
      <c r="B128" s="315">
        <v>5.5</v>
      </c>
      <c r="C128" s="316"/>
      <c r="D128" s="315">
        <v>2.5</v>
      </c>
      <c r="E128" s="314">
        <v>3</v>
      </c>
      <c r="F128" s="200"/>
      <c r="G128" s="200"/>
    </row>
    <row r="129" spans="1:7" ht="15.75" x14ac:dyDescent="0.25">
      <c r="A129" s="192" t="s">
        <v>6</v>
      </c>
      <c r="B129" s="139">
        <v>5</v>
      </c>
      <c r="C129" s="140"/>
      <c r="D129" s="138">
        <v>2.5</v>
      </c>
      <c r="E129" s="138">
        <v>2.5</v>
      </c>
      <c r="F129" s="200"/>
      <c r="G129" s="200">
        <f>F129*220</f>
        <v>0</v>
      </c>
    </row>
    <row r="130" spans="1:7" ht="15.75" x14ac:dyDescent="0.25">
      <c r="A130" s="192" t="s">
        <v>8</v>
      </c>
      <c r="B130" s="138">
        <v>0.5</v>
      </c>
      <c r="C130" s="140"/>
      <c r="D130" s="140"/>
      <c r="E130" s="138">
        <v>0.5</v>
      </c>
      <c r="F130" s="200"/>
      <c r="G130" s="200">
        <f>F130*310</f>
        <v>0</v>
      </c>
    </row>
    <row r="131" spans="1:7" ht="15.75" x14ac:dyDescent="0.25">
      <c r="A131" s="313" t="s">
        <v>41</v>
      </c>
      <c r="B131" s="314">
        <v>7</v>
      </c>
      <c r="C131" s="314">
        <v>10</v>
      </c>
      <c r="D131" s="315">
        <v>1.5</v>
      </c>
      <c r="E131" s="315">
        <v>15.5</v>
      </c>
      <c r="F131" s="200"/>
      <c r="G131" s="200"/>
    </row>
    <row r="132" spans="1:7" ht="15.75" x14ac:dyDescent="0.25">
      <c r="A132" s="192" t="s">
        <v>6</v>
      </c>
      <c r="B132" s="139">
        <v>3</v>
      </c>
      <c r="C132" s="139">
        <v>10</v>
      </c>
      <c r="D132" s="138">
        <v>0.5</v>
      </c>
      <c r="E132" s="138">
        <v>12.5</v>
      </c>
      <c r="F132" s="200"/>
      <c r="G132" s="200">
        <f>F132*220</f>
        <v>0</v>
      </c>
    </row>
    <row r="133" spans="1:7" ht="15.75" x14ac:dyDescent="0.25">
      <c r="A133" s="192" t="s">
        <v>8</v>
      </c>
      <c r="B133" s="139">
        <v>4</v>
      </c>
      <c r="C133" s="140"/>
      <c r="D133" s="139">
        <v>1</v>
      </c>
      <c r="E133" s="139">
        <v>3</v>
      </c>
      <c r="F133" s="200"/>
      <c r="G133" s="200">
        <f>F133*310</f>
        <v>0</v>
      </c>
    </row>
    <row r="134" spans="1:7" ht="15.75" x14ac:dyDescent="0.25">
      <c r="A134" s="313" t="s">
        <v>42</v>
      </c>
      <c r="B134" s="314">
        <v>22</v>
      </c>
      <c r="C134" s="316"/>
      <c r="D134" s="314">
        <v>6</v>
      </c>
      <c r="E134" s="314">
        <v>16</v>
      </c>
      <c r="F134" s="200"/>
      <c r="G134" s="200"/>
    </row>
    <row r="135" spans="1:7" ht="15.75" x14ac:dyDescent="0.25">
      <c r="A135" s="192" t="s">
        <v>6</v>
      </c>
      <c r="B135" s="139">
        <v>18</v>
      </c>
      <c r="C135" s="140"/>
      <c r="D135" s="139">
        <v>6</v>
      </c>
      <c r="E135" s="139">
        <v>12</v>
      </c>
      <c r="F135" s="200"/>
      <c r="G135" s="200">
        <f>F135*220</f>
        <v>0</v>
      </c>
    </row>
    <row r="136" spans="1:7" ht="15.75" x14ac:dyDescent="0.25">
      <c r="A136" s="192" t="s">
        <v>8</v>
      </c>
      <c r="B136" s="139">
        <v>4</v>
      </c>
      <c r="C136" s="140"/>
      <c r="D136" s="140"/>
      <c r="E136" s="139">
        <v>4</v>
      </c>
      <c r="F136" s="200"/>
      <c r="G136" s="200">
        <f>F136*310</f>
        <v>0</v>
      </c>
    </row>
    <row r="137" spans="1:7" ht="15.75" x14ac:dyDescent="0.25">
      <c r="A137" s="313" t="s">
        <v>125</v>
      </c>
      <c r="B137" s="314">
        <v>9</v>
      </c>
      <c r="C137" s="314">
        <v>10</v>
      </c>
      <c r="D137" s="314">
        <v>3</v>
      </c>
      <c r="E137" s="314">
        <v>16</v>
      </c>
      <c r="F137" s="200"/>
      <c r="G137" s="200"/>
    </row>
    <row r="138" spans="1:7" ht="15.75" x14ac:dyDescent="0.25">
      <c r="A138" s="192" t="s">
        <v>6</v>
      </c>
      <c r="B138" s="139">
        <v>9</v>
      </c>
      <c r="C138" s="139">
        <v>10</v>
      </c>
      <c r="D138" s="139">
        <v>3</v>
      </c>
      <c r="E138" s="139">
        <v>16</v>
      </c>
      <c r="F138" s="200"/>
      <c r="G138" s="200">
        <f>F138*220</f>
        <v>0</v>
      </c>
    </row>
    <row r="139" spans="1:7" ht="15.75" x14ac:dyDescent="0.25">
      <c r="A139" s="313" t="s">
        <v>43</v>
      </c>
      <c r="B139" s="315">
        <v>16.5</v>
      </c>
      <c r="C139" s="314">
        <v>17</v>
      </c>
      <c r="D139" s="315">
        <v>18.5</v>
      </c>
      <c r="E139" s="314">
        <v>15</v>
      </c>
      <c r="F139" s="200"/>
      <c r="G139" s="200"/>
    </row>
    <row r="140" spans="1:7" ht="15.75" x14ac:dyDescent="0.25">
      <c r="A140" s="192" t="s">
        <v>6</v>
      </c>
      <c r="B140" s="138">
        <v>12.5</v>
      </c>
      <c r="C140" s="139">
        <v>10</v>
      </c>
      <c r="D140" s="138">
        <v>10.5</v>
      </c>
      <c r="E140" s="139">
        <v>12</v>
      </c>
      <c r="F140" s="200">
        <v>10</v>
      </c>
      <c r="G140" s="200">
        <f>F140*220</f>
        <v>2200</v>
      </c>
    </row>
    <row r="141" spans="1:7" ht="15.75" x14ac:dyDescent="0.25">
      <c r="A141" s="192" t="s">
        <v>8</v>
      </c>
      <c r="B141" s="139">
        <v>4</v>
      </c>
      <c r="C141" s="139">
        <v>7</v>
      </c>
      <c r="D141" s="139">
        <v>8</v>
      </c>
      <c r="E141" s="139">
        <v>3</v>
      </c>
      <c r="F141" s="200"/>
      <c r="G141" s="200">
        <f>F141*310</f>
        <v>0</v>
      </c>
    </row>
    <row r="142" spans="1:7" ht="12.75" x14ac:dyDescent="0.2">
      <c r="A142" s="1"/>
      <c r="B142" s="318">
        <v>462.5</v>
      </c>
      <c r="C142" s="319">
        <v>1119</v>
      </c>
      <c r="D142" s="320">
        <v>299</v>
      </c>
      <c r="E142" s="319">
        <v>1282.5</v>
      </c>
    </row>
  </sheetData>
  <mergeCells count="5">
    <mergeCell ref="B1:E1"/>
    <mergeCell ref="B2:E2"/>
    <mergeCell ref="F2:F3"/>
    <mergeCell ref="G2:G3"/>
    <mergeCell ref="H2:H3"/>
  </mergeCells>
  <conditionalFormatting sqref="F4:G141">
    <cfRule type="cellIs" dxfId="205" priority="10" operator="equal">
      <formula>0</formula>
    </cfRule>
  </conditionalFormatting>
  <conditionalFormatting sqref="G4:G141">
    <cfRule type="cellIs" dxfId="204" priority="9" operator="equal">
      <formula>0</formula>
    </cfRule>
  </conditionalFormatting>
  <conditionalFormatting sqref="F4:G141">
    <cfRule type="cellIs" dxfId="203" priority="8" operator="equal">
      <formula>0</formula>
    </cfRule>
  </conditionalFormatting>
  <conditionalFormatting sqref="G4:G141">
    <cfRule type="cellIs" dxfId="202" priority="7" operator="equal">
      <formula>0</formula>
    </cfRule>
  </conditionalFormatting>
  <conditionalFormatting sqref="F4:G141">
    <cfRule type="cellIs" dxfId="201" priority="6" operator="equal">
      <formula>0</formula>
    </cfRule>
  </conditionalFormatting>
  <conditionalFormatting sqref="G4:G141">
    <cfRule type="cellIs" dxfId="200" priority="5" operator="equal">
      <formula>0</formula>
    </cfRule>
  </conditionalFormatting>
  <conditionalFormatting sqref="F4:G141">
    <cfRule type="cellIs" dxfId="199" priority="4" operator="equal">
      <formula>0</formula>
    </cfRule>
  </conditionalFormatting>
  <conditionalFormatting sqref="G4:G141">
    <cfRule type="cellIs" dxfId="198" priority="3" operator="equal">
      <formula>0</formula>
    </cfRule>
  </conditionalFormatting>
  <conditionalFormatting sqref="F4:G141">
    <cfRule type="cellIs" dxfId="197" priority="2" operator="equal">
      <formula>0</formula>
    </cfRule>
  </conditionalFormatting>
  <conditionalFormatting sqref="G4:G141">
    <cfRule type="cellIs" dxfId="196" priority="1" operator="equal">
      <formula>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T22" sqref="T22:T23"/>
    </sheetView>
  </sheetViews>
  <sheetFormatPr defaultRowHeight="11.25" x14ac:dyDescent="0.2"/>
  <cols>
    <col min="1" max="1" width="8.5" customWidth="1"/>
    <col min="2" max="2" width="22.33203125" customWidth="1"/>
    <col min="3" max="3" width="18.83203125" customWidth="1"/>
    <col min="4" max="4" width="14" customWidth="1"/>
    <col min="7" max="7" width="9.83203125" customWidth="1"/>
    <col min="8" max="12" width="0" hidden="1" customWidth="1"/>
  </cols>
  <sheetData>
    <row r="1" spans="1:12" ht="18.75" x14ac:dyDescent="0.2">
      <c r="A1" s="484" t="s">
        <v>74</v>
      </c>
      <c r="B1" s="484"/>
      <c r="C1" s="484"/>
      <c r="D1" s="484"/>
    </row>
    <row r="3" spans="1:12" ht="15" x14ac:dyDescent="0.2">
      <c r="A3" s="7" t="s">
        <v>75</v>
      </c>
      <c r="B3" s="7" t="s">
        <v>76</v>
      </c>
      <c r="C3" s="7" t="s">
        <v>77</v>
      </c>
      <c r="D3" s="7" t="s">
        <v>78</v>
      </c>
    </row>
    <row r="4" spans="1:12" ht="15" x14ac:dyDescent="0.2">
      <c r="A4" s="46">
        <v>1</v>
      </c>
      <c r="B4" s="46" t="s">
        <v>53</v>
      </c>
      <c r="C4" s="51" t="s">
        <v>79</v>
      </c>
      <c r="D4" s="51">
        <v>1</v>
      </c>
      <c r="E4" s="9" t="s">
        <v>133</v>
      </c>
    </row>
    <row r="5" spans="1:12" ht="15" x14ac:dyDescent="0.2">
      <c r="A5" s="46">
        <v>2</v>
      </c>
      <c r="B5" s="46" t="s">
        <v>56</v>
      </c>
      <c r="C5" s="51" t="s">
        <v>79</v>
      </c>
      <c r="D5" s="51">
        <v>1</v>
      </c>
      <c r="E5" s="9" t="s">
        <v>80</v>
      </c>
    </row>
    <row r="6" spans="1:12" ht="15" x14ac:dyDescent="0.2">
      <c r="A6" s="46">
        <v>3</v>
      </c>
      <c r="B6" s="46" t="s">
        <v>54</v>
      </c>
      <c r="C6" s="51" t="s">
        <v>79</v>
      </c>
      <c r="D6" s="51">
        <v>1</v>
      </c>
      <c r="E6" s="9" t="s">
        <v>80</v>
      </c>
    </row>
    <row r="7" spans="1:12" ht="15" x14ac:dyDescent="0.2">
      <c r="A7" s="46">
        <v>4</v>
      </c>
      <c r="B7" s="46" t="s">
        <v>60</v>
      </c>
      <c r="C7" s="51" t="s">
        <v>79</v>
      </c>
      <c r="D7" s="51">
        <v>1</v>
      </c>
      <c r="E7" s="133" t="s">
        <v>141</v>
      </c>
    </row>
    <row r="8" spans="1:12" ht="15" x14ac:dyDescent="0.2">
      <c r="A8" s="46">
        <v>5</v>
      </c>
      <c r="B8" s="46" t="s">
        <v>51</v>
      </c>
      <c r="C8" s="51" t="s">
        <v>79</v>
      </c>
      <c r="D8" s="51">
        <v>1</v>
      </c>
      <c r="E8" s="133" t="s">
        <v>147</v>
      </c>
    </row>
    <row r="9" spans="1:12" ht="15" x14ac:dyDescent="0.2">
      <c r="A9" s="46">
        <v>6</v>
      </c>
      <c r="B9" s="46" t="s">
        <v>50</v>
      </c>
      <c r="C9" s="51" t="s">
        <v>79</v>
      </c>
      <c r="D9" s="51">
        <v>1</v>
      </c>
      <c r="E9" s="134" t="s">
        <v>162</v>
      </c>
    </row>
    <row r="10" spans="1:12" ht="15" x14ac:dyDescent="0.2">
      <c r="A10" s="46">
        <v>7</v>
      </c>
      <c r="B10" s="46" t="s">
        <v>59</v>
      </c>
      <c r="C10" s="51" t="s">
        <v>79</v>
      </c>
      <c r="D10" s="51">
        <v>1</v>
      </c>
      <c r="E10" s="9"/>
      <c r="I10" s="53">
        <v>0.35</v>
      </c>
      <c r="J10" s="53">
        <v>0.1</v>
      </c>
    </row>
    <row r="11" spans="1:12" ht="15" x14ac:dyDescent="0.2">
      <c r="A11" s="46">
        <v>8</v>
      </c>
      <c r="B11" s="46" t="s">
        <v>63</v>
      </c>
      <c r="C11" s="51" t="s">
        <v>79</v>
      </c>
      <c r="D11" s="51">
        <v>1</v>
      </c>
      <c r="E11" s="9" t="s">
        <v>81</v>
      </c>
      <c r="H11">
        <v>100</v>
      </c>
      <c r="I11">
        <f>H11*(1-I10)</f>
        <v>65</v>
      </c>
      <c r="J11" s="54">
        <f>I11*(1-J10)</f>
        <v>58.5</v>
      </c>
      <c r="K11" s="54">
        <f>H11-J11</f>
        <v>41.5</v>
      </c>
      <c r="L11" s="56">
        <f>K11/H11</f>
        <v>0.41499999999999998</v>
      </c>
    </row>
    <row r="12" spans="1:12" ht="15" x14ac:dyDescent="0.2">
      <c r="A12" s="46">
        <v>9</v>
      </c>
      <c r="B12" s="46" t="s">
        <v>48</v>
      </c>
      <c r="C12" s="51" t="s">
        <v>79</v>
      </c>
      <c r="D12" s="51">
        <v>1</v>
      </c>
      <c r="E12" s="9"/>
      <c r="I12" s="55">
        <v>0.41499999999999998</v>
      </c>
      <c r="J12" s="54">
        <f>H11-I12*H11</f>
        <v>58.5</v>
      </c>
    </row>
    <row r="13" spans="1:12" ht="15" x14ac:dyDescent="0.2">
      <c r="A13" s="46">
        <v>10</v>
      </c>
      <c r="B13" s="46" t="s">
        <v>61</v>
      </c>
      <c r="C13" s="51" t="s">
        <v>79</v>
      </c>
      <c r="D13" s="51">
        <v>1</v>
      </c>
      <c r="E13" s="9" t="s">
        <v>81</v>
      </c>
      <c r="J13" s="54">
        <f>J11-J12</f>
        <v>0</v>
      </c>
    </row>
    <row r="14" spans="1:12" ht="15" x14ac:dyDescent="0.2">
      <c r="A14" s="46">
        <v>11</v>
      </c>
      <c r="B14" s="46" t="s">
        <v>49</v>
      </c>
      <c r="C14" s="51" t="s">
        <v>79</v>
      </c>
      <c r="D14" s="51">
        <v>1</v>
      </c>
      <c r="E14" s="9" t="s">
        <v>133</v>
      </c>
    </row>
    <row r="15" spans="1:12" ht="15" x14ac:dyDescent="0.2">
      <c r="A15" s="46">
        <v>12</v>
      </c>
      <c r="B15" s="46" t="s">
        <v>65</v>
      </c>
      <c r="C15" s="51" t="s">
        <v>79</v>
      </c>
      <c r="D15" s="51">
        <v>1</v>
      </c>
      <c r="E15" s="9" t="s">
        <v>82</v>
      </c>
    </row>
    <row r="16" spans="1:12" ht="15" x14ac:dyDescent="0.2">
      <c r="A16" s="46">
        <v>13</v>
      </c>
      <c r="B16" s="46" t="s">
        <v>57</v>
      </c>
      <c r="C16" s="51" t="s">
        <v>79</v>
      </c>
      <c r="D16" s="51">
        <v>1</v>
      </c>
      <c r="E16" s="9" t="s">
        <v>129</v>
      </c>
    </row>
    <row r="17" spans="1:5" ht="15" x14ac:dyDescent="0.2">
      <c r="A17" s="46">
        <v>14</v>
      </c>
      <c r="B17" s="46" t="s">
        <v>62</v>
      </c>
      <c r="C17" s="51" t="s">
        <v>79</v>
      </c>
      <c r="D17" s="51">
        <v>1</v>
      </c>
      <c r="E17" s="134" t="s">
        <v>162</v>
      </c>
    </row>
    <row r="18" spans="1:5" ht="15" x14ac:dyDescent="0.2">
      <c r="A18" s="46">
        <v>15</v>
      </c>
      <c r="B18" s="46" t="s">
        <v>55</v>
      </c>
      <c r="C18" s="51" t="s">
        <v>79</v>
      </c>
      <c r="D18" s="51">
        <v>1</v>
      </c>
      <c r="E18" s="133" t="s">
        <v>141</v>
      </c>
    </row>
    <row r="19" spans="1:5" ht="15" x14ac:dyDescent="0.2">
      <c r="A19" s="46">
        <v>16</v>
      </c>
      <c r="B19" s="46" t="s">
        <v>64</v>
      </c>
      <c r="C19" s="51" t="s">
        <v>79</v>
      </c>
      <c r="D19" s="51">
        <v>1</v>
      </c>
      <c r="E19" s="133" t="s">
        <v>145</v>
      </c>
    </row>
    <row r="20" spans="1:5" ht="15" x14ac:dyDescent="0.2">
      <c r="A20" s="46">
        <v>17</v>
      </c>
      <c r="B20" s="46" t="s">
        <v>46</v>
      </c>
      <c r="C20" s="51" t="s">
        <v>79</v>
      </c>
      <c r="D20" s="51">
        <v>1</v>
      </c>
      <c r="E20" s="9"/>
    </row>
    <row r="21" spans="1:5" ht="15" x14ac:dyDescent="0.2">
      <c r="A21" s="46">
        <v>18</v>
      </c>
      <c r="B21" s="46" t="s">
        <v>52</v>
      </c>
      <c r="C21" s="51" t="s">
        <v>79</v>
      </c>
      <c r="D21" s="51">
        <v>1</v>
      </c>
      <c r="E21" s="134" t="s">
        <v>153</v>
      </c>
    </row>
    <row r="22" spans="1:5" ht="15" x14ac:dyDescent="0.2">
      <c r="A22" s="46">
        <v>19</v>
      </c>
      <c r="B22" s="46" t="s">
        <v>47</v>
      </c>
      <c r="C22" s="51" t="s">
        <v>79</v>
      </c>
      <c r="D22" s="51">
        <v>1</v>
      </c>
      <c r="E22" s="9" t="s">
        <v>82</v>
      </c>
    </row>
    <row r="23" spans="1:5" ht="15" x14ac:dyDescent="0.2">
      <c r="A23" s="46">
        <v>20</v>
      </c>
      <c r="B23" s="46" t="s">
        <v>58</v>
      </c>
      <c r="C23" s="51" t="s">
        <v>79</v>
      </c>
      <c r="D23" s="51">
        <v>1</v>
      </c>
      <c r="E23" s="9" t="s">
        <v>129</v>
      </c>
    </row>
    <row r="24" spans="1:5" ht="15" x14ac:dyDescent="0.2">
      <c r="A24" s="46">
        <v>21</v>
      </c>
      <c r="B24" s="46" t="s">
        <v>45</v>
      </c>
      <c r="C24" s="51" t="s">
        <v>79</v>
      </c>
      <c r="D24" s="51">
        <v>1</v>
      </c>
      <c r="E24" s="9"/>
    </row>
  </sheetData>
  <mergeCells count="1">
    <mergeCell ref="A1:D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>
      <pane ySplit="3" topLeftCell="A70" activePane="bottomLeft" state="frozenSplit"/>
      <selection pane="bottomLeft" activeCell="L89" sqref="A1:XFD1048576"/>
    </sheetView>
  </sheetViews>
  <sheetFormatPr defaultRowHeight="11.25" x14ac:dyDescent="0.2"/>
  <cols>
    <col min="1" max="1" width="33.1640625" bestFit="1" customWidth="1"/>
    <col min="7" max="7" width="10.1640625" bestFit="1" customWidth="1"/>
    <col min="8" max="8" width="13.83203125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SUM(F4:F145)</f>
        <v>87</v>
      </c>
      <c r="G1" s="201">
        <f>SUM(G4:G145)</f>
        <v>22020</v>
      </c>
    </row>
    <row r="2" spans="1:8" ht="12.75" x14ac:dyDescent="0.2">
      <c r="A2" s="43" t="s">
        <v>0</v>
      </c>
      <c r="B2" s="479" t="s">
        <v>306</v>
      </c>
      <c r="C2" s="480"/>
      <c r="D2" s="480"/>
      <c r="E2" s="481"/>
      <c r="F2" s="477" t="s">
        <v>304</v>
      </c>
      <c r="G2" s="477" t="s">
        <v>72</v>
      </c>
      <c r="H2" s="463" t="s">
        <v>71</v>
      </c>
    </row>
    <row r="3" spans="1:8" ht="22.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313" t="s">
        <v>5</v>
      </c>
      <c r="B4" s="136">
        <v>12</v>
      </c>
      <c r="C4" s="136">
        <v>10</v>
      </c>
      <c r="D4" s="136">
        <v>7</v>
      </c>
      <c r="E4" s="136">
        <v>15</v>
      </c>
      <c r="F4" s="200"/>
      <c r="G4" s="200"/>
    </row>
    <row r="5" spans="1:8" ht="15.75" x14ac:dyDescent="0.25">
      <c r="A5" s="192" t="s">
        <v>6</v>
      </c>
      <c r="B5" s="139">
        <v>8</v>
      </c>
      <c r="C5" s="139">
        <v>10</v>
      </c>
      <c r="D5" s="138">
        <v>5.5</v>
      </c>
      <c r="E5" s="138">
        <v>12.5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9">
        <v>4</v>
      </c>
      <c r="C6" s="140"/>
      <c r="D6" s="138">
        <v>1.5</v>
      </c>
      <c r="E6" s="138">
        <v>2.5</v>
      </c>
      <c r="F6" s="200"/>
      <c r="G6" s="200">
        <f>F6*310</f>
        <v>0</v>
      </c>
    </row>
    <row r="7" spans="1:8" ht="15.75" x14ac:dyDescent="0.25">
      <c r="A7" s="313" t="s">
        <v>7</v>
      </c>
      <c r="B7" s="135">
        <v>11.5</v>
      </c>
      <c r="C7" s="136">
        <v>18</v>
      </c>
      <c r="D7" s="137"/>
      <c r="E7" s="135">
        <v>29.5</v>
      </c>
      <c r="F7" s="200"/>
      <c r="G7" s="200"/>
    </row>
    <row r="8" spans="1:8" ht="15.75" x14ac:dyDescent="0.25">
      <c r="A8" s="192" t="s">
        <v>6</v>
      </c>
      <c r="B8" s="138">
        <v>6.5</v>
      </c>
      <c r="C8" s="139">
        <v>18</v>
      </c>
      <c r="D8" s="140"/>
      <c r="E8" s="138">
        <v>24.5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9">
        <v>5</v>
      </c>
      <c r="C9" s="140"/>
      <c r="D9" s="140"/>
      <c r="E9" s="139">
        <v>5</v>
      </c>
      <c r="F9" s="200"/>
      <c r="G9" s="200">
        <f t="shared" ref="G9" si="1">F9*310</f>
        <v>0</v>
      </c>
    </row>
    <row r="10" spans="1:8" ht="15.75" x14ac:dyDescent="0.25">
      <c r="A10" s="313" t="s">
        <v>9</v>
      </c>
      <c r="B10" s="136">
        <v>10</v>
      </c>
      <c r="C10" s="136">
        <v>4</v>
      </c>
      <c r="D10" s="135">
        <v>1.5</v>
      </c>
      <c r="E10" s="135">
        <v>12.5</v>
      </c>
      <c r="F10" s="200"/>
      <c r="G10" s="200"/>
    </row>
    <row r="11" spans="1:8" ht="15.75" x14ac:dyDescent="0.25">
      <c r="A11" s="192" t="s">
        <v>6</v>
      </c>
      <c r="B11" s="139">
        <v>8</v>
      </c>
      <c r="C11" s="140"/>
      <c r="D11" s="138">
        <v>1.5</v>
      </c>
      <c r="E11" s="138">
        <v>6.5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313" t="s">
        <v>10</v>
      </c>
      <c r="B13" s="137"/>
      <c r="C13" s="136">
        <v>20</v>
      </c>
      <c r="D13" s="136">
        <v>4</v>
      </c>
      <c r="E13" s="136">
        <v>16</v>
      </c>
      <c r="F13" s="200"/>
      <c r="G13" s="200"/>
    </row>
    <row r="14" spans="1:8" ht="15.75" x14ac:dyDescent="0.25">
      <c r="A14" s="192" t="s">
        <v>6</v>
      </c>
      <c r="B14" s="140"/>
      <c r="C14" s="139">
        <v>20</v>
      </c>
      <c r="D14" s="139">
        <v>4</v>
      </c>
      <c r="E14" s="139">
        <v>16</v>
      </c>
      <c r="F14" s="200"/>
      <c r="G14" s="200">
        <f>F14*220</f>
        <v>0</v>
      </c>
    </row>
    <row r="15" spans="1:8" ht="15.75" x14ac:dyDescent="0.25">
      <c r="A15" s="321" t="s">
        <v>294</v>
      </c>
      <c r="F15" s="200"/>
      <c r="G15" s="200"/>
    </row>
    <row r="16" spans="1:8" ht="15.75" x14ac:dyDescent="0.25">
      <c r="A16" s="192" t="s">
        <v>6</v>
      </c>
      <c r="F16" s="200"/>
      <c r="G16" s="200">
        <f t="shared" ref="G16" si="4">F16*220</f>
        <v>0</v>
      </c>
    </row>
    <row r="17" spans="1:8" ht="15.75" x14ac:dyDescent="0.25">
      <c r="A17" s="192" t="s">
        <v>8</v>
      </c>
      <c r="F17" s="200"/>
      <c r="G17" s="200">
        <f t="shared" ref="G17" si="5">F17*310</f>
        <v>0</v>
      </c>
    </row>
    <row r="18" spans="1:8" ht="15.75" x14ac:dyDescent="0.25">
      <c r="A18" s="321" t="s">
        <v>295</v>
      </c>
      <c r="B18" s="137"/>
      <c r="C18" s="136">
        <v>10</v>
      </c>
      <c r="D18" s="137"/>
      <c r="E18" s="136">
        <v>10</v>
      </c>
      <c r="F18" s="200"/>
      <c r="G18" s="200"/>
    </row>
    <row r="19" spans="1:8" ht="15.75" x14ac:dyDescent="0.25">
      <c r="A19" s="192" t="s">
        <v>6</v>
      </c>
      <c r="B19" s="140"/>
      <c r="C19" s="139">
        <v>10</v>
      </c>
      <c r="D19" s="140"/>
      <c r="E19" s="139">
        <v>10</v>
      </c>
      <c r="F19" s="200"/>
      <c r="G19" s="200">
        <f>F19*220</f>
        <v>0</v>
      </c>
    </row>
    <row r="20" spans="1:8" ht="15.75" x14ac:dyDescent="0.25">
      <c r="A20" s="313" t="s">
        <v>12</v>
      </c>
      <c r="B20" s="136">
        <v>11</v>
      </c>
      <c r="C20" s="136">
        <v>4</v>
      </c>
      <c r="D20" s="137"/>
      <c r="E20" s="136">
        <v>15</v>
      </c>
      <c r="F20" s="200"/>
      <c r="G20" s="200"/>
    </row>
    <row r="21" spans="1:8" ht="15.75" x14ac:dyDescent="0.25">
      <c r="A21" s="192" t="s">
        <v>6</v>
      </c>
      <c r="B21" s="139">
        <v>11</v>
      </c>
      <c r="C21" s="139">
        <v>4</v>
      </c>
      <c r="D21" s="140"/>
      <c r="E21" s="139">
        <v>15</v>
      </c>
      <c r="F21" s="200"/>
      <c r="G21" s="200">
        <f t="shared" ref="G21" si="6">F21*220</f>
        <v>0</v>
      </c>
    </row>
    <row r="22" spans="1:8" ht="15.75" x14ac:dyDescent="0.25">
      <c r="A22" s="313" t="s">
        <v>13</v>
      </c>
      <c r="B22" s="136">
        <v>17</v>
      </c>
      <c r="C22" s="136">
        <v>14</v>
      </c>
      <c r="D22" s="135">
        <v>4.5</v>
      </c>
      <c r="E22" s="135">
        <v>26.5</v>
      </c>
      <c r="F22" s="200"/>
      <c r="G22" s="200"/>
    </row>
    <row r="23" spans="1:8" ht="15.75" x14ac:dyDescent="0.25">
      <c r="A23" s="192" t="s">
        <v>6</v>
      </c>
      <c r="B23" s="138">
        <v>15.5</v>
      </c>
      <c r="C23" s="139">
        <v>10</v>
      </c>
      <c r="D23" s="138">
        <v>4.5</v>
      </c>
      <c r="E23" s="139">
        <v>21</v>
      </c>
      <c r="F23" s="200"/>
      <c r="G23" s="200">
        <f t="shared" ref="G23:G65" si="7">F23*220</f>
        <v>0</v>
      </c>
    </row>
    <row r="24" spans="1:8" ht="15.75" x14ac:dyDescent="0.25">
      <c r="A24" s="192" t="s">
        <v>8</v>
      </c>
      <c r="B24" s="138">
        <v>1.5</v>
      </c>
      <c r="C24" s="139">
        <v>4</v>
      </c>
      <c r="D24" s="140"/>
      <c r="E24" s="138">
        <v>5.5</v>
      </c>
      <c r="F24" s="200"/>
      <c r="G24" s="200">
        <f t="shared" ref="G24:G66" si="8">F24*310</f>
        <v>0</v>
      </c>
    </row>
    <row r="25" spans="1:8" ht="15.75" x14ac:dyDescent="0.25">
      <c r="A25" s="313" t="s">
        <v>14</v>
      </c>
      <c r="B25" s="135">
        <v>4.5</v>
      </c>
      <c r="C25" s="136">
        <v>24</v>
      </c>
      <c r="D25" s="136">
        <v>2</v>
      </c>
      <c r="E25" s="135">
        <v>26.5</v>
      </c>
      <c r="F25" s="200"/>
      <c r="G25" s="200"/>
    </row>
    <row r="26" spans="1:8" ht="15.75" x14ac:dyDescent="0.25">
      <c r="A26" s="192" t="s">
        <v>6</v>
      </c>
      <c r="B26" s="139">
        <v>1</v>
      </c>
      <c r="C26" s="139">
        <v>20</v>
      </c>
      <c r="D26" s="138">
        <v>0.5</v>
      </c>
      <c r="E26" s="138">
        <v>20.5</v>
      </c>
      <c r="F26" s="200"/>
      <c r="G26" s="200">
        <f t="shared" si="7"/>
        <v>0</v>
      </c>
    </row>
    <row r="27" spans="1:8" ht="15.75" x14ac:dyDescent="0.25">
      <c r="A27" s="192" t="s">
        <v>8</v>
      </c>
      <c r="B27" s="138">
        <v>3.5</v>
      </c>
      <c r="C27" s="139">
        <v>4</v>
      </c>
      <c r="D27" s="138">
        <v>1.5</v>
      </c>
      <c r="E27" s="139">
        <v>6</v>
      </c>
      <c r="F27" s="212"/>
      <c r="G27" s="200">
        <f t="shared" si="8"/>
        <v>0</v>
      </c>
    </row>
    <row r="28" spans="1:8" ht="15.75" x14ac:dyDescent="0.25">
      <c r="A28" s="313" t="s">
        <v>15</v>
      </c>
      <c r="B28" s="135">
        <v>12.5</v>
      </c>
      <c r="C28" s="136">
        <v>10</v>
      </c>
      <c r="D28" s="135">
        <v>4.5</v>
      </c>
      <c r="E28" s="136">
        <v>18</v>
      </c>
      <c r="F28" s="200"/>
      <c r="G28" s="200"/>
    </row>
    <row r="29" spans="1:8" ht="15.75" x14ac:dyDescent="0.25">
      <c r="A29" s="192" t="s">
        <v>6</v>
      </c>
      <c r="B29" s="139">
        <v>7</v>
      </c>
      <c r="C29" s="139">
        <v>10</v>
      </c>
      <c r="D29" s="138">
        <v>4.5</v>
      </c>
      <c r="E29" s="138">
        <v>12.5</v>
      </c>
      <c r="F29" s="200"/>
      <c r="G29" s="200">
        <f t="shared" si="7"/>
        <v>0</v>
      </c>
    </row>
    <row r="30" spans="1:8" ht="15.75" x14ac:dyDescent="0.25">
      <c r="A30" s="192" t="s">
        <v>8</v>
      </c>
      <c r="B30" s="138">
        <v>5.5</v>
      </c>
      <c r="C30" s="140"/>
      <c r="D30" s="140"/>
      <c r="E30" s="138">
        <v>5.5</v>
      </c>
      <c r="F30" s="200"/>
      <c r="G30" s="200">
        <f t="shared" si="8"/>
        <v>0</v>
      </c>
      <c r="H30" s="72"/>
    </row>
    <row r="31" spans="1:8" ht="15.75" x14ac:dyDescent="0.25">
      <c r="A31" s="313" t="s">
        <v>16</v>
      </c>
      <c r="B31" s="136">
        <v>11</v>
      </c>
      <c r="C31" s="136">
        <v>42</v>
      </c>
      <c r="D31" s="136">
        <v>5</v>
      </c>
      <c r="E31" s="136">
        <v>48</v>
      </c>
      <c r="F31" s="200"/>
      <c r="G31" s="200"/>
    </row>
    <row r="32" spans="1:8" ht="15.75" x14ac:dyDescent="0.25">
      <c r="A32" s="192" t="s">
        <v>6</v>
      </c>
      <c r="B32" s="139">
        <v>11</v>
      </c>
      <c r="C32" s="139">
        <v>38</v>
      </c>
      <c r="D32" s="139">
        <v>5</v>
      </c>
      <c r="E32" s="139">
        <v>44</v>
      </c>
      <c r="F32" s="200"/>
      <c r="G32" s="200">
        <f t="shared" si="7"/>
        <v>0</v>
      </c>
    </row>
    <row r="33" spans="1:8" ht="15.75" x14ac:dyDescent="0.25">
      <c r="A33" s="192" t="s">
        <v>8</v>
      </c>
      <c r="B33" s="140"/>
      <c r="C33" s="139">
        <v>4</v>
      </c>
      <c r="D33" s="140"/>
      <c r="E33" s="139">
        <v>4</v>
      </c>
      <c r="F33" s="200"/>
      <c r="G33" s="200">
        <f t="shared" si="8"/>
        <v>0</v>
      </c>
    </row>
    <row r="34" spans="1:8" ht="15.75" x14ac:dyDescent="0.25">
      <c r="A34" s="313" t="s">
        <v>17</v>
      </c>
      <c r="B34" s="135">
        <v>17.5</v>
      </c>
      <c r="C34" s="137"/>
      <c r="D34" s="137"/>
      <c r="E34" s="135">
        <v>17.5</v>
      </c>
      <c r="F34" s="200"/>
      <c r="G34" s="200"/>
    </row>
    <row r="35" spans="1:8" ht="15.75" x14ac:dyDescent="0.25">
      <c r="A35" s="192" t="s">
        <v>6</v>
      </c>
      <c r="B35" s="139">
        <v>14</v>
      </c>
      <c r="C35" s="140"/>
      <c r="D35" s="140"/>
      <c r="E35" s="139">
        <v>14</v>
      </c>
      <c r="F35" s="200"/>
      <c r="G35" s="200">
        <f t="shared" si="7"/>
        <v>0</v>
      </c>
    </row>
    <row r="36" spans="1:8" ht="15.75" x14ac:dyDescent="0.25">
      <c r="A36" s="192" t="s">
        <v>8</v>
      </c>
      <c r="B36" s="138">
        <v>3.5</v>
      </c>
      <c r="C36" s="140"/>
      <c r="D36" s="140"/>
      <c r="E36" s="138">
        <v>3.5</v>
      </c>
      <c r="F36" s="200"/>
      <c r="G36" s="200">
        <f t="shared" si="8"/>
        <v>0</v>
      </c>
    </row>
    <row r="37" spans="1:8" ht="15.75" x14ac:dyDescent="0.25">
      <c r="A37" s="313" t="s">
        <v>18</v>
      </c>
      <c r="B37" s="137"/>
      <c r="C37" s="136">
        <v>65</v>
      </c>
      <c r="D37" s="135">
        <v>18.5</v>
      </c>
      <c r="E37" s="135">
        <v>46.5</v>
      </c>
      <c r="F37" s="200"/>
      <c r="G37" s="200"/>
    </row>
    <row r="38" spans="1:8" ht="15.75" x14ac:dyDescent="0.25">
      <c r="A38" s="192" t="s">
        <v>6</v>
      </c>
      <c r="B38" s="140"/>
      <c r="C38" s="139">
        <v>57</v>
      </c>
      <c r="D38" s="139">
        <v>15</v>
      </c>
      <c r="E38" s="139">
        <v>42</v>
      </c>
      <c r="F38" s="200"/>
      <c r="G38" s="200">
        <f t="shared" si="7"/>
        <v>0</v>
      </c>
      <c r="H38" s="72"/>
    </row>
    <row r="39" spans="1:8" ht="15.75" x14ac:dyDescent="0.25">
      <c r="A39" s="192" t="s">
        <v>8</v>
      </c>
      <c r="B39" s="140"/>
      <c r="C39" s="139">
        <v>8</v>
      </c>
      <c r="D39" s="138">
        <v>3.5</v>
      </c>
      <c r="E39" s="138">
        <v>4.5</v>
      </c>
      <c r="F39" s="200">
        <v>5</v>
      </c>
      <c r="G39" s="200">
        <f t="shared" si="8"/>
        <v>1550</v>
      </c>
      <c r="H39" s="72"/>
    </row>
    <row r="40" spans="1:8" ht="15.75" x14ac:dyDescent="0.25">
      <c r="A40" s="313" t="s">
        <v>19</v>
      </c>
      <c r="B40" s="136">
        <v>7</v>
      </c>
      <c r="C40" s="136">
        <v>10</v>
      </c>
      <c r="D40" s="136">
        <v>1</v>
      </c>
      <c r="E40" s="136">
        <v>16</v>
      </c>
      <c r="F40" s="200"/>
      <c r="G40" s="200"/>
    </row>
    <row r="41" spans="1:8" ht="15.75" x14ac:dyDescent="0.25">
      <c r="A41" s="192" t="s">
        <v>6</v>
      </c>
      <c r="B41" s="138">
        <v>1.5</v>
      </c>
      <c r="C41" s="139">
        <v>10</v>
      </c>
      <c r="D41" s="139">
        <v>1</v>
      </c>
      <c r="E41" s="138">
        <v>10.5</v>
      </c>
      <c r="F41" s="200"/>
      <c r="G41" s="200">
        <f t="shared" si="7"/>
        <v>0</v>
      </c>
      <c r="H41" s="72"/>
    </row>
    <row r="42" spans="1:8" ht="15.75" x14ac:dyDescent="0.25">
      <c r="A42" s="192" t="s">
        <v>8</v>
      </c>
      <c r="B42" s="138">
        <v>5.5</v>
      </c>
      <c r="C42" s="140"/>
      <c r="D42" s="140"/>
      <c r="E42" s="138">
        <v>5.5</v>
      </c>
      <c r="F42" s="200"/>
      <c r="G42" s="200">
        <f t="shared" si="8"/>
        <v>0</v>
      </c>
    </row>
    <row r="43" spans="1:8" ht="15.75" x14ac:dyDescent="0.25">
      <c r="A43" s="313" t="s">
        <v>20</v>
      </c>
      <c r="B43" s="135">
        <v>10.5</v>
      </c>
      <c r="C43" s="136">
        <v>80</v>
      </c>
      <c r="D43" s="135">
        <v>18.5</v>
      </c>
      <c r="E43" s="136">
        <v>72</v>
      </c>
      <c r="F43" s="212"/>
      <c r="G43" s="200"/>
    </row>
    <row r="44" spans="1:8" ht="15.75" x14ac:dyDescent="0.25">
      <c r="A44" s="192" t="s">
        <v>6</v>
      </c>
      <c r="B44" s="138">
        <v>10.5</v>
      </c>
      <c r="C44" s="139">
        <v>70</v>
      </c>
      <c r="D44" s="138">
        <v>14.5</v>
      </c>
      <c r="E44" s="139">
        <v>66</v>
      </c>
      <c r="F44" s="200">
        <v>20</v>
      </c>
      <c r="G44" s="200">
        <f t="shared" si="7"/>
        <v>4400</v>
      </c>
    </row>
    <row r="45" spans="1:8" ht="15.75" x14ac:dyDescent="0.25">
      <c r="A45" s="192" t="s">
        <v>8</v>
      </c>
      <c r="B45" s="140"/>
      <c r="C45" s="139">
        <v>10</v>
      </c>
      <c r="D45" s="139">
        <v>4</v>
      </c>
      <c r="E45" s="139">
        <v>6</v>
      </c>
      <c r="F45" s="200">
        <v>7</v>
      </c>
      <c r="G45" s="200">
        <f t="shared" si="8"/>
        <v>2170</v>
      </c>
    </row>
    <row r="46" spans="1:8" ht="15.75" x14ac:dyDescent="0.25">
      <c r="A46" s="313" t="s">
        <v>21</v>
      </c>
      <c r="B46" s="136">
        <v>14</v>
      </c>
      <c r="C46" s="136">
        <v>28</v>
      </c>
      <c r="D46" s="135">
        <v>10.5</v>
      </c>
      <c r="E46" s="135">
        <v>31.5</v>
      </c>
      <c r="F46" s="200"/>
      <c r="G46" s="200"/>
    </row>
    <row r="47" spans="1:8" ht="15.75" x14ac:dyDescent="0.25">
      <c r="A47" s="192" t="s">
        <v>6</v>
      </c>
      <c r="B47" s="138">
        <v>11.5</v>
      </c>
      <c r="C47" s="139">
        <v>24</v>
      </c>
      <c r="D47" s="138">
        <v>8.5</v>
      </c>
      <c r="E47" s="139">
        <v>27</v>
      </c>
      <c r="F47" s="200">
        <v>20</v>
      </c>
      <c r="G47" s="200">
        <f t="shared" si="7"/>
        <v>4400</v>
      </c>
    </row>
    <row r="48" spans="1:8" ht="15.75" x14ac:dyDescent="0.25">
      <c r="A48" s="192" t="s">
        <v>8</v>
      </c>
      <c r="B48" s="138">
        <v>2.5</v>
      </c>
      <c r="C48" s="139">
        <v>4</v>
      </c>
      <c r="D48" s="139">
        <v>2</v>
      </c>
      <c r="E48" s="138">
        <v>4.5</v>
      </c>
      <c r="F48" s="200"/>
      <c r="G48" s="200">
        <f t="shared" si="8"/>
        <v>0</v>
      </c>
    </row>
    <row r="49" spans="1:8" ht="15.75" x14ac:dyDescent="0.25">
      <c r="A49" s="313" t="s">
        <v>22</v>
      </c>
      <c r="B49" s="135">
        <v>9.5</v>
      </c>
      <c r="C49" s="136">
        <v>14</v>
      </c>
      <c r="D49" s="136">
        <v>2</v>
      </c>
      <c r="E49" s="135">
        <v>21.5</v>
      </c>
      <c r="F49" s="200"/>
      <c r="G49" s="200"/>
    </row>
    <row r="50" spans="1:8" ht="15.75" x14ac:dyDescent="0.25">
      <c r="A50" s="192" t="s">
        <v>6</v>
      </c>
      <c r="B50" s="139">
        <v>6</v>
      </c>
      <c r="C50" s="139">
        <v>10</v>
      </c>
      <c r="D50" s="139">
        <v>2</v>
      </c>
      <c r="E50" s="139">
        <v>14</v>
      </c>
      <c r="F50" s="200"/>
      <c r="G50" s="200">
        <f t="shared" si="7"/>
        <v>0</v>
      </c>
    </row>
    <row r="51" spans="1:8" ht="15.75" x14ac:dyDescent="0.25">
      <c r="A51" s="192" t="s">
        <v>8</v>
      </c>
      <c r="B51" s="138">
        <v>3.5</v>
      </c>
      <c r="C51" s="139">
        <v>4</v>
      </c>
      <c r="D51" s="140"/>
      <c r="E51" s="138">
        <v>7.5</v>
      </c>
      <c r="F51" s="200"/>
      <c r="G51" s="200">
        <f t="shared" si="8"/>
        <v>0</v>
      </c>
    </row>
    <row r="52" spans="1:8" ht="15.75" x14ac:dyDescent="0.25">
      <c r="A52" s="313" t="s">
        <v>23</v>
      </c>
      <c r="B52" s="135">
        <v>5.5</v>
      </c>
      <c r="C52" s="136">
        <v>99</v>
      </c>
      <c r="D52" s="135">
        <v>45.5</v>
      </c>
      <c r="E52" s="136">
        <v>59</v>
      </c>
      <c r="F52" s="200"/>
      <c r="G52" s="200"/>
    </row>
    <row r="53" spans="1:8" ht="15.75" x14ac:dyDescent="0.25">
      <c r="A53" s="192" t="s">
        <v>6</v>
      </c>
      <c r="B53" s="140"/>
      <c r="C53" s="139">
        <v>90</v>
      </c>
      <c r="D53" s="138">
        <v>40.5</v>
      </c>
      <c r="E53" s="138">
        <v>49.5</v>
      </c>
      <c r="F53" s="200">
        <v>10</v>
      </c>
      <c r="G53" s="200">
        <f t="shared" si="7"/>
        <v>2200</v>
      </c>
    </row>
    <row r="54" spans="1:8" ht="15.75" x14ac:dyDescent="0.25">
      <c r="A54" s="192" t="s">
        <v>8</v>
      </c>
      <c r="B54" s="138">
        <v>5.5</v>
      </c>
      <c r="C54" s="139">
        <v>9</v>
      </c>
      <c r="D54" s="139">
        <v>5</v>
      </c>
      <c r="E54" s="138">
        <v>9.5</v>
      </c>
      <c r="F54" s="200"/>
      <c r="G54" s="200">
        <f t="shared" si="8"/>
        <v>0</v>
      </c>
    </row>
    <row r="55" spans="1:8" ht="15.75" x14ac:dyDescent="0.25">
      <c r="A55" s="321" t="s">
        <v>296</v>
      </c>
      <c r="B55" s="137"/>
      <c r="C55" s="136">
        <v>10</v>
      </c>
      <c r="D55" s="137"/>
      <c r="E55" s="136">
        <v>10</v>
      </c>
      <c r="F55" s="200"/>
      <c r="G55" s="200"/>
    </row>
    <row r="56" spans="1:8" ht="15.75" x14ac:dyDescent="0.25">
      <c r="A56" s="192" t="s">
        <v>6</v>
      </c>
      <c r="B56" s="140"/>
      <c r="C56" s="139">
        <v>10</v>
      </c>
      <c r="D56" s="140"/>
      <c r="E56" s="139">
        <v>10</v>
      </c>
      <c r="F56" s="200"/>
      <c r="G56" s="200">
        <f t="shared" si="7"/>
        <v>0</v>
      </c>
    </row>
    <row r="57" spans="1:8" ht="15.75" x14ac:dyDescent="0.25">
      <c r="A57" s="192" t="s">
        <v>8</v>
      </c>
      <c r="F57" s="212"/>
      <c r="G57" s="200">
        <f t="shared" si="8"/>
        <v>0</v>
      </c>
    </row>
    <row r="58" spans="1:8" ht="15.75" x14ac:dyDescent="0.25">
      <c r="A58" s="313" t="s">
        <v>24</v>
      </c>
      <c r="B58" s="136">
        <v>6</v>
      </c>
      <c r="C58" s="136">
        <v>40</v>
      </c>
      <c r="D58" s="137"/>
      <c r="E58" s="136">
        <v>46</v>
      </c>
      <c r="F58" s="200"/>
      <c r="G58" s="200"/>
    </row>
    <row r="59" spans="1:8" ht="15.75" x14ac:dyDescent="0.25">
      <c r="A59" s="192" t="s">
        <v>6</v>
      </c>
      <c r="B59" s="138">
        <v>1.5</v>
      </c>
      <c r="C59" s="139">
        <v>40</v>
      </c>
      <c r="D59" s="140"/>
      <c r="E59" s="138">
        <v>41.5</v>
      </c>
      <c r="F59" s="200"/>
      <c r="G59" s="200">
        <f t="shared" si="7"/>
        <v>0</v>
      </c>
    </row>
    <row r="60" spans="1:8" ht="15.75" x14ac:dyDescent="0.25">
      <c r="A60" s="192" t="s">
        <v>8</v>
      </c>
      <c r="B60" s="138">
        <v>4.5</v>
      </c>
      <c r="C60" s="140"/>
      <c r="D60" s="140"/>
      <c r="E60" s="138">
        <v>4.5</v>
      </c>
      <c r="F60" s="200">
        <v>5</v>
      </c>
      <c r="G60" s="200">
        <f t="shared" si="8"/>
        <v>1550</v>
      </c>
    </row>
    <row r="61" spans="1:8" ht="15.75" x14ac:dyDescent="0.25">
      <c r="A61" s="321" t="s">
        <v>297</v>
      </c>
      <c r="B61" s="136">
        <v>4</v>
      </c>
      <c r="C61" s="136">
        <v>10</v>
      </c>
      <c r="D61" s="136">
        <v>4</v>
      </c>
      <c r="E61" s="136">
        <v>10</v>
      </c>
      <c r="F61" s="200"/>
      <c r="G61" s="200"/>
    </row>
    <row r="62" spans="1:8" ht="15.75" x14ac:dyDescent="0.25">
      <c r="A62" s="192" t="s">
        <v>6</v>
      </c>
      <c r="B62" s="140"/>
      <c r="C62" s="139">
        <v>10</v>
      </c>
      <c r="D62" s="140"/>
      <c r="E62" s="139">
        <v>10</v>
      </c>
      <c r="F62" s="200"/>
      <c r="G62" s="200">
        <f t="shared" si="7"/>
        <v>0</v>
      </c>
      <c r="H62" s="72"/>
    </row>
    <row r="63" spans="1:8" ht="15.75" x14ac:dyDescent="0.25">
      <c r="A63" s="192" t="s">
        <v>8</v>
      </c>
      <c r="B63" s="139">
        <v>4</v>
      </c>
      <c r="C63" s="140"/>
      <c r="D63" s="139">
        <v>4</v>
      </c>
      <c r="E63" s="140"/>
      <c r="F63" s="200"/>
      <c r="G63" s="200">
        <f t="shared" si="8"/>
        <v>0</v>
      </c>
    </row>
    <row r="64" spans="1:8" ht="15.75" x14ac:dyDescent="0.25">
      <c r="A64" s="313" t="s">
        <v>86</v>
      </c>
      <c r="B64" s="135">
        <v>10.5</v>
      </c>
      <c r="C64" s="136">
        <v>17</v>
      </c>
      <c r="D64" s="136">
        <v>1</v>
      </c>
      <c r="E64" s="135">
        <v>26.5</v>
      </c>
      <c r="F64" s="200"/>
      <c r="G64" s="200"/>
    </row>
    <row r="65" spans="1:7" ht="15.75" x14ac:dyDescent="0.25">
      <c r="A65" s="192" t="s">
        <v>6</v>
      </c>
      <c r="B65" s="138">
        <v>10.5</v>
      </c>
      <c r="C65" s="139">
        <v>12</v>
      </c>
      <c r="D65" s="139">
        <v>1</v>
      </c>
      <c r="E65" s="138">
        <v>21.5</v>
      </c>
      <c r="F65" s="200"/>
      <c r="G65" s="200">
        <f t="shared" si="7"/>
        <v>0</v>
      </c>
    </row>
    <row r="66" spans="1:7" ht="15.75" x14ac:dyDescent="0.25">
      <c r="A66" s="192" t="s">
        <v>8</v>
      </c>
      <c r="B66" s="140"/>
      <c r="C66" s="139">
        <v>5</v>
      </c>
      <c r="D66" s="140"/>
      <c r="E66" s="139">
        <v>5</v>
      </c>
      <c r="F66" s="200"/>
      <c r="G66" s="200">
        <f t="shared" si="8"/>
        <v>0</v>
      </c>
    </row>
    <row r="67" spans="1:7" ht="15.75" x14ac:dyDescent="0.25">
      <c r="A67" s="321" t="s">
        <v>190</v>
      </c>
      <c r="F67" s="200"/>
      <c r="G67" s="200">
        <f t="shared" ref="G67" si="9">F67*310</f>
        <v>0</v>
      </c>
    </row>
    <row r="68" spans="1:7" ht="15.75" x14ac:dyDescent="0.25">
      <c r="A68" s="192" t="s">
        <v>6</v>
      </c>
      <c r="F68" s="200"/>
      <c r="G68" s="200"/>
    </row>
    <row r="69" spans="1:7" ht="15.75" x14ac:dyDescent="0.25">
      <c r="A69" s="313" t="s">
        <v>95</v>
      </c>
      <c r="B69" s="135">
        <v>6.5</v>
      </c>
      <c r="C69" s="136">
        <v>90</v>
      </c>
      <c r="D69" s="135">
        <v>18.5</v>
      </c>
      <c r="E69" s="136">
        <v>78</v>
      </c>
      <c r="F69" s="200"/>
      <c r="G69" s="200"/>
    </row>
    <row r="70" spans="1:7" ht="15.75" x14ac:dyDescent="0.25">
      <c r="A70" s="192" t="s">
        <v>6</v>
      </c>
      <c r="B70" s="138">
        <v>1.5</v>
      </c>
      <c r="C70" s="139">
        <v>85</v>
      </c>
      <c r="D70" s="138">
        <v>13.5</v>
      </c>
      <c r="E70" s="139">
        <v>73</v>
      </c>
      <c r="F70" s="200"/>
      <c r="G70" s="200">
        <f t="shared" ref="G70:G73" si="10">F70*220</f>
        <v>0</v>
      </c>
    </row>
    <row r="71" spans="1:7" ht="15.75" x14ac:dyDescent="0.25">
      <c r="A71" s="192" t="s">
        <v>8</v>
      </c>
      <c r="B71" s="139">
        <v>5</v>
      </c>
      <c r="C71" s="139">
        <v>5</v>
      </c>
      <c r="D71" s="139">
        <v>5</v>
      </c>
      <c r="E71" s="139">
        <v>5</v>
      </c>
      <c r="F71" s="200">
        <v>5</v>
      </c>
      <c r="G71" s="200">
        <f t="shared" ref="G71:G74" si="11">F71*310</f>
        <v>1550</v>
      </c>
    </row>
    <row r="72" spans="1:7" ht="15.75" x14ac:dyDescent="0.25">
      <c r="A72" s="313" t="s">
        <v>96</v>
      </c>
      <c r="B72" s="135">
        <v>3.5</v>
      </c>
      <c r="C72" s="136">
        <v>39</v>
      </c>
      <c r="D72" s="136">
        <v>13</v>
      </c>
      <c r="E72" s="135">
        <v>29.5</v>
      </c>
      <c r="F72" s="212"/>
      <c r="G72" s="200"/>
    </row>
    <row r="73" spans="1:7" ht="15.75" x14ac:dyDescent="0.25">
      <c r="A73" s="192" t="s">
        <v>6</v>
      </c>
      <c r="B73" s="139">
        <v>3</v>
      </c>
      <c r="C73" s="139">
        <v>35</v>
      </c>
      <c r="D73" s="139">
        <v>13</v>
      </c>
      <c r="E73" s="139">
        <v>25</v>
      </c>
      <c r="F73" s="200"/>
      <c r="G73" s="200">
        <f t="shared" si="10"/>
        <v>0</v>
      </c>
    </row>
    <row r="74" spans="1:7" ht="15.75" x14ac:dyDescent="0.25">
      <c r="A74" s="192" t="s">
        <v>8</v>
      </c>
      <c r="B74" s="138">
        <v>0.5</v>
      </c>
      <c r="C74" s="139">
        <v>4</v>
      </c>
      <c r="D74" s="140"/>
      <c r="E74" s="138">
        <v>4.5</v>
      </c>
      <c r="F74" s="200"/>
      <c r="G74" s="200">
        <f t="shared" si="11"/>
        <v>0</v>
      </c>
    </row>
    <row r="75" spans="1:7" ht="15.75" x14ac:dyDescent="0.25">
      <c r="A75" s="321" t="s">
        <v>298</v>
      </c>
      <c r="B75" s="137"/>
      <c r="C75" s="136">
        <v>10</v>
      </c>
      <c r="D75" s="137"/>
      <c r="E75" s="136">
        <v>10</v>
      </c>
      <c r="F75" s="212"/>
      <c r="G75" s="200">
        <f t="shared" ref="G75" si="12">F75*220</f>
        <v>0</v>
      </c>
    </row>
    <row r="76" spans="1:7" ht="15.75" x14ac:dyDescent="0.25">
      <c r="A76" s="192" t="s">
        <v>6</v>
      </c>
      <c r="B76" s="140"/>
      <c r="C76" s="139">
        <v>10</v>
      </c>
      <c r="D76" s="140"/>
      <c r="E76" s="139">
        <v>10</v>
      </c>
      <c r="F76" s="212"/>
      <c r="G76" s="200">
        <f t="shared" ref="G76" si="13">F76*310</f>
        <v>0</v>
      </c>
    </row>
    <row r="77" spans="1:7" ht="15.75" x14ac:dyDescent="0.25">
      <c r="A77" s="313" t="s">
        <v>97</v>
      </c>
      <c r="B77" s="136">
        <v>3</v>
      </c>
      <c r="C77" s="136">
        <v>49</v>
      </c>
      <c r="D77" s="135">
        <v>13.5</v>
      </c>
      <c r="E77" s="135">
        <v>38.5</v>
      </c>
      <c r="F77" s="200"/>
      <c r="G77" s="200"/>
    </row>
    <row r="78" spans="1:7" ht="15.75" x14ac:dyDescent="0.25">
      <c r="A78" s="192" t="s">
        <v>6</v>
      </c>
      <c r="B78" s="139">
        <v>3</v>
      </c>
      <c r="C78" s="139">
        <v>44</v>
      </c>
      <c r="D78" s="138">
        <v>13.5</v>
      </c>
      <c r="E78" s="138">
        <v>33.5</v>
      </c>
      <c r="F78" s="200"/>
      <c r="G78" s="200">
        <f t="shared" ref="G78:G81" si="14">F78*220</f>
        <v>0</v>
      </c>
    </row>
    <row r="79" spans="1:7" ht="15.75" x14ac:dyDescent="0.25">
      <c r="A79" s="192" t="s">
        <v>8</v>
      </c>
      <c r="B79" s="140"/>
      <c r="C79" s="139">
        <v>5</v>
      </c>
      <c r="D79" s="140"/>
      <c r="E79" s="139">
        <v>5</v>
      </c>
      <c r="F79" s="200"/>
      <c r="G79" s="200">
        <f t="shared" ref="G79:G82" si="15">F79*310</f>
        <v>0</v>
      </c>
    </row>
    <row r="80" spans="1:7" ht="15.75" x14ac:dyDescent="0.25">
      <c r="A80" s="313" t="s">
        <v>25</v>
      </c>
      <c r="B80" s="135">
        <v>3.5</v>
      </c>
      <c r="C80" s="136">
        <v>6</v>
      </c>
      <c r="D80" s="135">
        <v>0.5</v>
      </c>
      <c r="E80" s="136">
        <v>9</v>
      </c>
      <c r="F80" s="200"/>
      <c r="G80" s="200"/>
    </row>
    <row r="81" spans="1:8" ht="15.75" x14ac:dyDescent="0.25">
      <c r="A81" s="192" t="s">
        <v>6</v>
      </c>
      <c r="B81" s="138">
        <v>1.5</v>
      </c>
      <c r="C81" s="139">
        <v>6</v>
      </c>
      <c r="D81" s="138">
        <v>0.5</v>
      </c>
      <c r="E81" s="139">
        <v>7</v>
      </c>
      <c r="F81" s="200"/>
      <c r="G81" s="200">
        <f t="shared" si="14"/>
        <v>0</v>
      </c>
    </row>
    <row r="82" spans="1:8" ht="16.5" thickBot="1" x14ac:dyDescent="0.3">
      <c r="A82" s="286" t="s">
        <v>8</v>
      </c>
      <c r="B82" s="256">
        <v>2</v>
      </c>
      <c r="C82" s="257"/>
      <c r="D82" s="257"/>
      <c r="E82" s="256">
        <v>2</v>
      </c>
      <c r="F82" s="258"/>
      <c r="G82" s="258">
        <f t="shared" si="15"/>
        <v>0</v>
      </c>
    </row>
    <row r="83" spans="1:8" ht="15.75" x14ac:dyDescent="0.25">
      <c r="A83" s="327" t="s">
        <v>302</v>
      </c>
      <c r="B83" s="328"/>
      <c r="C83" s="264"/>
      <c r="D83" s="328"/>
      <c r="E83" s="264"/>
      <c r="F83" s="265"/>
      <c r="G83" s="266">
        <f t="shared" ref="G83" si="16">F83*220</f>
        <v>0</v>
      </c>
    </row>
    <row r="84" spans="1:8" ht="15.75" x14ac:dyDescent="0.25">
      <c r="A84" s="329" t="s">
        <v>6</v>
      </c>
      <c r="B84" s="138"/>
      <c r="C84" s="139"/>
      <c r="D84" s="138"/>
      <c r="E84" s="139"/>
      <c r="F84" s="212">
        <v>1</v>
      </c>
      <c r="G84" s="330">
        <f>F84*220</f>
        <v>220</v>
      </c>
    </row>
    <row r="85" spans="1:8" ht="15.75" x14ac:dyDescent="0.25">
      <c r="A85" s="331" t="s">
        <v>303</v>
      </c>
      <c r="B85" s="135"/>
      <c r="C85" s="136"/>
      <c r="D85" s="135"/>
      <c r="E85" s="136"/>
      <c r="F85" s="200"/>
      <c r="G85" s="330"/>
    </row>
    <row r="86" spans="1:8" ht="16.5" thickBot="1" x14ac:dyDescent="0.3">
      <c r="A86" s="292" t="s">
        <v>6</v>
      </c>
      <c r="B86" s="332"/>
      <c r="C86" s="269"/>
      <c r="D86" s="332"/>
      <c r="E86" s="269"/>
      <c r="F86" s="270">
        <v>4</v>
      </c>
      <c r="G86" s="271">
        <f t="shared" ref="G86" si="17">F86*220</f>
        <v>880</v>
      </c>
      <c r="H86" s="333" t="s">
        <v>305</v>
      </c>
    </row>
    <row r="87" spans="1:8" ht="15.75" x14ac:dyDescent="0.25">
      <c r="A87" s="326" t="s">
        <v>26</v>
      </c>
      <c r="B87" s="288">
        <v>36.5</v>
      </c>
      <c r="C87" s="260">
        <v>35</v>
      </c>
      <c r="D87" s="260">
        <v>46</v>
      </c>
      <c r="E87" s="288">
        <v>25.5</v>
      </c>
      <c r="F87" s="262"/>
      <c r="G87" s="262"/>
    </row>
    <row r="88" spans="1:8" ht="15.75" x14ac:dyDescent="0.25">
      <c r="A88" s="192" t="s">
        <v>6</v>
      </c>
      <c r="B88" s="140"/>
      <c r="C88" s="139">
        <v>30</v>
      </c>
      <c r="D88" s="139">
        <v>10</v>
      </c>
      <c r="E88" s="139">
        <v>20</v>
      </c>
      <c r="F88" s="200"/>
      <c r="G88" s="200">
        <f t="shared" ref="G88:G97" si="18">F88*220</f>
        <v>0</v>
      </c>
    </row>
    <row r="89" spans="1:8" ht="15.75" x14ac:dyDescent="0.25">
      <c r="A89" s="192" t="s">
        <v>8</v>
      </c>
      <c r="B89" s="138">
        <v>36.5</v>
      </c>
      <c r="C89" s="139">
        <v>5</v>
      </c>
      <c r="D89" s="139">
        <v>36</v>
      </c>
      <c r="E89" s="138">
        <v>5.5</v>
      </c>
      <c r="F89" s="200"/>
      <c r="G89" s="200">
        <f t="shared" ref="G89:G98" si="19">F89*310</f>
        <v>0</v>
      </c>
    </row>
    <row r="90" spans="1:8" ht="15.75" x14ac:dyDescent="0.25">
      <c r="A90" s="313" t="s">
        <v>27</v>
      </c>
      <c r="B90" s="135">
        <v>4.5</v>
      </c>
      <c r="C90" s="136">
        <v>28</v>
      </c>
      <c r="D90" s="135">
        <v>4.5</v>
      </c>
      <c r="E90" s="136">
        <v>28</v>
      </c>
      <c r="F90" s="200"/>
      <c r="G90" s="200"/>
    </row>
    <row r="91" spans="1:8" ht="15.75" x14ac:dyDescent="0.25">
      <c r="A91" s="192" t="s">
        <v>6</v>
      </c>
      <c r="B91" s="139">
        <v>1</v>
      </c>
      <c r="C91" s="139">
        <v>28</v>
      </c>
      <c r="D91" s="139">
        <v>1</v>
      </c>
      <c r="E91" s="139">
        <v>28</v>
      </c>
      <c r="F91" s="200"/>
      <c r="G91" s="200">
        <f t="shared" si="18"/>
        <v>0</v>
      </c>
    </row>
    <row r="92" spans="1:8" ht="15.75" x14ac:dyDescent="0.25">
      <c r="A92" s="192" t="s">
        <v>8</v>
      </c>
      <c r="B92" s="138">
        <v>3.5</v>
      </c>
      <c r="C92" s="140"/>
      <c r="D92" s="138">
        <v>3.5</v>
      </c>
      <c r="E92" s="140"/>
      <c r="F92" s="200">
        <v>5</v>
      </c>
      <c r="G92" s="200">
        <f t="shared" si="19"/>
        <v>1550</v>
      </c>
    </row>
    <row r="93" spans="1:8" ht="15.75" x14ac:dyDescent="0.25">
      <c r="A93" s="313" t="s">
        <v>28</v>
      </c>
      <c r="B93" s="135">
        <v>23.5</v>
      </c>
      <c r="C93" s="136">
        <v>89</v>
      </c>
      <c r="D93" s="135">
        <v>37.5</v>
      </c>
      <c r="E93" s="136">
        <v>75</v>
      </c>
      <c r="F93" s="200"/>
      <c r="G93" s="200"/>
    </row>
    <row r="94" spans="1:8" ht="15.75" x14ac:dyDescent="0.25">
      <c r="A94" s="192" t="s">
        <v>6</v>
      </c>
      <c r="B94" s="139">
        <v>8</v>
      </c>
      <c r="C94" s="139">
        <v>84</v>
      </c>
      <c r="D94" s="138">
        <v>20.5</v>
      </c>
      <c r="E94" s="138">
        <v>71.5</v>
      </c>
      <c r="F94" s="200"/>
      <c r="G94" s="200">
        <f t="shared" si="18"/>
        <v>0</v>
      </c>
    </row>
    <row r="95" spans="1:8" ht="15.75" x14ac:dyDescent="0.25">
      <c r="A95" s="192" t="s">
        <v>8</v>
      </c>
      <c r="B95" s="138">
        <v>15.5</v>
      </c>
      <c r="C95" s="139">
        <v>5</v>
      </c>
      <c r="D95" s="139">
        <v>17</v>
      </c>
      <c r="E95" s="138">
        <v>3.5</v>
      </c>
      <c r="F95" s="200">
        <v>5</v>
      </c>
      <c r="G95" s="200">
        <f t="shared" si="19"/>
        <v>1550</v>
      </c>
    </row>
    <row r="96" spans="1:8" ht="15.75" x14ac:dyDescent="0.25">
      <c r="A96" s="313" t="s">
        <v>29</v>
      </c>
      <c r="B96" s="136">
        <v>3</v>
      </c>
      <c r="C96" s="136">
        <v>10</v>
      </c>
      <c r="D96" s="136">
        <v>12</v>
      </c>
      <c r="E96" s="136">
        <v>1</v>
      </c>
      <c r="F96" s="200"/>
      <c r="G96" s="200"/>
    </row>
    <row r="97" spans="1:7" ht="15.75" x14ac:dyDescent="0.25">
      <c r="A97" s="192" t="s">
        <v>6</v>
      </c>
      <c r="B97" s="138">
        <v>0.5</v>
      </c>
      <c r="C97" s="139">
        <v>10</v>
      </c>
      <c r="D97" s="139">
        <v>10</v>
      </c>
      <c r="E97" s="138">
        <v>0.5</v>
      </c>
      <c r="F97" s="200"/>
      <c r="G97" s="200">
        <f t="shared" si="18"/>
        <v>0</v>
      </c>
    </row>
    <row r="98" spans="1:7" ht="15.75" x14ac:dyDescent="0.25">
      <c r="A98" s="192" t="s">
        <v>8</v>
      </c>
      <c r="B98" s="138">
        <v>2.5</v>
      </c>
      <c r="C98" s="140"/>
      <c r="D98" s="139">
        <v>2</v>
      </c>
      <c r="E98" s="138">
        <v>0.5</v>
      </c>
      <c r="F98" s="200"/>
      <c r="G98" s="200">
        <f t="shared" si="19"/>
        <v>0</v>
      </c>
    </row>
    <row r="99" spans="1:7" ht="15.75" x14ac:dyDescent="0.25">
      <c r="A99" s="313" t="s">
        <v>164</v>
      </c>
      <c r="B99" s="137"/>
      <c r="C99" s="136">
        <v>20</v>
      </c>
      <c r="D99" s="137"/>
      <c r="E99" s="136">
        <v>20</v>
      </c>
      <c r="F99" s="200"/>
      <c r="G99" s="200"/>
    </row>
    <row r="100" spans="1:7" ht="15.75" x14ac:dyDescent="0.25">
      <c r="A100" s="192" t="s">
        <v>6</v>
      </c>
      <c r="B100" s="140"/>
      <c r="C100" s="139">
        <v>20</v>
      </c>
      <c r="D100" s="140"/>
      <c r="E100" s="139">
        <v>20</v>
      </c>
      <c r="F100" s="200"/>
      <c r="G100" s="200">
        <f t="shared" ref="G100" si="20">F100*220</f>
        <v>0</v>
      </c>
    </row>
    <row r="101" spans="1:7" ht="15.75" x14ac:dyDescent="0.25">
      <c r="A101" s="321" t="s">
        <v>299</v>
      </c>
      <c r="B101" s="137"/>
      <c r="C101" s="136">
        <v>10</v>
      </c>
      <c r="D101" s="137"/>
      <c r="E101" s="136">
        <v>10</v>
      </c>
      <c r="F101" s="200"/>
      <c r="G101" s="200">
        <f t="shared" ref="G101" si="21">F101*310</f>
        <v>0</v>
      </c>
    </row>
    <row r="102" spans="1:7" ht="15.75" x14ac:dyDescent="0.25">
      <c r="A102" s="192" t="s">
        <v>6</v>
      </c>
      <c r="B102" s="140"/>
      <c r="C102" s="139">
        <v>10</v>
      </c>
      <c r="D102" s="140"/>
      <c r="E102" s="139">
        <v>10</v>
      </c>
      <c r="F102" s="200"/>
      <c r="G102" s="200"/>
    </row>
    <row r="103" spans="1:7" ht="15.75" x14ac:dyDescent="0.25">
      <c r="A103" s="313" t="s">
        <v>30</v>
      </c>
      <c r="B103" s="135">
        <v>6.5</v>
      </c>
      <c r="C103" s="136">
        <v>25</v>
      </c>
      <c r="D103" s="135">
        <v>7.5</v>
      </c>
      <c r="E103" s="136">
        <v>24</v>
      </c>
      <c r="F103" s="200"/>
      <c r="G103" s="200"/>
    </row>
    <row r="104" spans="1:7" ht="15.75" x14ac:dyDescent="0.25">
      <c r="A104" s="192" t="s">
        <v>6</v>
      </c>
      <c r="B104" s="138">
        <v>1.5</v>
      </c>
      <c r="C104" s="139">
        <v>25</v>
      </c>
      <c r="D104" s="139">
        <v>6</v>
      </c>
      <c r="E104" s="138">
        <v>20.5</v>
      </c>
      <c r="F104" s="200"/>
      <c r="G104" s="200">
        <f t="shared" ref="G104" si="22">F104*220</f>
        <v>0</v>
      </c>
    </row>
    <row r="105" spans="1:7" ht="15.75" x14ac:dyDescent="0.25">
      <c r="A105" s="192" t="s">
        <v>8</v>
      </c>
      <c r="B105" s="139">
        <v>5</v>
      </c>
      <c r="C105" s="140"/>
      <c r="D105" s="138">
        <v>1.5</v>
      </c>
      <c r="E105" s="138">
        <v>3.5</v>
      </c>
      <c r="F105" s="200"/>
      <c r="G105" s="200">
        <f t="shared" ref="G105" si="23">F105*310</f>
        <v>0</v>
      </c>
    </row>
    <row r="106" spans="1:7" ht="15.75" x14ac:dyDescent="0.25">
      <c r="A106" s="313" t="s">
        <v>31</v>
      </c>
      <c r="B106" s="136">
        <v>2</v>
      </c>
      <c r="C106" s="136">
        <v>34</v>
      </c>
      <c r="D106" s="135">
        <v>2.5</v>
      </c>
      <c r="E106" s="135">
        <v>33.5</v>
      </c>
      <c r="F106" s="200"/>
      <c r="G106" s="200">
        <f t="shared" ref="G106" si="24">F106*220</f>
        <v>0</v>
      </c>
    </row>
    <row r="107" spans="1:7" ht="15.75" x14ac:dyDescent="0.25">
      <c r="A107" s="192" t="s">
        <v>6</v>
      </c>
      <c r="B107" s="138">
        <v>0.5</v>
      </c>
      <c r="C107" s="139">
        <v>30</v>
      </c>
      <c r="D107" s="138">
        <v>2.5</v>
      </c>
      <c r="E107" s="139">
        <v>28</v>
      </c>
      <c r="F107" s="200"/>
      <c r="G107" s="200">
        <f t="shared" ref="G107" si="25">F107*310</f>
        <v>0</v>
      </c>
    </row>
    <row r="108" spans="1:7" ht="15.75" x14ac:dyDescent="0.25">
      <c r="A108" s="192" t="s">
        <v>8</v>
      </c>
      <c r="B108" s="138">
        <v>1.5</v>
      </c>
      <c r="C108" s="139">
        <v>4</v>
      </c>
      <c r="D108" s="140"/>
      <c r="E108" s="138">
        <v>5.5</v>
      </c>
      <c r="F108" s="200"/>
      <c r="G108" s="200"/>
    </row>
    <row r="109" spans="1:7" ht="15.75" x14ac:dyDescent="0.25">
      <c r="A109" s="313" t="s">
        <v>32</v>
      </c>
      <c r="B109" s="135">
        <v>5.5</v>
      </c>
      <c r="C109" s="136">
        <v>10</v>
      </c>
      <c r="D109" s="137"/>
      <c r="E109" s="135">
        <v>15.5</v>
      </c>
      <c r="F109" s="200"/>
      <c r="G109" s="200">
        <f t="shared" ref="G109" si="26">F109*220</f>
        <v>0</v>
      </c>
    </row>
    <row r="110" spans="1:7" ht="15.75" x14ac:dyDescent="0.25">
      <c r="A110" s="192" t="s">
        <v>6</v>
      </c>
      <c r="B110" s="138">
        <v>5.5</v>
      </c>
      <c r="C110" s="139">
        <v>10</v>
      </c>
      <c r="D110" s="140"/>
      <c r="E110" s="138">
        <v>15.5</v>
      </c>
      <c r="F110" s="200"/>
      <c r="G110" s="200">
        <f t="shared" ref="G110" si="27">F110*310</f>
        <v>0</v>
      </c>
    </row>
    <row r="111" spans="1:7" ht="15.75" x14ac:dyDescent="0.25">
      <c r="A111" s="313" t="s">
        <v>33</v>
      </c>
      <c r="B111" s="135">
        <v>8.5</v>
      </c>
      <c r="C111" s="136">
        <v>14</v>
      </c>
      <c r="D111" s="135">
        <v>4.5</v>
      </c>
      <c r="E111" s="136">
        <v>18</v>
      </c>
      <c r="F111" s="200"/>
      <c r="G111" s="200"/>
    </row>
    <row r="112" spans="1:7" ht="15.75" x14ac:dyDescent="0.25">
      <c r="A112" s="192" t="s">
        <v>6</v>
      </c>
      <c r="B112" s="138">
        <v>4.5</v>
      </c>
      <c r="C112" s="139">
        <v>10</v>
      </c>
      <c r="D112" s="138">
        <v>4.5</v>
      </c>
      <c r="E112" s="139">
        <v>10</v>
      </c>
      <c r="F112" s="200"/>
      <c r="G112" s="200">
        <f t="shared" ref="G112" si="28">F112*220</f>
        <v>0</v>
      </c>
    </row>
    <row r="113" spans="1:7" ht="15.75" x14ac:dyDescent="0.25">
      <c r="A113" s="192" t="s">
        <v>8</v>
      </c>
      <c r="B113" s="139">
        <v>4</v>
      </c>
      <c r="C113" s="139">
        <v>4</v>
      </c>
      <c r="D113" s="140"/>
      <c r="E113" s="139">
        <v>8</v>
      </c>
      <c r="F113" s="200"/>
      <c r="G113" s="200">
        <f t="shared" ref="G113" si="29">F113*310</f>
        <v>0</v>
      </c>
    </row>
    <row r="114" spans="1:7" ht="15.75" x14ac:dyDescent="0.25">
      <c r="A114" s="313" t="s">
        <v>34</v>
      </c>
      <c r="B114" s="135">
        <v>21.5</v>
      </c>
      <c r="C114" s="137"/>
      <c r="D114" s="136">
        <v>1</v>
      </c>
      <c r="E114" s="135">
        <v>20.5</v>
      </c>
      <c r="F114" s="200"/>
      <c r="G114" s="200"/>
    </row>
    <row r="115" spans="1:7" ht="15.75" x14ac:dyDescent="0.25">
      <c r="A115" s="192" t="s">
        <v>6</v>
      </c>
      <c r="B115" s="139">
        <v>19</v>
      </c>
      <c r="C115" s="140"/>
      <c r="D115" s="139">
        <v>1</v>
      </c>
      <c r="E115" s="139">
        <v>18</v>
      </c>
      <c r="F115" s="200"/>
      <c r="G115" s="200">
        <f t="shared" ref="G115" si="30">F115*220</f>
        <v>0</v>
      </c>
    </row>
    <row r="116" spans="1:7" ht="15.75" x14ac:dyDescent="0.25">
      <c r="A116" s="192" t="s">
        <v>8</v>
      </c>
      <c r="B116" s="138">
        <v>2.5</v>
      </c>
      <c r="C116" s="140"/>
      <c r="D116" s="140"/>
      <c r="E116" s="138">
        <v>2.5</v>
      </c>
      <c r="F116" s="258"/>
      <c r="G116" s="258">
        <f t="shared" ref="G116" si="31">F116*310</f>
        <v>0</v>
      </c>
    </row>
    <row r="117" spans="1:7" ht="15.75" x14ac:dyDescent="0.25">
      <c r="A117" s="313" t="s">
        <v>35</v>
      </c>
      <c r="B117" s="136">
        <v>11</v>
      </c>
      <c r="C117" s="136">
        <v>4</v>
      </c>
      <c r="D117" s="135">
        <v>0.5</v>
      </c>
      <c r="E117" s="135">
        <v>14.5</v>
      </c>
      <c r="F117" s="262"/>
      <c r="G117" s="262"/>
    </row>
    <row r="118" spans="1:7" ht="15.75" x14ac:dyDescent="0.25">
      <c r="A118" s="192" t="s">
        <v>6</v>
      </c>
      <c r="B118" s="139">
        <v>10</v>
      </c>
      <c r="C118" s="140"/>
      <c r="D118" s="140"/>
      <c r="E118" s="139">
        <v>10</v>
      </c>
      <c r="F118" s="200"/>
      <c r="G118" s="200">
        <f>F118*220</f>
        <v>0</v>
      </c>
    </row>
    <row r="119" spans="1:7" ht="15.75" x14ac:dyDescent="0.25">
      <c r="A119" s="192" t="s">
        <v>8</v>
      </c>
      <c r="B119" s="139">
        <v>1</v>
      </c>
      <c r="C119" s="139">
        <v>4</v>
      </c>
      <c r="D119" s="138">
        <v>0.5</v>
      </c>
      <c r="E119" s="138">
        <v>4.5</v>
      </c>
      <c r="F119" s="200"/>
      <c r="G119" s="200">
        <f>F119*310</f>
        <v>0</v>
      </c>
    </row>
    <row r="120" spans="1:7" ht="15.75" x14ac:dyDescent="0.25">
      <c r="A120" s="313" t="s">
        <v>36</v>
      </c>
      <c r="B120" s="136">
        <v>9</v>
      </c>
      <c r="C120" s="136">
        <v>4</v>
      </c>
      <c r="D120" s="135">
        <v>1.5</v>
      </c>
      <c r="E120" s="135">
        <v>11.5</v>
      </c>
      <c r="F120" s="212"/>
      <c r="G120" s="200"/>
    </row>
    <row r="121" spans="1:7" ht="15.75" x14ac:dyDescent="0.25">
      <c r="A121" s="192" t="s">
        <v>6</v>
      </c>
      <c r="B121" s="138">
        <v>8.5</v>
      </c>
      <c r="C121" s="140"/>
      <c r="D121" s="140"/>
      <c r="E121" s="138">
        <v>8.5</v>
      </c>
      <c r="F121" s="212"/>
      <c r="G121" s="200">
        <f>F121*220</f>
        <v>0</v>
      </c>
    </row>
    <row r="122" spans="1:7" ht="15.75" x14ac:dyDescent="0.25">
      <c r="A122" s="192" t="s">
        <v>8</v>
      </c>
      <c r="B122" s="138">
        <v>0.5</v>
      </c>
      <c r="C122" s="139">
        <v>4</v>
      </c>
      <c r="D122" s="138">
        <v>1.5</v>
      </c>
      <c r="E122" s="139">
        <v>3</v>
      </c>
      <c r="F122" s="200"/>
      <c r="G122" s="200"/>
    </row>
    <row r="123" spans="1:7" ht="15.75" x14ac:dyDescent="0.25">
      <c r="A123" s="313" t="s">
        <v>37</v>
      </c>
      <c r="B123" s="136">
        <v>18</v>
      </c>
      <c r="C123" s="137"/>
      <c r="D123" s="135">
        <v>0.5</v>
      </c>
      <c r="E123" s="135">
        <v>17.5</v>
      </c>
      <c r="F123" s="200"/>
      <c r="G123" s="200">
        <f t="shared" ref="G123:G138" si="32">F123*220</f>
        <v>0</v>
      </c>
    </row>
    <row r="124" spans="1:7" ht="15.75" x14ac:dyDescent="0.25">
      <c r="A124" s="192" t="s">
        <v>6</v>
      </c>
      <c r="B124" s="139">
        <v>11</v>
      </c>
      <c r="C124" s="140"/>
      <c r="D124" s="138">
        <v>0.5</v>
      </c>
      <c r="E124" s="138">
        <v>10.5</v>
      </c>
      <c r="F124" s="200"/>
      <c r="G124" s="200">
        <f t="shared" ref="G124:G139" si="33">F124*310</f>
        <v>0</v>
      </c>
    </row>
    <row r="125" spans="1:7" ht="15.75" x14ac:dyDescent="0.25">
      <c r="A125" s="192" t="s">
        <v>8</v>
      </c>
      <c r="B125" s="139">
        <v>7</v>
      </c>
      <c r="C125" s="140"/>
      <c r="D125" s="140"/>
      <c r="E125" s="139">
        <v>7</v>
      </c>
      <c r="F125" s="200"/>
      <c r="G125" s="200"/>
    </row>
    <row r="126" spans="1:7" ht="15.75" x14ac:dyDescent="0.25">
      <c r="A126" s="313" t="s">
        <v>38</v>
      </c>
      <c r="B126" s="136">
        <v>4</v>
      </c>
      <c r="C126" s="136">
        <v>23</v>
      </c>
      <c r="D126" s="135">
        <v>0.5</v>
      </c>
      <c r="E126" s="135">
        <v>26.5</v>
      </c>
      <c r="F126" s="200"/>
      <c r="G126" s="200">
        <f t="shared" si="32"/>
        <v>0</v>
      </c>
    </row>
    <row r="127" spans="1:7" ht="15.75" x14ac:dyDescent="0.25">
      <c r="A127" s="192" t="s">
        <v>6</v>
      </c>
      <c r="B127" s="140"/>
      <c r="C127" s="139">
        <v>23</v>
      </c>
      <c r="D127" s="140"/>
      <c r="E127" s="139">
        <v>23</v>
      </c>
      <c r="F127" s="200"/>
      <c r="G127" s="200">
        <f t="shared" si="33"/>
        <v>0</v>
      </c>
    </row>
    <row r="128" spans="1:7" ht="15.75" x14ac:dyDescent="0.25">
      <c r="A128" s="192" t="s">
        <v>8</v>
      </c>
      <c r="B128" s="139">
        <v>4</v>
      </c>
      <c r="C128" s="140"/>
      <c r="D128" s="138">
        <v>0.5</v>
      </c>
      <c r="E128" s="138">
        <v>3.5</v>
      </c>
      <c r="F128" s="200"/>
      <c r="G128" s="200"/>
    </row>
    <row r="129" spans="1:7" ht="15.75" x14ac:dyDescent="0.25">
      <c r="A129" s="313" t="s">
        <v>39</v>
      </c>
      <c r="B129" s="135">
        <v>9.5</v>
      </c>
      <c r="C129" s="136">
        <v>14</v>
      </c>
      <c r="D129" s="136">
        <v>8</v>
      </c>
      <c r="E129" s="135">
        <v>15.5</v>
      </c>
      <c r="F129" s="200"/>
      <c r="G129" s="200">
        <f t="shared" si="32"/>
        <v>0</v>
      </c>
    </row>
    <row r="130" spans="1:7" ht="15.75" x14ac:dyDescent="0.25">
      <c r="A130" s="192" t="s">
        <v>6</v>
      </c>
      <c r="B130" s="139">
        <v>8</v>
      </c>
      <c r="C130" s="139">
        <v>10</v>
      </c>
      <c r="D130" s="139">
        <v>8</v>
      </c>
      <c r="E130" s="139">
        <v>10</v>
      </c>
      <c r="F130" s="200"/>
      <c r="G130" s="200">
        <f t="shared" si="33"/>
        <v>0</v>
      </c>
    </row>
    <row r="131" spans="1:7" ht="15.75" x14ac:dyDescent="0.25">
      <c r="A131" s="192" t="s">
        <v>8</v>
      </c>
      <c r="B131" s="138">
        <v>1.5</v>
      </c>
      <c r="C131" s="139">
        <v>4</v>
      </c>
      <c r="D131" s="140"/>
      <c r="E131" s="138">
        <v>5.5</v>
      </c>
      <c r="F131" s="200"/>
      <c r="G131" s="200"/>
    </row>
    <row r="132" spans="1:7" ht="15.75" x14ac:dyDescent="0.25">
      <c r="A132" s="313" t="s">
        <v>40</v>
      </c>
      <c r="B132" s="135">
        <v>2.5</v>
      </c>
      <c r="C132" s="136">
        <v>10</v>
      </c>
      <c r="D132" s="135">
        <v>1.5</v>
      </c>
      <c r="E132" s="136">
        <v>11</v>
      </c>
      <c r="F132" s="200"/>
      <c r="G132" s="200">
        <f t="shared" si="32"/>
        <v>0</v>
      </c>
    </row>
    <row r="133" spans="1:7" ht="15.75" x14ac:dyDescent="0.25">
      <c r="A133" s="192" t="s">
        <v>6</v>
      </c>
      <c r="B133" s="139">
        <v>2</v>
      </c>
      <c r="C133" s="139">
        <v>10</v>
      </c>
      <c r="D133" s="138">
        <v>1.5</v>
      </c>
      <c r="E133" s="138">
        <v>10.5</v>
      </c>
      <c r="F133" s="200"/>
      <c r="G133" s="200">
        <f t="shared" si="33"/>
        <v>0</v>
      </c>
    </row>
    <row r="134" spans="1:7" ht="15.75" x14ac:dyDescent="0.25">
      <c r="A134" s="192" t="s">
        <v>8</v>
      </c>
      <c r="B134" s="138">
        <v>0.5</v>
      </c>
      <c r="C134" s="140"/>
      <c r="D134" s="140"/>
      <c r="E134" s="138">
        <v>0.5</v>
      </c>
      <c r="F134" s="200"/>
      <c r="G134" s="200"/>
    </row>
    <row r="135" spans="1:7" ht="15.75" x14ac:dyDescent="0.25">
      <c r="A135" s="313" t="s">
        <v>41</v>
      </c>
      <c r="B135" s="135">
        <v>5.5</v>
      </c>
      <c r="C135" s="136">
        <v>20</v>
      </c>
      <c r="D135" s="136">
        <v>2</v>
      </c>
      <c r="E135" s="135">
        <v>23.5</v>
      </c>
      <c r="F135" s="200"/>
      <c r="G135" s="200">
        <f t="shared" si="32"/>
        <v>0</v>
      </c>
    </row>
    <row r="136" spans="1:7" ht="15.75" x14ac:dyDescent="0.25">
      <c r="A136" s="192" t="s">
        <v>6</v>
      </c>
      <c r="B136" s="138">
        <v>2.5</v>
      </c>
      <c r="C136" s="139">
        <v>20</v>
      </c>
      <c r="D136" s="139">
        <v>2</v>
      </c>
      <c r="E136" s="138">
        <v>20.5</v>
      </c>
      <c r="F136" s="200"/>
      <c r="G136" s="200">
        <f t="shared" si="33"/>
        <v>0</v>
      </c>
    </row>
    <row r="137" spans="1:7" ht="15.75" x14ac:dyDescent="0.25">
      <c r="A137" s="192" t="s">
        <v>8</v>
      </c>
      <c r="B137" s="139">
        <v>3</v>
      </c>
      <c r="C137" s="140"/>
      <c r="D137" s="140"/>
      <c r="E137" s="139">
        <v>3</v>
      </c>
      <c r="F137" s="200"/>
      <c r="G137" s="200"/>
    </row>
    <row r="138" spans="1:7" ht="15.75" x14ac:dyDescent="0.25">
      <c r="A138" s="313" t="s">
        <v>42</v>
      </c>
      <c r="B138" s="136">
        <v>22</v>
      </c>
      <c r="C138" s="137"/>
      <c r="D138" s="136">
        <v>6</v>
      </c>
      <c r="E138" s="136">
        <v>16</v>
      </c>
      <c r="F138" s="200"/>
      <c r="G138" s="200">
        <f t="shared" si="32"/>
        <v>0</v>
      </c>
    </row>
    <row r="139" spans="1:7" ht="15.75" x14ac:dyDescent="0.25">
      <c r="A139" s="192" t="s">
        <v>6</v>
      </c>
      <c r="B139" s="139">
        <v>18</v>
      </c>
      <c r="C139" s="140"/>
      <c r="D139" s="139">
        <v>6</v>
      </c>
      <c r="E139" s="139">
        <v>12</v>
      </c>
      <c r="F139" s="200"/>
      <c r="G139" s="200">
        <f t="shared" si="33"/>
        <v>0</v>
      </c>
    </row>
    <row r="140" spans="1:7" ht="15.75" x14ac:dyDescent="0.25">
      <c r="A140" s="192" t="s">
        <v>8</v>
      </c>
      <c r="B140" s="139">
        <v>4</v>
      </c>
      <c r="C140" s="140"/>
      <c r="D140" s="140"/>
      <c r="E140" s="139">
        <v>4</v>
      </c>
      <c r="F140" s="200"/>
      <c r="G140" s="200"/>
    </row>
    <row r="141" spans="1:7" ht="15.75" x14ac:dyDescent="0.25">
      <c r="A141" s="313" t="s">
        <v>125</v>
      </c>
      <c r="B141" s="136">
        <v>9</v>
      </c>
      <c r="C141" s="136">
        <v>10</v>
      </c>
      <c r="D141" s="137"/>
      <c r="E141" s="136">
        <v>19</v>
      </c>
      <c r="F141" s="200"/>
      <c r="G141" s="200">
        <f>F141*275</f>
        <v>0</v>
      </c>
    </row>
    <row r="142" spans="1:7" ht="15.75" x14ac:dyDescent="0.25">
      <c r="A142" s="192" t="s">
        <v>6</v>
      </c>
      <c r="B142" s="139">
        <v>9</v>
      </c>
      <c r="C142" s="139">
        <v>10</v>
      </c>
      <c r="D142" s="140"/>
      <c r="E142" s="139">
        <v>19</v>
      </c>
      <c r="F142" s="200"/>
      <c r="G142" s="200">
        <f>F142*392</f>
        <v>0</v>
      </c>
    </row>
    <row r="143" spans="1:7" ht="15.75" x14ac:dyDescent="0.25">
      <c r="A143" s="313" t="s">
        <v>43</v>
      </c>
      <c r="B143" s="135">
        <v>13.5</v>
      </c>
      <c r="C143" s="136">
        <v>20</v>
      </c>
      <c r="D143" s="136">
        <v>14</v>
      </c>
      <c r="E143" s="135">
        <v>19.5</v>
      </c>
      <c r="F143" s="200"/>
      <c r="G143" s="200"/>
    </row>
    <row r="144" spans="1:7" ht="15.75" x14ac:dyDescent="0.25">
      <c r="A144" s="192" t="s">
        <v>6</v>
      </c>
      <c r="B144" s="138">
        <v>3.5</v>
      </c>
      <c r="C144" s="139">
        <v>20</v>
      </c>
      <c r="D144" s="139">
        <v>5</v>
      </c>
      <c r="E144" s="138">
        <v>18.5</v>
      </c>
      <c r="F144" s="200"/>
      <c r="G144" s="200">
        <f t="shared" ref="G144" si="34">F144*220</f>
        <v>0</v>
      </c>
    </row>
    <row r="145" spans="1:7" ht="15.75" x14ac:dyDescent="0.25">
      <c r="A145" s="192" t="s">
        <v>8</v>
      </c>
      <c r="B145" s="139">
        <v>10</v>
      </c>
      <c r="C145" s="140"/>
      <c r="D145" s="139">
        <v>9</v>
      </c>
      <c r="E145" s="139">
        <v>1</v>
      </c>
      <c r="F145" s="200"/>
      <c r="G145" s="200">
        <f t="shared" ref="G145" si="35">F145*310</f>
        <v>0</v>
      </c>
    </row>
    <row r="146" spans="1:7" ht="12.75" x14ac:dyDescent="0.2">
      <c r="A146" s="1"/>
      <c r="B146" s="253">
        <v>409</v>
      </c>
      <c r="C146" s="254">
        <v>1121</v>
      </c>
      <c r="D146" s="253">
        <v>346</v>
      </c>
      <c r="E146" s="254">
        <v>1184</v>
      </c>
      <c r="F146" s="202"/>
      <c r="G146" s="202"/>
    </row>
  </sheetData>
  <mergeCells count="5">
    <mergeCell ref="B1:E1"/>
    <mergeCell ref="B2:E2"/>
    <mergeCell ref="F2:F3"/>
    <mergeCell ref="G2:G3"/>
    <mergeCell ref="H2:H3"/>
  </mergeCells>
  <conditionalFormatting sqref="F73:F74 F28:F42 F44:F56 F58:F71 F77:F83 F88:G90 F85:F87 F91:F119 F4:F26 G4:G145 F122:F143 F123:G145">
    <cfRule type="cellIs" dxfId="195" priority="42" operator="equal">
      <formula>0</formula>
    </cfRule>
  </conditionalFormatting>
  <conditionalFormatting sqref="G5:G145">
    <cfRule type="cellIs" dxfId="194" priority="4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workbookViewId="0">
      <pane ySplit="2" topLeftCell="A45" activePane="bottomLeft" state="frozenSplit"/>
      <selection pane="bottomLeft" activeCell="H54" sqref="H54:I54"/>
    </sheetView>
  </sheetViews>
  <sheetFormatPr defaultRowHeight="11.25" x14ac:dyDescent="0.2"/>
  <cols>
    <col min="1" max="1" width="37.5" style="1" customWidth="1"/>
    <col min="2" max="2" width="7.6640625" style="1" bestFit="1" customWidth="1"/>
    <col min="3" max="3" width="8.83203125" style="1" bestFit="1" customWidth="1"/>
    <col min="4" max="4" width="8.83203125" style="1" customWidth="1"/>
    <col min="5" max="5" width="10.83203125" style="1" customWidth="1"/>
    <col min="7" max="7" width="10.1640625" bestFit="1" customWidth="1"/>
    <col min="8" max="8" width="69" bestFit="1" customWidth="1"/>
  </cols>
  <sheetData>
    <row r="1" spans="1:8" ht="12.75" x14ac:dyDescent="0.2">
      <c r="A1" s="43" t="s">
        <v>0</v>
      </c>
      <c r="B1" s="459" t="s">
        <v>127</v>
      </c>
      <c r="C1" s="460"/>
      <c r="D1" s="460"/>
      <c r="E1" s="461"/>
      <c r="F1" s="455" t="s">
        <v>128</v>
      </c>
      <c r="G1" s="455" t="s">
        <v>72</v>
      </c>
      <c r="H1" s="457" t="s">
        <v>71</v>
      </c>
    </row>
    <row r="2" spans="1:8" ht="22.5" x14ac:dyDescent="0.2">
      <c r="A2" s="45"/>
      <c r="B2" s="44" t="s">
        <v>1</v>
      </c>
      <c r="C2" s="44" t="s">
        <v>2</v>
      </c>
      <c r="D2" s="44" t="s">
        <v>3</v>
      </c>
      <c r="E2" s="44" t="s">
        <v>4</v>
      </c>
      <c r="F2" s="456"/>
      <c r="G2" s="456"/>
      <c r="H2" s="457"/>
    </row>
    <row r="3" spans="1:8" ht="15.75" x14ac:dyDescent="0.2">
      <c r="A3" s="29" t="s">
        <v>5</v>
      </c>
      <c r="B3" s="47"/>
      <c r="C3" s="47">
        <v>19</v>
      </c>
      <c r="D3" s="47">
        <v>5</v>
      </c>
      <c r="E3" s="47">
        <v>14</v>
      </c>
      <c r="F3" s="48"/>
      <c r="G3" s="48"/>
    </row>
    <row r="4" spans="1:8" ht="15" x14ac:dyDescent="0.2">
      <c r="A4" s="30" t="s">
        <v>6</v>
      </c>
      <c r="B4" s="49"/>
      <c r="C4" s="49">
        <v>19</v>
      </c>
      <c r="D4" s="49">
        <v>5</v>
      </c>
      <c r="E4" s="49">
        <v>14</v>
      </c>
      <c r="F4" s="48"/>
      <c r="G4" s="48">
        <v>0</v>
      </c>
    </row>
    <row r="5" spans="1:8" ht="15" x14ac:dyDescent="0.2">
      <c r="A5" s="30" t="s">
        <v>8</v>
      </c>
      <c r="B5" s="50"/>
      <c r="C5" s="50"/>
      <c r="D5" s="49"/>
      <c r="E5" s="50"/>
      <c r="F5" s="48"/>
      <c r="G5" s="48">
        <v>0</v>
      </c>
    </row>
    <row r="6" spans="1:8" ht="15.75" x14ac:dyDescent="0.2">
      <c r="A6" s="29" t="s">
        <v>7</v>
      </c>
      <c r="B6" s="47">
        <v>7.5</v>
      </c>
      <c r="C6" s="47">
        <v>12</v>
      </c>
      <c r="D6" s="47">
        <v>4.5</v>
      </c>
      <c r="E6" s="47">
        <v>15</v>
      </c>
      <c r="F6" s="48"/>
      <c r="G6" s="48">
        <v>0</v>
      </c>
    </row>
    <row r="7" spans="1:8" ht="15" x14ac:dyDescent="0.2">
      <c r="A7" s="30" t="s">
        <v>6</v>
      </c>
      <c r="B7" s="49">
        <v>7</v>
      </c>
      <c r="C7" s="49">
        <v>7</v>
      </c>
      <c r="D7" s="49">
        <v>4.5</v>
      </c>
      <c r="E7" s="49">
        <v>9.5</v>
      </c>
      <c r="F7" s="48"/>
      <c r="G7" s="48">
        <v>0</v>
      </c>
    </row>
    <row r="8" spans="1:8" ht="15" x14ac:dyDescent="0.2">
      <c r="A8" s="30" t="s">
        <v>8</v>
      </c>
      <c r="B8" s="50">
        <v>0.5</v>
      </c>
      <c r="C8" s="50">
        <v>5</v>
      </c>
      <c r="D8" s="49"/>
      <c r="E8" s="50">
        <v>5.5</v>
      </c>
      <c r="F8" s="48"/>
      <c r="G8" s="48">
        <v>0</v>
      </c>
    </row>
    <row r="9" spans="1:8" ht="15.75" x14ac:dyDescent="0.2">
      <c r="A9" s="29" t="s">
        <v>9</v>
      </c>
      <c r="B9" s="47">
        <v>1.5</v>
      </c>
      <c r="C9" s="47">
        <v>18</v>
      </c>
      <c r="D9" s="47">
        <v>8</v>
      </c>
      <c r="E9" s="47">
        <v>11.5</v>
      </c>
      <c r="F9" s="48"/>
      <c r="G9" s="48">
        <v>0</v>
      </c>
    </row>
    <row r="10" spans="1:8" ht="15" x14ac:dyDescent="0.2">
      <c r="A10" s="30" t="s">
        <v>6</v>
      </c>
      <c r="B10" s="49">
        <v>1</v>
      </c>
      <c r="C10" s="49">
        <v>15</v>
      </c>
      <c r="D10" s="49">
        <v>8</v>
      </c>
      <c r="E10" s="49">
        <v>8</v>
      </c>
      <c r="F10" s="48"/>
      <c r="G10" s="48">
        <v>0</v>
      </c>
    </row>
    <row r="11" spans="1:8" ht="15" x14ac:dyDescent="0.2">
      <c r="A11" s="30" t="s">
        <v>8</v>
      </c>
      <c r="B11" s="50">
        <v>0.5</v>
      </c>
      <c r="C11" s="50">
        <v>3</v>
      </c>
      <c r="D11" s="49"/>
      <c r="E11" s="50">
        <v>3.5</v>
      </c>
      <c r="F11" s="48"/>
      <c r="G11" s="48">
        <v>0</v>
      </c>
    </row>
    <row r="12" spans="1:8" ht="15.75" x14ac:dyDescent="0.2">
      <c r="A12" s="29" t="s">
        <v>10</v>
      </c>
      <c r="B12" s="47">
        <v>4.5</v>
      </c>
      <c r="C12" s="47">
        <v>8</v>
      </c>
      <c r="D12" s="47">
        <v>2.5</v>
      </c>
      <c r="E12" s="47">
        <v>10</v>
      </c>
      <c r="F12" s="48"/>
      <c r="G12" s="48">
        <v>0</v>
      </c>
    </row>
    <row r="13" spans="1:8" ht="15" x14ac:dyDescent="0.2">
      <c r="A13" s="30" t="s">
        <v>6</v>
      </c>
      <c r="B13" s="49">
        <v>4.5</v>
      </c>
      <c r="C13" s="49">
        <v>8</v>
      </c>
      <c r="D13" s="49">
        <v>2.5</v>
      </c>
      <c r="E13" s="49">
        <v>10</v>
      </c>
      <c r="F13" s="48"/>
      <c r="G13" s="48">
        <v>0</v>
      </c>
    </row>
    <row r="14" spans="1:8" ht="15.75" x14ac:dyDescent="0.2">
      <c r="A14" s="29" t="s">
        <v>94</v>
      </c>
      <c r="B14" s="47">
        <v>1</v>
      </c>
      <c r="C14" s="47"/>
      <c r="D14" s="47"/>
      <c r="E14" s="47">
        <v>1</v>
      </c>
      <c r="F14" s="48"/>
      <c r="G14" s="48">
        <v>0</v>
      </c>
    </row>
    <row r="15" spans="1:8" ht="15" x14ac:dyDescent="0.2">
      <c r="A15" s="30" t="s">
        <v>6</v>
      </c>
      <c r="B15" s="49">
        <v>1</v>
      </c>
      <c r="C15" s="49"/>
      <c r="D15" s="49"/>
      <c r="E15" s="49">
        <v>1</v>
      </c>
      <c r="F15" s="48"/>
      <c r="G15" s="48"/>
    </row>
    <row r="16" spans="1:8" ht="15.75" x14ac:dyDescent="0.2">
      <c r="A16" s="29" t="s">
        <v>85</v>
      </c>
      <c r="B16" s="47">
        <v>5</v>
      </c>
      <c r="C16" s="47"/>
      <c r="D16" s="47">
        <v>1.5</v>
      </c>
      <c r="E16" s="47">
        <v>3.5</v>
      </c>
      <c r="F16" s="48"/>
      <c r="G16" s="48">
        <v>0</v>
      </c>
    </row>
    <row r="17" spans="1:7" ht="15" x14ac:dyDescent="0.2">
      <c r="A17" s="30" t="s">
        <v>6</v>
      </c>
      <c r="B17" s="49">
        <v>3.5</v>
      </c>
      <c r="C17" s="49"/>
      <c r="D17" s="49">
        <v>1.5</v>
      </c>
      <c r="E17" s="49">
        <v>2</v>
      </c>
      <c r="F17" s="48"/>
      <c r="G17" s="48">
        <v>0</v>
      </c>
    </row>
    <row r="18" spans="1:7" ht="15" x14ac:dyDescent="0.2">
      <c r="A18" s="30" t="s">
        <v>8</v>
      </c>
      <c r="B18" s="50">
        <v>1.5</v>
      </c>
      <c r="C18" s="50"/>
      <c r="D18" s="49"/>
      <c r="E18" s="50">
        <v>1.5</v>
      </c>
      <c r="F18" s="48"/>
      <c r="G18" s="48">
        <v>0</v>
      </c>
    </row>
    <row r="19" spans="1:7" ht="15.75" x14ac:dyDescent="0.2">
      <c r="A19" s="29" t="s">
        <v>11</v>
      </c>
      <c r="B19" s="47">
        <v>12</v>
      </c>
      <c r="C19" s="47"/>
      <c r="D19" s="47">
        <v>7</v>
      </c>
      <c r="E19" s="47">
        <v>5</v>
      </c>
      <c r="F19" s="48"/>
      <c r="G19" s="48">
        <v>0</v>
      </c>
    </row>
    <row r="20" spans="1:7" ht="15" x14ac:dyDescent="0.2">
      <c r="A20" s="30" t="s">
        <v>6</v>
      </c>
      <c r="B20" s="49">
        <v>12</v>
      </c>
      <c r="C20" s="49"/>
      <c r="D20" s="49">
        <v>7</v>
      </c>
      <c r="E20" s="49">
        <v>5</v>
      </c>
      <c r="F20" s="48"/>
      <c r="G20" s="48">
        <v>0</v>
      </c>
    </row>
    <row r="21" spans="1:7" ht="15.75" x14ac:dyDescent="0.2">
      <c r="A21" s="29" t="s">
        <v>12</v>
      </c>
      <c r="B21" s="47">
        <v>2</v>
      </c>
      <c r="C21" s="47">
        <v>8</v>
      </c>
      <c r="D21" s="47">
        <v>1</v>
      </c>
      <c r="E21" s="47">
        <v>9</v>
      </c>
      <c r="F21" s="48"/>
      <c r="G21" s="48">
        <v>0</v>
      </c>
    </row>
    <row r="22" spans="1:7" ht="15" x14ac:dyDescent="0.2">
      <c r="A22" s="30" t="s">
        <v>6</v>
      </c>
      <c r="B22" s="49">
        <v>2</v>
      </c>
      <c r="C22" s="49">
        <v>8</v>
      </c>
      <c r="D22" s="49">
        <v>1</v>
      </c>
      <c r="E22" s="49">
        <v>9</v>
      </c>
      <c r="F22" s="48"/>
      <c r="G22" s="48">
        <v>0</v>
      </c>
    </row>
    <row r="23" spans="1:7" ht="15.75" x14ac:dyDescent="0.2">
      <c r="A23" s="29" t="s">
        <v>13</v>
      </c>
      <c r="B23" s="47">
        <v>13</v>
      </c>
      <c r="C23" s="47">
        <v>23</v>
      </c>
      <c r="D23" s="47">
        <v>3.5</v>
      </c>
      <c r="E23" s="47">
        <v>32.5</v>
      </c>
      <c r="F23" s="48"/>
      <c r="G23" s="48">
        <v>0</v>
      </c>
    </row>
    <row r="24" spans="1:7" ht="15" x14ac:dyDescent="0.2">
      <c r="A24" s="30" t="s">
        <v>6</v>
      </c>
      <c r="B24" s="49">
        <v>10.5</v>
      </c>
      <c r="C24" s="49">
        <v>15</v>
      </c>
      <c r="D24" s="49">
        <v>3.5</v>
      </c>
      <c r="E24" s="49">
        <v>22</v>
      </c>
      <c r="F24" s="48"/>
      <c r="G24" s="48">
        <v>0</v>
      </c>
    </row>
    <row r="25" spans="1:7" ht="15" x14ac:dyDescent="0.2">
      <c r="A25" s="30" t="s">
        <v>8</v>
      </c>
      <c r="B25" s="50">
        <v>2.5</v>
      </c>
      <c r="C25" s="50">
        <v>8</v>
      </c>
      <c r="D25" s="49"/>
      <c r="E25" s="50">
        <v>10.5</v>
      </c>
      <c r="F25" s="48"/>
      <c r="G25" s="48">
        <v>0</v>
      </c>
    </row>
    <row r="26" spans="1:7" ht="15.75" x14ac:dyDescent="0.2">
      <c r="A26" s="29" t="s">
        <v>14</v>
      </c>
      <c r="B26" s="47">
        <v>12.5</v>
      </c>
      <c r="C26" s="47">
        <v>14</v>
      </c>
      <c r="D26" s="47">
        <v>1</v>
      </c>
      <c r="E26" s="47">
        <v>25.5</v>
      </c>
      <c r="F26" s="48"/>
      <c r="G26" s="48">
        <v>0</v>
      </c>
    </row>
    <row r="27" spans="1:7" ht="15" x14ac:dyDescent="0.2">
      <c r="A27" s="30" t="s">
        <v>6</v>
      </c>
      <c r="B27" s="49">
        <v>9.5</v>
      </c>
      <c r="C27" s="49">
        <v>10</v>
      </c>
      <c r="D27" s="49">
        <v>1</v>
      </c>
      <c r="E27" s="49">
        <v>18.5</v>
      </c>
      <c r="F27" s="48"/>
      <c r="G27" s="48">
        <v>0</v>
      </c>
    </row>
    <row r="28" spans="1:7" ht="15" x14ac:dyDescent="0.2">
      <c r="A28" s="30" t="s">
        <v>8</v>
      </c>
      <c r="B28" s="50">
        <v>3</v>
      </c>
      <c r="C28" s="50">
        <v>4</v>
      </c>
      <c r="D28" s="49"/>
      <c r="E28" s="50">
        <v>7</v>
      </c>
      <c r="F28" s="48"/>
      <c r="G28" s="48">
        <v>0</v>
      </c>
    </row>
    <row r="29" spans="1:7" ht="15.75" x14ac:dyDescent="0.2">
      <c r="A29" s="29" t="s">
        <v>15</v>
      </c>
      <c r="B29" s="47">
        <v>6</v>
      </c>
      <c r="C29" s="47">
        <v>15</v>
      </c>
      <c r="D29" s="47">
        <v>6</v>
      </c>
      <c r="E29" s="47">
        <v>15</v>
      </c>
      <c r="F29" s="48"/>
      <c r="G29" s="48">
        <v>0</v>
      </c>
    </row>
    <row r="30" spans="1:7" ht="15" x14ac:dyDescent="0.2">
      <c r="A30" s="30" t="s">
        <v>6</v>
      </c>
      <c r="B30" s="49"/>
      <c r="C30" s="49">
        <v>15</v>
      </c>
      <c r="D30" s="49">
        <v>6</v>
      </c>
      <c r="E30" s="49">
        <v>9</v>
      </c>
      <c r="F30" s="48"/>
      <c r="G30" s="48">
        <v>0</v>
      </c>
    </row>
    <row r="31" spans="1:7" ht="15" x14ac:dyDescent="0.2">
      <c r="A31" s="30" t="s">
        <v>8</v>
      </c>
      <c r="B31" s="50">
        <v>6</v>
      </c>
      <c r="C31" s="50"/>
      <c r="D31" s="49"/>
      <c r="E31" s="50">
        <v>6</v>
      </c>
      <c r="F31" s="48"/>
      <c r="G31" s="48">
        <v>0</v>
      </c>
    </row>
    <row r="32" spans="1:7" ht="15.75" x14ac:dyDescent="0.2">
      <c r="A32" s="29" t="s">
        <v>16</v>
      </c>
      <c r="B32" s="47">
        <v>2</v>
      </c>
      <c r="C32" s="47">
        <v>28</v>
      </c>
      <c r="D32" s="47">
        <v>1</v>
      </c>
      <c r="E32" s="47">
        <v>29</v>
      </c>
      <c r="F32" s="48"/>
      <c r="G32" s="48">
        <v>0</v>
      </c>
    </row>
    <row r="33" spans="1:7" ht="15" x14ac:dyDescent="0.2">
      <c r="A33" s="30" t="s">
        <v>6</v>
      </c>
      <c r="B33" s="49">
        <v>2</v>
      </c>
      <c r="C33" s="49">
        <v>20</v>
      </c>
      <c r="D33" s="49">
        <v>1</v>
      </c>
      <c r="E33" s="49">
        <v>21</v>
      </c>
      <c r="F33" s="48"/>
      <c r="G33" s="48">
        <v>0</v>
      </c>
    </row>
    <row r="34" spans="1:7" ht="15" x14ac:dyDescent="0.2">
      <c r="A34" s="30" t="s">
        <v>8</v>
      </c>
      <c r="B34" s="50"/>
      <c r="C34" s="50">
        <v>8</v>
      </c>
      <c r="D34" s="49"/>
      <c r="E34" s="50">
        <v>8</v>
      </c>
      <c r="F34" s="48"/>
      <c r="G34" s="48">
        <v>0</v>
      </c>
    </row>
    <row r="35" spans="1:7" ht="15.75" x14ac:dyDescent="0.2">
      <c r="A35" s="29" t="s">
        <v>17</v>
      </c>
      <c r="B35" s="47">
        <v>3</v>
      </c>
      <c r="C35" s="47">
        <v>14</v>
      </c>
      <c r="D35" s="47"/>
      <c r="E35" s="47">
        <v>17</v>
      </c>
      <c r="F35" s="48"/>
      <c r="G35" s="48">
        <v>0</v>
      </c>
    </row>
    <row r="36" spans="1:7" ht="15" x14ac:dyDescent="0.2">
      <c r="A36" s="30" t="s">
        <v>6</v>
      </c>
      <c r="B36" s="49"/>
      <c r="C36" s="49">
        <v>10</v>
      </c>
      <c r="D36" s="49"/>
      <c r="E36" s="49">
        <v>10</v>
      </c>
      <c r="F36" s="48"/>
      <c r="G36" s="48">
        <v>0</v>
      </c>
    </row>
    <row r="37" spans="1:7" ht="15" x14ac:dyDescent="0.2">
      <c r="A37" s="30" t="s">
        <v>8</v>
      </c>
      <c r="B37" s="50">
        <v>3</v>
      </c>
      <c r="C37" s="50">
        <v>4</v>
      </c>
      <c r="D37" s="49"/>
      <c r="E37" s="50">
        <v>7</v>
      </c>
      <c r="F37" s="48"/>
      <c r="G37" s="48">
        <v>0</v>
      </c>
    </row>
    <row r="38" spans="1:7" ht="15.75" x14ac:dyDescent="0.2">
      <c r="A38" s="29" t="s">
        <v>18</v>
      </c>
      <c r="B38" s="47">
        <v>9</v>
      </c>
      <c r="C38" s="47">
        <v>40</v>
      </c>
      <c r="D38" s="47">
        <v>19</v>
      </c>
      <c r="E38" s="47">
        <v>30</v>
      </c>
      <c r="F38" s="48"/>
      <c r="G38" s="48">
        <v>0</v>
      </c>
    </row>
    <row r="39" spans="1:7" ht="15" x14ac:dyDescent="0.2">
      <c r="A39" s="30" t="s">
        <v>6</v>
      </c>
      <c r="B39" s="49">
        <v>8</v>
      </c>
      <c r="C39" s="49">
        <v>27</v>
      </c>
      <c r="D39" s="49">
        <v>14</v>
      </c>
      <c r="E39" s="49">
        <v>21</v>
      </c>
      <c r="F39" s="48"/>
      <c r="G39" s="48">
        <v>0</v>
      </c>
    </row>
    <row r="40" spans="1:7" ht="15" x14ac:dyDescent="0.2">
      <c r="A40" s="30" t="s">
        <v>8</v>
      </c>
      <c r="B40" s="50">
        <v>1</v>
      </c>
      <c r="C40" s="50">
        <v>13</v>
      </c>
      <c r="D40" s="49">
        <v>5</v>
      </c>
      <c r="E40" s="50">
        <v>9</v>
      </c>
      <c r="F40" s="48"/>
      <c r="G40" s="48">
        <v>0</v>
      </c>
    </row>
    <row r="41" spans="1:7" ht="15.75" x14ac:dyDescent="0.2">
      <c r="A41" s="29" t="s">
        <v>19</v>
      </c>
      <c r="B41" s="47">
        <v>8</v>
      </c>
      <c r="C41" s="47">
        <v>10</v>
      </c>
      <c r="D41" s="47">
        <v>4.5</v>
      </c>
      <c r="E41" s="47">
        <v>13.5</v>
      </c>
      <c r="F41" s="48"/>
      <c r="G41" s="48">
        <v>0</v>
      </c>
    </row>
    <row r="42" spans="1:7" ht="15" x14ac:dyDescent="0.2">
      <c r="A42" s="30" t="s">
        <v>6</v>
      </c>
      <c r="B42" s="49">
        <v>2.5</v>
      </c>
      <c r="C42" s="49">
        <v>10</v>
      </c>
      <c r="D42" s="49">
        <v>2.5</v>
      </c>
      <c r="E42" s="49">
        <v>10</v>
      </c>
      <c r="F42" s="48"/>
      <c r="G42" s="48">
        <v>0</v>
      </c>
    </row>
    <row r="43" spans="1:7" ht="15" x14ac:dyDescent="0.2">
      <c r="A43" s="30" t="s">
        <v>8</v>
      </c>
      <c r="B43" s="50">
        <v>5.5</v>
      </c>
      <c r="C43" s="50"/>
      <c r="D43" s="49">
        <v>2</v>
      </c>
      <c r="E43" s="50">
        <v>3.5</v>
      </c>
      <c r="F43" s="48"/>
      <c r="G43" s="48">
        <v>0</v>
      </c>
    </row>
    <row r="44" spans="1:7" ht="15.75" x14ac:dyDescent="0.2">
      <c r="A44" s="29" t="s">
        <v>20</v>
      </c>
      <c r="B44" s="47">
        <v>36.5</v>
      </c>
      <c r="C44" s="47">
        <v>43</v>
      </c>
      <c r="D44" s="47">
        <v>11</v>
      </c>
      <c r="E44" s="47">
        <v>68.5</v>
      </c>
      <c r="F44" s="48"/>
      <c r="G44" s="48">
        <v>0</v>
      </c>
    </row>
    <row r="45" spans="1:7" ht="15" x14ac:dyDescent="0.2">
      <c r="A45" s="30" t="s">
        <v>6</v>
      </c>
      <c r="B45" s="49">
        <v>35.5</v>
      </c>
      <c r="C45" s="49">
        <v>30</v>
      </c>
      <c r="D45" s="49">
        <v>9.5</v>
      </c>
      <c r="E45" s="49">
        <v>56</v>
      </c>
      <c r="F45" s="48"/>
      <c r="G45" s="48">
        <v>0</v>
      </c>
    </row>
    <row r="46" spans="1:7" ht="15" x14ac:dyDescent="0.2">
      <c r="A46" s="30" t="s">
        <v>8</v>
      </c>
      <c r="B46" s="50">
        <v>1</v>
      </c>
      <c r="C46" s="50">
        <v>13</v>
      </c>
      <c r="D46" s="49">
        <v>1.5</v>
      </c>
      <c r="E46" s="50">
        <v>12.5</v>
      </c>
      <c r="F46" s="48"/>
      <c r="G46" s="48">
        <v>0</v>
      </c>
    </row>
    <row r="47" spans="1:7" ht="15.75" x14ac:dyDescent="0.2">
      <c r="A47" s="29" t="s">
        <v>21</v>
      </c>
      <c r="B47" s="47">
        <v>2</v>
      </c>
      <c r="C47" s="47">
        <v>60</v>
      </c>
      <c r="D47" s="47">
        <v>15</v>
      </c>
      <c r="E47" s="47">
        <v>47</v>
      </c>
      <c r="F47" s="48"/>
      <c r="G47" s="48">
        <v>0</v>
      </c>
    </row>
    <row r="48" spans="1:7" ht="15" x14ac:dyDescent="0.2">
      <c r="A48" s="30" t="s">
        <v>6</v>
      </c>
      <c r="B48" s="49">
        <v>0.5</v>
      </c>
      <c r="C48" s="49">
        <v>51</v>
      </c>
      <c r="D48" s="49">
        <v>14</v>
      </c>
      <c r="E48" s="49">
        <v>37.5</v>
      </c>
      <c r="F48" s="48"/>
      <c r="G48" s="48">
        <v>0</v>
      </c>
    </row>
    <row r="49" spans="1:9" ht="15" x14ac:dyDescent="0.2">
      <c r="A49" s="30" t="s">
        <v>8</v>
      </c>
      <c r="B49" s="50">
        <v>1.5</v>
      </c>
      <c r="C49" s="50">
        <v>9</v>
      </c>
      <c r="D49" s="49">
        <v>1</v>
      </c>
      <c r="E49" s="50">
        <v>9.5</v>
      </c>
      <c r="F49" s="48"/>
      <c r="G49" s="48">
        <v>0</v>
      </c>
    </row>
    <row r="50" spans="1:9" ht="15.75" x14ac:dyDescent="0.2">
      <c r="A50" s="29" t="s">
        <v>22</v>
      </c>
      <c r="B50" s="47">
        <v>1</v>
      </c>
      <c r="C50" s="47">
        <v>27</v>
      </c>
      <c r="D50" s="47">
        <v>9.5</v>
      </c>
      <c r="E50" s="47">
        <v>18.5</v>
      </c>
      <c r="F50" s="48"/>
      <c r="G50" s="48">
        <v>0</v>
      </c>
    </row>
    <row r="51" spans="1:9" ht="15" x14ac:dyDescent="0.2">
      <c r="A51" s="30" t="s">
        <v>6</v>
      </c>
      <c r="B51" s="49">
        <v>0.5</v>
      </c>
      <c r="C51" s="49">
        <v>23</v>
      </c>
      <c r="D51" s="49">
        <v>9.5</v>
      </c>
      <c r="E51" s="49">
        <v>14</v>
      </c>
      <c r="F51" s="48"/>
      <c r="G51" s="48">
        <v>0</v>
      </c>
    </row>
    <row r="52" spans="1:9" ht="15" x14ac:dyDescent="0.2">
      <c r="A52" s="30" t="s">
        <v>8</v>
      </c>
      <c r="B52" s="50">
        <v>0.5</v>
      </c>
      <c r="C52" s="50">
        <v>4</v>
      </c>
      <c r="D52" s="49"/>
      <c r="E52" s="50">
        <v>4.5</v>
      </c>
      <c r="F52" s="48"/>
      <c r="G52" s="48">
        <v>0</v>
      </c>
    </row>
    <row r="53" spans="1:9" ht="15.75" x14ac:dyDescent="0.2">
      <c r="A53" s="29" t="s">
        <v>23</v>
      </c>
      <c r="B53" s="47">
        <v>3</v>
      </c>
      <c r="C53" s="47">
        <v>61</v>
      </c>
      <c r="D53" s="47">
        <v>28</v>
      </c>
      <c r="E53" s="47">
        <v>36</v>
      </c>
      <c r="F53" s="48"/>
      <c r="G53" s="48">
        <v>0</v>
      </c>
    </row>
    <row r="54" spans="1:9" ht="15" x14ac:dyDescent="0.2">
      <c r="A54" s="30" t="s">
        <v>6</v>
      </c>
      <c r="B54" s="49">
        <v>1.5</v>
      </c>
      <c r="C54" s="49">
        <v>49</v>
      </c>
      <c r="D54" s="49">
        <v>21.5</v>
      </c>
      <c r="E54" s="49">
        <v>29</v>
      </c>
      <c r="F54" s="48">
        <v>13</v>
      </c>
      <c r="G54" s="48">
        <v>2860</v>
      </c>
      <c r="H54" s="52" t="s">
        <v>130</v>
      </c>
      <c r="I54" s="4" t="s">
        <v>160</v>
      </c>
    </row>
    <row r="55" spans="1:9" ht="15" x14ac:dyDescent="0.2">
      <c r="A55" s="30" t="s">
        <v>8</v>
      </c>
      <c r="B55" s="50">
        <v>1.5</v>
      </c>
      <c r="C55" s="50">
        <v>12</v>
      </c>
      <c r="D55" s="49">
        <v>6.5</v>
      </c>
      <c r="E55" s="50">
        <v>7</v>
      </c>
      <c r="F55" s="48"/>
      <c r="G55" s="48">
        <v>0</v>
      </c>
    </row>
    <row r="56" spans="1:9" ht="15.75" x14ac:dyDescent="0.2">
      <c r="A56" s="29" t="s">
        <v>24</v>
      </c>
      <c r="B56" s="47">
        <v>2.5</v>
      </c>
      <c r="C56" s="47">
        <v>24</v>
      </c>
      <c r="D56" s="47">
        <v>5</v>
      </c>
      <c r="E56" s="47">
        <v>21.5</v>
      </c>
      <c r="F56" s="48"/>
      <c r="G56" s="48"/>
    </row>
    <row r="57" spans="1:9" ht="15" x14ac:dyDescent="0.2">
      <c r="A57" s="30" t="s">
        <v>6</v>
      </c>
      <c r="B57" s="49">
        <v>0.5</v>
      </c>
      <c r="C57" s="49">
        <v>20</v>
      </c>
      <c r="D57" s="49">
        <v>3</v>
      </c>
      <c r="E57" s="49">
        <v>17.5</v>
      </c>
      <c r="F57" s="48"/>
      <c r="G57" s="48"/>
    </row>
    <row r="58" spans="1:9" ht="15" x14ac:dyDescent="0.2">
      <c r="A58" s="30" t="s">
        <v>8</v>
      </c>
      <c r="B58" s="50">
        <v>2</v>
      </c>
      <c r="C58" s="50">
        <v>4</v>
      </c>
      <c r="D58" s="49">
        <v>2</v>
      </c>
      <c r="E58" s="50">
        <v>4</v>
      </c>
      <c r="F58" s="48"/>
      <c r="G58" s="48"/>
    </row>
    <row r="59" spans="1:9" ht="15.75" x14ac:dyDescent="0.2">
      <c r="A59" s="29" t="s">
        <v>86</v>
      </c>
      <c r="B59" s="47">
        <v>17</v>
      </c>
      <c r="C59" s="47"/>
      <c r="D59" s="47"/>
      <c r="E59" s="47">
        <v>17</v>
      </c>
      <c r="F59" s="48"/>
      <c r="G59" s="48"/>
    </row>
    <row r="60" spans="1:9" ht="15" x14ac:dyDescent="0.2">
      <c r="A60" s="30" t="s">
        <v>6</v>
      </c>
      <c r="B60" s="49">
        <v>12</v>
      </c>
      <c r="C60" s="49"/>
      <c r="D60" s="49"/>
      <c r="E60" s="49">
        <v>12</v>
      </c>
      <c r="F60" s="48"/>
      <c r="G60" s="48"/>
    </row>
    <row r="61" spans="1:9" ht="15" x14ac:dyDescent="0.2">
      <c r="A61" s="30" t="s">
        <v>8</v>
      </c>
      <c r="B61" s="50">
        <v>5</v>
      </c>
      <c r="C61" s="50"/>
      <c r="D61" s="49"/>
      <c r="E61" s="50">
        <v>5</v>
      </c>
      <c r="F61" s="48"/>
      <c r="G61" s="48"/>
    </row>
    <row r="62" spans="1:9" ht="15.75" x14ac:dyDescent="0.2">
      <c r="A62" s="29" t="s">
        <v>95</v>
      </c>
      <c r="B62" s="47">
        <v>1</v>
      </c>
      <c r="C62" s="47">
        <v>8</v>
      </c>
      <c r="D62" s="47"/>
      <c r="E62" s="47">
        <v>9</v>
      </c>
      <c r="F62" s="48"/>
      <c r="G62" s="48"/>
    </row>
    <row r="63" spans="1:9" ht="15" x14ac:dyDescent="0.2">
      <c r="A63" s="30" t="s">
        <v>6</v>
      </c>
      <c r="B63" s="49">
        <v>1</v>
      </c>
      <c r="C63" s="49">
        <v>8</v>
      </c>
      <c r="D63" s="49"/>
      <c r="E63" s="49">
        <v>9</v>
      </c>
      <c r="F63" s="48"/>
      <c r="G63" s="48"/>
    </row>
    <row r="64" spans="1:9" ht="15" x14ac:dyDescent="0.2">
      <c r="A64" s="30" t="s">
        <v>96</v>
      </c>
      <c r="B64" s="50">
        <v>1</v>
      </c>
      <c r="C64" s="50"/>
      <c r="D64" s="49"/>
      <c r="E64" s="50">
        <v>1</v>
      </c>
      <c r="F64" s="48"/>
      <c r="G64" s="48"/>
    </row>
    <row r="65" spans="1:7" ht="15.75" x14ac:dyDescent="0.2">
      <c r="A65" s="29" t="s">
        <v>6</v>
      </c>
      <c r="B65" s="47">
        <v>1</v>
      </c>
      <c r="C65" s="47"/>
      <c r="D65" s="47"/>
      <c r="E65" s="47">
        <v>1</v>
      </c>
      <c r="F65" s="48"/>
      <c r="G65" s="48"/>
    </row>
    <row r="66" spans="1:7" ht="15" x14ac:dyDescent="0.2">
      <c r="A66" s="30" t="s">
        <v>97</v>
      </c>
      <c r="B66" s="49">
        <v>1</v>
      </c>
      <c r="C66" s="49"/>
      <c r="D66" s="49"/>
      <c r="E66" s="49">
        <v>1</v>
      </c>
      <c r="F66" s="48"/>
      <c r="G66" s="48"/>
    </row>
    <row r="67" spans="1:7" ht="15" x14ac:dyDescent="0.2">
      <c r="A67" s="30" t="s">
        <v>6</v>
      </c>
      <c r="B67" s="50">
        <v>1</v>
      </c>
      <c r="C67" s="50"/>
      <c r="D67" s="49"/>
      <c r="E67" s="50">
        <v>1</v>
      </c>
      <c r="F67" s="48"/>
      <c r="G67" s="48"/>
    </row>
    <row r="68" spans="1:7" ht="15.75" x14ac:dyDescent="0.2">
      <c r="A68" s="29" t="s">
        <v>25</v>
      </c>
      <c r="B68" s="47"/>
      <c r="C68" s="47">
        <v>18</v>
      </c>
      <c r="D68" s="47">
        <v>7</v>
      </c>
      <c r="E68" s="47">
        <v>11</v>
      </c>
      <c r="F68" s="48"/>
      <c r="G68" s="48"/>
    </row>
    <row r="69" spans="1:7" ht="15" x14ac:dyDescent="0.2">
      <c r="A69" s="30" t="s">
        <v>6</v>
      </c>
      <c r="B69" s="49"/>
      <c r="C69" s="49">
        <v>13</v>
      </c>
      <c r="D69" s="49">
        <v>7</v>
      </c>
      <c r="E69" s="49">
        <v>6</v>
      </c>
      <c r="F69" s="48"/>
      <c r="G69" s="48"/>
    </row>
    <row r="70" spans="1:7" ht="15" x14ac:dyDescent="0.2">
      <c r="A70" s="30" t="s">
        <v>8</v>
      </c>
      <c r="B70" s="50"/>
      <c r="C70" s="50">
        <v>5</v>
      </c>
      <c r="D70" s="49"/>
      <c r="E70" s="50">
        <v>5</v>
      </c>
      <c r="F70" s="48"/>
      <c r="G70" s="48"/>
    </row>
    <row r="71" spans="1:7" ht="15.75" x14ac:dyDescent="0.2">
      <c r="A71" s="29" t="s">
        <v>87</v>
      </c>
      <c r="B71" s="47">
        <v>0.5</v>
      </c>
      <c r="C71" s="47"/>
      <c r="D71" s="47"/>
      <c r="E71" s="47">
        <v>0.5</v>
      </c>
      <c r="F71" s="48"/>
      <c r="G71" s="48"/>
    </row>
    <row r="72" spans="1:7" ht="15" x14ac:dyDescent="0.2">
      <c r="A72" s="30" t="s">
        <v>8</v>
      </c>
      <c r="B72" s="49">
        <v>0.5</v>
      </c>
      <c r="C72" s="49"/>
      <c r="D72" s="49"/>
      <c r="E72" s="49">
        <v>0.5</v>
      </c>
      <c r="F72" s="48"/>
      <c r="G72" s="48"/>
    </row>
    <row r="73" spans="1:7" ht="15" x14ac:dyDescent="0.2">
      <c r="A73" s="30"/>
      <c r="B73" s="50"/>
      <c r="C73" s="50"/>
      <c r="D73" s="49"/>
      <c r="E73" s="50"/>
      <c r="F73" s="48"/>
      <c r="G73" s="48"/>
    </row>
    <row r="74" spans="1:7" ht="15.75" x14ac:dyDescent="0.2">
      <c r="A74" s="29" t="s">
        <v>26</v>
      </c>
      <c r="B74" s="47">
        <v>2</v>
      </c>
      <c r="C74" s="47">
        <v>16</v>
      </c>
      <c r="D74" s="47">
        <v>8</v>
      </c>
      <c r="E74" s="47">
        <v>10</v>
      </c>
      <c r="F74" s="48"/>
      <c r="G74" s="48"/>
    </row>
    <row r="75" spans="1:7" ht="15" x14ac:dyDescent="0.2">
      <c r="A75" s="30" t="s">
        <v>6</v>
      </c>
      <c r="B75" s="49">
        <v>2</v>
      </c>
      <c r="C75" s="49">
        <v>16</v>
      </c>
      <c r="D75" s="49">
        <v>8</v>
      </c>
      <c r="E75" s="49">
        <v>10</v>
      </c>
      <c r="F75" s="48">
        <v>10</v>
      </c>
      <c r="G75" s="48">
        <v>2200</v>
      </c>
    </row>
    <row r="76" spans="1:7" ht="15" x14ac:dyDescent="0.2">
      <c r="A76" s="30" t="s">
        <v>8</v>
      </c>
      <c r="B76" s="50">
        <v>0</v>
      </c>
      <c r="C76" s="50">
        <v>0</v>
      </c>
      <c r="D76" s="49">
        <v>0</v>
      </c>
      <c r="E76" s="50">
        <v>0</v>
      </c>
      <c r="F76" s="48">
        <v>5</v>
      </c>
      <c r="G76" s="48">
        <v>1550</v>
      </c>
    </row>
    <row r="77" spans="1:7" ht="15.75" x14ac:dyDescent="0.2">
      <c r="A77" s="29" t="s">
        <v>27</v>
      </c>
      <c r="B77" s="47">
        <v>7</v>
      </c>
      <c r="C77" s="47">
        <v>32</v>
      </c>
      <c r="D77" s="47">
        <v>10.5</v>
      </c>
      <c r="E77" s="47">
        <v>28.5</v>
      </c>
      <c r="F77" s="48"/>
      <c r="G77" s="48"/>
    </row>
    <row r="78" spans="1:7" ht="15" x14ac:dyDescent="0.2">
      <c r="A78" s="30" t="s">
        <v>6</v>
      </c>
      <c r="B78" s="49">
        <v>3</v>
      </c>
      <c r="C78" s="49">
        <v>28</v>
      </c>
      <c r="D78" s="49">
        <v>10.5</v>
      </c>
      <c r="E78" s="49">
        <v>20.5</v>
      </c>
      <c r="F78" s="48"/>
      <c r="G78" s="48"/>
    </row>
    <row r="79" spans="1:7" ht="15" x14ac:dyDescent="0.2">
      <c r="A79" s="30" t="s">
        <v>8</v>
      </c>
      <c r="B79" s="50">
        <v>4</v>
      </c>
      <c r="C79" s="50">
        <v>4</v>
      </c>
      <c r="D79" s="49"/>
      <c r="E79" s="50">
        <v>8</v>
      </c>
      <c r="F79" s="48"/>
      <c r="G79" s="48"/>
    </row>
    <row r="80" spans="1:7" ht="15.75" x14ac:dyDescent="0.2">
      <c r="A80" s="29" t="s">
        <v>28</v>
      </c>
      <c r="B80" s="47">
        <v>1</v>
      </c>
      <c r="C80" s="47">
        <v>59</v>
      </c>
      <c r="D80" s="47">
        <v>25.5</v>
      </c>
      <c r="E80" s="47">
        <v>34.5</v>
      </c>
      <c r="F80" s="48"/>
      <c r="G80" s="48"/>
    </row>
    <row r="81" spans="1:7" ht="15" x14ac:dyDescent="0.2">
      <c r="A81" s="30" t="s">
        <v>6</v>
      </c>
      <c r="B81" s="49"/>
      <c r="C81" s="49">
        <v>50</v>
      </c>
      <c r="D81" s="49">
        <v>25.5</v>
      </c>
      <c r="E81" s="49">
        <v>24.5</v>
      </c>
      <c r="F81" s="48"/>
      <c r="G81" s="48"/>
    </row>
    <row r="82" spans="1:7" ht="15" x14ac:dyDescent="0.2">
      <c r="A82" s="30" t="s">
        <v>8</v>
      </c>
      <c r="B82" s="50">
        <v>1</v>
      </c>
      <c r="C82" s="50">
        <v>9</v>
      </c>
      <c r="D82" s="49"/>
      <c r="E82" s="50">
        <v>10</v>
      </c>
      <c r="F82" s="48"/>
      <c r="G82" s="48"/>
    </row>
    <row r="83" spans="1:7" ht="15.75" x14ac:dyDescent="0.2">
      <c r="A83" s="29" t="s">
        <v>29</v>
      </c>
      <c r="B83" s="47">
        <v>8</v>
      </c>
      <c r="C83" s="47">
        <v>4</v>
      </c>
      <c r="D83" s="47">
        <v>2</v>
      </c>
      <c r="E83" s="47">
        <v>10</v>
      </c>
      <c r="F83" s="48"/>
      <c r="G83" s="48"/>
    </row>
    <row r="84" spans="1:7" ht="15" x14ac:dyDescent="0.2">
      <c r="A84" s="30" t="s">
        <v>6</v>
      </c>
      <c r="B84" s="49">
        <v>7.5</v>
      </c>
      <c r="C84" s="49"/>
      <c r="D84" s="49">
        <v>2</v>
      </c>
      <c r="E84" s="49">
        <v>5.5</v>
      </c>
      <c r="F84" s="48">
        <v>10</v>
      </c>
      <c r="G84" s="48">
        <v>2200</v>
      </c>
    </row>
    <row r="85" spans="1:7" ht="15" x14ac:dyDescent="0.2">
      <c r="A85" s="30" t="s">
        <v>8</v>
      </c>
      <c r="B85" s="50">
        <v>0.5</v>
      </c>
      <c r="C85" s="50">
        <v>4</v>
      </c>
      <c r="D85" s="49"/>
      <c r="E85" s="50">
        <v>4.5</v>
      </c>
      <c r="F85" s="48"/>
      <c r="G85" s="48"/>
    </row>
    <row r="86" spans="1:7" ht="15.75" x14ac:dyDescent="0.2">
      <c r="A86" s="29" t="s">
        <v>30</v>
      </c>
      <c r="B86" s="47">
        <v>5</v>
      </c>
      <c r="C86" s="47">
        <v>27</v>
      </c>
      <c r="D86" s="47">
        <v>13.5</v>
      </c>
      <c r="E86" s="47">
        <v>18.5</v>
      </c>
      <c r="F86" s="48"/>
      <c r="G86" s="48"/>
    </row>
    <row r="87" spans="1:7" ht="15" x14ac:dyDescent="0.2">
      <c r="A87" s="30" t="s">
        <v>6</v>
      </c>
      <c r="B87" s="49">
        <v>3.5</v>
      </c>
      <c r="C87" s="49">
        <v>23</v>
      </c>
      <c r="D87" s="49">
        <v>13.5</v>
      </c>
      <c r="E87" s="49">
        <v>13</v>
      </c>
      <c r="F87" s="48">
        <v>10</v>
      </c>
      <c r="G87" s="48">
        <v>2200</v>
      </c>
    </row>
    <row r="88" spans="1:7" ht="15" x14ac:dyDescent="0.2">
      <c r="A88" s="30" t="s">
        <v>8</v>
      </c>
      <c r="B88" s="50">
        <v>1.5</v>
      </c>
      <c r="C88" s="50">
        <v>4</v>
      </c>
      <c r="D88" s="49"/>
      <c r="E88" s="50">
        <v>5.5</v>
      </c>
      <c r="F88" s="48"/>
      <c r="G88" s="48"/>
    </row>
    <row r="89" spans="1:7" ht="15.75" x14ac:dyDescent="0.2">
      <c r="A89" s="29" t="s">
        <v>31</v>
      </c>
      <c r="B89" s="47">
        <v>11</v>
      </c>
      <c r="C89" s="47">
        <v>11</v>
      </c>
      <c r="D89" s="47">
        <v>2</v>
      </c>
      <c r="E89" s="47">
        <v>20</v>
      </c>
      <c r="F89" s="48"/>
      <c r="G89" s="48"/>
    </row>
    <row r="90" spans="1:7" ht="15" x14ac:dyDescent="0.2">
      <c r="A90" s="30" t="s">
        <v>6</v>
      </c>
      <c r="B90" s="49">
        <v>7</v>
      </c>
      <c r="C90" s="49">
        <v>7</v>
      </c>
      <c r="D90" s="49">
        <v>2</v>
      </c>
      <c r="E90" s="49">
        <v>12</v>
      </c>
      <c r="F90" s="48"/>
      <c r="G90" s="48"/>
    </row>
    <row r="91" spans="1:7" ht="15" x14ac:dyDescent="0.2">
      <c r="A91" s="30" t="s">
        <v>8</v>
      </c>
      <c r="B91" s="50">
        <v>4</v>
      </c>
      <c r="C91" s="50">
        <v>4</v>
      </c>
      <c r="D91" s="49"/>
      <c r="E91" s="50">
        <v>8</v>
      </c>
      <c r="F91" s="48"/>
      <c r="G91" s="48"/>
    </row>
    <row r="92" spans="1:7" ht="15.75" x14ac:dyDescent="0.2">
      <c r="A92" s="29" t="s">
        <v>32</v>
      </c>
      <c r="B92" s="47">
        <v>0.5</v>
      </c>
      <c r="C92" s="47">
        <v>20</v>
      </c>
      <c r="D92" s="47">
        <v>12.5</v>
      </c>
      <c r="E92" s="47">
        <v>8</v>
      </c>
      <c r="F92" s="48"/>
      <c r="G92" s="48"/>
    </row>
    <row r="93" spans="1:7" ht="15" x14ac:dyDescent="0.2">
      <c r="A93" s="30" t="s">
        <v>6</v>
      </c>
      <c r="B93" s="49">
        <v>0.5</v>
      </c>
      <c r="C93" s="49">
        <v>20</v>
      </c>
      <c r="D93" s="49">
        <v>12.5</v>
      </c>
      <c r="E93" s="49">
        <v>8</v>
      </c>
      <c r="F93" s="48">
        <v>10</v>
      </c>
      <c r="G93" s="48">
        <v>2200</v>
      </c>
    </row>
    <row r="94" spans="1:7" ht="15" x14ac:dyDescent="0.2">
      <c r="A94" s="30" t="s">
        <v>33</v>
      </c>
      <c r="B94" s="50">
        <v>6.5</v>
      </c>
      <c r="C94" s="50">
        <v>13</v>
      </c>
      <c r="D94" s="49">
        <v>2</v>
      </c>
      <c r="E94" s="50">
        <v>17.5</v>
      </c>
      <c r="F94" s="48"/>
      <c r="G94" s="48"/>
    </row>
    <row r="95" spans="1:7" ht="15.75" x14ac:dyDescent="0.2">
      <c r="A95" s="29" t="s">
        <v>6</v>
      </c>
      <c r="B95" s="47">
        <v>5</v>
      </c>
      <c r="C95" s="47">
        <v>10</v>
      </c>
      <c r="D95" s="47">
        <v>1</v>
      </c>
      <c r="E95" s="47">
        <v>14</v>
      </c>
      <c r="F95" s="48"/>
      <c r="G95" s="48"/>
    </row>
    <row r="96" spans="1:7" ht="15" x14ac:dyDescent="0.2">
      <c r="A96" s="30" t="s">
        <v>8</v>
      </c>
      <c r="B96" s="49">
        <v>1.5</v>
      </c>
      <c r="C96" s="49">
        <v>3</v>
      </c>
      <c r="D96" s="49">
        <v>1</v>
      </c>
      <c r="E96" s="49">
        <v>3.5</v>
      </c>
      <c r="F96" s="48"/>
      <c r="G96" s="48"/>
    </row>
    <row r="97" spans="1:7" ht="15.75" x14ac:dyDescent="0.2">
      <c r="A97" s="29" t="s">
        <v>34</v>
      </c>
      <c r="B97" s="47">
        <v>1.5</v>
      </c>
      <c r="C97" s="47">
        <v>27</v>
      </c>
      <c r="D97" s="47">
        <v>8</v>
      </c>
      <c r="E97" s="47">
        <v>20.5</v>
      </c>
      <c r="F97" s="48"/>
      <c r="G97" s="48"/>
    </row>
    <row r="98" spans="1:7" ht="15" x14ac:dyDescent="0.2">
      <c r="A98" s="30" t="s">
        <v>6</v>
      </c>
      <c r="B98" s="49">
        <v>0.5</v>
      </c>
      <c r="C98" s="49">
        <v>23</v>
      </c>
      <c r="D98" s="49">
        <v>7</v>
      </c>
      <c r="E98" s="49">
        <v>16.5</v>
      </c>
      <c r="F98" s="48"/>
      <c r="G98" s="48"/>
    </row>
    <row r="99" spans="1:7" ht="15" x14ac:dyDescent="0.2">
      <c r="A99" s="30" t="s">
        <v>8</v>
      </c>
      <c r="B99" s="50">
        <v>1</v>
      </c>
      <c r="C99" s="50">
        <v>4</v>
      </c>
      <c r="D99" s="49">
        <v>1</v>
      </c>
      <c r="E99" s="50">
        <v>4</v>
      </c>
      <c r="F99" s="48"/>
      <c r="G99" s="48"/>
    </row>
    <row r="100" spans="1:7" ht="15.75" x14ac:dyDescent="0.2">
      <c r="A100" s="29" t="s">
        <v>88</v>
      </c>
      <c r="B100" s="47">
        <v>7.5</v>
      </c>
      <c r="C100" s="47"/>
      <c r="D100" s="47"/>
      <c r="E100" s="47">
        <v>7.5</v>
      </c>
      <c r="F100" s="48"/>
      <c r="G100" s="48"/>
    </row>
    <row r="101" spans="1:7" ht="15" x14ac:dyDescent="0.2">
      <c r="A101" s="30" t="s">
        <v>6</v>
      </c>
      <c r="B101" s="49">
        <v>5</v>
      </c>
      <c r="C101" s="49"/>
      <c r="D101" s="49"/>
      <c r="E101" s="49">
        <v>5</v>
      </c>
      <c r="F101" s="48"/>
      <c r="G101" s="48"/>
    </row>
    <row r="102" spans="1:7" ht="15" x14ac:dyDescent="0.2">
      <c r="A102" s="30" t="s">
        <v>8</v>
      </c>
      <c r="B102" s="50">
        <v>2.5</v>
      </c>
      <c r="C102" s="50"/>
      <c r="D102" s="49"/>
      <c r="E102" s="50">
        <v>2.5</v>
      </c>
      <c r="F102" s="48"/>
      <c r="G102" s="48"/>
    </row>
    <row r="103" spans="1:7" ht="15.75" x14ac:dyDescent="0.2">
      <c r="A103" s="29" t="s">
        <v>35</v>
      </c>
      <c r="B103" s="47">
        <v>2</v>
      </c>
      <c r="C103" s="47">
        <v>16</v>
      </c>
      <c r="D103" s="47">
        <v>3.5</v>
      </c>
      <c r="E103" s="47">
        <v>14.5</v>
      </c>
      <c r="F103" s="48"/>
      <c r="G103" s="48"/>
    </row>
    <row r="104" spans="1:7" ht="15" x14ac:dyDescent="0.2">
      <c r="A104" s="30" t="s">
        <v>6</v>
      </c>
      <c r="B104" s="49">
        <v>2</v>
      </c>
      <c r="C104" s="49">
        <v>8</v>
      </c>
      <c r="D104" s="49">
        <v>3.5</v>
      </c>
      <c r="E104" s="49">
        <v>6.5</v>
      </c>
      <c r="F104" s="48">
        <v>10</v>
      </c>
      <c r="G104" s="48">
        <v>2200</v>
      </c>
    </row>
    <row r="105" spans="1:7" ht="15" x14ac:dyDescent="0.2">
      <c r="A105" s="30" t="s">
        <v>8</v>
      </c>
      <c r="B105" s="50"/>
      <c r="C105" s="50">
        <v>8</v>
      </c>
      <c r="D105" s="49"/>
      <c r="E105" s="50">
        <v>8</v>
      </c>
      <c r="F105" s="48"/>
      <c r="G105" s="48"/>
    </row>
    <row r="106" spans="1:7" ht="15.75" x14ac:dyDescent="0.2">
      <c r="A106" s="29" t="s">
        <v>36</v>
      </c>
      <c r="B106" s="47">
        <v>5</v>
      </c>
      <c r="C106" s="47">
        <v>6</v>
      </c>
      <c r="D106" s="47">
        <v>2.5</v>
      </c>
      <c r="E106" s="47">
        <v>8.5</v>
      </c>
      <c r="F106" s="48"/>
      <c r="G106" s="48"/>
    </row>
    <row r="107" spans="1:7" ht="15" x14ac:dyDescent="0.2">
      <c r="A107" s="30" t="s">
        <v>6</v>
      </c>
      <c r="B107" s="49">
        <v>1.5</v>
      </c>
      <c r="C107" s="49">
        <v>6</v>
      </c>
      <c r="D107" s="49">
        <v>1.5</v>
      </c>
      <c r="E107" s="49">
        <v>6</v>
      </c>
      <c r="F107" s="48">
        <v>10</v>
      </c>
      <c r="G107" s="48">
        <v>2200</v>
      </c>
    </row>
    <row r="108" spans="1:7" ht="15" x14ac:dyDescent="0.2">
      <c r="A108" s="30" t="s">
        <v>8</v>
      </c>
      <c r="B108" s="50">
        <v>3.5</v>
      </c>
      <c r="C108" s="50"/>
      <c r="D108" s="49">
        <v>1</v>
      </c>
      <c r="E108" s="50">
        <v>2.5</v>
      </c>
      <c r="F108" s="48"/>
      <c r="G108" s="48"/>
    </row>
    <row r="109" spans="1:7" ht="15.75" x14ac:dyDescent="0.2">
      <c r="A109" s="29" t="s">
        <v>37</v>
      </c>
      <c r="B109" s="47">
        <v>3.5</v>
      </c>
      <c r="C109" s="47">
        <v>26</v>
      </c>
      <c r="D109" s="47">
        <v>8</v>
      </c>
      <c r="E109" s="47">
        <v>21.5</v>
      </c>
      <c r="F109" s="48"/>
      <c r="G109" s="48"/>
    </row>
    <row r="110" spans="1:7" ht="15" x14ac:dyDescent="0.2">
      <c r="A110" s="30" t="s">
        <v>6</v>
      </c>
      <c r="B110" s="49"/>
      <c r="C110" s="49">
        <v>21</v>
      </c>
      <c r="D110" s="49">
        <v>6.5</v>
      </c>
      <c r="E110" s="49">
        <v>14.5</v>
      </c>
      <c r="F110" s="48"/>
      <c r="G110" s="48"/>
    </row>
    <row r="111" spans="1:7" ht="15" x14ac:dyDescent="0.2">
      <c r="A111" s="30" t="s">
        <v>8</v>
      </c>
      <c r="B111" s="50">
        <v>3.5</v>
      </c>
      <c r="C111" s="50">
        <v>5</v>
      </c>
      <c r="D111" s="49">
        <v>1.5</v>
      </c>
      <c r="E111" s="50">
        <v>7</v>
      </c>
      <c r="F111" s="48"/>
      <c r="G111" s="48"/>
    </row>
    <row r="112" spans="1:7" ht="15.75" x14ac:dyDescent="0.2">
      <c r="A112" s="29" t="s">
        <v>38</v>
      </c>
      <c r="B112" s="47">
        <v>16</v>
      </c>
      <c r="C112" s="47">
        <v>20</v>
      </c>
      <c r="D112" s="47">
        <v>0.5</v>
      </c>
      <c r="E112" s="47">
        <v>35.5</v>
      </c>
      <c r="F112" s="48"/>
      <c r="G112" s="48"/>
    </row>
    <row r="113" spans="1:7" ht="15" x14ac:dyDescent="0.2">
      <c r="A113" s="30" t="s">
        <v>6</v>
      </c>
      <c r="B113" s="49">
        <v>6.5</v>
      </c>
      <c r="C113" s="49">
        <v>16</v>
      </c>
      <c r="D113" s="49">
        <v>0.5</v>
      </c>
      <c r="E113" s="49">
        <v>22</v>
      </c>
      <c r="F113" s="48"/>
      <c r="G113" s="48"/>
    </row>
    <row r="114" spans="1:7" ht="15" x14ac:dyDescent="0.2">
      <c r="A114" s="30" t="s">
        <v>8</v>
      </c>
      <c r="B114" s="50">
        <v>9.5</v>
      </c>
      <c r="C114" s="50">
        <v>4</v>
      </c>
      <c r="D114" s="49"/>
      <c r="E114" s="50">
        <v>13.5</v>
      </c>
      <c r="F114" s="48"/>
      <c r="G114" s="48"/>
    </row>
    <row r="115" spans="1:7" ht="15.75" x14ac:dyDescent="0.2">
      <c r="A115" s="29" t="s">
        <v>39</v>
      </c>
      <c r="B115" s="47">
        <v>8</v>
      </c>
      <c r="C115" s="47">
        <v>11</v>
      </c>
      <c r="D115" s="47">
        <v>8</v>
      </c>
      <c r="E115" s="47">
        <v>11</v>
      </c>
      <c r="F115" s="48"/>
      <c r="G115" s="48"/>
    </row>
    <row r="116" spans="1:7" ht="15" x14ac:dyDescent="0.2">
      <c r="A116" s="30" t="s">
        <v>6</v>
      </c>
      <c r="B116" s="49">
        <v>5.5</v>
      </c>
      <c r="C116" s="49">
        <v>7</v>
      </c>
      <c r="D116" s="49">
        <v>6.5</v>
      </c>
      <c r="E116" s="49">
        <v>6</v>
      </c>
      <c r="F116" s="48">
        <v>10</v>
      </c>
      <c r="G116" s="48">
        <v>2200</v>
      </c>
    </row>
    <row r="117" spans="1:7" ht="15" x14ac:dyDescent="0.2">
      <c r="A117" s="30" t="s">
        <v>8</v>
      </c>
      <c r="B117" s="50">
        <v>2.5</v>
      </c>
      <c r="C117" s="50">
        <v>4</v>
      </c>
      <c r="D117" s="49">
        <v>1.5</v>
      </c>
      <c r="E117" s="50">
        <v>5</v>
      </c>
      <c r="F117" s="48"/>
      <c r="G117" s="48"/>
    </row>
    <row r="118" spans="1:7" ht="15.75" x14ac:dyDescent="0.2">
      <c r="A118" s="29" t="s">
        <v>40</v>
      </c>
      <c r="B118" s="47">
        <v>14.5</v>
      </c>
      <c r="C118" s="47"/>
      <c r="D118" s="47">
        <v>2</v>
      </c>
      <c r="E118" s="47">
        <v>12.5</v>
      </c>
      <c r="F118" s="48"/>
      <c r="G118" s="48"/>
    </row>
    <row r="119" spans="1:7" ht="15" x14ac:dyDescent="0.2">
      <c r="A119" s="30" t="s">
        <v>6</v>
      </c>
      <c r="B119" s="49">
        <v>10.5</v>
      </c>
      <c r="C119" s="49"/>
      <c r="D119" s="49">
        <v>2</v>
      </c>
      <c r="E119" s="49">
        <v>8.5</v>
      </c>
      <c r="F119" s="48"/>
      <c r="G119" s="48"/>
    </row>
    <row r="120" spans="1:7" ht="15" x14ac:dyDescent="0.2">
      <c r="A120" s="30" t="s">
        <v>8</v>
      </c>
      <c r="B120" s="50">
        <v>4</v>
      </c>
      <c r="C120" s="50"/>
      <c r="D120" s="49"/>
      <c r="E120" s="50">
        <v>4</v>
      </c>
      <c r="F120" s="48"/>
      <c r="G120" s="48"/>
    </row>
    <row r="121" spans="1:7" ht="15.75" x14ac:dyDescent="0.2">
      <c r="A121" s="29" t="s">
        <v>41</v>
      </c>
      <c r="B121" s="47">
        <v>7</v>
      </c>
      <c r="C121" s="47"/>
      <c r="D121" s="47">
        <v>1</v>
      </c>
      <c r="E121" s="47">
        <v>6</v>
      </c>
      <c r="F121" s="48"/>
      <c r="G121" s="48"/>
    </row>
    <row r="122" spans="1:7" ht="15" x14ac:dyDescent="0.2">
      <c r="A122" s="30" t="s">
        <v>6</v>
      </c>
      <c r="B122" s="49">
        <v>7</v>
      </c>
      <c r="C122" s="49"/>
      <c r="D122" s="49">
        <v>1</v>
      </c>
      <c r="E122" s="49">
        <v>6</v>
      </c>
      <c r="F122" s="48"/>
      <c r="G122" s="48"/>
    </row>
    <row r="123" spans="1:7" ht="15.75" x14ac:dyDescent="0.2">
      <c r="A123" s="29" t="s">
        <v>42</v>
      </c>
      <c r="B123" s="47">
        <v>18.5</v>
      </c>
      <c r="C123" s="47"/>
      <c r="D123" s="47">
        <v>1</v>
      </c>
      <c r="E123" s="47">
        <v>17.5</v>
      </c>
      <c r="F123" s="48"/>
      <c r="G123" s="48"/>
    </row>
    <row r="124" spans="1:7" ht="15" x14ac:dyDescent="0.2">
      <c r="A124" s="30" t="s">
        <v>6</v>
      </c>
      <c r="B124" s="49">
        <v>18.5</v>
      </c>
      <c r="C124" s="49"/>
      <c r="D124" s="49">
        <v>1</v>
      </c>
      <c r="E124" s="49">
        <v>17.5</v>
      </c>
      <c r="F124" s="48"/>
      <c r="G124" s="48"/>
    </row>
    <row r="125" spans="1:7" ht="15.75" x14ac:dyDescent="0.2">
      <c r="A125" s="29" t="s">
        <v>125</v>
      </c>
      <c r="B125" s="47"/>
      <c r="C125" s="47">
        <v>8</v>
      </c>
      <c r="D125" s="47"/>
      <c r="E125" s="47">
        <v>8</v>
      </c>
      <c r="F125" s="48"/>
      <c r="G125" s="48"/>
    </row>
    <row r="126" spans="1:7" ht="15" x14ac:dyDescent="0.2">
      <c r="A126" s="30" t="s">
        <v>6</v>
      </c>
      <c r="B126" s="49"/>
      <c r="C126" s="49">
        <v>8</v>
      </c>
      <c r="D126" s="49"/>
      <c r="E126" s="49">
        <v>8</v>
      </c>
      <c r="F126" s="48"/>
      <c r="G126" s="48"/>
    </row>
    <row r="127" spans="1:7" ht="15.75" x14ac:dyDescent="0.2">
      <c r="A127" s="29" t="s">
        <v>89</v>
      </c>
      <c r="B127" s="47">
        <v>2</v>
      </c>
      <c r="C127" s="47"/>
      <c r="D127" s="47"/>
      <c r="E127" s="47">
        <v>2</v>
      </c>
      <c r="F127" s="48"/>
      <c r="G127" s="48"/>
    </row>
    <row r="128" spans="1:7" ht="15" x14ac:dyDescent="0.2">
      <c r="A128" s="30" t="s">
        <v>6</v>
      </c>
      <c r="B128" s="49"/>
      <c r="C128" s="49"/>
      <c r="D128" s="49"/>
      <c r="E128" s="49"/>
      <c r="F128" s="48"/>
      <c r="G128" s="48"/>
    </row>
    <row r="129" spans="1:7" ht="15" x14ac:dyDescent="0.2">
      <c r="A129" s="30" t="s">
        <v>8</v>
      </c>
      <c r="B129" s="50">
        <v>2</v>
      </c>
      <c r="C129" s="50"/>
      <c r="D129" s="49"/>
      <c r="E129" s="50">
        <v>2</v>
      </c>
      <c r="F129" s="48"/>
      <c r="G129" s="48"/>
    </row>
    <row r="130" spans="1:7" ht="15.75" x14ac:dyDescent="0.2">
      <c r="A130" s="29" t="s">
        <v>43</v>
      </c>
      <c r="B130" s="47">
        <v>2</v>
      </c>
      <c r="C130" s="47">
        <v>22</v>
      </c>
      <c r="D130" s="47">
        <v>7</v>
      </c>
      <c r="E130" s="47">
        <v>17</v>
      </c>
      <c r="F130" s="48"/>
      <c r="G130" s="48"/>
    </row>
    <row r="131" spans="1:7" ht="15" x14ac:dyDescent="0.2">
      <c r="A131" s="30" t="s">
        <v>6</v>
      </c>
      <c r="B131" s="49">
        <v>1.5</v>
      </c>
      <c r="C131" s="49">
        <v>15</v>
      </c>
      <c r="D131" s="49">
        <v>7</v>
      </c>
      <c r="E131" s="49">
        <v>9.5</v>
      </c>
      <c r="F131" s="48">
        <v>10</v>
      </c>
      <c r="G131" s="48">
        <v>2200</v>
      </c>
    </row>
    <row r="132" spans="1:7" ht="15" x14ac:dyDescent="0.2">
      <c r="A132" s="30" t="s">
        <v>8</v>
      </c>
      <c r="B132" s="50">
        <v>0.5</v>
      </c>
      <c r="C132" s="50">
        <v>7</v>
      </c>
      <c r="D132" s="49"/>
      <c r="E132" s="50">
        <v>7.5</v>
      </c>
      <c r="F132" s="48"/>
      <c r="G132" s="48"/>
    </row>
    <row r="133" spans="1:7" ht="15.75" x14ac:dyDescent="0.2">
      <c r="A133" s="29" t="s">
        <v>90</v>
      </c>
      <c r="B133" s="47">
        <v>20.5</v>
      </c>
      <c r="C133" s="47"/>
      <c r="D133" s="47"/>
      <c r="E133" s="47">
        <v>20.5</v>
      </c>
      <c r="F133" s="48"/>
      <c r="G133" s="48"/>
    </row>
    <row r="134" spans="1:7" ht="15" x14ac:dyDescent="0.2">
      <c r="A134" s="30" t="s">
        <v>6</v>
      </c>
      <c r="B134" s="49">
        <v>17</v>
      </c>
      <c r="C134" s="49"/>
      <c r="D134" s="49"/>
      <c r="E134" s="49">
        <v>17</v>
      </c>
      <c r="F134" s="48"/>
      <c r="G134" s="48"/>
    </row>
    <row r="135" spans="1:7" ht="15" x14ac:dyDescent="0.2">
      <c r="A135" s="30" t="s">
        <v>8</v>
      </c>
      <c r="B135" s="50">
        <v>3.5</v>
      </c>
      <c r="C135" s="50"/>
      <c r="D135" s="49"/>
      <c r="E135" s="50">
        <v>3.5</v>
      </c>
      <c r="F135" s="48"/>
      <c r="G135" s="48"/>
    </row>
    <row r="136" spans="1:7" ht="15.75" x14ac:dyDescent="0.2">
      <c r="A136" s="29" t="s">
        <v>91</v>
      </c>
      <c r="B136" s="47">
        <v>14.5</v>
      </c>
      <c r="C136" s="47"/>
      <c r="D136" s="47"/>
      <c r="E136" s="47">
        <v>14.5</v>
      </c>
      <c r="F136" s="48"/>
      <c r="G136" s="48"/>
    </row>
    <row r="137" spans="1:7" ht="15" x14ac:dyDescent="0.2">
      <c r="A137" s="30" t="s">
        <v>6</v>
      </c>
      <c r="B137" s="49">
        <v>10.5</v>
      </c>
      <c r="C137" s="49"/>
      <c r="D137" s="49"/>
      <c r="E137" s="49">
        <v>10.5</v>
      </c>
      <c r="F137" s="48"/>
      <c r="G137" s="48"/>
    </row>
    <row r="138" spans="1:7" ht="15" x14ac:dyDescent="0.2">
      <c r="A138" s="30" t="s">
        <v>8</v>
      </c>
      <c r="B138" s="50">
        <v>4</v>
      </c>
      <c r="C138" s="50"/>
      <c r="D138" s="49"/>
      <c r="E138" s="50">
        <v>4</v>
      </c>
      <c r="F138" s="48"/>
      <c r="G138" s="48"/>
    </row>
    <row r="139" spans="1:7" ht="15.75" x14ac:dyDescent="0.2">
      <c r="A139" s="29" t="s">
        <v>92</v>
      </c>
      <c r="B139" s="47">
        <v>10</v>
      </c>
      <c r="C139" s="47"/>
      <c r="D139" s="47"/>
      <c r="E139" s="47">
        <v>10</v>
      </c>
      <c r="F139" s="48"/>
      <c r="G139" s="48"/>
    </row>
    <row r="140" spans="1:7" ht="15" x14ac:dyDescent="0.2">
      <c r="A140" s="30" t="s">
        <v>6</v>
      </c>
      <c r="B140" s="49">
        <v>6</v>
      </c>
      <c r="C140" s="49"/>
      <c r="D140" s="49"/>
      <c r="E140" s="49">
        <v>6</v>
      </c>
      <c r="F140" s="48"/>
      <c r="G140" s="48"/>
    </row>
    <row r="141" spans="1:7" ht="15" x14ac:dyDescent="0.2">
      <c r="A141" s="30" t="s">
        <v>8</v>
      </c>
      <c r="B141" s="50">
        <v>4</v>
      </c>
      <c r="C141" s="50"/>
      <c r="D141" s="49"/>
      <c r="E141" s="50">
        <v>4</v>
      </c>
      <c r="F141" s="48"/>
      <c r="G141" s="48"/>
    </row>
    <row r="142" spans="1:7" ht="15.75" x14ac:dyDescent="0.2">
      <c r="A142" s="29" t="s">
        <v>93</v>
      </c>
      <c r="B142" s="47">
        <v>2.5</v>
      </c>
      <c r="C142" s="47"/>
      <c r="D142" s="47"/>
      <c r="E142" s="47">
        <v>2.5</v>
      </c>
      <c r="F142" s="48"/>
      <c r="G142" s="48"/>
    </row>
    <row r="143" spans="1:7" ht="15" x14ac:dyDescent="0.2">
      <c r="A143" s="30" t="s">
        <v>6</v>
      </c>
      <c r="B143" s="49">
        <v>0.5</v>
      </c>
      <c r="C143" s="49"/>
      <c r="D143" s="49"/>
      <c r="E143" s="49">
        <v>0.5</v>
      </c>
      <c r="F143" s="48"/>
      <c r="G143" s="48"/>
    </row>
    <row r="144" spans="1:7" ht="15" x14ac:dyDescent="0.2">
      <c r="A144" s="30" t="s">
        <v>8</v>
      </c>
      <c r="B144" s="50">
        <v>2</v>
      </c>
      <c r="C144" s="50"/>
      <c r="D144" s="49"/>
      <c r="E144" s="50">
        <v>2</v>
      </c>
      <c r="F144" s="48"/>
      <c r="G144" s="48"/>
    </row>
    <row r="145" spans="6:7" ht="15.75" x14ac:dyDescent="0.25">
      <c r="F145" s="23">
        <f>SUM(F3:F144)</f>
        <v>98</v>
      </c>
      <c r="G145" s="23">
        <f>SUM(G3:G144)</f>
        <v>22010</v>
      </c>
    </row>
  </sheetData>
  <mergeCells count="4">
    <mergeCell ref="B1:E1"/>
    <mergeCell ref="F1:F2"/>
    <mergeCell ref="G1:G2"/>
    <mergeCell ref="H1:H2"/>
  </mergeCells>
  <conditionalFormatting sqref="F3:G5">
    <cfRule type="cellIs" dxfId="444" priority="14" operator="equal">
      <formula>0</formula>
    </cfRule>
  </conditionalFormatting>
  <conditionalFormatting sqref="F6:G8">
    <cfRule type="cellIs" dxfId="443" priority="13" operator="equal">
      <formula>0</formula>
    </cfRule>
  </conditionalFormatting>
  <conditionalFormatting sqref="F9:G11">
    <cfRule type="cellIs" dxfId="442" priority="12" operator="equal">
      <formula>0</formula>
    </cfRule>
  </conditionalFormatting>
  <conditionalFormatting sqref="F16:G18">
    <cfRule type="cellIs" dxfId="441" priority="11" operator="equal">
      <formula>0</formula>
    </cfRule>
  </conditionalFormatting>
  <conditionalFormatting sqref="F23:G46">
    <cfRule type="cellIs" dxfId="440" priority="10" operator="equal">
      <formula>0</formula>
    </cfRule>
  </conditionalFormatting>
  <conditionalFormatting sqref="F47:G61">
    <cfRule type="cellIs" dxfId="439" priority="9" operator="equal">
      <formula>0</formula>
    </cfRule>
  </conditionalFormatting>
  <conditionalFormatting sqref="F68:G96">
    <cfRule type="cellIs" dxfId="438" priority="8" operator="equal">
      <formula>0</formula>
    </cfRule>
  </conditionalFormatting>
  <conditionalFormatting sqref="F97:G120">
    <cfRule type="cellIs" dxfId="437" priority="7" operator="equal">
      <formula>0</formula>
    </cfRule>
  </conditionalFormatting>
  <conditionalFormatting sqref="F127:G144">
    <cfRule type="cellIs" dxfId="436" priority="6" operator="equal">
      <formula>0</formula>
    </cfRule>
  </conditionalFormatting>
  <conditionalFormatting sqref="F121:G126">
    <cfRule type="cellIs" dxfId="435" priority="5" operator="equal">
      <formula>0</formula>
    </cfRule>
  </conditionalFormatting>
  <conditionalFormatting sqref="F62:G67">
    <cfRule type="cellIs" dxfId="434" priority="4" operator="equal">
      <formula>0</formula>
    </cfRule>
  </conditionalFormatting>
  <conditionalFormatting sqref="F12:G15">
    <cfRule type="cellIs" dxfId="433" priority="3" operator="equal">
      <formula>0</formula>
    </cfRule>
  </conditionalFormatting>
  <conditionalFormatting sqref="F19:G22">
    <cfRule type="cellIs" dxfId="432" priority="2" operator="equal">
      <formula>0</formula>
    </cfRule>
  </conditionalFormatting>
  <conditionalFormatting sqref="H54">
    <cfRule type="cellIs" dxfId="43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3" topLeftCell="A4" activePane="bottomLeft" state="frozenSplit"/>
      <selection pane="bottomLeft" activeCell="E151" sqref="E151"/>
    </sheetView>
  </sheetViews>
  <sheetFormatPr defaultRowHeight="11.25" x14ac:dyDescent="0.2"/>
  <cols>
    <col min="1" max="1" width="33.1640625" bestFit="1" customWidth="1"/>
    <col min="7" max="7" width="10.1640625" bestFit="1" customWidth="1"/>
    <col min="8" max="8" width="13.83203125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SUM(F4:F141)</f>
        <v>96</v>
      </c>
      <c r="G1" s="201">
        <f>SUM(G4:G141)</f>
        <v>21930</v>
      </c>
    </row>
    <row r="2" spans="1:8" ht="12.75" x14ac:dyDescent="0.2">
      <c r="A2" s="43" t="s">
        <v>0</v>
      </c>
      <c r="B2" s="479" t="s">
        <v>306</v>
      </c>
      <c r="C2" s="480"/>
      <c r="D2" s="480"/>
      <c r="E2" s="481"/>
      <c r="F2" s="477" t="s">
        <v>307</v>
      </c>
      <c r="G2" s="477" t="s">
        <v>72</v>
      </c>
      <c r="H2" s="463" t="s">
        <v>71</v>
      </c>
    </row>
    <row r="3" spans="1:8" ht="22.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249" t="s">
        <v>5</v>
      </c>
      <c r="B4" s="136">
        <v>10</v>
      </c>
      <c r="C4" s="136">
        <v>10</v>
      </c>
      <c r="D4" s="136">
        <v>5</v>
      </c>
      <c r="E4" s="136">
        <v>15</v>
      </c>
      <c r="F4" s="200"/>
      <c r="G4" s="200"/>
    </row>
    <row r="5" spans="1:8" ht="15.75" x14ac:dyDescent="0.25">
      <c r="A5" s="192" t="s">
        <v>6</v>
      </c>
      <c r="B5" s="139">
        <v>6</v>
      </c>
      <c r="C5" s="139">
        <v>10</v>
      </c>
      <c r="D5" s="138">
        <v>3.5</v>
      </c>
      <c r="E5" s="138">
        <v>12.5</v>
      </c>
      <c r="F5" s="200"/>
      <c r="G5" s="200">
        <f>F5*220</f>
        <v>0</v>
      </c>
      <c r="H5" s="72"/>
    </row>
    <row r="6" spans="1:8" ht="15.75" x14ac:dyDescent="0.25">
      <c r="A6" s="192" t="s">
        <v>8</v>
      </c>
      <c r="B6" s="139">
        <v>4</v>
      </c>
      <c r="C6" s="140"/>
      <c r="D6" s="138">
        <v>1.5</v>
      </c>
      <c r="E6" s="138">
        <v>2.5</v>
      </c>
      <c r="F6" s="200"/>
      <c r="G6" s="200">
        <f>F6*310</f>
        <v>0</v>
      </c>
    </row>
    <row r="7" spans="1:8" ht="15.75" x14ac:dyDescent="0.25">
      <c r="A7" s="249" t="s">
        <v>7</v>
      </c>
      <c r="B7" s="135">
        <v>11.5</v>
      </c>
      <c r="C7" s="136">
        <v>18</v>
      </c>
      <c r="D7" s="135">
        <v>1.5</v>
      </c>
      <c r="E7" s="136">
        <v>28</v>
      </c>
      <c r="F7" s="200"/>
      <c r="G7" s="200"/>
    </row>
    <row r="8" spans="1:8" ht="15.75" x14ac:dyDescent="0.25">
      <c r="A8" s="192" t="s">
        <v>6</v>
      </c>
      <c r="B8" s="138">
        <v>6.5</v>
      </c>
      <c r="C8" s="139">
        <v>18</v>
      </c>
      <c r="D8" s="138">
        <v>1.5</v>
      </c>
      <c r="E8" s="139">
        <v>23</v>
      </c>
      <c r="F8" s="200">
        <v>15</v>
      </c>
      <c r="G8" s="200">
        <f t="shared" ref="G8" si="0">F8*220</f>
        <v>3300</v>
      </c>
      <c r="H8" s="72"/>
    </row>
    <row r="9" spans="1:8" ht="15.75" x14ac:dyDescent="0.25">
      <c r="A9" s="192" t="s">
        <v>8</v>
      </c>
      <c r="B9" s="139">
        <v>5</v>
      </c>
      <c r="C9" s="140"/>
      <c r="D9" s="140"/>
      <c r="E9" s="139">
        <v>5</v>
      </c>
      <c r="F9" s="200"/>
      <c r="G9" s="200">
        <f t="shared" ref="G9" si="1">F9*310</f>
        <v>0</v>
      </c>
    </row>
    <row r="10" spans="1:8" ht="15.75" x14ac:dyDescent="0.25">
      <c r="A10" s="249" t="s">
        <v>9</v>
      </c>
      <c r="B10" s="135">
        <v>9.5</v>
      </c>
      <c r="C10" s="136">
        <v>4</v>
      </c>
      <c r="D10" s="135">
        <v>1.5</v>
      </c>
      <c r="E10" s="136">
        <v>12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40"/>
      <c r="D11" s="138">
        <v>1.5</v>
      </c>
      <c r="E11" s="139">
        <v>6</v>
      </c>
      <c r="F11" s="200"/>
      <c r="G11" s="200">
        <f t="shared" ref="G11" si="2">F11*220</f>
        <v>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249" t="s">
        <v>10</v>
      </c>
      <c r="B13" s="137"/>
      <c r="C13" s="136">
        <v>20</v>
      </c>
      <c r="D13" s="135">
        <v>2.5</v>
      </c>
      <c r="E13" s="135">
        <v>17.5</v>
      </c>
      <c r="F13" s="200"/>
      <c r="G13" s="200"/>
    </row>
    <row r="14" spans="1:8" ht="15.75" x14ac:dyDescent="0.25">
      <c r="A14" s="192" t="s">
        <v>6</v>
      </c>
      <c r="B14" s="140"/>
      <c r="C14" s="139">
        <v>20</v>
      </c>
      <c r="D14" s="138">
        <v>2.5</v>
      </c>
      <c r="E14" s="138">
        <v>17.5</v>
      </c>
      <c r="F14" s="200"/>
      <c r="G14" s="200">
        <f>F14*220</f>
        <v>0</v>
      </c>
    </row>
    <row r="15" spans="1:8" ht="15.75" x14ac:dyDescent="0.25">
      <c r="A15" s="342" t="s">
        <v>294</v>
      </c>
      <c r="F15" s="200"/>
      <c r="G15" s="200"/>
    </row>
    <row r="16" spans="1:8" ht="15.75" x14ac:dyDescent="0.25">
      <c r="A16" s="192" t="s">
        <v>6</v>
      </c>
      <c r="F16" s="200"/>
      <c r="G16" s="200">
        <f>F16*257</f>
        <v>0</v>
      </c>
    </row>
    <row r="17" spans="1:8" ht="15.75" x14ac:dyDescent="0.25">
      <c r="A17" s="192" t="s">
        <v>8</v>
      </c>
      <c r="F17" s="200"/>
      <c r="G17" s="200">
        <f>F17*392</f>
        <v>0</v>
      </c>
    </row>
    <row r="18" spans="1:8" ht="15.75" x14ac:dyDescent="0.25">
      <c r="A18" s="342" t="s">
        <v>295</v>
      </c>
      <c r="B18" s="137"/>
      <c r="C18" s="136">
        <v>10</v>
      </c>
      <c r="D18" s="137"/>
      <c r="E18" s="136">
        <v>10</v>
      </c>
      <c r="F18" s="200"/>
      <c r="G18" s="200"/>
    </row>
    <row r="19" spans="1:8" ht="15.75" x14ac:dyDescent="0.25">
      <c r="A19" s="192" t="s">
        <v>6</v>
      </c>
      <c r="B19" s="140"/>
      <c r="C19" s="139">
        <v>10</v>
      </c>
      <c r="D19" s="140"/>
      <c r="E19" s="139">
        <v>10</v>
      </c>
      <c r="F19" s="200"/>
      <c r="G19" s="200">
        <f>F19*220</f>
        <v>0</v>
      </c>
    </row>
    <row r="20" spans="1:8" ht="15.75" x14ac:dyDescent="0.25">
      <c r="A20" s="249" t="s">
        <v>12</v>
      </c>
      <c r="B20" s="136">
        <v>11</v>
      </c>
      <c r="C20" s="136">
        <v>4</v>
      </c>
      <c r="D20" s="137"/>
      <c r="E20" s="136">
        <v>15</v>
      </c>
      <c r="F20" s="200"/>
      <c r="G20" s="200"/>
    </row>
    <row r="21" spans="1:8" ht="15.75" x14ac:dyDescent="0.25">
      <c r="A21" s="192" t="s">
        <v>6</v>
      </c>
      <c r="B21" s="139">
        <v>11</v>
      </c>
      <c r="C21" s="139">
        <v>4</v>
      </c>
      <c r="D21" s="140"/>
      <c r="E21" s="139">
        <v>15</v>
      </c>
      <c r="F21" s="200"/>
      <c r="G21" s="200">
        <f t="shared" ref="G21" si="4">F21*220</f>
        <v>0</v>
      </c>
    </row>
    <row r="22" spans="1:8" ht="15.75" x14ac:dyDescent="0.25">
      <c r="A22" s="249" t="s">
        <v>13</v>
      </c>
      <c r="B22" s="136">
        <v>15</v>
      </c>
      <c r="C22" s="136">
        <v>14</v>
      </c>
      <c r="D22" s="135">
        <v>0.5</v>
      </c>
      <c r="E22" s="135">
        <v>28.5</v>
      </c>
      <c r="F22" s="200"/>
      <c r="G22" s="200"/>
    </row>
    <row r="23" spans="1:8" ht="15.75" x14ac:dyDescent="0.25">
      <c r="A23" s="192" t="s">
        <v>6</v>
      </c>
      <c r="B23" s="138">
        <v>13.5</v>
      </c>
      <c r="C23" s="139">
        <v>10</v>
      </c>
      <c r="D23" s="138">
        <v>0.5</v>
      </c>
      <c r="E23" s="139">
        <v>23</v>
      </c>
      <c r="F23" s="200"/>
      <c r="G23" s="200">
        <f t="shared" ref="G23:G65" si="5">F23*220</f>
        <v>0</v>
      </c>
    </row>
    <row r="24" spans="1:8" ht="15.75" x14ac:dyDescent="0.25">
      <c r="A24" s="192" t="s">
        <v>8</v>
      </c>
      <c r="B24" s="138">
        <v>1.5</v>
      </c>
      <c r="C24" s="139">
        <v>4</v>
      </c>
      <c r="D24" s="140"/>
      <c r="E24" s="138">
        <v>5.5</v>
      </c>
      <c r="F24" s="200"/>
      <c r="G24" s="200">
        <f t="shared" ref="G24:G67" si="6">F24*310</f>
        <v>0</v>
      </c>
    </row>
    <row r="25" spans="1:8" ht="15.75" x14ac:dyDescent="0.25">
      <c r="A25" s="249" t="s">
        <v>14</v>
      </c>
      <c r="B25" s="135">
        <v>4.5</v>
      </c>
      <c r="C25" s="136">
        <v>24</v>
      </c>
      <c r="D25" s="135">
        <v>2.5</v>
      </c>
      <c r="E25" s="136">
        <v>26</v>
      </c>
      <c r="F25" s="200"/>
      <c r="G25" s="200"/>
    </row>
    <row r="26" spans="1:8" ht="15.75" x14ac:dyDescent="0.25">
      <c r="A26" s="192" t="s">
        <v>6</v>
      </c>
      <c r="B26" s="139">
        <v>1</v>
      </c>
      <c r="C26" s="139">
        <v>20</v>
      </c>
      <c r="D26" s="139">
        <v>1</v>
      </c>
      <c r="E26" s="139">
        <v>20</v>
      </c>
      <c r="F26" s="200"/>
      <c r="G26" s="200">
        <f t="shared" si="5"/>
        <v>0</v>
      </c>
    </row>
    <row r="27" spans="1:8" ht="15.75" x14ac:dyDescent="0.25">
      <c r="A27" s="192" t="s">
        <v>8</v>
      </c>
      <c r="B27" s="138">
        <v>3.5</v>
      </c>
      <c r="C27" s="139">
        <v>4</v>
      </c>
      <c r="D27" s="138">
        <v>1.5</v>
      </c>
      <c r="E27" s="139">
        <v>6</v>
      </c>
      <c r="F27" s="212"/>
      <c r="G27" s="200">
        <f t="shared" si="6"/>
        <v>0</v>
      </c>
    </row>
    <row r="28" spans="1:8" ht="15.75" x14ac:dyDescent="0.25">
      <c r="A28" s="249" t="s">
        <v>15</v>
      </c>
      <c r="B28" s="135">
        <v>12.5</v>
      </c>
      <c r="C28" s="136">
        <v>10</v>
      </c>
      <c r="D28" s="135">
        <v>5.5</v>
      </c>
      <c r="E28" s="136">
        <v>17</v>
      </c>
      <c r="F28" s="200"/>
      <c r="G28" s="200"/>
    </row>
    <row r="29" spans="1:8" ht="15.75" x14ac:dyDescent="0.25">
      <c r="A29" s="192" t="s">
        <v>6</v>
      </c>
      <c r="B29" s="139">
        <v>7</v>
      </c>
      <c r="C29" s="139">
        <v>10</v>
      </c>
      <c r="D29" s="138">
        <v>5.5</v>
      </c>
      <c r="E29" s="138">
        <v>11.5</v>
      </c>
      <c r="F29" s="200"/>
      <c r="G29" s="200">
        <f t="shared" si="5"/>
        <v>0</v>
      </c>
    </row>
    <row r="30" spans="1:8" ht="15.75" x14ac:dyDescent="0.25">
      <c r="A30" s="192" t="s">
        <v>8</v>
      </c>
      <c r="B30" s="138">
        <v>5.5</v>
      </c>
      <c r="C30" s="140"/>
      <c r="D30" s="140"/>
      <c r="E30" s="138">
        <v>5.5</v>
      </c>
      <c r="F30" s="200"/>
      <c r="G30" s="200">
        <f t="shared" si="6"/>
        <v>0</v>
      </c>
      <c r="H30" s="72"/>
    </row>
    <row r="31" spans="1:8" ht="15.75" x14ac:dyDescent="0.25">
      <c r="A31" s="249" t="s">
        <v>16</v>
      </c>
      <c r="B31" s="136">
        <v>11</v>
      </c>
      <c r="C31" s="136">
        <v>42</v>
      </c>
      <c r="D31" s="136">
        <v>5</v>
      </c>
      <c r="E31" s="136">
        <v>48</v>
      </c>
      <c r="F31" s="200"/>
      <c r="G31" s="200"/>
    </row>
    <row r="32" spans="1:8" ht="15.75" x14ac:dyDescent="0.25">
      <c r="A32" s="192" t="s">
        <v>6</v>
      </c>
      <c r="B32" s="139">
        <v>11</v>
      </c>
      <c r="C32" s="139">
        <v>38</v>
      </c>
      <c r="D32" s="139">
        <v>5</v>
      </c>
      <c r="E32" s="139">
        <v>44</v>
      </c>
      <c r="F32" s="200"/>
      <c r="G32" s="200">
        <f t="shared" si="5"/>
        <v>0</v>
      </c>
    </row>
    <row r="33" spans="1:8" ht="15.75" x14ac:dyDescent="0.25">
      <c r="A33" s="192" t="s">
        <v>8</v>
      </c>
      <c r="B33" s="140"/>
      <c r="C33" s="139">
        <v>4</v>
      </c>
      <c r="D33" s="140"/>
      <c r="E33" s="139">
        <v>4</v>
      </c>
      <c r="F33" s="200">
        <v>4</v>
      </c>
      <c r="G33" s="200">
        <f t="shared" si="6"/>
        <v>1240</v>
      </c>
    </row>
    <row r="34" spans="1:8" ht="15.75" x14ac:dyDescent="0.25">
      <c r="A34" s="249" t="s">
        <v>17</v>
      </c>
      <c r="B34" s="135">
        <v>17.5</v>
      </c>
      <c r="C34" s="137"/>
      <c r="D34" s="137"/>
      <c r="E34" s="135">
        <v>17.5</v>
      </c>
      <c r="F34" s="200"/>
      <c r="G34" s="200"/>
    </row>
    <row r="35" spans="1:8" ht="15.75" x14ac:dyDescent="0.25">
      <c r="A35" s="192" t="s">
        <v>6</v>
      </c>
      <c r="B35" s="139">
        <v>14</v>
      </c>
      <c r="C35" s="140"/>
      <c r="D35" s="140"/>
      <c r="E35" s="139">
        <v>14</v>
      </c>
      <c r="F35" s="200"/>
      <c r="G35" s="200">
        <f t="shared" si="5"/>
        <v>0</v>
      </c>
    </row>
    <row r="36" spans="1:8" ht="15.75" x14ac:dyDescent="0.25">
      <c r="A36" s="192" t="s">
        <v>8</v>
      </c>
      <c r="B36" s="138">
        <v>3.5</v>
      </c>
      <c r="C36" s="140"/>
      <c r="D36" s="140"/>
      <c r="E36" s="138">
        <v>3.5</v>
      </c>
      <c r="F36" s="200"/>
      <c r="G36" s="200">
        <f t="shared" si="6"/>
        <v>0</v>
      </c>
    </row>
    <row r="37" spans="1:8" ht="15.75" x14ac:dyDescent="0.25">
      <c r="A37" s="249" t="s">
        <v>18</v>
      </c>
      <c r="B37" s="137"/>
      <c r="C37" s="136">
        <v>65</v>
      </c>
      <c r="D37" s="135">
        <v>23.5</v>
      </c>
      <c r="E37" s="135">
        <v>41.5</v>
      </c>
      <c r="F37" s="200"/>
      <c r="G37" s="200"/>
    </row>
    <row r="38" spans="1:8" ht="15.75" x14ac:dyDescent="0.25">
      <c r="A38" s="192" t="s">
        <v>6</v>
      </c>
      <c r="B38" s="140"/>
      <c r="C38" s="139">
        <v>57</v>
      </c>
      <c r="D38" s="139">
        <v>20</v>
      </c>
      <c r="E38" s="139">
        <v>37</v>
      </c>
      <c r="F38" s="200"/>
      <c r="G38" s="200">
        <f t="shared" si="5"/>
        <v>0</v>
      </c>
      <c r="H38" s="72"/>
    </row>
    <row r="39" spans="1:8" ht="15.75" x14ac:dyDescent="0.25">
      <c r="A39" s="192" t="s">
        <v>8</v>
      </c>
      <c r="B39" s="140"/>
      <c r="C39" s="139">
        <v>8</v>
      </c>
      <c r="D39" s="138">
        <v>3.5</v>
      </c>
      <c r="E39" s="138">
        <v>4.5</v>
      </c>
      <c r="F39" s="200"/>
      <c r="G39" s="200">
        <f t="shared" si="6"/>
        <v>0</v>
      </c>
      <c r="H39" s="72"/>
    </row>
    <row r="40" spans="1:8" ht="15.75" x14ac:dyDescent="0.25">
      <c r="A40" s="249" t="s">
        <v>19</v>
      </c>
      <c r="B40" s="136">
        <v>7</v>
      </c>
      <c r="C40" s="136">
        <v>10</v>
      </c>
      <c r="D40" s="135">
        <v>1.5</v>
      </c>
      <c r="E40" s="135">
        <v>15.5</v>
      </c>
      <c r="F40" s="200"/>
      <c r="G40" s="200"/>
    </row>
    <row r="41" spans="1:8" ht="15.75" x14ac:dyDescent="0.25">
      <c r="A41" s="192" t="s">
        <v>6</v>
      </c>
      <c r="B41" s="138">
        <v>1.5</v>
      </c>
      <c r="C41" s="139">
        <v>10</v>
      </c>
      <c r="D41" s="138">
        <v>1.5</v>
      </c>
      <c r="E41" s="139">
        <v>10</v>
      </c>
      <c r="F41" s="200"/>
      <c r="G41" s="200">
        <f t="shared" si="5"/>
        <v>0</v>
      </c>
      <c r="H41" s="72"/>
    </row>
    <row r="42" spans="1:8" ht="15.75" x14ac:dyDescent="0.25">
      <c r="A42" s="192" t="s">
        <v>8</v>
      </c>
      <c r="B42" s="138">
        <v>5.5</v>
      </c>
      <c r="C42" s="140"/>
      <c r="D42" s="140"/>
      <c r="E42" s="138">
        <v>5.5</v>
      </c>
      <c r="F42" s="200"/>
      <c r="G42" s="200">
        <f t="shared" si="6"/>
        <v>0</v>
      </c>
    </row>
    <row r="43" spans="1:8" ht="15.75" x14ac:dyDescent="0.25">
      <c r="A43" s="249" t="s">
        <v>20</v>
      </c>
      <c r="B43" s="136">
        <v>8</v>
      </c>
      <c r="C43" s="136">
        <v>80</v>
      </c>
      <c r="D43" s="136">
        <v>22</v>
      </c>
      <c r="E43" s="136">
        <v>66</v>
      </c>
      <c r="F43" s="212"/>
      <c r="G43" s="200"/>
    </row>
    <row r="44" spans="1:8" ht="15.75" x14ac:dyDescent="0.25">
      <c r="A44" s="192" t="s">
        <v>6</v>
      </c>
      <c r="B44" s="139">
        <v>8</v>
      </c>
      <c r="C44" s="139">
        <v>70</v>
      </c>
      <c r="D44" s="139">
        <v>18</v>
      </c>
      <c r="E44" s="139">
        <v>60</v>
      </c>
      <c r="F44" s="200"/>
      <c r="G44" s="200">
        <f t="shared" si="5"/>
        <v>0</v>
      </c>
    </row>
    <row r="45" spans="1:8" ht="15.75" x14ac:dyDescent="0.25">
      <c r="A45" s="192" t="s">
        <v>8</v>
      </c>
      <c r="B45" s="140"/>
      <c r="C45" s="139">
        <v>10</v>
      </c>
      <c r="D45" s="139">
        <v>4</v>
      </c>
      <c r="E45" s="139">
        <v>6</v>
      </c>
      <c r="F45" s="200"/>
      <c r="G45" s="200">
        <f t="shared" si="6"/>
        <v>0</v>
      </c>
    </row>
    <row r="46" spans="1:8" ht="15.75" x14ac:dyDescent="0.25">
      <c r="A46" s="249" t="s">
        <v>21</v>
      </c>
      <c r="B46" s="136">
        <v>9</v>
      </c>
      <c r="C46" s="136">
        <v>28</v>
      </c>
      <c r="D46" s="135">
        <v>11.5</v>
      </c>
      <c r="E46" s="135">
        <v>25.5</v>
      </c>
      <c r="F46" s="200"/>
      <c r="G46" s="200"/>
    </row>
    <row r="47" spans="1:8" ht="15.75" x14ac:dyDescent="0.25">
      <c r="A47" s="192" t="s">
        <v>6</v>
      </c>
      <c r="B47" s="138">
        <v>8.5</v>
      </c>
      <c r="C47" s="139">
        <v>24</v>
      </c>
      <c r="D47" s="138">
        <v>8.5</v>
      </c>
      <c r="E47" s="139">
        <v>24</v>
      </c>
      <c r="F47" s="200"/>
      <c r="G47" s="200">
        <f t="shared" si="5"/>
        <v>0</v>
      </c>
    </row>
    <row r="48" spans="1:8" ht="15.75" x14ac:dyDescent="0.25">
      <c r="A48" s="192" t="s">
        <v>8</v>
      </c>
      <c r="B48" s="138">
        <v>0.5</v>
      </c>
      <c r="C48" s="139">
        <v>4</v>
      </c>
      <c r="D48" s="139">
        <v>3</v>
      </c>
      <c r="E48" s="138">
        <v>1.5</v>
      </c>
      <c r="F48" s="200">
        <v>5</v>
      </c>
      <c r="G48" s="200">
        <f t="shared" si="6"/>
        <v>1550</v>
      </c>
    </row>
    <row r="49" spans="1:8" ht="15.75" x14ac:dyDescent="0.25">
      <c r="A49" s="249" t="s">
        <v>22</v>
      </c>
      <c r="B49" s="135">
        <v>7.5</v>
      </c>
      <c r="C49" s="136">
        <v>14</v>
      </c>
      <c r="D49" s="137"/>
      <c r="E49" s="135">
        <v>21.5</v>
      </c>
      <c r="F49" s="200"/>
      <c r="G49" s="200"/>
    </row>
    <row r="50" spans="1:8" ht="15.75" x14ac:dyDescent="0.25">
      <c r="A50" s="192" t="s">
        <v>6</v>
      </c>
      <c r="B50" s="139">
        <v>4</v>
      </c>
      <c r="C50" s="139">
        <v>10</v>
      </c>
      <c r="D50" s="140"/>
      <c r="E50" s="139">
        <v>14</v>
      </c>
      <c r="F50" s="200"/>
      <c r="G50" s="200">
        <f t="shared" si="5"/>
        <v>0</v>
      </c>
    </row>
    <row r="51" spans="1:8" ht="15.75" x14ac:dyDescent="0.25">
      <c r="A51" s="192" t="s">
        <v>8</v>
      </c>
      <c r="B51" s="138">
        <v>3.5</v>
      </c>
      <c r="C51" s="139">
        <v>4</v>
      </c>
      <c r="D51" s="140"/>
      <c r="E51" s="138">
        <v>7.5</v>
      </c>
      <c r="F51" s="200"/>
      <c r="G51" s="200">
        <f t="shared" si="6"/>
        <v>0</v>
      </c>
    </row>
    <row r="52" spans="1:8" ht="15.75" x14ac:dyDescent="0.25">
      <c r="A52" s="249" t="s">
        <v>23</v>
      </c>
      <c r="B52" s="136">
        <v>3</v>
      </c>
      <c r="C52" s="136">
        <v>99</v>
      </c>
      <c r="D52" s="135">
        <v>43.5</v>
      </c>
      <c r="E52" s="135">
        <v>58.5</v>
      </c>
      <c r="F52" s="200"/>
      <c r="G52" s="200"/>
    </row>
    <row r="53" spans="1:8" ht="15.75" x14ac:dyDescent="0.25">
      <c r="A53" s="192" t="s">
        <v>6</v>
      </c>
      <c r="B53" s="140"/>
      <c r="C53" s="139">
        <v>90</v>
      </c>
      <c r="D53" s="138">
        <v>40.5</v>
      </c>
      <c r="E53" s="138">
        <v>49.5</v>
      </c>
      <c r="F53" s="200"/>
      <c r="G53" s="200">
        <f t="shared" si="5"/>
        <v>0</v>
      </c>
    </row>
    <row r="54" spans="1:8" ht="15.75" x14ac:dyDescent="0.25">
      <c r="A54" s="192" t="s">
        <v>8</v>
      </c>
      <c r="B54" s="139">
        <v>3</v>
      </c>
      <c r="C54" s="139">
        <v>9</v>
      </c>
      <c r="D54" s="139">
        <v>3</v>
      </c>
      <c r="E54" s="139">
        <v>9</v>
      </c>
      <c r="F54" s="200"/>
      <c r="G54" s="200">
        <f t="shared" si="6"/>
        <v>0</v>
      </c>
    </row>
    <row r="55" spans="1:8" ht="15.75" x14ac:dyDescent="0.25">
      <c r="A55" s="342" t="s">
        <v>296</v>
      </c>
      <c r="B55" s="137"/>
      <c r="C55" s="136">
        <v>10</v>
      </c>
      <c r="D55" s="137"/>
      <c r="E55" s="136">
        <v>10</v>
      </c>
      <c r="F55" s="200"/>
      <c r="G55" s="200"/>
    </row>
    <row r="56" spans="1:8" ht="15.75" x14ac:dyDescent="0.25">
      <c r="A56" s="192" t="s">
        <v>6</v>
      </c>
      <c r="B56" s="140"/>
      <c r="C56" s="139">
        <v>10</v>
      </c>
      <c r="D56" s="140"/>
      <c r="E56" s="139">
        <v>10</v>
      </c>
      <c r="F56" s="200"/>
      <c r="G56" s="200">
        <f t="shared" si="5"/>
        <v>0</v>
      </c>
    </row>
    <row r="57" spans="1:8" ht="15.75" x14ac:dyDescent="0.25">
      <c r="A57" s="192" t="s">
        <v>8</v>
      </c>
      <c r="F57" s="212"/>
      <c r="G57" s="200">
        <f t="shared" si="6"/>
        <v>0</v>
      </c>
    </row>
    <row r="58" spans="1:8" ht="15.75" x14ac:dyDescent="0.25">
      <c r="A58" s="249" t="s">
        <v>24</v>
      </c>
      <c r="B58" s="135">
        <v>5.5</v>
      </c>
      <c r="C58" s="136">
        <v>40</v>
      </c>
      <c r="D58" s="135">
        <v>5.5</v>
      </c>
      <c r="E58" s="136">
        <v>40</v>
      </c>
      <c r="F58" s="200"/>
      <c r="G58" s="200"/>
    </row>
    <row r="59" spans="1:8" ht="15.75" x14ac:dyDescent="0.25">
      <c r="A59" s="192" t="s">
        <v>6</v>
      </c>
      <c r="B59" s="139">
        <v>1</v>
      </c>
      <c r="C59" s="139">
        <v>40</v>
      </c>
      <c r="D59" s="139">
        <v>3</v>
      </c>
      <c r="E59" s="139">
        <v>38</v>
      </c>
      <c r="F59" s="200"/>
      <c r="G59" s="200">
        <f t="shared" si="5"/>
        <v>0</v>
      </c>
    </row>
    <row r="60" spans="1:8" ht="15.75" x14ac:dyDescent="0.25">
      <c r="A60" s="192" t="s">
        <v>8</v>
      </c>
      <c r="B60" s="138">
        <v>4.5</v>
      </c>
      <c r="C60" s="140"/>
      <c r="D60" s="138">
        <v>2.5</v>
      </c>
      <c r="E60" s="139">
        <v>2</v>
      </c>
      <c r="F60" s="200"/>
      <c r="G60" s="200">
        <f t="shared" si="6"/>
        <v>0</v>
      </c>
    </row>
    <row r="61" spans="1:8" ht="15.75" x14ac:dyDescent="0.25">
      <c r="A61" s="342" t="s">
        <v>297</v>
      </c>
      <c r="B61" s="136">
        <v>4</v>
      </c>
      <c r="C61" s="136">
        <v>10</v>
      </c>
      <c r="D61" s="136">
        <v>4</v>
      </c>
      <c r="E61" s="136">
        <v>10</v>
      </c>
      <c r="F61" s="200"/>
      <c r="G61" s="200"/>
    </row>
    <row r="62" spans="1:8" ht="15.75" x14ac:dyDescent="0.25">
      <c r="A62" s="192" t="s">
        <v>6</v>
      </c>
      <c r="B62" s="140"/>
      <c r="C62" s="139">
        <v>10</v>
      </c>
      <c r="D62" s="140"/>
      <c r="E62" s="139">
        <v>10</v>
      </c>
      <c r="F62" s="200"/>
      <c r="G62" s="200">
        <f t="shared" si="5"/>
        <v>0</v>
      </c>
      <c r="H62" s="72"/>
    </row>
    <row r="63" spans="1:8" ht="15.75" x14ac:dyDescent="0.25">
      <c r="A63" s="192" t="s">
        <v>8</v>
      </c>
      <c r="B63" s="139">
        <v>4</v>
      </c>
      <c r="C63" s="140"/>
      <c r="D63" s="139">
        <v>4</v>
      </c>
      <c r="E63" s="140"/>
      <c r="F63" s="200"/>
      <c r="G63" s="200">
        <f t="shared" si="6"/>
        <v>0</v>
      </c>
    </row>
    <row r="64" spans="1:8" ht="15.75" x14ac:dyDescent="0.25">
      <c r="A64" s="249" t="s">
        <v>86</v>
      </c>
      <c r="B64" s="136">
        <v>10</v>
      </c>
      <c r="C64" s="136">
        <v>17</v>
      </c>
      <c r="D64" s="136">
        <v>1</v>
      </c>
      <c r="E64" s="136">
        <v>26</v>
      </c>
      <c r="F64" s="200"/>
      <c r="G64" s="200"/>
    </row>
    <row r="65" spans="1:7" ht="15.75" x14ac:dyDescent="0.25">
      <c r="A65" s="192" t="s">
        <v>6</v>
      </c>
      <c r="B65" s="139">
        <v>10</v>
      </c>
      <c r="C65" s="139">
        <v>12</v>
      </c>
      <c r="D65" s="139">
        <v>1</v>
      </c>
      <c r="E65" s="139">
        <v>21</v>
      </c>
      <c r="F65" s="200"/>
      <c r="G65" s="200">
        <f t="shared" si="5"/>
        <v>0</v>
      </c>
    </row>
    <row r="66" spans="1:7" ht="15.75" x14ac:dyDescent="0.25">
      <c r="A66" s="192" t="s">
        <v>8</v>
      </c>
      <c r="B66" s="140"/>
      <c r="C66" s="139">
        <v>5</v>
      </c>
      <c r="D66" s="140"/>
      <c r="E66" s="139">
        <v>5</v>
      </c>
      <c r="F66" s="200"/>
      <c r="G66" s="200">
        <f t="shared" si="6"/>
        <v>0</v>
      </c>
    </row>
    <row r="67" spans="1:7" ht="15.75" x14ac:dyDescent="0.25">
      <c r="A67" s="342" t="s">
        <v>190</v>
      </c>
      <c r="F67" s="200"/>
      <c r="G67" s="200">
        <f t="shared" si="6"/>
        <v>0</v>
      </c>
    </row>
    <row r="68" spans="1:7" ht="15.75" x14ac:dyDescent="0.25">
      <c r="A68" s="192" t="s">
        <v>6</v>
      </c>
      <c r="C68">
        <v>10</v>
      </c>
      <c r="E68">
        <f>B68+C68-D68</f>
        <v>10</v>
      </c>
      <c r="F68" s="200"/>
      <c r="G68" s="200"/>
    </row>
    <row r="69" spans="1:7" ht="15.75" x14ac:dyDescent="0.25">
      <c r="A69" s="249" t="s">
        <v>95</v>
      </c>
      <c r="B69" s="136">
        <v>4</v>
      </c>
      <c r="C69" s="136">
        <v>90</v>
      </c>
      <c r="D69" s="136">
        <v>23</v>
      </c>
      <c r="E69" s="136">
        <v>71</v>
      </c>
      <c r="F69" s="200"/>
      <c r="G69" s="200"/>
    </row>
    <row r="70" spans="1:7" ht="15.75" x14ac:dyDescent="0.25">
      <c r="A70" s="192" t="s">
        <v>6</v>
      </c>
      <c r="B70" s="140"/>
      <c r="C70" s="139">
        <v>85</v>
      </c>
      <c r="D70" s="139">
        <v>19</v>
      </c>
      <c r="E70" s="139">
        <v>66</v>
      </c>
      <c r="F70" s="200"/>
      <c r="G70" s="200">
        <f t="shared" ref="G70:G73" si="7">F70*220</f>
        <v>0</v>
      </c>
    </row>
    <row r="71" spans="1:7" ht="15.75" x14ac:dyDescent="0.25">
      <c r="A71" s="192" t="s">
        <v>8</v>
      </c>
      <c r="B71" s="139">
        <v>4</v>
      </c>
      <c r="C71" s="139">
        <v>5</v>
      </c>
      <c r="D71" s="139">
        <v>4</v>
      </c>
      <c r="E71" s="139">
        <v>5</v>
      </c>
      <c r="F71" s="200"/>
      <c r="G71" s="200">
        <f t="shared" ref="G71:G74" si="8">F71*310</f>
        <v>0</v>
      </c>
    </row>
    <row r="72" spans="1:7" ht="15.75" x14ac:dyDescent="0.25">
      <c r="A72" s="249" t="s">
        <v>96</v>
      </c>
      <c r="B72" s="135">
        <v>3.5</v>
      </c>
      <c r="C72" s="136">
        <v>39</v>
      </c>
      <c r="D72" s="135">
        <v>19.5</v>
      </c>
      <c r="E72" s="136">
        <v>23</v>
      </c>
      <c r="F72" s="212"/>
      <c r="G72" s="200"/>
    </row>
    <row r="73" spans="1:7" ht="15.75" x14ac:dyDescent="0.25">
      <c r="A73" s="192" t="s">
        <v>6</v>
      </c>
      <c r="B73" s="139">
        <v>3</v>
      </c>
      <c r="C73" s="139">
        <v>35</v>
      </c>
      <c r="D73" s="139">
        <v>19</v>
      </c>
      <c r="E73" s="139">
        <v>19</v>
      </c>
      <c r="F73" s="200">
        <v>12</v>
      </c>
      <c r="G73" s="200">
        <f t="shared" si="7"/>
        <v>2640</v>
      </c>
    </row>
    <row r="74" spans="1:7" ht="15.75" x14ac:dyDescent="0.25">
      <c r="A74" s="192" t="s">
        <v>8</v>
      </c>
      <c r="B74" s="138">
        <v>0.5</v>
      </c>
      <c r="C74" s="139">
        <v>4</v>
      </c>
      <c r="D74" s="138">
        <v>0.5</v>
      </c>
      <c r="E74" s="139">
        <v>4</v>
      </c>
      <c r="F74" s="200"/>
      <c r="G74" s="200">
        <f t="shared" si="8"/>
        <v>0</v>
      </c>
    </row>
    <row r="75" spans="1:7" ht="15.75" x14ac:dyDescent="0.25">
      <c r="A75" s="342" t="s">
        <v>298</v>
      </c>
      <c r="B75" s="137"/>
      <c r="C75" s="136">
        <v>10</v>
      </c>
      <c r="D75" s="137"/>
      <c r="E75" s="136">
        <v>10</v>
      </c>
      <c r="F75" s="212"/>
      <c r="G75" s="200"/>
    </row>
    <row r="76" spans="1:7" ht="15.75" x14ac:dyDescent="0.25">
      <c r="A76" s="192" t="s">
        <v>6</v>
      </c>
      <c r="B76" s="140"/>
      <c r="C76" s="139">
        <v>10</v>
      </c>
      <c r="D76" s="140"/>
      <c r="E76" s="139">
        <v>10</v>
      </c>
      <c r="F76" s="212"/>
      <c r="G76" s="200">
        <f>F76*220</f>
        <v>0</v>
      </c>
    </row>
    <row r="77" spans="1:7" ht="15.75" x14ac:dyDescent="0.25">
      <c r="A77" s="249" t="s">
        <v>97</v>
      </c>
      <c r="B77" s="136">
        <v>3</v>
      </c>
      <c r="C77" s="136">
        <v>49</v>
      </c>
      <c r="D77" s="135">
        <v>18.5</v>
      </c>
      <c r="E77" s="135">
        <v>33.5</v>
      </c>
      <c r="F77" s="200"/>
      <c r="G77" s="200"/>
    </row>
    <row r="78" spans="1:7" ht="15.75" x14ac:dyDescent="0.25">
      <c r="A78" s="192" t="s">
        <v>6</v>
      </c>
      <c r="B78" s="139">
        <v>3</v>
      </c>
      <c r="C78" s="139">
        <v>44</v>
      </c>
      <c r="D78" s="138">
        <v>18.5</v>
      </c>
      <c r="E78" s="138">
        <v>28.5</v>
      </c>
      <c r="F78" s="200"/>
      <c r="G78" s="200">
        <f t="shared" ref="G78:G81" si="9">F78*220</f>
        <v>0</v>
      </c>
    </row>
    <row r="79" spans="1:7" ht="15.75" x14ac:dyDescent="0.25">
      <c r="A79" s="192" t="s">
        <v>8</v>
      </c>
      <c r="B79" s="140"/>
      <c r="C79" s="139">
        <v>5</v>
      </c>
      <c r="D79" s="140"/>
      <c r="E79" s="139">
        <v>5</v>
      </c>
      <c r="F79" s="200"/>
      <c r="G79" s="200">
        <f t="shared" ref="G79:G82" si="10">F79*310</f>
        <v>0</v>
      </c>
    </row>
    <row r="80" spans="1:7" ht="15.75" x14ac:dyDescent="0.25">
      <c r="A80" s="249" t="s">
        <v>25</v>
      </c>
      <c r="B80" s="135">
        <v>3.5</v>
      </c>
      <c r="C80" s="136">
        <v>6</v>
      </c>
      <c r="D80" s="135">
        <v>0.5</v>
      </c>
      <c r="E80" s="136">
        <v>9</v>
      </c>
      <c r="F80" s="200"/>
      <c r="G80" s="200"/>
    </row>
    <row r="81" spans="1:7" ht="15.75" x14ac:dyDescent="0.25">
      <c r="A81" s="192" t="s">
        <v>6</v>
      </c>
      <c r="B81" s="138">
        <v>1.5</v>
      </c>
      <c r="C81" s="139">
        <v>6</v>
      </c>
      <c r="D81" s="138">
        <v>0.5</v>
      </c>
      <c r="E81" s="139">
        <v>7</v>
      </c>
      <c r="F81" s="200"/>
      <c r="G81" s="200">
        <f t="shared" si="9"/>
        <v>0</v>
      </c>
    </row>
    <row r="82" spans="1:7" ht="15.75" x14ac:dyDescent="0.25">
      <c r="A82" s="286" t="s">
        <v>8</v>
      </c>
      <c r="B82" s="139">
        <v>2</v>
      </c>
      <c r="C82" s="140"/>
      <c r="D82" s="140"/>
      <c r="E82" s="139">
        <v>2</v>
      </c>
      <c r="F82" s="258"/>
      <c r="G82" s="258">
        <f t="shared" si="10"/>
        <v>0</v>
      </c>
    </row>
    <row r="83" spans="1:7" ht="15.75" x14ac:dyDescent="0.25">
      <c r="A83" s="343" t="s">
        <v>26</v>
      </c>
      <c r="B83" s="135">
        <v>36.5</v>
      </c>
      <c r="C83" s="136">
        <v>35</v>
      </c>
      <c r="D83" s="136">
        <v>54</v>
      </c>
      <c r="E83" s="135">
        <v>17.5</v>
      </c>
      <c r="F83" s="262"/>
      <c r="G83" s="262"/>
    </row>
    <row r="84" spans="1:7" ht="15.75" x14ac:dyDescent="0.25">
      <c r="A84" s="192" t="s">
        <v>6</v>
      </c>
      <c r="B84" s="140"/>
      <c r="C84" s="139">
        <v>30</v>
      </c>
      <c r="D84" s="139">
        <v>18</v>
      </c>
      <c r="E84" s="139">
        <v>12</v>
      </c>
      <c r="F84" s="200">
        <v>15</v>
      </c>
      <c r="G84" s="200">
        <f t="shared" ref="G84:G93" si="11">F84*220</f>
        <v>3300</v>
      </c>
    </row>
    <row r="85" spans="1:7" ht="15.75" x14ac:dyDescent="0.25">
      <c r="A85" s="192" t="s">
        <v>8</v>
      </c>
      <c r="B85" s="138">
        <v>36.5</v>
      </c>
      <c r="C85" s="139">
        <v>5</v>
      </c>
      <c r="D85" s="139">
        <v>36</v>
      </c>
      <c r="E85" s="138">
        <v>5.5</v>
      </c>
      <c r="F85" s="200"/>
      <c r="G85" s="200">
        <f t="shared" ref="G85:G94" si="12">F85*310</f>
        <v>0</v>
      </c>
    </row>
    <row r="86" spans="1:7" ht="15.75" x14ac:dyDescent="0.25">
      <c r="A86" s="249" t="s">
        <v>27</v>
      </c>
      <c r="B86" s="135">
        <v>2.5</v>
      </c>
      <c r="C86" s="136">
        <v>28</v>
      </c>
      <c r="D86" s="135">
        <v>3.5</v>
      </c>
      <c r="E86" s="136">
        <v>27</v>
      </c>
      <c r="F86" s="200"/>
      <c r="G86" s="200"/>
    </row>
    <row r="87" spans="1:7" ht="15.75" x14ac:dyDescent="0.25">
      <c r="A87" s="192" t="s">
        <v>6</v>
      </c>
      <c r="B87" s="139">
        <v>1</v>
      </c>
      <c r="C87" s="139">
        <v>28</v>
      </c>
      <c r="D87" s="139">
        <v>2</v>
      </c>
      <c r="E87" s="139">
        <v>27</v>
      </c>
      <c r="F87" s="200">
        <v>10</v>
      </c>
      <c r="G87" s="200">
        <f t="shared" si="11"/>
        <v>2200</v>
      </c>
    </row>
    <row r="88" spans="1:7" ht="15.75" x14ac:dyDescent="0.25">
      <c r="A88" s="192" t="s">
        <v>8</v>
      </c>
      <c r="B88" s="138">
        <v>1.5</v>
      </c>
      <c r="C88" s="140"/>
      <c r="D88" s="138">
        <v>1.5</v>
      </c>
      <c r="E88" s="140"/>
      <c r="F88" s="200"/>
      <c r="G88" s="200">
        <f t="shared" si="12"/>
        <v>0</v>
      </c>
    </row>
    <row r="89" spans="1:7" ht="15.75" x14ac:dyDescent="0.25">
      <c r="A89" s="249" t="s">
        <v>28</v>
      </c>
      <c r="B89" s="136">
        <v>22</v>
      </c>
      <c r="C89" s="136">
        <v>89</v>
      </c>
      <c r="D89" s="135">
        <v>39.5</v>
      </c>
      <c r="E89" s="135">
        <v>71.5</v>
      </c>
      <c r="F89" s="200"/>
      <c r="G89" s="200"/>
    </row>
    <row r="90" spans="1:7" ht="15.75" x14ac:dyDescent="0.25">
      <c r="A90" s="192" t="s">
        <v>6</v>
      </c>
      <c r="B90" s="138">
        <v>6.5</v>
      </c>
      <c r="C90" s="139">
        <v>84</v>
      </c>
      <c r="D90" s="138">
        <v>22.5</v>
      </c>
      <c r="E90" s="139">
        <v>68</v>
      </c>
      <c r="F90" s="200"/>
      <c r="G90" s="200">
        <f t="shared" si="11"/>
        <v>0</v>
      </c>
    </row>
    <row r="91" spans="1:7" ht="15.75" x14ac:dyDescent="0.25">
      <c r="A91" s="192" t="s">
        <v>8</v>
      </c>
      <c r="B91" s="138">
        <v>15.5</v>
      </c>
      <c r="C91" s="139">
        <v>5</v>
      </c>
      <c r="D91" s="139">
        <v>17</v>
      </c>
      <c r="E91" s="138">
        <v>3.5</v>
      </c>
      <c r="F91" s="200"/>
      <c r="G91" s="200">
        <f t="shared" si="12"/>
        <v>0</v>
      </c>
    </row>
    <row r="92" spans="1:7" ht="15.75" x14ac:dyDescent="0.25">
      <c r="A92" s="249" t="s">
        <v>29</v>
      </c>
      <c r="B92" s="135">
        <v>2.5</v>
      </c>
      <c r="C92" s="136">
        <v>10</v>
      </c>
      <c r="D92" s="135">
        <v>11.5</v>
      </c>
      <c r="E92" s="136">
        <v>1</v>
      </c>
      <c r="F92" s="200"/>
      <c r="G92" s="200"/>
    </row>
    <row r="93" spans="1:7" ht="15.75" x14ac:dyDescent="0.25">
      <c r="A93" s="192" t="s">
        <v>6</v>
      </c>
      <c r="B93" s="140"/>
      <c r="C93" s="139">
        <v>10</v>
      </c>
      <c r="D93" s="138">
        <v>9.5</v>
      </c>
      <c r="E93" s="138">
        <v>0.5</v>
      </c>
      <c r="F93" s="200"/>
      <c r="G93" s="200">
        <f t="shared" si="11"/>
        <v>0</v>
      </c>
    </row>
    <row r="94" spans="1:7" ht="15.75" x14ac:dyDescent="0.25">
      <c r="A94" s="192" t="s">
        <v>8</v>
      </c>
      <c r="B94" s="138">
        <v>2.5</v>
      </c>
      <c r="C94" s="140"/>
      <c r="D94" s="139">
        <v>2</v>
      </c>
      <c r="E94" s="138">
        <v>0.5</v>
      </c>
      <c r="F94" s="200"/>
      <c r="G94" s="200">
        <f t="shared" si="12"/>
        <v>0</v>
      </c>
    </row>
    <row r="95" spans="1:7" ht="15.75" x14ac:dyDescent="0.25">
      <c r="A95" s="249" t="s">
        <v>164</v>
      </c>
      <c r="B95" s="137"/>
      <c r="C95" s="136">
        <v>20</v>
      </c>
      <c r="D95" s="135">
        <v>2.5</v>
      </c>
      <c r="E95" s="135">
        <v>17.5</v>
      </c>
      <c r="F95" s="200"/>
      <c r="G95" s="200"/>
    </row>
    <row r="96" spans="1:7" ht="15.75" x14ac:dyDescent="0.25">
      <c r="A96" s="192" t="s">
        <v>6</v>
      </c>
      <c r="B96" s="140"/>
      <c r="C96" s="139">
        <v>20</v>
      </c>
      <c r="D96" s="138">
        <v>2.5</v>
      </c>
      <c r="E96" s="138">
        <v>17.5</v>
      </c>
      <c r="F96" s="200"/>
      <c r="G96" s="200">
        <f t="shared" ref="G96:G98" si="13">F96*220</f>
        <v>0</v>
      </c>
    </row>
    <row r="97" spans="1:7" ht="15.75" x14ac:dyDescent="0.25">
      <c r="A97" s="342" t="s">
        <v>299</v>
      </c>
      <c r="B97" s="137"/>
      <c r="C97" s="136">
        <v>10</v>
      </c>
      <c r="D97" s="137"/>
      <c r="E97" s="136">
        <v>10</v>
      </c>
      <c r="F97" s="200"/>
      <c r="G97" s="200"/>
    </row>
    <row r="98" spans="1:7" ht="15.75" x14ac:dyDescent="0.25">
      <c r="A98" s="192" t="s">
        <v>6</v>
      </c>
      <c r="B98" s="140"/>
      <c r="C98" s="139">
        <v>10</v>
      </c>
      <c r="D98" s="140"/>
      <c r="E98" s="139">
        <v>10</v>
      </c>
      <c r="F98" s="200"/>
      <c r="G98" s="200">
        <f t="shared" si="13"/>
        <v>0</v>
      </c>
    </row>
    <row r="99" spans="1:7" ht="15.75" x14ac:dyDescent="0.25">
      <c r="A99" s="249" t="s">
        <v>30</v>
      </c>
      <c r="B99" s="135">
        <v>6.5</v>
      </c>
      <c r="C99" s="136">
        <v>25</v>
      </c>
      <c r="D99" s="135">
        <v>8.5</v>
      </c>
      <c r="E99" s="136">
        <v>23</v>
      </c>
      <c r="F99" s="200"/>
      <c r="G99" s="200"/>
    </row>
    <row r="100" spans="1:7" ht="15.75" x14ac:dyDescent="0.25">
      <c r="A100" s="192" t="s">
        <v>6</v>
      </c>
      <c r="B100" s="138">
        <v>1.5</v>
      </c>
      <c r="C100" s="139">
        <v>25</v>
      </c>
      <c r="D100" s="139">
        <v>7</v>
      </c>
      <c r="E100" s="138">
        <v>19.5</v>
      </c>
      <c r="F100" s="200"/>
      <c r="G100" s="200">
        <f t="shared" ref="G100" si="14">F100*220</f>
        <v>0</v>
      </c>
    </row>
    <row r="101" spans="1:7" ht="15.75" x14ac:dyDescent="0.25">
      <c r="A101" s="192" t="s">
        <v>8</v>
      </c>
      <c r="B101" s="139">
        <v>5</v>
      </c>
      <c r="C101" s="140"/>
      <c r="D101" s="138">
        <v>1.5</v>
      </c>
      <c r="E101" s="138">
        <v>3.5</v>
      </c>
      <c r="F101" s="200"/>
      <c r="G101" s="200">
        <f t="shared" ref="G101" si="15">F101*310</f>
        <v>0</v>
      </c>
    </row>
    <row r="102" spans="1:7" ht="15.75" x14ac:dyDescent="0.25">
      <c r="A102" s="249" t="s">
        <v>31</v>
      </c>
      <c r="B102" s="136">
        <v>2</v>
      </c>
      <c r="C102" s="136">
        <v>34</v>
      </c>
      <c r="D102" s="136">
        <v>6</v>
      </c>
      <c r="E102" s="136">
        <v>30</v>
      </c>
      <c r="F102" s="200"/>
      <c r="G102" s="200"/>
    </row>
    <row r="103" spans="1:7" ht="15.75" x14ac:dyDescent="0.25">
      <c r="A103" s="192" t="s">
        <v>6</v>
      </c>
      <c r="B103" s="138">
        <v>0.5</v>
      </c>
      <c r="C103" s="139">
        <v>30</v>
      </c>
      <c r="D103" s="139">
        <v>4</v>
      </c>
      <c r="E103" s="138">
        <v>26.5</v>
      </c>
      <c r="F103" s="200"/>
      <c r="G103" s="200">
        <f t="shared" ref="G103" si="16">F103*220</f>
        <v>0</v>
      </c>
    </row>
    <row r="104" spans="1:7" ht="15.75" x14ac:dyDescent="0.25">
      <c r="A104" s="192" t="s">
        <v>8</v>
      </c>
      <c r="B104" s="138">
        <v>1.5</v>
      </c>
      <c r="C104" s="139">
        <v>4</v>
      </c>
      <c r="D104" s="139">
        <v>2</v>
      </c>
      <c r="E104" s="138">
        <v>3.5</v>
      </c>
      <c r="F104" s="200"/>
      <c r="G104" s="200">
        <f t="shared" ref="G104" si="17">F104*310</f>
        <v>0</v>
      </c>
    </row>
    <row r="105" spans="1:7" ht="15.75" x14ac:dyDescent="0.25">
      <c r="A105" s="249" t="s">
        <v>32</v>
      </c>
      <c r="B105" s="135">
        <v>5.5</v>
      </c>
      <c r="C105" s="136">
        <v>10</v>
      </c>
      <c r="D105" s="136">
        <v>5</v>
      </c>
      <c r="E105" s="135">
        <v>10.5</v>
      </c>
      <c r="F105" s="200"/>
      <c r="G105" s="200"/>
    </row>
    <row r="106" spans="1:7" ht="15.75" x14ac:dyDescent="0.25">
      <c r="A106" s="192" t="s">
        <v>6</v>
      </c>
      <c r="B106" s="138">
        <v>5.5</v>
      </c>
      <c r="C106" s="139">
        <v>10</v>
      </c>
      <c r="D106" s="139">
        <v>5</v>
      </c>
      <c r="E106" s="138">
        <v>10.5</v>
      </c>
      <c r="F106" s="200"/>
      <c r="G106" s="200">
        <f>F106*220</f>
        <v>0</v>
      </c>
    </row>
    <row r="107" spans="1:7" ht="15.75" x14ac:dyDescent="0.25">
      <c r="A107" s="249" t="s">
        <v>33</v>
      </c>
      <c r="B107" s="135">
        <v>8.5</v>
      </c>
      <c r="C107" s="136">
        <v>14</v>
      </c>
      <c r="D107" s="136">
        <v>7</v>
      </c>
      <c r="E107" s="135">
        <v>15.5</v>
      </c>
      <c r="F107" s="200"/>
      <c r="G107" s="200"/>
    </row>
    <row r="108" spans="1:7" ht="15.75" x14ac:dyDescent="0.25">
      <c r="A108" s="192" t="s">
        <v>6</v>
      </c>
      <c r="B108" s="138">
        <v>4.5</v>
      </c>
      <c r="C108" s="139">
        <v>10</v>
      </c>
      <c r="D108" s="138">
        <v>4.5</v>
      </c>
      <c r="E108" s="139">
        <v>10</v>
      </c>
      <c r="F108" s="200"/>
      <c r="G108" s="200">
        <f t="shared" ref="G108" si="18">F108*220</f>
        <v>0</v>
      </c>
    </row>
    <row r="109" spans="1:7" ht="15.75" x14ac:dyDescent="0.25">
      <c r="A109" s="192" t="s">
        <v>8</v>
      </c>
      <c r="B109" s="139">
        <v>4</v>
      </c>
      <c r="C109" s="139">
        <v>4</v>
      </c>
      <c r="D109" s="138">
        <v>2.5</v>
      </c>
      <c r="E109" s="138">
        <v>5.5</v>
      </c>
      <c r="F109" s="200"/>
      <c r="G109" s="200">
        <f t="shared" ref="G109" si="19">F109*310</f>
        <v>0</v>
      </c>
    </row>
    <row r="110" spans="1:7" ht="15.75" x14ac:dyDescent="0.25">
      <c r="A110" s="249" t="s">
        <v>34</v>
      </c>
      <c r="B110" s="135">
        <v>21.5</v>
      </c>
      <c r="C110" s="137"/>
      <c r="D110" s="135">
        <v>5.5</v>
      </c>
      <c r="E110" s="136">
        <v>16</v>
      </c>
      <c r="F110" s="200"/>
      <c r="G110" s="200"/>
    </row>
    <row r="111" spans="1:7" ht="15.75" x14ac:dyDescent="0.25">
      <c r="A111" s="192" t="s">
        <v>6</v>
      </c>
      <c r="B111" s="139">
        <v>19</v>
      </c>
      <c r="C111" s="140"/>
      <c r="D111" s="138">
        <v>3.5</v>
      </c>
      <c r="E111" s="138">
        <v>15.5</v>
      </c>
      <c r="F111" s="200"/>
      <c r="G111" s="200">
        <f t="shared" ref="G111" si="20">F111*220</f>
        <v>0</v>
      </c>
    </row>
    <row r="112" spans="1:7" ht="15.75" x14ac:dyDescent="0.25">
      <c r="A112" s="192" t="s">
        <v>8</v>
      </c>
      <c r="B112" s="138">
        <v>2.5</v>
      </c>
      <c r="C112" s="140"/>
      <c r="D112" s="139">
        <v>2</v>
      </c>
      <c r="E112" s="138">
        <v>0.5</v>
      </c>
      <c r="F112" s="258"/>
      <c r="G112" s="258">
        <f t="shared" ref="G112" si="21">F112*310</f>
        <v>0</v>
      </c>
    </row>
    <row r="113" spans="1:7" ht="15.75" x14ac:dyDescent="0.25">
      <c r="A113" s="249" t="s">
        <v>35</v>
      </c>
      <c r="B113" s="135">
        <v>9.5</v>
      </c>
      <c r="C113" s="136">
        <v>4</v>
      </c>
      <c r="D113" s="136">
        <v>2</v>
      </c>
      <c r="E113" s="135">
        <v>11.5</v>
      </c>
      <c r="F113" s="262"/>
      <c r="G113" s="262"/>
    </row>
    <row r="114" spans="1:7" ht="15.75" x14ac:dyDescent="0.25">
      <c r="A114" s="192" t="s">
        <v>6</v>
      </c>
      <c r="B114" s="139">
        <v>9</v>
      </c>
      <c r="C114" s="140"/>
      <c r="D114" s="139">
        <v>2</v>
      </c>
      <c r="E114" s="139">
        <v>7</v>
      </c>
      <c r="F114" s="200">
        <v>10</v>
      </c>
      <c r="G114" s="200">
        <f>F114*220</f>
        <v>2200</v>
      </c>
    </row>
    <row r="115" spans="1:7" ht="15.75" x14ac:dyDescent="0.25">
      <c r="A115" s="192" t="s">
        <v>8</v>
      </c>
      <c r="B115" s="138">
        <v>0.5</v>
      </c>
      <c r="C115" s="139">
        <v>4</v>
      </c>
      <c r="D115" s="140"/>
      <c r="E115" s="138">
        <v>4.5</v>
      </c>
      <c r="F115" s="200"/>
      <c r="G115" s="200">
        <f>F115*310</f>
        <v>0</v>
      </c>
    </row>
    <row r="116" spans="1:7" ht="15.75" x14ac:dyDescent="0.25">
      <c r="A116" s="249" t="s">
        <v>36</v>
      </c>
      <c r="B116" s="136">
        <v>9</v>
      </c>
      <c r="C116" s="136">
        <v>4</v>
      </c>
      <c r="D116" s="136">
        <v>3</v>
      </c>
      <c r="E116" s="136">
        <v>10</v>
      </c>
      <c r="F116" s="212"/>
      <c r="G116" s="200"/>
    </row>
    <row r="117" spans="1:7" ht="15.75" x14ac:dyDescent="0.25">
      <c r="A117" s="192" t="s">
        <v>6</v>
      </c>
      <c r="B117" s="138">
        <v>8.5</v>
      </c>
      <c r="C117" s="140"/>
      <c r="D117" s="138">
        <v>1.5</v>
      </c>
      <c r="E117" s="139">
        <v>7</v>
      </c>
      <c r="F117" s="212"/>
      <c r="G117" s="200">
        <f>F117*220</f>
        <v>0</v>
      </c>
    </row>
    <row r="118" spans="1:7" ht="15.75" x14ac:dyDescent="0.25">
      <c r="A118" s="192" t="s">
        <v>8</v>
      </c>
      <c r="B118" s="138">
        <v>0.5</v>
      </c>
      <c r="C118" s="139">
        <v>4</v>
      </c>
      <c r="D118" s="138">
        <v>1.5</v>
      </c>
      <c r="E118" s="139">
        <v>3</v>
      </c>
      <c r="F118" s="200"/>
      <c r="G118" s="200"/>
    </row>
    <row r="119" spans="1:7" ht="15.75" x14ac:dyDescent="0.25">
      <c r="A119" s="249" t="s">
        <v>37</v>
      </c>
      <c r="B119" s="136">
        <v>17</v>
      </c>
      <c r="C119" s="137"/>
      <c r="D119" s="136">
        <v>2</v>
      </c>
      <c r="E119" s="136">
        <v>15</v>
      </c>
      <c r="F119" s="200"/>
      <c r="G119" s="200">
        <f t="shared" ref="G119:G135" si="22">F119*220</f>
        <v>0</v>
      </c>
    </row>
    <row r="120" spans="1:7" ht="15.75" x14ac:dyDescent="0.25">
      <c r="A120" s="192" t="s">
        <v>6</v>
      </c>
      <c r="B120" s="139">
        <v>10</v>
      </c>
      <c r="C120" s="140"/>
      <c r="D120" s="139">
        <v>2</v>
      </c>
      <c r="E120" s="139">
        <v>8</v>
      </c>
      <c r="F120" s="200"/>
      <c r="G120" s="200">
        <f t="shared" ref="G120:G136" si="23">F120*310</f>
        <v>0</v>
      </c>
    </row>
    <row r="121" spans="1:7" ht="15.75" x14ac:dyDescent="0.25">
      <c r="A121" s="192" t="s">
        <v>8</v>
      </c>
      <c r="B121" s="139">
        <v>7</v>
      </c>
      <c r="C121" s="140"/>
      <c r="D121" s="140"/>
      <c r="E121" s="139">
        <v>7</v>
      </c>
      <c r="F121" s="200"/>
      <c r="G121" s="200"/>
    </row>
    <row r="122" spans="1:7" ht="15.75" x14ac:dyDescent="0.25">
      <c r="A122" s="249" t="s">
        <v>38</v>
      </c>
      <c r="B122" s="135">
        <v>3.5</v>
      </c>
      <c r="C122" s="136">
        <v>23</v>
      </c>
      <c r="D122" s="137"/>
      <c r="E122" s="135">
        <v>26.5</v>
      </c>
      <c r="F122" s="200"/>
      <c r="G122" s="200">
        <f t="shared" si="22"/>
        <v>0</v>
      </c>
    </row>
    <row r="123" spans="1:7" ht="15.75" x14ac:dyDescent="0.25">
      <c r="A123" s="192" t="s">
        <v>6</v>
      </c>
      <c r="B123" s="140"/>
      <c r="C123" s="139">
        <v>23</v>
      </c>
      <c r="D123" s="140"/>
      <c r="E123" s="139">
        <v>23</v>
      </c>
      <c r="F123" s="200"/>
      <c r="G123" s="200">
        <f t="shared" si="23"/>
        <v>0</v>
      </c>
    </row>
    <row r="124" spans="1:7" ht="15.75" x14ac:dyDescent="0.25">
      <c r="A124" s="192" t="s">
        <v>8</v>
      </c>
      <c r="B124" s="138">
        <v>3.5</v>
      </c>
      <c r="C124" s="140"/>
      <c r="D124" s="140"/>
      <c r="E124" s="138">
        <v>3.5</v>
      </c>
      <c r="F124" s="200"/>
      <c r="G124" s="200"/>
    </row>
    <row r="125" spans="1:7" ht="15.75" x14ac:dyDescent="0.25">
      <c r="A125" s="249" t="s">
        <v>39</v>
      </c>
      <c r="B125" s="135">
        <v>8.5</v>
      </c>
      <c r="C125" s="136">
        <v>14</v>
      </c>
      <c r="D125" s="135">
        <v>11.5</v>
      </c>
      <c r="E125" s="136">
        <v>11</v>
      </c>
      <c r="F125" s="200"/>
      <c r="G125" s="200">
        <f t="shared" si="22"/>
        <v>0</v>
      </c>
    </row>
    <row r="126" spans="1:7" ht="15.75" x14ac:dyDescent="0.25">
      <c r="A126" s="192" t="s">
        <v>6</v>
      </c>
      <c r="B126" s="139">
        <v>7</v>
      </c>
      <c r="C126" s="139">
        <v>10</v>
      </c>
      <c r="D126" s="138">
        <v>11.5</v>
      </c>
      <c r="E126" s="138">
        <v>5.5</v>
      </c>
      <c r="F126" s="200">
        <v>15</v>
      </c>
      <c r="G126" s="200">
        <f>F126*220</f>
        <v>3300</v>
      </c>
    </row>
    <row r="127" spans="1:7" ht="15.75" x14ac:dyDescent="0.25">
      <c r="A127" s="192" t="s">
        <v>8</v>
      </c>
      <c r="B127" s="138">
        <v>1.5</v>
      </c>
      <c r="C127" s="139">
        <v>4</v>
      </c>
      <c r="D127" s="140"/>
      <c r="E127" s="138">
        <v>5.5</v>
      </c>
      <c r="F127" s="200"/>
      <c r="G127" s="200"/>
    </row>
    <row r="128" spans="1:7" ht="15.75" x14ac:dyDescent="0.25">
      <c r="A128" s="249" t="s">
        <v>40</v>
      </c>
      <c r="B128" s="136">
        <v>1</v>
      </c>
      <c r="C128" s="136">
        <v>10</v>
      </c>
      <c r="D128" s="135">
        <v>0.5</v>
      </c>
      <c r="E128" s="135">
        <v>10.5</v>
      </c>
      <c r="F128" s="200"/>
      <c r="G128" s="200"/>
    </row>
    <row r="129" spans="1:7" ht="15.75" x14ac:dyDescent="0.25">
      <c r="A129" s="192" t="s">
        <v>6</v>
      </c>
      <c r="B129" s="138">
        <v>0.5</v>
      </c>
      <c r="C129" s="139">
        <v>10</v>
      </c>
      <c r="D129" s="138">
        <v>0.5</v>
      </c>
      <c r="E129" s="139">
        <v>10</v>
      </c>
      <c r="F129" s="200"/>
      <c r="G129" s="200">
        <f t="shared" si="22"/>
        <v>0</v>
      </c>
    </row>
    <row r="130" spans="1:7" ht="15.75" x14ac:dyDescent="0.25">
      <c r="A130" s="192" t="s">
        <v>8</v>
      </c>
      <c r="B130" s="138">
        <v>0.5</v>
      </c>
      <c r="C130" s="140"/>
      <c r="D130" s="140"/>
      <c r="E130" s="138">
        <v>0.5</v>
      </c>
      <c r="F130" s="200"/>
      <c r="G130" s="200">
        <f t="shared" si="23"/>
        <v>0</v>
      </c>
    </row>
    <row r="131" spans="1:7" ht="15.75" x14ac:dyDescent="0.25">
      <c r="A131" s="249" t="s">
        <v>41</v>
      </c>
      <c r="B131" s="135">
        <v>4.5</v>
      </c>
      <c r="C131" s="136">
        <v>20</v>
      </c>
      <c r="D131" s="135">
        <v>5.5</v>
      </c>
      <c r="E131" s="136">
        <v>19</v>
      </c>
      <c r="F131" s="200"/>
      <c r="G131" s="200"/>
    </row>
    <row r="132" spans="1:7" ht="15.75" x14ac:dyDescent="0.25">
      <c r="A132" s="192" t="s">
        <v>6</v>
      </c>
      <c r="B132" s="138">
        <v>1.5</v>
      </c>
      <c r="C132" s="139">
        <v>20</v>
      </c>
      <c r="D132" s="139">
        <v>4</v>
      </c>
      <c r="E132" s="138">
        <v>17.5</v>
      </c>
      <c r="F132" s="200"/>
      <c r="G132" s="200">
        <f t="shared" si="22"/>
        <v>0</v>
      </c>
    </row>
    <row r="133" spans="1:7" ht="15.75" x14ac:dyDescent="0.25">
      <c r="A133" s="192" t="s">
        <v>8</v>
      </c>
      <c r="B133" s="139">
        <v>3</v>
      </c>
      <c r="C133" s="140"/>
      <c r="D133" s="138">
        <v>1.5</v>
      </c>
      <c r="E133" s="138">
        <v>1.5</v>
      </c>
      <c r="F133" s="200"/>
      <c r="G133" s="200">
        <f t="shared" si="23"/>
        <v>0</v>
      </c>
    </row>
    <row r="134" spans="1:7" ht="15.75" x14ac:dyDescent="0.25">
      <c r="A134" s="249" t="s">
        <v>42</v>
      </c>
      <c r="B134" s="135">
        <v>14.5</v>
      </c>
      <c r="C134" s="137"/>
      <c r="D134" s="136">
        <v>1</v>
      </c>
      <c r="E134" s="135">
        <v>13.5</v>
      </c>
      <c r="F134" s="200"/>
      <c r="G134" s="200"/>
    </row>
    <row r="135" spans="1:7" ht="15.75" x14ac:dyDescent="0.25">
      <c r="A135" s="192" t="s">
        <v>6</v>
      </c>
      <c r="B135" s="138">
        <v>10.5</v>
      </c>
      <c r="C135" s="140"/>
      <c r="D135" s="139">
        <v>1</v>
      </c>
      <c r="E135" s="138">
        <v>9.5</v>
      </c>
      <c r="F135" s="200"/>
      <c r="G135" s="200">
        <f t="shared" si="22"/>
        <v>0</v>
      </c>
    </row>
    <row r="136" spans="1:7" ht="15.75" x14ac:dyDescent="0.25">
      <c r="A136" s="192" t="s">
        <v>8</v>
      </c>
      <c r="B136" s="139">
        <v>4</v>
      </c>
      <c r="C136" s="140"/>
      <c r="D136" s="140"/>
      <c r="E136" s="139">
        <v>4</v>
      </c>
      <c r="F136" s="200"/>
      <c r="G136" s="200">
        <f t="shared" si="23"/>
        <v>0</v>
      </c>
    </row>
    <row r="137" spans="1:7" ht="15.75" x14ac:dyDescent="0.25">
      <c r="A137" s="249" t="s">
        <v>125</v>
      </c>
      <c r="B137" s="136">
        <v>9</v>
      </c>
      <c r="C137" s="136">
        <v>10</v>
      </c>
      <c r="D137" s="136">
        <v>1</v>
      </c>
      <c r="E137" s="136">
        <v>18</v>
      </c>
      <c r="F137" s="200"/>
      <c r="G137" s="200"/>
    </row>
    <row r="138" spans="1:7" ht="15.75" x14ac:dyDescent="0.25">
      <c r="A138" s="192" t="s">
        <v>6</v>
      </c>
      <c r="B138" s="139">
        <v>9</v>
      </c>
      <c r="C138" s="139">
        <v>10</v>
      </c>
      <c r="D138" s="139">
        <v>1</v>
      </c>
      <c r="E138" s="139">
        <v>18</v>
      </c>
      <c r="F138" s="200"/>
      <c r="G138" s="200">
        <f t="shared" ref="G138" si="24">F138*220</f>
        <v>0</v>
      </c>
    </row>
    <row r="139" spans="1:7" ht="15.75" x14ac:dyDescent="0.25">
      <c r="A139" s="249" t="s">
        <v>43</v>
      </c>
      <c r="B139" s="135">
        <v>9.5</v>
      </c>
      <c r="C139" s="136">
        <v>20</v>
      </c>
      <c r="D139" s="136">
        <v>12</v>
      </c>
      <c r="E139" s="135">
        <v>17.5</v>
      </c>
      <c r="F139" s="200"/>
      <c r="G139" s="200"/>
    </row>
    <row r="140" spans="1:7" ht="15.75" x14ac:dyDescent="0.25">
      <c r="A140" s="192" t="s">
        <v>6</v>
      </c>
      <c r="B140" s="138">
        <v>0.5</v>
      </c>
      <c r="C140" s="139">
        <v>20</v>
      </c>
      <c r="D140" s="139">
        <v>4</v>
      </c>
      <c r="E140" s="138">
        <v>16.5</v>
      </c>
      <c r="F140" s="200">
        <v>10</v>
      </c>
      <c r="G140" s="200">
        <f t="shared" ref="G140" si="25">F140*220</f>
        <v>2200</v>
      </c>
    </row>
    <row r="141" spans="1:7" ht="15.75" x14ac:dyDescent="0.25">
      <c r="A141" s="192" t="s">
        <v>8</v>
      </c>
      <c r="B141" s="139">
        <v>9</v>
      </c>
      <c r="C141" s="140"/>
      <c r="D141" s="139">
        <v>8</v>
      </c>
      <c r="E141" s="139">
        <v>1</v>
      </c>
      <c r="F141" s="200"/>
      <c r="G141" s="200">
        <f t="shared" ref="G141" si="26">F141*310</f>
        <v>0</v>
      </c>
    </row>
    <row r="142" spans="1:7" ht="12.75" x14ac:dyDescent="0.2">
      <c r="A142" s="1"/>
      <c r="B142" s="338">
        <v>367</v>
      </c>
      <c r="C142" s="339">
        <v>1121</v>
      </c>
      <c r="D142" s="340">
        <v>400.5</v>
      </c>
      <c r="E142" s="341">
        <v>1087.5</v>
      </c>
      <c r="F142" s="202"/>
      <c r="G142" s="202"/>
    </row>
  </sheetData>
  <mergeCells count="5">
    <mergeCell ref="B1:E1"/>
    <mergeCell ref="B2:E2"/>
    <mergeCell ref="F2:F3"/>
    <mergeCell ref="G2:G3"/>
    <mergeCell ref="H2:H3"/>
  </mergeCells>
  <conditionalFormatting sqref="F84:G86 F87:F115 G87:G141 F118:F141 F73:F74 F28:F42 F44:F56 F58:F71 F77:F83 F4:F26 G4:G83">
    <cfRule type="cellIs" dxfId="193" priority="190" operator="equal">
      <formula>0</formula>
    </cfRule>
  </conditionalFormatting>
  <conditionalFormatting sqref="G5:G141">
    <cfRule type="cellIs" dxfId="192" priority="189" operator="equal">
      <formula>0</formula>
    </cfRule>
  </conditionalFormatting>
  <conditionalFormatting sqref="F4:G141">
    <cfRule type="cellIs" dxfId="191" priority="188" operator="equal">
      <formula>0</formula>
    </cfRule>
  </conditionalFormatting>
  <conditionalFormatting sqref="G5:G141">
    <cfRule type="cellIs" dxfId="190" priority="187" operator="equal">
      <formula>0</formula>
    </cfRule>
  </conditionalFormatting>
  <conditionalFormatting sqref="F73:F74 F28:F42 F44:F56 F58:F71 F77:F83 F124:F125 F88:G90 F85:F87 F91:F121 F4:F26 G4:G87 G91:G125">
    <cfRule type="cellIs" dxfId="189" priority="186" operator="equal">
      <formula>0</formula>
    </cfRule>
  </conditionalFormatting>
  <conditionalFormatting sqref="G5:G125">
    <cfRule type="cellIs" dxfId="188" priority="185" operator="equal">
      <formula>0</formula>
    </cfRule>
  </conditionalFormatting>
  <conditionalFormatting sqref="F73:F74 F28:F42 F44:F56 F58:F71 F77:F83 F124:F125 F88:G90 F85:F87 F91:F121 F4:F26 G4:G87 G91:G125">
    <cfRule type="cellIs" dxfId="187" priority="184" operator="equal">
      <formula>0</formula>
    </cfRule>
  </conditionalFormatting>
  <conditionalFormatting sqref="G5:G125">
    <cfRule type="cellIs" dxfId="186" priority="183" operator="equal">
      <formula>0</formula>
    </cfRule>
  </conditionalFormatting>
  <conditionalFormatting sqref="F73:F74 F28:F42 F44:F56 F58:F71 F77:F83 F124:F125 F88:G90 F85:F87 F91:F121 F4:F26 G4:G87 G91:G125">
    <cfRule type="cellIs" dxfId="185" priority="182" operator="equal">
      <formula>0</formula>
    </cfRule>
  </conditionalFormatting>
  <conditionalFormatting sqref="G5:G125">
    <cfRule type="cellIs" dxfId="184" priority="181" operator="equal">
      <formula>0</formula>
    </cfRule>
  </conditionalFormatting>
  <conditionalFormatting sqref="F73:F74 F28:F42 F44:F56 F58:F71 F77:F83 F88:G90 F85:F87 F91:F121 F4:F26 G4:G87 F124 G91:G124">
    <cfRule type="cellIs" dxfId="183" priority="180" operator="equal">
      <formula>0</formula>
    </cfRule>
  </conditionalFormatting>
  <conditionalFormatting sqref="G5:G124">
    <cfRule type="cellIs" dxfId="182" priority="179" operator="equal">
      <formula>0</formula>
    </cfRule>
  </conditionalFormatting>
  <conditionalFormatting sqref="F73:F74 F28:F42 F44:F56 F58:F71 F77:F83 F88:G90 F85:F87 F91:F121 F4:F26 G4:G87 F124 G91:G124">
    <cfRule type="cellIs" dxfId="181" priority="178" operator="equal">
      <formula>0</formula>
    </cfRule>
  </conditionalFormatting>
  <conditionalFormatting sqref="G5:G124">
    <cfRule type="cellIs" dxfId="180" priority="177" operator="equal">
      <formula>0</formula>
    </cfRule>
  </conditionalFormatting>
  <conditionalFormatting sqref="F73:F74 F28:F42 F44:F56 F58:F71 F77:F83 F88:G90 F85:F87 F91:F121 F4:F26 G4:G87 F124 G91:G124">
    <cfRule type="cellIs" dxfId="179" priority="176" operator="equal">
      <formula>0</formula>
    </cfRule>
  </conditionalFormatting>
  <conditionalFormatting sqref="G5:G124">
    <cfRule type="cellIs" dxfId="178" priority="175" operator="equal">
      <formula>0</formula>
    </cfRule>
  </conditionalFormatting>
  <conditionalFormatting sqref="F73:F74 F28:F42 F44:F56 F58:F71 F77:F83 F88:G90 F85:F87 F91:F121 F4:F26 G4:G87 F124 G91:G124">
    <cfRule type="cellIs" dxfId="177" priority="174" operator="equal">
      <formula>0</formula>
    </cfRule>
  </conditionalFormatting>
  <conditionalFormatting sqref="G5:G124">
    <cfRule type="cellIs" dxfId="176" priority="173" operator="equal">
      <formula>0</formula>
    </cfRule>
  </conditionalFormatting>
  <conditionalFormatting sqref="F125:G141">
    <cfRule type="cellIs" dxfId="175" priority="172" operator="equal">
      <formula>0</formula>
    </cfRule>
  </conditionalFormatting>
  <conditionalFormatting sqref="G125:G141">
    <cfRule type="cellIs" dxfId="174" priority="171" operator="equal">
      <formula>0</formula>
    </cfRule>
  </conditionalFormatting>
  <conditionalFormatting sqref="G125:G141">
    <cfRule type="cellIs" dxfId="173" priority="170" operator="equal">
      <formula>0</formula>
    </cfRule>
  </conditionalFormatting>
  <conditionalFormatting sqref="G125:G141">
    <cfRule type="cellIs" dxfId="172" priority="169" operator="equal">
      <formula>0</formula>
    </cfRule>
  </conditionalFormatting>
  <conditionalFormatting sqref="F73:F74 F28:F42 F44:F56 F58:F71 F77:F83 F88:G90 F85:F87 F91:F121 F4:F26 G4:G87 F124 G91:G124">
    <cfRule type="cellIs" dxfId="171" priority="168" operator="equal">
      <formula>0</formula>
    </cfRule>
  </conditionalFormatting>
  <conditionalFormatting sqref="G5:G124">
    <cfRule type="cellIs" dxfId="170" priority="167" operator="equal">
      <formula>0</formula>
    </cfRule>
  </conditionalFormatting>
  <conditionalFormatting sqref="F125:G141">
    <cfRule type="cellIs" dxfId="169" priority="166" operator="equal">
      <formula>0</formula>
    </cfRule>
  </conditionalFormatting>
  <conditionalFormatting sqref="G125:G141">
    <cfRule type="cellIs" dxfId="168" priority="165" operator="equal">
      <formula>0</formula>
    </cfRule>
  </conditionalFormatting>
  <conditionalFormatting sqref="G125:G141">
    <cfRule type="cellIs" dxfId="167" priority="164" operator="equal">
      <formula>0</formula>
    </cfRule>
  </conditionalFormatting>
  <conditionalFormatting sqref="G125:G141">
    <cfRule type="cellIs" dxfId="166" priority="163" operator="equal">
      <formula>0</formula>
    </cfRule>
  </conditionalFormatting>
  <conditionalFormatting sqref="F73:F74 F28:F42 F44:F56 F58:F71 F77:F83 F88:G90 F85:F87 F91:F121 F4:F26 G4:G87 F124 G91:G124">
    <cfRule type="cellIs" dxfId="165" priority="162" operator="equal">
      <formula>0</formula>
    </cfRule>
  </conditionalFormatting>
  <conditionalFormatting sqref="G5:G124">
    <cfRule type="cellIs" dxfId="164" priority="161" operator="equal">
      <formula>0</formula>
    </cfRule>
  </conditionalFormatting>
  <conditionalFormatting sqref="F125:G141">
    <cfRule type="cellIs" dxfId="163" priority="160" operator="equal">
      <formula>0</formula>
    </cfRule>
  </conditionalFormatting>
  <conditionalFormatting sqref="G125:G141">
    <cfRule type="cellIs" dxfId="162" priority="159" operator="equal">
      <formula>0</formula>
    </cfRule>
  </conditionalFormatting>
  <conditionalFormatting sqref="G125:G141">
    <cfRule type="cellIs" dxfId="161" priority="158" operator="equal">
      <formula>0</formula>
    </cfRule>
  </conditionalFormatting>
  <conditionalFormatting sqref="G125:G141">
    <cfRule type="cellIs" dxfId="160" priority="157" operator="equal">
      <formula>0</formula>
    </cfRule>
  </conditionalFormatting>
  <conditionalFormatting sqref="F73:F74 F28:F42 F44:F56 F58:F71 F77:F83 F88:G90 F85:F87 F91:F121 F4:F26 G4:G87 F124 G91:G124">
    <cfRule type="cellIs" dxfId="159" priority="156" operator="equal">
      <formula>0</formula>
    </cfRule>
  </conditionalFormatting>
  <conditionalFormatting sqref="G5:G124">
    <cfRule type="cellIs" dxfId="158" priority="155" operator="equal">
      <formula>0</formula>
    </cfRule>
  </conditionalFormatting>
  <conditionalFormatting sqref="F125:G141">
    <cfRule type="cellIs" dxfId="157" priority="154" operator="equal">
      <formula>0</formula>
    </cfRule>
  </conditionalFormatting>
  <conditionalFormatting sqref="G125:G141">
    <cfRule type="cellIs" dxfId="156" priority="153" operator="equal">
      <formula>0</formula>
    </cfRule>
  </conditionalFormatting>
  <conditionalFormatting sqref="G125:G141">
    <cfRule type="cellIs" dxfId="155" priority="152" operator="equal">
      <formula>0</formula>
    </cfRule>
  </conditionalFormatting>
  <conditionalFormatting sqref="G125:G141">
    <cfRule type="cellIs" dxfId="154" priority="151" operator="equal">
      <formula>0</formula>
    </cfRule>
  </conditionalFormatting>
  <conditionalFormatting sqref="F73:F74 F28:F42 F44:F56 F58:F71 F77:F83 F88:G90 F85:F87 F91:F121 F4:F26 G4:G87 F124 G91:G124">
    <cfRule type="cellIs" dxfId="153" priority="150" operator="equal">
      <formula>0</formula>
    </cfRule>
  </conditionalFormatting>
  <conditionalFormatting sqref="G5:G124">
    <cfRule type="cellIs" dxfId="152" priority="149" operator="equal">
      <formula>0</formula>
    </cfRule>
  </conditionalFormatting>
  <conditionalFormatting sqref="F125:G141">
    <cfRule type="cellIs" dxfId="151" priority="148" operator="equal">
      <formula>0</formula>
    </cfRule>
  </conditionalFormatting>
  <conditionalFormatting sqref="G125:G141">
    <cfRule type="cellIs" dxfId="150" priority="147" operator="equal">
      <formula>0</formula>
    </cfRule>
  </conditionalFormatting>
  <conditionalFormatting sqref="G125:G141">
    <cfRule type="cellIs" dxfId="149" priority="146" operator="equal">
      <formula>0</formula>
    </cfRule>
  </conditionalFormatting>
  <conditionalFormatting sqref="G125:G141">
    <cfRule type="cellIs" dxfId="148" priority="145" operator="equal">
      <formula>0</formula>
    </cfRule>
  </conditionalFormatting>
  <conditionalFormatting sqref="F73:F74 F28:F42 F44:F56 F58:F71 F77:F83 F88:G90 F85:F87 F91:F121 F4:F26 G4:G87 F124 G91:G141">
    <cfRule type="cellIs" dxfId="147" priority="144" operator="equal">
      <formula>0</formula>
    </cfRule>
  </conditionalFormatting>
  <conditionalFormatting sqref="G5:G141">
    <cfRule type="cellIs" dxfId="146" priority="143" operator="equal">
      <formula>0</formula>
    </cfRule>
  </conditionalFormatting>
  <conditionalFormatting sqref="F125:G141">
    <cfRule type="cellIs" dxfId="145" priority="142" operator="equal">
      <formula>0</formula>
    </cfRule>
  </conditionalFormatting>
  <conditionalFormatting sqref="G125:G141">
    <cfRule type="cellIs" dxfId="144" priority="141" operator="equal">
      <formula>0</formula>
    </cfRule>
  </conditionalFormatting>
  <conditionalFormatting sqref="G125:G141">
    <cfRule type="cellIs" dxfId="143" priority="140" operator="equal">
      <formula>0</formula>
    </cfRule>
  </conditionalFormatting>
  <conditionalFormatting sqref="G125:G141">
    <cfRule type="cellIs" dxfId="142" priority="139" operator="equal">
      <formula>0</formula>
    </cfRule>
  </conditionalFormatting>
  <conditionalFormatting sqref="F73:F74 F28:F42 F44:F56 F58:F71 F77:F83 F88:G90 F85:F87 F91:F121 F4:F26 G4:G87 F124 G91:G141">
    <cfRule type="cellIs" dxfId="141" priority="138" operator="equal">
      <formula>0</formula>
    </cfRule>
  </conditionalFormatting>
  <conditionalFormatting sqref="G5:G141">
    <cfRule type="cellIs" dxfId="140" priority="137" operator="equal">
      <formula>0</formula>
    </cfRule>
  </conditionalFormatting>
  <conditionalFormatting sqref="F125:G141">
    <cfRule type="cellIs" dxfId="139" priority="136" operator="equal">
      <formula>0</formula>
    </cfRule>
  </conditionalFormatting>
  <conditionalFormatting sqref="G125:G141">
    <cfRule type="cellIs" dxfId="138" priority="135" operator="equal">
      <formula>0</formula>
    </cfRule>
  </conditionalFormatting>
  <conditionalFormatting sqref="G125:G141">
    <cfRule type="cellIs" dxfId="137" priority="134" operator="equal">
      <formula>0</formula>
    </cfRule>
  </conditionalFormatting>
  <conditionalFormatting sqref="G125:G141">
    <cfRule type="cellIs" dxfId="136" priority="133" operator="equal">
      <formula>0</formula>
    </cfRule>
  </conditionalFormatting>
  <conditionalFormatting sqref="F73:F74 F28:F42 F44:F56 F58:F71 F77:F83 F88:G90 F85:F87 F91:F121 F4:F26 G4:G87 F124 G91:G141">
    <cfRule type="cellIs" dxfId="135" priority="132" operator="equal">
      <formula>0</formula>
    </cfRule>
  </conditionalFormatting>
  <conditionalFormatting sqref="G5:G141">
    <cfRule type="cellIs" dxfId="134" priority="131" operator="equal">
      <formula>0</formula>
    </cfRule>
  </conditionalFormatting>
  <conditionalFormatting sqref="F125:G141">
    <cfRule type="cellIs" dxfId="133" priority="130" operator="equal">
      <formula>0</formula>
    </cfRule>
  </conditionalFormatting>
  <conditionalFormatting sqref="G125:G141">
    <cfRule type="cellIs" dxfId="132" priority="129" operator="equal">
      <formula>0</formula>
    </cfRule>
  </conditionalFormatting>
  <conditionalFormatting sqref="G125:G141">
    <cfRule type="cellIs" dxfId="131" priority="128" operator="equal">
      <formula>0</formula>
    </cfRule>
  </conditionalFormatting>
  <conditionalFormatting sqref="G125:G141">
    <cfRule type="cellIs" dxfId="130" priority="127" operator="equal">
      <formula>0</formula>
    </cfRule>
  </conditionalFormatting>
  <conditionalFormatting sqref="F73:F74 F28:F42 F44:F56 F58:F71 F77:F83 F88:G90 F85:F87 F91:F121 F4:F26 G4:G87 F124 G91:G141">
    <cfRule type="cellIs" dxfId="129" priority="126" operator="equal">
      <formula>0</formula>
    </cfRule>
  </conditionalFormatting>
  <conditionalFormatting sqref="G5:G141">
    <cfRule type="cellIs" dxfId="128" priority="125" operator="equal">
      <formula>0</formula>
    </cfRule>
  </conditionalFormatting>
  <conditionalFormatting sqref="F125:G141">
    <cfRule type="cellIs" dxfId="127" priority="124" operator="equal">
      <formula>0</formula>
    </cfRule>
  </conditionalFormatting>
  <conditionalFormatting sqref="G125:G141">
    <cfRule type="cellIs" dxfId="126" priority="123" operator="equal">
      <formula>0</formula>
    </cfRule>
  </conditionalFormatting>
  <conditionalFormatting sqref="G125:G141">
    <cfRule type="cellIs" dxfId="125" priority="122" operator="equal">
      <formula>0</formula>
    </cfRule>
  </conditionalFormatting>
  <conditionalFormatting sqref="G125:G141">
    <cfRule type="cellIs" dxfId="124" priority="121" operator="equal">
      <formula>0</formula>
    </cfRule>
  </conditionalFormatting>
  <conditionalFormatting sqref="F73:F74 F28:F42 F44:F56 F58:F71 F77:F83 F88:G90 F85:F87 F91:F121 F4:F26 G4:G87 F124:F141 G91:G141">
    <cfRule type="cellIs" dxfId="123" priority="120" operator="equal">
      <formula>0</formula>
    </cfRule>
  </conditionalFormatting>
  <conditionalFormatting sqref="G5:G141">
    <cfRule type="cellIs" dxfId="122" priority="119" operator="equal">
      <formula>0</formula>
    </cfRule>
  </conditionalFormatting>
  <conditionalFormatting sqref="F73:F74 F28:F42 F44:F56 F58:F71 F77:F83 F88:G90 F85:F87 F91:F121 F4:F26 G4:G87 F124 G91:G141">
    <cfRule type="cellIs" dxfId="121" priority="118" operator="equal">
      <formula>0</formula>
    </cfRule>
  </conditionalFormatting>
  <conditionalFormatting sqref="G5:G141">
    <cfRule type="cellIs" dxfId="120" priority="117" operator="equal">
      <formula>0</formula>
    </cfRule>
  </conditionalFormatting>
  <conditionalFormatting sqref="F125:G141">
    <cfRule type="cellIs" dxfId="119" priority="116" operator="equal">
      <formula>0</formula>
    </cfRule>
  </conditionalFormatting>
  <conditionalFormatting sqref="G125:G141">
    <cfRule type="cellIs" dxfId="118" priority="115" operator="equal">
      <formula>0</formula>
    </cfRule>
  </conditionalFormatting>
  <conditionalFormatting sqref="G125:G141">
    <cfRule type="cellIs" dxfId="117" priority="114" operator="equal">
      <formula>0</formula>
    </cfRule>
  </conditionalFormatting>
  <conditionalFormatting sqref="G125:G141">
    <cfRule type="cellIs" dxfId="116" priority="113" operator="equal">
      <formula>0</formula>
    </cfRule>
  </conditionalFormatting>
  <conditionalFormatting sqref="F73:F74 F28:F42 F44:F56 F58:F71 F77:F83 F88:G90 F85:F87 F91:F121 F4:F26 G4:G87 F124 G91:G141">
    <cfRule type="cellIs" dxfId="115" priority="112" operator="equal">
      <formula>0</formula>
    </cfRule>
  </conditionalFormatting>
  <conditionalFormatting sqref="G5:G141">
    <cfRule type="cellIs" dxfId="114" priority="111" operator="equal">
      <formula>0</formula>
    </cfRule>
  </conditionalFormatting>
  <conditionalFormatting sqref="F125:G141">
    <cfRule type="cellIs" dxfId="113" priority="110" operator="equal">
      <formula>0</formula>
    </cfRule>
  </conditionalFormatting>
  <conditionalFormatting sqref="G125:G141">
    <cfRule type="cellIs" dxfId="112" priority="109" operator="equal">
      <formula>0</formula>
    </cfRule>
  </conditionalFormatting>
  <conditionalFormatting sqref="G125:G141">
    <cfRule type="cellIs" dxfId="111" priority="108" operator="equal">
      <formula>0</formula>
    </cfRule>
  </conditionalFormatting>
  <conditionalFormatting sqref="G125:G141">
    <cfRule type="cellIs" dxfId="110" priority="107" operator="equal">
      <formula>0</formula>
    </cfRule>
  </conditionalFormatting>
  <conditionalFormatting sqref="F73:F74 F28:F42 F44:F56 F58:F71 F77:F83 F88:G90 F85:F87 F91:F121 F4:F26 G4:G87 F124 G91:G141">
    <cfRule type="cellIs" dxfId="109" priority="106" operator="equal">
      <formula>0</formula>
    </cfRule>
  </conditionalFormatting>
  <conditionalFormatting sqref="G5:G141">
    <cfRule type="cellIs" dxfId="108" priority="105" operator="equal">
      <formula>0</formula>
    </cfRule>
  </conditionalFormatting>
  <conditionalFormatting sqref="F125:G141">
    <cfRule type="cellIs" dxfId="107" priority="104" operator="equal">
      <formula>0</formula>
    </cfRule>
  </conditionalFormatting>
  <conditionalFormatting sqref="G125:G141">
    <cfRule type="cellIs" dxfId="106" priority="103" operator="equal">
      <formula>0</formula>
    </cfRule>
  </conditionalFormatting>
  <conditionalFormatting sqref="G125:G141">
    <cfRule type="cellIs" dxfId="105" priority="102" operator="equal">
      <formula>0</formula>
    </cfRule>
  </conditionalFormatting>
  <conditionalFormatting sqref="G125:G141">
    <cfRule type="cellIs" dxfId="104" priority="101" operator="equal">
      <formula>0</formula>
    </cfRule>
  </conditionalFormatting>
  <conditionalFormatting sqref="F73:F74 F28:F42 F44:F56 F58:F71 F77:F83 F88:G90 F85:F87 F91:F121 F4:F26 G4:G87 F124 G91:G141">
    <cfRule type="cellIs" dxfId="103" priority="100" operator="equal">
      <formula>0</formula>
    </cfRule>
  </conditionalFormatting>
  <conditionalFormatting sqref="G5:G141">
    <cfRule type="cellIs" dxfId="102" priority="99" operator="equal">
      <formula>0</formula>
    </cfRule>
  </conditionalFormatting>
  <conditionalFormatting sqref="F125:G141">
    <cfRule type="cellIs" dxfId="101" priority="98" operator="equal">
      <formula>0</formula>
    </cfRule>
  </conditionalFormatting>
  <conditionalFormatting sqref="G125:G141">
    <cfRule type="cellIs" dxfId="100" priority="97" operator="equal">
      <formula>0</formula>
    </cfRule>
  </conditionalFormatting>
  <conditionalFormatting sqref="G125:G141">
    <cfRule type="cellIs" dxfId="99" priority="96" operator="equal">
      <formula>0</formula>
    </cfRule>
  </conditionalFormatting>
  <conditionalFormatting sqref="G125:G141">
    <cfRule type="cellIs" dxfId="98" priority="95" operator="equal">
      <formula>0</formula>
    </cfRule>
  </conditionalFormatting>
  <conditionalFormatting sqref="F73:F74 F28:F42 F44:F56 F58:F71 F77:F83 F88:G90 F85:F87 F91:F121 F4:F26 G4:G87 F124:F141 G91:G141">
    <cfRule type="cellIs" dxfId="97" priority="94" operator="equal">
      <formula>0</formula>
    </cfRule>
  </conditionalFormatting>
  <conditionalFormatting sqref="G5:G141">
    <cfRule type="cellIs" dxfId="96" priority="93" operator="equal">
      <formula>0</formula>
    </cfRule>
  </conditionalFormatting>
  <conditionalFormatting sqref="F73:F74 F28:F42 F44:F56 F58:F71 F77:F83 F88:G90 F85:F87 F91:F121 F4:F26 G4:G87 F124 G91:G141">
    <cfRule type="cellIs" dxfId="95" priority="92" operator="equal">
      <formula>0</formula>
    </cfRule>
  </conditionalFormatting>
  <conditionalFormatting sqref="G5:G141">
    <cfRule type="cellIs" dxfId="94" priority="91" operator="equal">
      <formula>0</formula>
    </cfRule>
  </conditionalFormatting>
  <conditionalFormatting sqref="F125:G141">
    <cfRule type="cellIs" dxfId="93" priority="90" operator="equal">
      <formula>0</formula>
    </cfRule>
  </conditionalFormatting>
  <conditionalFormatting sqref="G125:G141">
    <cfRule type="cellIs" dxfId="92" priority="89" operator="equal">
      <formula>0</formula>
    </cfRule>
  </conditionalFormatting>
  <conditionalFormatting sqref="G125:G141">
    <cfRule type="cellIs" dxfId="91" priority="88" operator="equal">
      <formula>0</formula>
    </cfRule>
  </conditionalFormatting>
  <conditionalFormatting sqref="G125:G141">
    <cfRule type="cellIs" dxfId="90" priority="87" operator="equal">
      <formula>0</formula>
    </cfRule>
  </conditionalFormatting>
  <conditionalFormatting sqref="F73:F74 F28:F42 F44:F56 F58:F71 F77:F83 F88:G90 F85:F87 F91:F121 F4:F26 G4:G87 F124 G91:G141">
    <cfRule type="cellIs" dxfId="89" priority="86" operator="equal">
      <formula>0</formula>
    </cfRule>
  </conditionalFormatting>
  <conditionalFormatting sqref="G5:G141">
    <cfRule type="cellIs" dxfId="88" priority="85" operator="equal">
      <formula>0</formula>
    </cfRule>
  </conditionalFormatting>
  <conditionalFormatting sqref="F125:G141">
    <cfRule type="cellIs" dxfId="87" priority="84" operator="equal">
      <formula>0</formula>
    </cfRule>
  </conditionalFormatting>
  <conditionalFormatting sqref="G125:G141">
    <cfRule type="cellIs" dxfId="86" priority="83" operator="equal">
      <formula>0</formula>
    </cfRule>
  </conditionalFormatting>
  <conditionalFormatting sqref="G125:G141">
    <cfRule type="cellIs" dxfId="85" priority="82" operator="equal">
      <formula>0</formula>
    </cfRule>
  </conditionalFormatting>
  <conditionalFormatting sqref="G125:G141">
    <cfRule type="cellIs" dxfId="84" priority="81" operator="equal">
      <formula>0</formula>
    </cfRule>
  </conditionalFormatting>
  <conditionalFormatting sqref="F73:F74 F28:F42 F44:F56 F58:F71 F77:F83 F88:G90 F85:F87 F91:F121 F4:F26 G4:G87 F124 G91:G141">
    <cfRule type="cellIs" dxfId="83" priority="80" operator="equal">
      <formula>0</formula>
    </cfRule>
  </conditionalFormatting>
  <conditionalFormatting sqref="G5:G141">
    <cfRule type="cellIs" dxfId="82" priority="79" operator="equal">
      <formula>0</formula>
    </cfRule>
  </conditionalFormatting>
  <conditionalFormatting sqref="F125:G141">
    <cfRule type="cellIs" dxfId="81" priority="78" operator="equal">
      <formula>0</formula>
    </cfRule>
  </conditionalFormatting>
  <conditionalFormatting sqref="G125:G141">
    <cfRule type="cellIs" dxfId="80" priority="77" operator="equal">
      <formula>0</formula>
    </cfRule>
  </conditionalFormatting>
  <conditionalFormatting sqref="G125:G141">
    <cfRule type="cellIs" dxfId="79" priority="76" operator="equal">
      <formula>0</formula>
    </cfRule>
  </conditionalFormatting>
  <conditionalFormatting sqref="G125:G141">
    <cfRule type="cellIs" dxfId="78" priority="75" operator="equal">
      <formula>0</formula>
    </cfRule>
  </conditionalFormatting>
  <conditionalFormatting sqref="F73:F74 F28:F42 F44:F56 F58:F71 F77:F83 F88:G90 F85:F87 F91:F121 F4:F26 G4:G87 F124 G91:G141">
    <cfRule type="cellIs" dxfId="77" priority="74" operator="equal">
      <formula>0</formula>
    </cfRule>
  </conditionalFormatting>
  <conditionalFormatting sqref="G5:G141">
    <cfRule type="cellIs" dxfId="76" priority="73" operator="equal">
      <formula>0</formula>
    </cfRule>
  </conditionalFormatting>
  <conditionalFormatting sqref="F125:G141">
    <cfRule type="cellIs" dxfId="75" priority="72" operator="equal">
      <formula>0</formula>
    </cfRule>
  </conditionalFormatting>
  <conditionalFormatting sqref="G125:G141">
    <cfRule type="cellIs" dxfId="74" priority="71" operator="equal">
      <formula>0</formula>
    </cfRule>
  </conditionalFormatting>
  <conditionalFormatting sqref="G125:G141">
    <cfRule type="cellIs" dxfId="73" priority="70" operator="equal">
      <formula>0</formula>
    </cfRule>
  </conditionalFormatting>
  <conditionalFormatting sqref="G125:G141">
    <cfRule type="cellIs" dxfId="72" priority="69" operator="equal">
      <formula>0</formula>
    </cfRule>
  </conditionalFormatting>
  <conditionalFormatting sqref="F73:F74 F28:F42 F44:F56 F58:F71 F77:F83 F88:G90 F85:F87 F91:F121 F4:F26 G4:G87 F124:F141 G91:G141">
    <cfRule type="cellIs" dxfId="71" priority="68" operator="equal">
      <formula>0</formula>
    </cfRule>
  </conditionalFormatting>
  <conditionalFormatting sqref="G5:G141">
    <cfRule type="cellIs" dxfId="70" priority="67" operator="equal">
      <formula>0</formula>
    </cfRule>
  </conditionalFormatting>
  <conditionalFormatting sqref="F73:F74 F28:F42 F44:F56 F58:F71 F77:F83 F88:G90 F85:F87 F91:F121 F4:F26 G4:G87 F124 G91:G141">
    <cfRule type="cellIs" dxfId="69" priority="66" operator="equal">
      <formula>0</formula>
    </cfRule>
  </conditionalFormatting>
  <conditionalFormatting sqref="G5:G141">
    <cfRule type="cellIs" dxfId="68" priority="65" operator="equal">
      <formula>0</formula>
    </cfRule>
  </conditionalFormatting>
  <conditionalFormatting sqref="F125:G141">
    <cfRule type="cellIs" dxfId="67" priority="64" operator="equal">
      <formula>0</formula>
    </cfRule>
  </conditionalFormatting>
  <conditionalFormatting sqref="G125:G141">
    <cfRule type="cellIs" dxfId="66" priority="63" operator="equal">
      <formula>0</formula>
    </cfRule>
  </conditionalFormatting>
  <conditionalFormatting sqref="G125:G141">
    <cfRule type="cellIs" dxfId="65" priority="62" operator="equal">
      <formula>0</formula>
    </cfRule>
  </conditionalFormatting>
  <conditionalFormatting sqref="G125:G141">
    <cfRule type="cellIs" dxfId="64" priority="61" operator="equal">
      <formula>0</formula>
    </cfRule>
  </conditionalFormatting>
  <conditionalFormatting sqref="F73:F74 F28:F42 F44:F56 F58:F71 F77:F83 F88:G90 F85:F87 F91:F121 F4:F26 G4:G87 F124 G91:G141">
    <cfRule type="cellIs" dxfId="63" priority="60" operator="equal">
      <formula>0</formula>
    </cfRule>
  </conditionalFormatting>
  <conditionalFormatting sqref="G5:G141">
    <cfRule type="cellIs" dxfId="62" priority="59" operator="equal">
      <formula>0</formula>
    </cfRule>
  </conditionalFormatting>
  <conditionalFormatting sqref="F125:G141">
    <cfRule type="cellIs" dxfId="61" priority="58" operator="equal">
      <formula>0</formula>
    </cfRule>
  </conditionalFormatting>
  <conditionalFormatting sqref="G125:G141">
    <cfRule type="cellIs" dxfId="60" priority="57" operator="equal">
      <formula>0</formula>
    </cfRule>
  </conditionalFormatting>
  <conditionalFormatting sqref="G125:G141">
    <cfRule type="cellIs" dxfId="59" priority="56" operator="equal">
      <formula>0</formula>
    </cfRule>
  </conditionalFormatting>
  <conditionalFormatting sqref="G125:G141">
    <cfRule type="cellIs" dxfId="58" priority="55" operator="equal">
      <formula>0</formula>
    </cfRule>
  </conditionalFormatting>
  <conditionalFormatting sqref="F73:F74 F28:F42 F44:F56 F58:F71 F77:F83 F88:G90 F85:F87 F91:F121 F4:F26 G4:G87 F124 G91:G141">
    <cfRule type="cellIs" dxfId="57" priority="54" operator="equal">
      <formula>0</formula>
    </cfRule>
  </conditionalFormatting>
  <conditionalFormatting sqref="G5:G141">
    <cfRule type="cellIs" dxfId="56" priority="53" operator="equal">
      <formula>0</formula>
    </cfRule>
  </conditionalFormatting>
  <conditionalFormatting sqref="F125:G141">
    <cfRule type="cellIs" dxfId="55" priority="52" operator="equal">
      <formula>0</formula>
    </cfRule>
  </conditionalFormatting>
  <conditionalFormatting sqref="G125:G141">
    <cfRule type="cellIs" dxfId="54" priority="51" operator="equal">
      <formula>0</formula>
    </cfRule>
  </conditionalFormatting>
  <conditionalFormatting sqref="G125:G141">
    <cfRule type="cellIs" dxfId="53" priority="50" operator="equal">
      <formula>0</formula>
    </cfRule>
  </conditionalFormatting>
  <conditionalFormatting sqref="G125:G141">
    <cfRule type="cellIs" dxfId="52" priority="49" operator="equal">
      <formula>0</formula>
    </cfRule>
  </conditionalFormatting>
  <conditionalFormatting sqref="F73:F74 F28:F42 F44:F56 F58:F71 F77:F83 F88:G90 F85:F87 F91:F121 F4:F26 G4:G87 F124 G91:G141">
    <cfRule type="cellIs" dxfId="51" priority="48" operator="equal">
      <formula>0</formula>
    </cfRule>
  </conditionalFormatting>
  <conditionalFormatting sqref="G5:G141">
    <cfRule type="cellIs" dxfId="50" priority="47" operator="equal">
      <formula>0</formula>
    </cfRule>
  </conditionalFormatting>
  <conditionalFormatting sqref="F125:G141">
    <cfRule type="cellIs" dxfId="49" priority="46" operator="equal">
      <formula>0</formula>
    </cfRule>
  </conditionalFormatting>
  <conditionalFormatting sqref="G125:G141">
    <cfRule type="cellIs" dxfId="48" priority="45" operator="equal">
      <formula>0</formula>
    </cfRule>
  </conditionalFormatting>
  <conditionalFormatting sqref="G125:G141">
    <cfRule type="cellIs" dxfId="47" priority="44" operator="equal">
      <formula>0</formula>
    </cfRule>
  </conditionalFormatting>
  <conditionalFormatting sqref="G125:G141">
    <cfRule type="cellIs" dxfId="46" priority="43" operator="equal">
      <formula>0</formula>
    </cfRule>
  </conditionalFormatting>
  <conditionalFormatting sqref="F73:F74 F28:F42 F44:F56 F58:F71 F77:F83 F88:G90 F85:F87 F91:F121 F4:F26 G4:G87 F124:F141 G91:G141">
    <cfRule type="cellIs" dxfId="45" priority="42" operator="equal">
      <formula>0</formula>
    </cfRule>
  </conditionalFormatting>
  <conditionalFormatting sqref="G5:G141">
    <cfRule type="cellIs" dxfId="44" priority="41" operator="equal">
      <formula>0</formula>
    </cfRule>
  </conditionalFormatting>
  <conditionalFormatting sqref="F73:F74 F28:F42 F44:F56 F58:F71 F77:F83 F88:G90 F85:F87 F91:F121 F4:F26 G4:G87 F124 G91:G141">
    <cfRule type="cellIs" dxfId="43" priority="40" operator="equal">
      <formula>0</formula>
    </cfRule>
  </conditionalFormatting>
  <conditionalFormatting sqref="G5:G141">
    <cfRule type="cellIs" dxfId="42" priority="39" operator="equal">
      <formula>0</formula>
    </cfRule>
  </conditionalFormatting>
  <conditionalFormatting sqref="F125:G141">
    <cfRule type="cellIs" dxfId="41" priority="38" operator="equal">
      <formula>0</formula>
    </cfRule>
  </conditionalFormatting>
  <conditionalFormatting sqref="G125:G141">
    <cfRule type="cellIs" dxfId="40" priority="37" operator="equal">
      <formula>0</formula>
    </cfRule>
  </conditionalFormatting>
  <conditionalFormatting sqref="G125:G141">
    <cfRule type="cellIs" dxfId="39" priority="36" operator="equal">
      <formula>0</formula>
    </cfRule>
  </conditionalFormatting>
  <conditionalFormatting sqref="G125:G141">
    <cfRule type="cellIs" dxfId="38" priority="35" operator="equal">
      <formula>0</formula>
    </cfRule>
  </conditionalFormatting>
  <conditionalFormatting sqref="F73:F74 F28:F42 F44:F56 F58:F71 F77:F83 F88:G90 F85:F87 F91:F121 F4:F26 G4:G87 F124 G91:G141">
    <cfRule type="cellIs" dxfId="37" priority="34" operator="equal">
      <formula>0</formula>
    </cfRule>
  </conditionalFormatting>
  <conditionalFormatting sqref="G5:G141">
    <cfRule type="cellIs" dxfId="36" priority="33" operator="equal">
      <formula>0</formula>
    </cfRule>
  </conditionalFormatting>
  <conditionalFormatting sqref="F125:G141">
    <cfRule type="cellIs" dxfId="35" priority="32" operator="equal">
      <formula>0</formula>
    </cfRule>
  </conditionalFormatting>
  <conditionalFormatting sqref="G125:G141">
    <cfRule type="cellIs" dxfId="34" priority="31" operator="equal">
      <formula>0</formula>
    </cfRule>
  </conditionalFormatting>
  <conditionalFormatting sqref="G125:G141">
    <cfRule type="cellIs" dxfId="33" priority="30" operator="equal">
      <formula>0</formula>
    </cfRule>
  </conditionalFormatting>
  <conditionalFormatting sqref="G125:G141">
    <cfRule type="cellIs" dxfId="32" priority="29" operator="equal">
      <formula>0</formula>
    </cfRule>
  </conditionalFormatting>
  <conditionalFormatting sqref="F73:F74 F28:F42 F44:F56 F58:F71 F77:F83 F88:G90 F85:F87 F91:F121 F4:F26 G4:G87 F124 G91:G141">
    <cfRule type="cellIs" dxfId="31" priority="28" operator="equal">
      <formula>0</formula>
    </cfRule>
  </conditionalFormatting>
  <conditionalFormatting sqref="G5:G141">
    <cfRule type="cellIs" dxfId="30" priority="27" operator="equal">
      <formula>0</formula>
    </cfRule>
  </conditionalFormatting>
  <conditionalFormatting sqref="F125:G141">
    <cfRule type="cellIs" dxfId="29" priority="26" operator="equal">
      <formula>0</formula>
    </cfRule>
  </conditionalFormatting>
  <conditionalFormatting sqref="G125:G141">
    <cfRule type="cellIs" dxfId="28" priority="25" operator="equal">
      <formula>0</formula>
    </cfRule>
  </conditionalFormatting>
  <conditionalFormatting sqref="G125:G141">
    <cfRule type="cellIs" dxfId="27" priority="24" operator="equal">
      <formula>0</formula>
    </cfRule>
  </conditionalFormatting>
  <conditionalFormatting sqref="G125:G141">
    <cfRule type="cellIs" dxfId="26" priority="23" operator="equal">
      <formula>0</formula>
    </cfRule>
  </conditionalFormatting>
  <conditionalFormatting sqref="F73:F74 F28:F42 F44:F56 F58:F71 F77:F83 F88:G90 F85:F87 F91:F121 F4:F26 G4:G87 F124 G91:G141">
    <cfRule type="cellIs" dxfId="25" priority="22" operator="equal">
      <formula>0</formula>
    </cfRule>
  </conditionalFormatting>
  <conditionalFormatting sqref="G5:G141">
    <cfRule type="cellIs" dxfId="24" priority="21" operator="equal">
      <formula>0</formula>
    </cfRule>
  </conditionalFormatting>
  <conditionalFormatting sqref="F125:G141">
    <cfRule type="cellIs" dxfId="23" priority="20" operator="equal">
      <formula>0</formula>
    </cfRule>
  </conditionalFormatting>
  <conditionalFormatting sqref="G125:G141">
    <cfRule type="cellIs" dxfId="22" priority="19" operator="equal">
      <formula>0</formula>
    </cfRule>
  </conditionalFormatting>
  <conditionalFormatting sqref="G125:G141">
    <cfRule type="cellIs" dxfId="21" priority="18" operator="equal">
      <formula>0</formula>
    </cfRule>
  </conditionalFormatting>
  <conditionalFormatting sqref="G125:G141">
    <cfRule type="cellIs" dxfId="20" priority="17" operator="equal">
      <formula>0</formula>
    </cfRule>
  </conditionalFormatting>
  <conditionalFormatting sqref="F73:F74 F28:F42 F44:F56 F58:F71 F77:F83 F88:G90 F85:F87 F91:F121 F4:F26 G4:G87 F124:F141 G91:G141">
    <cfRule type="cellIs" dxfId="19" priority="16" operator="equal">
      <formula>0</formula>
    </cfRule>
  </conditionalFormatting>
  <conditionalFormatting sqref="G5:G141">
    <cfRule type="cellIs" dxfId="18" priority="15" operator="equal">
      <formula>0</formula>
    </cfRule>
  </conditionalFormatting>
  <conditionalFormatting sqref="F4:G141">
    <cfRule type="cellIs" dxfId="17" priority="14" operator="equal">
      <formula>0</formula>
    </cfRule>
  </conditionalFormatting>
  <conditionalFormatting sqref="G4:G141">
    <cfRule type="cellIs" dxfId="16" priority="13" operator="equal">
      <formula>0</formula>
    </cfRule>
  </conditionalFormatting>
  <conditionalFormatting sqref="F4:G141">
    <cfRule type="cellIs" dxfId="15" priority="12" operator="equal">
      <formula>0</formula>
    </cfRule>
  </conditionalFormatting>
  <conditionalFormatting sqref="G4:G141">
    <cfRule type="cellIs" dxfId="14" priority="11" operator="equal">
      <formula>0</formula>
    </cfRule>
  </conditionalFormatting>
  <conditionalFormatting sqref="F4:G141">
    <cfRule type="cellIs" dxfId="13" priority="10" operator="equal">
      <formula>0</formula>
    </cfRule>
  </conditionalFormatting>
  <conditionalFormatting sqref="G4:G141">
    <cfRule type="cellIs" dxfId="12" priority="9" operator="equal">
      <formula>0</formula>
    </cfRule>
  </conditionalFormatting>
  <conditionalFormatting sqref="F4:G141">
    <cfRule type="cellIs" dxfId="11" priority="8" operator="equal">
      <formula>0</formula>
    </cfRule>
  </conditionalFormatting>
  <conditionalFormatting sqref="G4:G141">
    <cfRule type="cellIs" dxfId="10" priority="7" operator="equal">
      <formula>0</formula>
    </cfRule>
  </conditionalFormatting>
  <conditionalFormatting sqref="F4:G141">
    <cfRule type="cellIs" dxfId="9" priority="6" operator="equal">
      <formula>0</formula>
    </cfRule>
  </conditionalFormatting>
  <conditionalFormatting sqref="G4:G141">
    <cfRule type="cellIs" dxfId="8" priority="5" operator="equal">
      <formula>0</formula>
    </cfRule>
  </conditionalFormatting>
  <conditionalFormatting sqref="F73:F74 F28:F42 F44:F56 F58:F71 F77:F83 F88:G90 F85:F87 F91:F119 F4:F26 G4:G87 F122:F141 G91:G141">
    <cfRule type="cellIs" dxfId="7" priority="4" operator="equal">
      <formula>0</formula>
    </cfRule>
  </conditionalFormatting>
  <conditionalFormatting sqref="G5:G141">
    <cfRule type="cellIs" dxfId="6" priority="3" operator="equal">
      <formula>0</formula>
    </cfRule>
  </conditionalFormatting>
  <conditionalFormatting sqref="F84:G86 F87:F115 F118:F141 F73:F74 F28:F42 F44:F56 F58:F71 F77:F83 F4:F26 G4:G83 G87:G141">
    <cfRule type="cellIs" dxfId="5" priority="2" operator="equal">
      <formula>0</formula>
    </cfRule>
  </conditionalFormatting>
  <conditionalFormatting sqref="G5:G141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115" workbookViewId="0">
      <selection activeCell="G5" sqref="G5:G141"/>
    </sheetView>
  </sheetViews>
  <sheetFormatPr defaultRowHeight="11.25" x14ac:dyDescent="0.2"/>
  <cols>
    <col min="1" max="1" width="33.1640625" bestFit="1" customWidth="1"/>
    <col min="7" max="7" width="10.1640625" bestFit="1" customWidth="1"/>
    <col min="8" max="8" width="13.83203125" bestFit="1" customWidth="1"/>
  </cols>
  <sheetData>
    <row r="1" spans="1:8" ht="15.75" x14ac:dyDescent="0.25">
      <c r="A1" s="1"/>
      <c r="B1" s="482" t="s">
        <v>98</v>
      </c>
      <c r="C1" s="482"/>
      <c r="D1" s="482"/>
      <c r="E1" s="482"/>
      <c r="F1" s="201">
        <f>SUM(F4:F141)</f>
        <v>94</v>
      </c>
      <c r="G1" s="201">
        <f>SUM(G4:G141)</f>
        <v>22030</v>
      </c>
    </row>
    <row r="2" spans="1:8" ht="12.75" x14ac:dyDescent="0.2">
      <c r="A2" s="43" t="s">
        <v>0</v>
      </c>
      <c r="B2" s="479" t="s">
        <v>306</v>
      </c>
      <c r="C2" s="480"/>
      <c r="D2" s="480"/>
      <c r="E2" s="481"/>
      <c r="F2" s="477" t="s">
        <v>308</v>
      </c>
      <c r="G2" s="477" t="s">
        <v>72</v>
      </c>
      <c r="H2" s="463" t="s">
        <v>71</v>
      </c>
    </row>
    <row r="3" spans="1:8" ht="22.5" x14ac:dyDescent="0.2">
      <c r="A3" s="45"/>
      <c r="B3" s="248" t="s">
        <v>1</v>
      </c>
      <c r="C3" s="248" t="s">
        <v>2</v>
      </c>
      <c r="D3" s="248" t="s">
        <v>3</v>
      </c>
      <c r="E3" s="248" t="s">
        <v>4</v>
      </c>
      <c r="F3" s="478"/>
      <c r="G3" s="478"/>
      <c r="H3" s="464"/>
    </row>
    <row r="4" spans="1:8" ht="15.75" x14ac:dyDescent="0.25">
      <c r="A4" s="313" t="s">
        <v>5</v>
      </c>
      <c r="B4" s="335">
        <v>10</v>
      </c>
      <c r="C4" s="335">
        <v>10</v>
      </c>
      <c r="D4" s="335">
        <v>5</v>
      </c>
      <c r="E4" s="335">
        <v>15</v>
      </c>
      <c r="F4" s="200"/>
      <c r="G4" s="200"/>
    </row>
    <row r="5" spans="1:8" ht="15.75" x14ac:dyDescent="0.25">
      <c r="A5" s="192" t="s">
        <v>6</v>
      </c>
      <c r="B5" s="139">
        <v>6</v>
      </c>
      <c r="C5" s="139">
        <v>10</v>
      </c>
      <c r="D5" s="138">
        <v>3.5</v>
      </c>
      <c r="E5" s="138">
        <v>12.5</v>
      </c>
      <c r="F5" s="200">
        <v>10</v>
      </c>
      <c r="G5" s="200">
        <f>F5*220</f>
        <v>2200</v>
      </c>
      <c r="H5" s="72"/>
    </row>
    <row r="6" spans="1:8" ht="15.75" x14ac:dyDescent="0.25">
      <c r="A6" s="192" t="s">
        <v>8</v>
      </c>
      <c r="B6" s="139">
        <v>4</v>
      </c>
      <c r="C6" s="140"/>
      <c r="D6" s="138">
        <v>1.5</v>
      </c>
      <c r="E6" s="138">
        <v>2.5</v>
      </c>
      <c r="F6" s="200"/>
      <c r="G6" s="200">
        <f>F6*310</f>
        <v>0</v>
      </c>
    </row>
    <row r="7" spans="1:8" ht="15.75" x14ac:dyDescent="0.25">
      <c r="A7" s="313" t="s">
        <v>7</v>
      </c>
      <c r="B7" s="336">
        <v>11.5</v>
      </c>
      <c r="C7" s="335">
        <v>18</v>
      </c>
      <c r="D7" s="336">
        <v>1.5</v>
      </c>
      <c r="E7" s="335">
        <v>28</v>
      </c>
      <c r="F7" s="200"/>
      <c r="G7" s="200"/>
    </row>
    <row r="8" spans="1:8" ht="15.75" x14ac:dyDescent="0.25">
      <c r="A8" s="192" t="s">
        <v>6</v>
      </c>
      <c r="B8" s="138">
        <v>6.5</v>
      </c>
      <c r="C8" s="139">
        <v>18</v>
      </c>
      <c r="D8" s="138">
        <v>1.5</v>
      </c>
      <c r="E8" s="139">
        <v>23</v>
      </c>
      <c r="F8" s="200"/>
      <c r="G8" s="200">
        <f t="shared" ref="G8" si="0">F8*220</f>
        <v>0</v>
      </c>
      <c r="H8" s="72"/>
    </row>
    <row r="9" spans="1:8" ht="15.75" x14ac:dyDescent="0.25">
      <c r="A9" s="192" t="s">
        <v>8</v>
      </c>
      <c r="B9" s="139">
        <v>5</v>
      </c>
      <c r="C9" s="140"/>
      <c r="D9" s="140"/>
      <c r="E9" s="139">
        <v>5</v>
      </c>
      <c r="F9" s="200"/>
      <c r="G9" s="200">
        <f t="shared" ref="G9" si="1">F9*310</f>
        <v>0</v>
      </c>
    </row>
    <row r="10" spans="1:8" ht="15.75" x14ac:dyDescent="0.25">
      <c r="A10" s="313" t="s">
        <v>9</v>
      </c>
      <c r="B10" s="336">
        <v>9.5</v>
      </c>
      <c r="C10" s="335">
        <v>4</v>
      </c>
      <c r="D10" s="336">
        <v>1.5</v>
      </c>
      <c r="E10" s="335">
        <v>12</v>
      </c>
      <c r="F10" s="200"/>
      <c r="G10" s="200"/>
    </row>
    <row r="11" spans="1:8" ht="15.75" x14ac:dyDescent="0.25">
      <c r="A11" s="192" t="s">
        <v>6</v>
      </c>
      <c r="B11" s="138">
        <v>7.5</v>
      </c>
      <c r="C11" s="140"/>
      <c r="D11" s="138">
        <v>1.5</v>
      </c>
      <c r="E11" s="139">
        <v>6</v>
      </c>
      <c r="F11" s="200">
        <v>10</v>
      </c>
      <c r="G11" s="200">
        <f t="shared" ref="G11" si="2">F11*220</f>
        <v>2200</v>
      </c>
    </row>
    <row r="12" spans="1:8" ht="15.75" x14ac:dyDescent="0.25">
      <c r="A12" s="192" t="s">
        <v>8</v>
      </c>
      <c r="B12" s="139">
        <v>2</v>
      </c>
      <c r="C12" s="139">
        <v>4</v>
      </c>
      <c r="D12" s="140"/>
      <c r="E12" s="139">
        <v>6</v>
      </c>
      <c r="F12" s="200"/>
      <c r="G12" s="200">
        <f t="shared" ref="G12" si="3">F12*310</f>
        <v>0</v>
      </c>
    </row>
    <row r="13" spans="1:8" ht="15.75" x14ac:dyDescent="0.25">
      <c r="A13" s="313" t="s">
        <v>10</v>
      </c>
      <c r="B13" s="337"/>
      <c r="C13" s="335">
        <v>20</v>
      </c>
      <c r="D13" s="336">
        <v>2.5</v>
      </c>
      <c r="E13" s="336">
        <v>17.5</v>
      </c>
      <c r="F13" s="200"/>
      <c r="G13" s="200"/>
    </row>
    <row r="14" spans="1:8" ht="15.75" x14ac:dyDescent="0.25">
      <c r="A14" s="192" t="s">
        <v>6</v>
      </c>
      <c r="B14" s="140"/>
      <c r="C14" s="139">
        <v>20</v>
      </c>
      <c r="D14" s="138">
        <v>2.5</v>
      </c>
      <c r="E14" s="138">
        <v>17.5</v>
      </c>
      <c r="F14" s="200"/>
      <c r="G14" s="200">
        <f>F14*220</f>
        <v>0</v>
      </c>
    </row>
    <row r="15" spans="1:8" ht="15.75" x14ac:dyDescent="0.25">
      <c r="A15" s="321" t="s">
        <v>294</v>
      </c>
      <c r="F15" s="200"/>
      <c r="G15" s="200"/>
    </row>
    <row r="16" spans="1:8" ht="15.75" x14ac:dyDescent="0.25">
      <c r="A16" s="192" t="s">
        <v>6</v>
      </c>
      <c r="F16" s="200"/>
      <c r="G16" s="200">
        <f t="shared" ref="G16" si="4">F16*220</f>
        <v>0</v>
      </c>
    </row>
    <row r="17" spans="1:8" ht="15.75" x14ac:dyDescent="0.25">
      <c r="A17" s="192" t="s">
        <v>8</v>
      </c>
      <c r="F17" s="200"/>
      <c r="G17" s="200">
        <f t="shared" ref="G17" si="5">F17*310</f>
        <v>0</v>
      </c>
    </row>
    <row r="18" spans="1:8" ht="15.75" x14ac:dyDescent="0.25">
      <c r="A18" s="321" t="s">
        <v>295</v>
      </c>
      <c r="B18" s="337"/>
      <c r="C18" s="335">
        <v>10</v>
      </c>
      <c r="D18" s="337"/>
      <c r="E18" s="335">
        <v>10</v>
      </c>
      <c r="F18" s="200"/>
      <c r="G18" s="200"/>
    </row>
    <row r="19" spans="1:8" ht="15.75" x14ac:dyDescent="0.25">
      <c r="A19" s="192" t="s">
        <v>6</v>
      </c>
      <c r="B19" s="140"/>
      <c r="C19" s="139">
        <v>10</v>
      </c>
      <c r="D19" s="140"/>
      <c r="E19" s="139">
        <v>10</v>
      </c>
      <c r="F19" s="200"/>
      <c r="G19" s="200">
        <f>F19*220</f>
        <v>0</v>
      </c>
    </row>
    <row r="20" spans="1:8" ht="15.75" x14ac:dyDescent="0.25">
      <c r="A20" s="313" t="s">
        <v>12</v>
      </c>
      <c r="B20" s="335">
        <v>11</v>
      </c>
      <c r="C20" s="335">
        <v>4</v>
      </c>
      <c r="D20" s="337"/>
      <c r="E20" s="335">
        <v>15</v>
      </c>
      <c r="F20" s="200"/>
      <c r="G20" s="200"/>
    </row>
    <row r="21" spans="1:8" ht="15.75" x14ac:dyDescent="0.25">
      <c r="A21" s="192" t="s">
        <v>6</v>
      </c>
      <c r="B21" s="139">
        <v>11</v>
      </c>
      <c r="C21" s="139">
        <v>4</v>
      </c>
      <c r="D21" s="140"/>
      <c r="E21" s="139">
        <v>15</v>
      </c>
      <c r="F21" s="200"/>
      <c r="G21" s="200">
        <f t="shared" ref="G21" si="6">F21*220</f>
        <v>0</v>
      </c>
    </row>
    <row r="22" spans="1:8" ht="15.75" x14ac:dyDescent="0.25">
      <c r="A22" s="313" t="s">
        <v>13</v>
      </c>
      <c r="B22" s="335">
        <v>15</v>
      </c>
      <c r="C22" s="335">
        <v>14</v>
      </c>
      <c r="D22" s="336">
        <v>0.5</v>
      </c>
      <c r="E22" s="336">
        <v>28.5</v>
      </c>
      <c r="F22" s="200"/>
      <c r="G22" s="200"/>
    </row>
    <row r="23" spans="1:8" ht="15.75" x14ac:dyDescent="0.25">
      <c r="A23" s="192" t="s">
        <v>6</v>
      </c>
      <c r="B23" s="138">
        <v>13.5</v>
      </c>
      <c r="C23" s="139">
        <v>10</v>
      </c>
      <c r="D23" s="138">
        <v>0.5</v>
      </c>
      <c r="E23" s="139">
        <v>23</v>
      </c>
      <c r="F23" s="200">
        <v>10</v>
      </c>
      <c r="G23" s="200">
        <f t="shared" ref="G23:G65" si="7">F23*220</f>
        <v>2200</v>
      </c>
    </row>
    <row r="24" spans="1:8" ht="15.75" x14ac:dyDescent="0.25">
      <c r="A24" s="192" t="s">
        <v>8</v>
      </c>
      <c r="B24" s="138">
        <v>1.5</v>
      </c>
      <c r="C24" s="139">
        <v>4</v>
      </c>
      <c r="D24" s="140"/>
      <c r="E24" s="138">
        <v>5.5</v>
      </c>
      <c r="F24" s="200"/>
      <c r="G24" s="200">
        <f t="shared" ref="G24:G67" si="8">F24*310</f>
        <v>0</v>
      </c>
    </row>
    <row r="25" spans="1:8" ht="15.75" x14ac:dyDescent="0.25">
      <c r="A25" s="313" t="s">
        <v>14</v>
      </c>
      <c r="B25" s="336">
        <v>4.5</v>
      </c>
      <c r="C25" s="335">
        <v>24</v>
      </c>
      <c r="D25" s="336">
        <v>2.5</v>
      </c>
      <c r="E25" s="335">
        <v>26</v>
      </c>
      <c r="F25" s="200"/>
      <c r="G25" s="200"/>
    </row>
    <row r="26" spans="1:8" ht="15.75" x14ac:dyDescent="0.25">
      <c r="A26" s="192" t="s">
        <v>6</v>
      </c>
      <c r="B26" s="139">
        <v>1</v>
      </c>
      <c r="C26" s="139">
        <v>20</v>
      </c>
      <c r="D26" s="139">
        <v>1</v>
      </c>
      <c r="E26" s="139">
        <v>20</v>
      </c>
      <c r="F26" s="200"/>
      <c r="G26" s="200">
        <f t="shared" si="7"/>
        <v>0</v>
      </c>
    </row>
    <row r="27" spans="1:8" ht="15.75" x14ac:dyDescent="0.25">
      <c r="A27" s="192" t="s">
        <v>8</v>
      </c>
      <c r="B27" s="138">
        <v>3.5</v>
      </c>
      <c r="C27" s="139">
        <v>4</v>
      </c>
      <c r="D27" s="138">
        <v>1.5</v>
      </c>
      <c r="E27" s="139">
        <v>6</v>
      </c>
      <c r="F27" s="212"/>
      <c r="G27" s="200">
        <f t="shared" si="8"/>
        <v>0</v>
      </c>
    </row>
    <row r="28" spans="1:8" ht="15.75" x14ac:dyDescent="0.25">
      <c r="A28" s="313" t="s">
        <v>15</v>
      </c>
      <c r="B28" s="336">
        <v>12.5</v>
      </c>
      <c r="C28" s="335">
        <v>10</v>
      </c>
      <c r="D28" s="336">
        <v>5.5</v>
      </c>
      <c r="E28" s="335">
        <v>17</v>
      </c>
      <c r="F28" s="200"/>
      <c r="G28" s="200"/>
    </row>
    <row r="29" spans="1:8" ht="15.75" x14ac:dyDescent="0.25">
      <c r="A29" s="192" t="s">
        <v>6</v>
      </c>
      <c r="B29" s="139">
        <v>7</v>
      </c>
      <c r="C29" s="139">
        <v>10</v>
      </c>
      <c r="D29" s="138">
        <v>5.5</v>
      </c>
      <c r="E29" s="138">
        <v>11.5</v>
      </c>
      <c r="F29" s="200"/>
      <c r="G29" s="200">
        <f t="shared" si="7"/>
        <v>0</v>
      </c>
    </row>
    <row r="30" spans="1:8" ht="15.75" x14ac:dyDescent="0.25">
      <c r="A30" s="192" t="s">
        <v>8</v>
      </c>
      <c r="B30" s="138">
        <v>5.5</v>
      </c>
      <c r="C30" s="140"/>
      <c r="D30" s="140"/>
      <c r="E30" s="138">
        <v>5.5</v>
      </c>
      <c r="F30" s="200"/>
      <c r="G30" s="200">
        <f t="shared" si="8"/>
        <v>0</v>
      </c>
      <c r="H30" s="72"/>
    </row>
    <row r="31" spans="1:8" ht="15.75" x14ac:dyDescent="0.25">
      <c r="A31" s="313" t="s">
        <v>16</v>
      </c>
      <c r="B31" s="335">
        <v>11</v>
      </c>
      <c r="C31" s="335">
        <v>42</v>
      </c>
      <c r="D31" s="335">
        <v>5</v>
      </c>
      <c r="E31" s="335">
        <v>48</v>
      </c>
      <c r="F31" s="200"/>
      <c r="G31" s="200"/>
    </row>
    <row r="32" spans="1:8" ht="15.75" x14ac:dyDescent="0.25">
      <c r="A32" s="192" t="s">
        <v>6</v>
      </c>
      <c r="B32" s="139">
        <v>11</v>
      </c>
      <c r="C32" s="139">
        <v>38</v>
      </c>
      <c r="D32" s="139">
        <v>5</v>
      </c>
      <c r="E32" s="139">
        <v>44</v>
      </c>
      <c r="F32" s="200"/>
      <c r="G32" s="200">
        <f t="shared" si="7"/>
        <v>0</v>
      </c>
    </row>
    <row r="33" spans="1:8" ht="15.75" x14ac:dyDescent="0.25">
      <c r="A33" s="192" t="s">
        <v>8</v>
      </c>
      <c r="B33" s="140"/>
      <c r="C33" s="139">
        <v>4</v>
      </c>
      <c r="D33" s="140"/>
      <c r="E33" s="139">
        <v>4</v>
      </c>
      <c r="F33" s="200"/>
      <c r="G33" s="200">
        <f t="shared" si="8"/>
        <v>0</v>
      </c>
    </row>
    <row r="34" spans="1:8" ht="15.75" x14ac:dyDescent="0.25">
      <c r="A34" s="313" t="s">
        <v>17</v>
      </c>
      <c r="B34" s="336">
        <v>17.5</v>
      </c>
      <c r="C34" s="337"/>
      <c r="D34" s="337"/>
      <c r="E34" s="336">
        <v>17.5</v>
      </c>
      <c r="F34" s="200"/>
      <c r="G34" s="200"/>
    </row>
    <row r="35" spans="1:8" ht="15.75" x14ac:dyDescent="0.25">
      <c r="A35" s="192" t="s">
        <v>6</v>
      </c>
      <c r="B35" s="139">
        <v>14</v>
      </c>
      <c r="C35" s="140"/>
      <c r="D35" s="140"/>
      <c r="E35" s="139">
        <v>14</v>
      </c>
      <c r="F35" s="200"/>
      <c r="G35" s="200">
        <f t="shared" si="7"/>
        <v>0</v>
      </c>
    </row>
    <row r="36" spans="1:8" ht="15.75" x14ac:dyDescent="0.25">
      <c r="A36" s="192" t="s">
        <v>8</v>
      </c>
      <c r="B36" s="138">
        <v>3.5</v>
      </c>
      <c r="C36" s="140"/>
      <c r="D36" s="140"/>
      <c r="E36" s="138">
        <v>3.5</v>
      </c>
      <c r="F36" s="200"/>
      <c r="G36" s="200">
        <f t="shared" si="8"/>
        <v>0</v>
      </c>
    </row>
    <row r="37" spans="1:8" ht="15.75" x14ac:dyDescent="0.25">
      <c r="A37" s="313" t="s">
        <v>18</v>
      </c>
      <c r="B37" s="337"/>
      <c r="C37" s="335">
        <v>65</v>
      </c>
      <c r="D37" s="336">
        <v>23.5</v>
      </c>
      <c r="E37" s="336">
        <v>41.5</v>
      </c>
      <c r="F37" s="200"/>
      <c r="G37" s="200"/>
    </row>
    <row r="38" spans="1:8" ht="15.75" x14ac:dyDescent="0.25">
      <c r="A38" s="192" t="s">
        <v>6</v>
      </c>
      <c r="B38" s="140"/>
      <c r="C38" s="139">
        <v>57</v>
      </c>
      <c r="D38" s="139">
        <v>20</v>
      </c>
      <c r="E38" s="139">
        <v>37</v>
      </c>
      <c r="F38" s="200"/>
      <c r="G38" s="200">
        <f t="shared" si="7"/>
        <v>0</v>
      </c>
      <c r="H38" s="72"/>
    </row>
    <row r="39" spans="1:8" ht="15.75" x14ac:dyDescent="0.25">
      <c r="A39" s="192" t="s">
        <v>8</v>
      </c>
      <c r="B39" s="140"/>
      <c r="C39" s="139">
        <v>8</v>
      </c>
      <c r="D39" s="138">
        <v>3.5</v>
      </c>
      <c r="E39" s="138">
        <v>4.5</v>
      </c>
      <c r="F39" s="200"/>
      <c r="G39" s="200">
        <f t="shared" si="8"/>
        <v>0</v>
      </c>
      <c r="H39" s="72"/>
    </row>
    <row r="40" spans="1:8" ht="15.75" x14ac:dyDescent="0.25">
      <c r="A40" s="313" t="s">
        <v>19</v>
      </c>
      <c r="B40" s="335">
        <v>7</v>
      </c>
      <c r="C40" s="335">
        <v>10</v>
      </c>
      <c r="D40" s="336">
        <v>1.5</v>
      </c>
      <c r="E40" s="336">
        <v>15.5</v>
      </c>
      <c r="F40" s="200"/>
      <c r="G40" s="200"/>
    </row>
    <row r="41" spans="1:8" ht="15.75" x14ac:dyDescent="0.25">
      <c r="A41" s="192" t="s">
        <v>6</v>
      </c>
      <c r="B41" s="138">
        <v>1.5</v>
      </c>
      <c r="C41" s="139">
        <v>10</v>
      </c>
      <c r="D41" s="138">
        <v>1.5</v>
      </c>
      <c r="E41" s="139">
        <v>10</v>
      </c>
      <c r="F41" s="200">
        <v>10</v>
      </c>
      <c r="G41" s="200">
        <f t="shared" si="7"/>
        <v>2200</v>
      </c>
      <c r="H41" s="72"/>
    </row>
    <row r="42" spans="1:8" ht="15.75" x14ac:dyDescent="0.25">
      <c r="A42" s="192" t="s">
        <v>8</v>
      </c>
      <c r="B42" s="138">
        <v>5.5</v>
      </c>
      <c r="C42" s="140"/>
      <c r="D42" s="140"/>
      <c r="E42" s="138">
        <v>5.5</v>
      </c>
      <c r="F42" s="200"/>
      <c r="G42" s="200">
        <f t="shared" si="8"/>
        <v>0</v>
      </c>
    </row>
    <row r="43" spans="1:8" ht="15.75" x14ac:dyDescent="0.25">
      <c r="A43" s="313" t="s">
        <v>20</v>
      </c>
      <c r="B43" s="335">
        <v>8</v>
      </c>
      <c r="C43" s="335">
        <v>80</v>
      </c>
      <c r="D43" s="335">
        <v>22</v>
      </c>
      <c r="E43" s="335">
        <v>66</v>
      </c>
      <c r="F43" s="212"/>
      <c r="G43" s="200"/>
    </row>
    <row r="44" spans="1:8" ht="15.75" x14ac:dyDescent="0.25">
      <c r="A44" s="192" t="s">
        <v>6</v>
      </c>
      <c r="B44" s="139">
        <v>8</v>
      </c>
      <c r="C44" s="139">
        <v>70</v>
      </c>
      <c r="D44" s="139">
        <v>18</v>
      </c>
      <c r="E44" s="139">
        <v>60</v>
      </c>
      <c r="F44" s="200"/>
      <c r="G44" s="200">
        <f t="shared" si="7"/>
        <v>0</v>
      </c>
    </row>
    <row r="45" spans="1:8" ht="15.75" x14ac:dyDescent="0.25">
      <c r="A45" s="192" t="s">
        <v>8</v>
      </c>
      <c r="B45" s="140"/>
      <c r="C45" s="139">
        <v>10</v>
      </c>
      <c r="D45" s="139">
        <v>4</v>
      </c>
      <c r="E45" s="139">
        <v>6</v>
      </c>
      <c r="F45" s="200"/>
      <c r="G45" s="200">
        <f t="shared" si="8"/>
        <v>0</v>
      </c>
    </row>
    <row r="46" spans="1:8" ht="15.75" x14ac:dyDescent="0.25">
      <c r="A46" s="313" t="s">
        <v>21</v>
      </c>
      <c r="B46" s="335">
        <v>9</v>
      </c>
      <c r="C46" s="335">
        <v>28</v>
      </c>
      <c r="D46" s="336">
        <v>11.5</v>
      </c>
      <c r="E46" s="336">
        <v>25.5</v>
      </c>
      <c r="F46" s="200"/>
      <c r="G46" s="200"/>
    </row>
    <row r="47" spans="1:8" ht="15.75" x14ac:dyDescent="0.25">
      <c r="A47" s="192" t="s">
        <v>6</v>
      </c>
      <c r="B47" s="138">
        <v>8.5</v>
      </c>
      <c r="C47" s="139">
        <v>24</v>
      </c>
      <c r="D47" s="138">
        <v>8.5</v>
      </c>
      <c r="E47" s="139">
        <v>24</v>
      </c>
      <c r="F47" s="200"/>
      <c r="G47" s="200">
        <f t="shared" si="7"/>
        <v>0</v>
      </c>
    </row>
    <row r="48" spans="1:8" ht="15.75" x14ac:dyDescent="0.25">
      <c r="A48" s="192" t="s">
        <v>8</v>
      </c>
      <c r="B48" s="138">
        <v>0.5</v>
      </c>
      <c r="C48" s="139">
        <v>4</v>
      </c>
      <c r="D48" s="139">
        <v>3</v>
      </c>
      <c r="E48" s="138">
        <v>1.5</v>
      </c>
      <c r="F48" s="200"/>
      <c r="G48" s="200">
        <f t="shared" si="8"/>
        <v>0</v>
      </c>
    </row>
    <row r="49" spans="1:8" ht="15.75" x14ac:dyDescent="0.25">
      <c r="A49" s="313" t="s">
        <v>22</v>
      </c>
      <c r="B49" s="336">
        <v>7.5</v>
      </c>
      <c r="C49" s="335">
        <v>14</v>
      </c>
      <c r="D49" s="337"/>
      <c r="E49" s="336">
        <v>21.5</v>
      </c>
      <c r="F49" s="200"/>
      <c r="G49" s="200"/>
    </row>
    <row r="50" spans="1:8" ht="15.75" x14ac:dyDescent="0.25">
      <c r="A50" s="192" t="s">
        <v>6</v>
      </c>
      <c r="B50" s="139">
        <v>4</v>
      </c>
      <c r="C50" s="139">
        <v>10</v>
      </c>
      <c r="D50" s="140"/>
      <c r="E50" s="139">
        <v>14</v>
      </c>
      <c r="F50" s="200">
        <v>10</v>
      </c>
      <c r="G50" s="200">
        <f t="shared" si="7"/>
        <v>2200</v>
      </c>
    </row>
    <row r="51" spans="1:8" ht="15.75" x14ac:dyDescent="0.25">
      <c r="A51" s="192" t="s">
        <v>8</v>
      </c>
      <c r="B51" s="138">
        <v>3.5</v>
      </c>
      <c r="C51" s="139">
        <v>4</v>
      </c>
      <c r="D51" s="140"/>
      <c r="E51" s="138">
        <v>7.5</v>
      </c>
      <c r="F51" s="200"/>
      <c r="G51" s="200">
        <f t="shared" si="8"/>
        <v>0</v>
      </c>
    </row>
    <row r="52" spans="1:8" ht="15.75" x14ac:dyDescent="0.25">
      <c r="A52" s="313" t="s">
        <v>23</v>
      </c>
      <c r="B52" s="335">
        <v>3</v>
      </c>
      <c r="C52" s="335">
        <v>99</v>
      </c>
      <c r="D52" s="336">
        <v>43.5</v>
      </c>
      <c r="E52" s="336">
        <v>58.5</v>
      </c>
      <c r="F52" s="200"/>
      <c r="G52" s="200"/>
    </row>
    <row r="53" spans="1:8" ht="15.75" x14ac:dyDescent="0.25">
      <c r="A53" s="192" t="s">
        <v>6</v>
      </c>
      <c r="B53" s="140"/>
      <c r="C53" s="139">
        <v>90</v>
      </c>
      <c r="D53" s="138">
        <v>40.5</v>
      </c>
      <c r="E53" s="138">
        <v>49.5</v>
      </c>
      <c r="F53" s="200"/>
      <c r="G53" s="200">
        <f t="shared" si="7"/>
        <v>0</v>
      </c>
    </row>
    <row r="54" spans="1:8" ht="15.75" x14ac:dyDescent="0.25">
      <c r="A54" s="192" t="s">
        <v>8</v>
      </c>
      <c r="B54" s="139">
        <v>3</v>
      </c>
      <c r="C54" s="139">
        <v>9</v>
      </c>
      <c r="D54" s="139">
        <v>3</v>
      </c>
      <c r="E54" s="139">
        <v>9</v>
      </c>
      <c r="F54" s="200"/>
      <c r="G54" s="200">
        <f t="shared" si="8"/>
        <v>0</v>
      </c>
    </row>
    <row r="55" spans="1:8" ht="15.75" x14ac:dyDescent="0.25">
      <c r="A55" s="321" t="s">
        <v>296</v>
      </c>
      <c r="B55" s="337"/>
      <c r="C55" s="335">
        <v>10</v>
      </c>
      <c r="D55" s="337"/>
      <c r="E55" s="335">
        <v>10</v>
      </c>
      <c r="F55" s="200"/>
      <c r="G55" s="200"/>
    </row>
    <row r="56" spans="1:8" ht="15.75" x14ac:dyDescent="0.25">
      <c r="A56" s="192" t="s">
        <v>6</v>
      </c>
      <c r="B56" s="140"/>
      <c r="C56" s="139">
        <v>10</v>
      </c>
      <c r="D56" s="140"/>
      <c r="E56" s="139">
        <v>10</v>
      </c>
      <c r="F56" s="200"/>
      <c r="G56" s="200">
        <f t="shared" si="7"/>
        <v>0</v>
      </c>
    </row>
    <row r="57" spans="1:8" ht="15.75" x14ac:dyDescent="0.25">
      <c r="A57" s="192" t="s">
        <v>8</v>
      </c>
      <c r="F57" s="212"/>
      <c r="G57" s="200">
        <f t="shared" si="8"/>
        <v>0</v>
      </c>
    </row>
    <row r="58" spans="1:8" ht="15.75" x14ac:dyDescent="0.25">
      <c r="A58" s="313" t="s">
        <v>24</v>
      </c>
      <c r="B58" s="336">
        <v>5.5</v>
      </c>
      <c r="C58" s="335">
        <v>40</v>
      </c>
      <c r="D58" s="336">
        <v>5.5</v>
      </c>
      <c r="E58" s="335">
        <v>40</v>
      </c>
      <c r="F58" s="200"/>
      <c r="G58" s="200"/>
    </row>
    <row r="59" spans="1:8" ht="15.75" x14ac:dyDescent="0.25">
      <c r="A59" s="192" t="s">
        <v>6</v>
      </c>
      <c r="B59" s="139">
        <v>1</v>
      </c>
      <c r="C59" s="139">
        <v>40</v>
      </c>
      <c r="D59" s="139">
        <v>3</v>
      </c>
      <c r="E59" s="139">
        <v>38</v>
      </c>
      <c r="F59" s="200"/>
      <c r="G59" s="200">
        <f t="shared" si="7"/>
        <v>0</v>
      </c>
    </row>
    <row r="60" spans="1:8" ht="15.75" x14ac:dyDescent="0.25">
      <c r="A60" s="192" t="s">
        <v>8</v>
      </c>
      <c r="B60" s="138">
        <v>4.5</v>
      </c>
      <c r="C60" s="140"/>
      <c r="D60" s="138">
        <v>2.5</v>
      </c>
      <c r="E60" s="139">
        <v>2</v>
      </c>
      <c r="F60" s="200"/>
      <c r="G60" s="200">
        <f t="shared" si="8"/>
        <v>0</v>
      </c>
    </row>
    <row r="61" spans="1:8" ht="15.75" x14ac:dyDescent="0.25">
      <c r="A61" s="321" t="s">
        <v>297</v>
      </c>
      <c r="B61" s="335">
        <v>4</v>
      </c>
      <c r="C61" s="335">
        <v>10</v>
      </c>
      <c r="D61" s="335">
        <v>4</v>
      </c>
      <c r="E61" s="335">
        <v>10</v>
      </c>
      <c r="F61" s="200"/>
      <c r="G61" s="200"/>
    </row>
    <row r="62" spans="1:8" ht="15.75" x14ac:dyDescent="0.25">
      <c r="A62" s="192" t="s">
        <v>6</v>
      </c>
      <c r="B62" s="140"/>
      <c r="C62" s="139">
        <v>10</v>
      </c>
      <c r="D62" s="140"/>
      <c r="E62" s="139">
        <v>10</v>
      </c>
      <c r="F62" s="200"/>
      <c r="G62" s="200">
        <f t="shared" si="7"/>
        <v>0</v>
      </c>
      <c r="H62" s="72"/>
    </row>
    <row r="63" spans="1:8" ht="15.75" x14ac:dyDescent="0.25">
      <c r="A63" s="192" t="s">
        <v>8</v>
      </c>
      <c r="B63" s="139">
        <v>4</v>
      </c>
      <c r="C63" s="140"/>
      <c r="D63" s="139">
        <v>4</v>
      </c>
      <c r="E63" s="140"/>
      <c r="F63" s="200"/>
      <c r="G63" s="200">
        <f t="shared" si="8"/>
        <v>0</v>
      </c>
    </row>
    <row r="64" spans="1:8" ht="15.75" x14ac:dyDescent="0.25">
      <c r="A64" s="313" t="s">
        <v>86</v>
      </c>
      <c r="B64" s="335">
        <v>10</v>
      </c>
      <c r="C64" s="335">
        <v>17</v>
      </c>
      <c r="D64" s="335">
        <v>1</v>
      </c>
      <c r="E64" s="335">
        <v>26</v>
      </c>
      <c r="F64" s="200"/>
      <c r="G64" s="200"/>
    </row>
    <row r="65" spans="1:7" ht="15.75" x14ac:dyDescent="0.25">
      <c r="A65" s="192" t="s">
        <v>6</v>
      </c>
      <c r="B65" s="139">
        <v>10</v>
      </c>
      <c r="C65" s="139">
        <v>12</v>
      </c>
      <c r="D65" s="139">
        <v>1</v>
      </c>
      <c r="E65" s="139">
        <v>21</v>
      </c>
      <c r="F65" s="200"/>
      <c r="G65" s="200">
        <f t="shared" si="7"/>
        <v>0</v>
      </c>
    </row>
    <row r="66" spans="1:7" ht="15.75" x14ac:dyDescent="0.25">
      <c r="A66" s="192" t="s">
        <v>8</v>
      </c>
      <c r="B66" s="140"/>
      <c r="C66" s="139">
        <v>5</v>
      </c>
      <c r="D66" s="140"/>
      <c r="E66" s="139">
        <v>5</v>
      </c>
      <c r="F66" s="200"/>
      <c r="G66" s="200">
        <f t="shared" si="8"/>
        <v>0</v>
      </c>
    </row>
    <row r="67" spans="1:7" ht="15.75" x14ac:dyDescent="0.25">
      <c r="A67" s="321" t="s">
        <v>190</v>
      </c>
      <c r="F67" s="200"/>
      <c r="G67" s="200">
        <f t="shared" si="8"/>
        <v>0</v>
      </c>
    </row>
    <row r="68" spans="1:7" ht="15.75" x14ac:dyDescent="0.25">
      <c r="A68" s="192" t="s">
        <v>6</v>
      </c>
      <c r="C68">
        <v>10</v>
      </c>
      <c r="E68">
        <f>B68+C68-D68</f>
        <v>10</v>
      </c>
      <c r="F68" s="200"/>
      <c r="G68" s="200"/>
    </row>
    <row r="69" spans="1:7" ht="15.75" x14ac:dyDescent="0.25">
      <c r="A69" s="313" t="s">
        <v>95</v>
      </c>
      <c r="B69" s="335">
        <v>4</v>
      </c>
      <c r="C69" s="335">
        <v>90</v>
      </c>
      <c r="D69" s="335">
        <v>23</v>
      </c>
      <c r="E69" s="335">
        <v>71</v>
      </c>
      <c r="F69" s="200"/>
      <c r="G69" s="200"/>
    </row>
    <row r="70" spans="1:7" ht="15.75" x14ac:dyDescent="0.25">
      <c r="A70" s="192" t="s">
        <v>6</v>
      </c>
      <c r="B70" s="140"/>
      <c r="C70" s="139">
        <v>85</v>
      </c>
      <c r="D70" s="139">
        <v>19</v>
      </c>
      <c r="E70" s="139">
        <v>66</v>
      </c>
      <c r="F70" s="200"/>
      <c r="G70" s="200">
        <f t="shared" ref="G70:G73" si="9">F70*220</f>
        <v>0</v>
      </c>
    </row>
    <row r="71" spans="1:7" ht="15.75" x14ac:dyDescent="0.25">
      <c r="A71" s="192" t="s">
        <v>8</v>
      </c>
      <c r="B71" s="139">
        <v>4</v>
      </c>
      <c r="C71" s="139">
        <v>5</v>
      </c>
      <c r="D71" s="139">
        <v>4</v>
      </c>
      <c r="E71" s="139">
        <v>5</v>
      </c>
      <c r="F71" s="200"/>
      <c r="G71" s="200">
        <f t="shared" ref="G71:G74" si="10">F71*310</f>
        <v>0</v>
      </c>
    </row>
    <row r="72" spans="1:7" ht="15.75" x14ac:dyDescent="0.25">
      <c r="A72" s="313" t="s">
        <v>96</v>
      </c>
      <c r="B72" s="336">
        <v>3.5</v>
      </c>
      <c r="C72" s="335">
        <v>39</v>
      </c>
      <c r="D72" s="336">
        <v>19.5</v>
      </c>
      <c r="E72" s="335">
        <v>23</v>
      </c>
      <c r="F72" s="212"/>
      <c r="G72" s="200"/>
    </row>
    <row r="73" spans="1:7" ht="15.75" x14ac:dyDescent="0.25">
      <c r="A73" s="192" t="s">
        <v>6</v>
      </c>
      <c r="B73" s="139">
        <v>3</v>
      </c>
      <c r="C73" s="139">
        <v>35</v>
      </c>
      <c r="D73" s="139">
        <v>19</v>
      </c>
      <c r="E73" s="139">
        <v>19</v>
      </c>
      <c r="F73" s="200"/>
      <c r="G73" s="200">
        <f t="shared" si="9"/>
        <v>0</v>
      </c>
    </row>
    <row r="74" spans="1:7" ht="15.75" x14ac:dyDescent="0.25">
      <c r="A74" s="192" t="s">
        <v>8</v>
      </c>
      <c r="B74" s="138">
        <v>0.5</v>
      </c>
      <c r="C74" s="139">
        <v>4</v>
      </c>
      <c r="D74" s="138">
        <v>0.5</v>
      </c>
      <c r="E74" s="139">
        <v>4</v>
      </c>
      <c r="F74" s="200"/>
      <c r="G74" s="200">
        <f t="shared" si="10"/>
        <v>0</v>
      </c>
    </row>
    <row r="75" spans="1:7" ht="15.75" x14ac:dyDescent="0.25">
      <c r="A75" s="321" t="s">
        <v>298</v>
      </c>
      <c r="B75" s="337"/>
      <c r="C75" s="335">
        <v>10</v>
      </c>
      <c r="D75" s="337"/>
      <c r="E75" s="335">
        <v>10</v>
      </c>
      <c r="F75" s="212"/>
      <c r="G75" s="200">
        <f t="shared" ref="G75" si="11">F75*220</f>
        <v>0</v>
      </c>
    </row>
    <row r="76" spans="1:7" ht="15.75" x14ac:dyDescent="0.25">
      <c r="A76" s="192" t="s">
        <v>6</v>
      </c>
      <c r="B76" s="140"/>
      <c r="C76" s="139">
        <v>10</v>
      </c>
      <c r="D76" s="140"/>
      <c r="E76" s="139">
        <v>10</v>
      </c>
      <c r="F76" s="212"/>
      <c r="G76" s="200">
        <f t="shared" ref="G76" si="12">F76*310</f>
        <v>0</v>
      </c>
    </row>
    <row r="77" spans="1:7" ht="15.75" x14ac:dyDescent="0.25">
      <c r="A77" s="313" t="s">
        <v>97</v>
      </c>
      <c r="B77" s="335">
        <v>3</v>
      </c>
      <c r="C77" s="335">
        <v>49</v>
      </c>
      <c r="D77" s="336">
        <v>18.5</v>
      </c>
      <c r="E77" s="336">
        <v>33.5</v>
      </c>
      <c r="F77" s="200"/>
      <c r="G77" s="200"/>
    </row>
    <row r="78" spans="1:7" ht="15.75" x14ac:dyDescent="0.25">
      <c r="A78" s="192" t="s">
        <v>6</v>
      </c>
      <c r="B78" s="139">
        <v>3</v>
      </c>
      <c r="C78" s="139">
        <v>44</v>
      </c>
      <c r="D78" s="138">
        <v>18.5</v>
      </c>
      <c r="E78" s="138">
        <v>28.5</v>
      </c>
      <c r="F78" s="200"/>
      <c r="G78" s="200">
        <f t="shared" ref="G78:G81" si="13">F78*220</f>
        <v>0</v>
      </c>
    </row>
    <row r="79" spans="1:7" ht="15.75" x14ac:dyDescent="0.25">
      <c r="A79" s="192" t="s">
        <v>8</v>
      </c>
      <c r="B79" s="140"/>
      <c r="C79" s="139">
        <v>5</v>
      </c>
      <c r="D79" s="140"/>
      <c r="E79" s="139">
        <v>5</v>
      </c>
      <c r="F79" s="200"/>
      <c r="G79" s="200">
        <f t="shared" ref="G79:G82" si="14">F79*310</f>
        <v>0</v>
      </c>
    </row>
    <row r="80" spans="1:7" ht="15.75" x14ac:dyDescent="0.25">
      <c r="A80" s="313" t="s">
        <v>25</v>
      </c>
      <c r="B80" s="336">
        <v>3.5</v>
      </c>
      <c r="C80" s="335">
        <v>6</v>
      </c>
      <c r="D80" s="336">
        <v>0.5</v>
      </c>
      <c r="E80" s="335">
        <v>9</v>
      </c>
      <c r="F80" s="200"/>
      <c r="G80" s="200"/>
    </row>
    <row r="81" spans="1:7" ht="15.75" x14ac:dyDescent="0.25">
      <c r="A81" s="192" t="s">
        <v>6</v>
      </c>
      <c r="B81" s="138">
        <v>1.5</v>
      </c>
      <c r="C81" s="139">
        <v>6</v>
      </c>
      <c r="D81" s="138">
        <v>0.5</v>
      </c>
      <c r="E81" s="139">
        <v>7</v>
      </c>
      <c r="F81" s="200">
        <v>10</v>
      </c>
      <c r="G81" s="200">
        <f t="shared" si="13"/>
        <v>2200</v>
      </c>
    </row>
    <row r="82" spans="1:7" ht="15.75" x14ac:dyDescent="0.25">
      <c r="A82" s="286" t="s">
        <v>8</v>
      </c>
      <c r="B82" s="139">
        <v>2</v>
      </c>
      <c r="C82" s="140"/>
      <c r="D82" s="140"/>
      <c r="E82" s="139">
        <v>2</v>
      </c>
      <c r="F82" s="258"/>
      <c r="G82" s="258">
        <f t="shared" si="14"/>
        <v>0</v>
      </c>
    </row>
    <row r="83" spans="1:7" ht="15.75" x14ac:dyDescent="0.25">
      <c r="A83" s="326" t="s">
        <v>26</v>
      </c>
      <c r="B83" s="336">
        <v>36.5</v>
      </c>
      <c r="C83" s="335">
        <v>35</v>
      </c>
      <c r="D83" s="335">
        <v>54</v>
      </c>
      <c r="E83" s="336">
        <v>17.5</v>
      </c>
      <c r="F83" s="262"/>
      <c r="G83" s="262"/>
    </row>
    <row r="84" spans="1:7" ht="15.75" x14ac:dyDescent="0.25">
      <c r="A84" s="192" t="s">
        <v>6</v>
      </c>
      <c r="B84" s="140"/>
      <c r="C84" s="139">
        <v>30</v>
      </c>
      <c r="D84" s="139">
        <v>18</v>
      </c>
      <c r="E84" s="139">
        <v>12</v>
      </c>
      <c r="F84" s="200"/>
      <c r="G84" s="200">
        <f t="shared" ref="G84:G93" si="15">F84*220</f>
        <v>0</v>
      </c>
    </row>
    <row r="85" spans="1:7" ht="15.75" x14ac:dyDescent="0.25">
      <c r="A85" s="192" t="s">
        <v>8</v>
      </c>
      <c r="B85" s="138">
        <v>36.5</v>
      </c>
      <c r="C85" s="139">
        <v>5</v>
      </c>
      <c r="D85" s="139">
        <v>36</v>
      </c>
      <c r="E85" s="138">
        <v>5.5</v>
      </c>
      <c r="F85" s="200"/>
      <c r="G85" s="200">
        <f t="shared" ref="G85:G94" si="16">F85*310</f>
        <v>0</v>
      </c>
    </row>
    <row r="86" spans="1:7" ht="15.75" x14ac:dyDescent="0.25">
      <c r="A86" s="313" t="s">
        <v>27</v>
      </c>
      <c r="B86" s="336">
        <v>2.5</v>
      </c>
      <c r="C86" s="335">
        <v>28</v>
      </c>
      <c r="D86" s="336">
        <v>3.5</v>
      </c>
      <c r="E86" s="335">
        <v>27</v>
      </c>
      <c r="F86" s="200"/>
      <c r="G86" s="200"/>
    </row>
    <row r="87" spans="1:7" ht="15.75" x14ac:dyDescent="0.25">
      <c r="A87" s="192" t="s">
        <v>6</v>
      </c>
      <c r="B87" s="139">
        <v>1</v>
      </c>
      <c r="C87" s="139">
        <v>28</v>
      </c>
      <c r="D87" s="139">
        <v>2</v>
      </c>
      <c r="E87" s="139">
        <v>27</v>
      </c>
      <c r="F87" s="200"/>
      <c r="G87" s="200">
        <f t="shared" si="15"/>
        <v>0</v>
      </c>
    </row>
    <row r="88" spans="1:7" ht="15.75" x14ac:dyDescent="0.25">
      <c r="A88" s="192" t="s">
        <v>8</v>
      </c>
      <c r="B88" s="138">
        <v>1.5</v>
      </c>
      <c r="C88" s="140"/>
      <c r="D88" s="138">
        <v>1.5</v>
      </c>
      <c r="E88" s="140"/>
      <c r="F88" s="200"/>
      <c r="G88" s="200">
        <f t="shared" si="16"/>
        <v>0</v>
      </c>
    </row>
    <row r="89" spans="1:7" ht="15.75" x14ac:dyDescent="0.25">
      <c r="A89" s="313" t="s">
        <v>28</v>
      </c>
      <c r="B89" s="335">
        <v>22</v>
      </c>
      <c r="C89" s="335">
        <v>89</v>
      </c>
      <c r="D89" s="336">
        <v>39.5</v>
      </c>
      <c r="E89" s="336">
        <v>71.5</v>
      </c>
      <c r="F89" s="200"/>
      <c r="G89" s="200"/>
    </row>
    <row r="90" spans="1:7" ht="15.75" x14ac:dyDescent="0.25">
      <c r="A90" s="192" t="s">
        <v>6</v>
      </c>
      <c r="B90" s="138">
        <v>6.5</v>
      </c>
      <c r="C90" s="139">
        <v>84</v>
      </c>
      <c r="D90" s="138">
        <v>22.5</v>
      </c>
      <c r="E90" s="139">
        <v>68</v>
      </c>
      <c r="F90" s="200"/>
      <c r="G90" s="200">
        <f t="shared" si="15"/>
        <v>0</v>
      </c>
    </row>
    <row r="91" spans="1:7" ht="15.75" x14ac:dyDescent="0.25">
      <c r="A91" s="192" t="s">
        <v>8</v>
      </c>
      <c r="B91" s="138">
        <v>15.5</v>
      </c>
      <c r="C91" s="139">
        <v>5</v>
      </c>
      <c r="D91" s="139">
        <v>17</v>
      </c>
      <c r="E91" s="138">
        <v>3.5</v>
      </c>
      <c r="F91" s="200"/>
      <c r="G91" s="200">
        <f t="shared" si="16"/>
        <v>0</v>
      </c>
    </row>
    <row r="92" spans="1:7" ht="15.75" x14ac:dyDescent="0.25">
      <c r="A92" s="313" t="s">
        <v>29</v>
      </c>
      <c r="B92" s="336">
        <v>2.5</v>
      </c>
      <c r="C92" s="335">
        <v>10</v>
      </c>
      <c r="D92" s="336">
        <v>11.5</v>
      </c>
      <c r="E92" s="335">
        <v>1</v>
      </c>
      <c r="F92" s="200"/>
      <c r="G92" s="200"/>
    </row>
    <row r="93" spans="1:7" ht="15.75" x14ac:dyDescent="0.25">
      <c r="A93" s="192" t="s">
        <v>6</v>
      </c>
      <c r="B93" s="140"/>
      <c r="C93" s="139">
        <v>10</v>
      </c>
      <c r="D93" s="138">
        <v>9.5</v>
      </c>
      <c r="E93" s="138">
        <v>0.5</v>
      </c>
      <c r="F93" s="200">
        <v>10</v>
      </c>
      <c r="G93" s="200">
        <f t="shared" si="15"/>
        <v>2200</v>
      </c>
    </row>
    <row r="94" spans="1:7" ht="15.75" x14ac:dyDescent="0.25">
      <c r="A94" s="192" t="s">
        <v>8</v>
      </c>
      <c r="B94" s="138">
        <v>2.5</v>
      </c>
      <c r="C94" s="140"/>
      <c r="D94" s="139">
        <v>2</v>
      </c>
      <c r="E94" s="138">
        <v>0.5</v>
      </c>
      <c r="F94" s="200"/>
      <c r="G94" s="200">
        <f t="shared" si="16"/>
        <v>0</v>
      </c>
    </row>
    <row r="95" spans="1:7" ht="15.75" x14ac:dyDescent="0.25">
      <c r="A95" s="313" t="s">
        <v>164</v>
      </c>
      <c r="B95" s="337"/>
      <c r="C95" s="335">
        <v>20</v>
      </c>
      <c r="D95" s="336">
        <v>2.5</v>
      </c>
      <c r="E95" s="336">
        <v>17.5</v>
      </c>
      <c r="F95" s="200"/>
      <c r="G95" s="200"/>
    </row>
    <row r="96" spans="1:7" ht="15.75" x14ac:dyDescent="0.25">
      <c r="A96" s="192" t="s">
        <v>6</v>
      </c>
      <c r="B96" s="140"/>
      <c r="C96" s="139">
        <v>20</v>
      </c>
      <c r="D96" s="138">
        <v>2.5</v>
      </c>
      <c r="E96" s="138">
        <v>17.5</v>
      </c>
      <c r="F96" s="200"/>
      <c r="G96" s="200">
        <f t="shared" ref="G96" si="17">F96*220</f>
        <v>0</v>
      </c>
    </row>
    <row r="97" spans="1:7" ht="15.75" x14ac:dyDescent="0.25">
      <c r="A97" s="321" t="s">
        <v>299</v>
      </c>
      <c r="B97" s="337"/>
      <c r="C97" s="335">
        <v>10</v>
      </c>
      <c r="D97" s="337"/>
      <c r="E97" s="335">
        <v>10</v>
      </c>
      <c r="F97" s="200"/>
      <c r="G97" s="200">
        <f t="shared" ref="G97" si="18">F97*310</f>
        <v>0</v>
      </c>
    </row>
    <row r="98" spans="1:7" ht="15.75" x14ac:dyDescent="0.25">
      <c r="A98" s="192" t="s">
        <v>6</v>
      </c>
      <c r="B98" s="140"/>
      <c r="C98" s="139">
        <v>10</v>
      </c>
      <c r="D98" s="140"/>
      <c r="E98" s="139">
        <v>10</v>
      </c>
      <c r="F98" s="200"/>
      <c r="G98" s="200"/>
    </row>
    <row r="99" spans="1:7" ht="15.75" x14ac:dyDescent="0.25">
      <c r="A99" s="313" t="s">
        <v>30</v>
      </c>
      <c r="B99" s="336">
        <v>6.5</v>
      </c>
      <c r="C99" s="335">
        <v>25</v>
      </c>
      <c r="D99" s="336">
        <v>8.5</v>
      </c>
      <c r="E99" s="335">
        <v>23</v>
      </c>
      <c r="F99" s="200"/>
      <c r="G99" s="200"/>
    </row>
    <row r="100" spans="1:7" ht="15.75" x14ac:dyDescent="0.25">
      <c r="A100" s="192" t="s">
        <v>6</v>
      </c>
      <c r="B100" s="138">
        <v>1.5</v>
      </c>
      <c r="C100" s="139">
        <v>25</v>
      </c>
      <c r="D100" s="139">
        <v>7</v>
      </c>
      <c r="E100" s="138">
        <v>19.5</v>
      </c>
      <c r="F100" s="200"/>
      <c r="G100" s="200">
        <f t="shared" ref="G100" si="19">F100*220</f>
        <v>0</v>
      </c>
    </row>
    <row r="101" spans="1:7" ht="15.75" x14ac:dyDescent="0.25">
      <c r="A101" s="192" t="s">
        <v>8</v>
      </c>
      <c r="B101" s="139">
        <v>5</v>
      </c>
      <c r="C101" s="140"/>
      <c r="D101" s="138">
        <v>1.5</v>
      </c>
      <c r="E101" s="138">
        <v>3.5</v>
      </c>
      <c r="F101" s="200"/>
      <c r="G101" s="200">
        <f t="shared" ref="G101" si="20">F101*310</f>
        <v>0</v>
      </c>
    </row>
    <row r="102" spans="1:7" ht="15.75" x14ac:dyDescent="0.25">
      <c r="A102" s="313" t="s">
        <v>31</v>
      </c>
      <c r="B102" s="335">
        <v>2</v>
      </c>
      <c r="C102" s="335">
        <v>34</v>
      </c>
      <c r="D102" s="335">
        <v>6</v>
      </c>
      <c r="E102" s="335">
        <v>30</v>
      </c>
      <c r="F102" s="200"/>
      <c r="G102" s="200">
        <f t="shared" ref="G102" si="21">F102*220</f>
        <v>0</v>
      </c>
    </row>
    <row r="103" spans="1:7" ht="15.75" x14ac:dyDescent="0.25">
      <c r="A103" s="192" t="s">
        <v>6</v>
      </c>
      <c r="B103" s="138">
        <v>0.5</v>
      </c>
      <c r="C103" s="139">
        <v>30</v>
      </c>
      <c r="D103" s="139">
        <v>4</v>
      </c>
      <c r="E103" s="138">
        <v>26.5</v>
      </c>
      <c r="F103" s="200"/>
      <c r="G103" s="200">
        <f t="shared" ref="G103" si="22">F103*310</f>
        <v>0</v>
      </c>
    </row>
    <row r="104" spans="1:7" ht="15.75" x14ac:dyDescent="0.25">
      <c r="A104" s="192" t="s">
        <v>8</v>
      </c>
      <c r="B104" s="138">
        <v>1.5</v>
      </c>
      <c r="C104" s="139">
        <v>4</v>
      </c>
      <c r="D104" s="139">
        <v>2</v>
      </c>
      <c r="E104" s="138">
        <v>3.5</v>
      </c>
      <c r="F104" s="200"/>
      <c r="G104" s="200"/>
    </row>
    <row r="105" spans="1:7" ht="15.75" x14ac:dyDescent="0.25">
      <c r="A105" s="313" t="s">
        <v>32</v>
      </c>
      <c r="B105" s="336">
        <v>5.5</v>
      </c>
      <c r="C105" s="335">
        <v>10</v>
      </c>
      <c r="D105" s="335">
        <v>5</v>
      </c>
      <c r="E105" s="336">
        <v>10.5</v>
      </c>
      <c r="F105" s="200"/>
      <c r="G105" s="200">
        <f t="shared" ref="G105" si="23">F105*220</f>
        <v>0</v>
      </c>
    </row>
    <row r="106" spans="1:7" ht="15.75" x14ac:dyDescent="0.25">
      <c r="A106" s="192" t="s">
        <v>6</v>
      </c>
      <c r="B106" s="138">
        <v>5.5</v>
      </c>
      <c r="C106" s="139">
        <v>10</v>
      </c>
      <c r="D106" s="139">
        <v>5</v>
      </c>
      <c r="E106" s="138">
        <v>10.5</v>
      </c>
      <c r="F106" s="200">
        <v>10</v>
      </c>
      <c r="G106" s="200">
        <f t="shared" ref="G106" si="24">F106*310</f>
        <v>3100</v>
      </c>
    </row>
    <row r="107" spans="1:7" ht="15.75" x14ac:dyDescent="0.25">
      <c r="A107" s="313" t="s">
        <v>33</v>
      </c>
      <c r="B107" s="336">
        <v>8.5</v>
      </c>
      <c r="C107" s="335">
        <v>14</v>
      </c>
      <c r="D107" s="335">
        <v>7</v>
      </c>
      <c r="E107" s="336">
        <v>15.5</v>
      </c>
      <c r="F107" s="200"/>
      <c r="G107" s="200"/>
    </row>
    <row r="108" spans="1:7" ht="15.75" x14ac:dyDescent="0.25">
      <c r="A108" s="192" t="s">
        <v>6</v>
      </c>
      <c r="B108" s="138">
        <v>4.5</v>
      </c>
      <c r="C108" s="139">
        <v>10</v>
      </c>
      <c r="D108" s="138">
        <v>4.5</v>
      </c>
      <c r="E108" s="139">
        <v>10</v>
      </c>
      <c r="F108" s="200"/>
      <c r="G108" s="200">
        <f t="shared" ref="G108" si="25">F108*220</f>
        <v>0</v>
      </c>
    </row>
    <row r="109" spans="1:7" ht="15.75" x14ac:dyDescent="0.25">
      <c r="A109" s="192" t="s">
        <v>8</v>
      </c>
      <c r="B109" s="139">
        <v>4</v>
      </c>
      <c r="C109" s="139">
        <v>4</v>
      </c>
      <c r="D109" s="138">
        <v>2.5</v>
      </c>
      <c r="E109" s="138">
        <v>5.5</v>
      </c>
      <c r="F109" s="200"/>
      <c r="G109" s="200">
        <f t="shared" ref="G109" si="26">F109*310</f>
        <v>0</v>
      </c>
    </row>
    <row r="110" spans="1:7" ht="15.75" x14ac:dyDescent="0.25">
      <c r="A110" s="313" t="s">
        <v>34</v>
      </c>
      <c r="B110" s="336">
        <v>21.5</v>
      </c>
      <c r="C110" s="337"/>
      <c r="D110" s="336">
        <v>5.5</v>
      </c>
      <c r="E110" s="335">
        <v>16</v>
      </c>
      <c r="F110" s="200"/>
      <c r="G110" s="200"/>
    </row>
    <row r="111" spans="1:7" ht="15.75" x14ac:dyDescent="0.25">
      <c r="A111" s="192" t="s">
        <v>6</v>
      </c>
      <c r="B111" s="139">
        <v>19</v>
      </c>
      <c r="C111" s="140"/>
      <c r="D111" s="138">
        <v>3.5</v>
      </c>
      <c r="E111" s="138">
        <v>15.5</v>
      </c>
      <c r="F111" s="200"/>
      <c r="G111" s="200">
        <f t="shared" ref="G111" si="27">F111*220</f>
        <v>0</v>
      </c>
    </row>
    <row r="112" spans="1:7" ht="15.75" x14ac:dyDescent="0.25">
      <c r="A112" s="192" t="s">
        <v>8</v>
      </c>
      <c r="B112" s="138">
        <v>2.5</v>
      </c>
      <c r="C112" s="140"/>
      <c r="D112" s="139">
        <v>2</v>
      </c>
      <c r="E112" s="138">
        <v>0.5</v>
      </c>
      <c r="F112" s="258">
        <v>5</v>
      </c>
      <c r="G112" s="258">
        <f t="shared" ref="G112" si="28">F112*310</f>
        <v>1550</v>
      </c>
    </row>
    <row r="113" spans="1:7" ht="15.75" x14ac:dyDescent="0.25">
      <c r="A113" s="313" t="s">
        <v>35</v>
      </c>
      <c r="B113" s="336">
        <v>9.5</v>
      </c>
      <c r="C113" s="335">
        <v>4</v>
      </c>
      <c r="D113" s="335">
        <v>2</v>
      </c>
      <c r="E113" s="336">
        <v>11.5</v>
      </c>
      <c r="F113" s="262"/>
      <c r="G113" s="262"/>
    </row>
    <row r="114" spans="1:7" ht="15.75" x14ac:dyDescent="0.25">
      <c r="A114" s="192" t="s">
        <v>6</v>
      </c>
      <c r="B114" s="139">
        <v>9</v>
      </c>
      <c r="C114" s="140"/>
      <c r="D114" s="139">
        <v>2</v>
      </c>
      <c r="E114" s="139">
        <v>7</v>
      </c>
      <c r="F114" s="200"/>
      <c r="G114" s="200">
        <f>F114*220</f>
        <v>0</v>
      </c>
    </row>
    <row r="115" spans="1:7" ht="15.75" x14ac:dyDescent="0.25">
      <c r="A115" s="192" t="s">
        <v>8</v>
      </c>
      <c r="B115" s="138">
        <v>0.5</v>
      </c>
      <c r="C115" s="139">
        <v>4</v>
      </c>
      <c r="D115" s="140"/>
      <c r="E115" s="138">
        <v>4.5</v>
      </c>
      <c r="F115" s="200"/>
      <c r="G115" s="200">
        <f>F115*310</f>
        <v>0</v>
      </c>
    </row>
    <row r="116" spans="1:7" ht="15.75" x14ac:dyDescent="0.25">
      <c r="A116" s="313" t="s">
        <v>36</v>
      </c>
      <c r="B116" s="335">
        <v>9</v>
      </c>
      <c r="C116" s="335">
        <v>4</v>
      </c>
      <c r="D116" s="335">
        <v>3</v>
      </c>
      <c r="E116" s="335">
        <v>10</v>
      </c>
      <c r="F116" s="212"/>
      <c r="G116" s="200"/>
    </row>
    <row r="117" spans="1:7" ht="15.75" x14ac:dyDescent="0.25">
      <c r="A117" s="192" t="s">
        <v>6</v>
      </c>
      <c r="B117" s="138">
        <v>8.5</v>
      </c>
      <c r="C117" s="140"/>
      <c r="D117" s="138">
        <v>1.5</v>
      </c>
      <c r="E117" s="139">
        <v>7</v>
      </c>
      <c r="F117" s="212">
        <v>9</v>
      </c>
      <c r="G117" s="200">
        <f>F117*220</f>
        <v>1980</v>
      </c>
    </row>
    <row r="118" spans="1:7" ht="15.75" x14ac:dyDescent="0.25">
      <c r="A118" s="192" t="s">
        <v>8</v>
      </c>
      <c r="B118" s="138">
        <v>0.5</v>
      </c>
      <c r="C118" s="139">
        <v>4</v>
      </c>
      <c r="D118" s="138">
        <v>1.5</v>
      </c>
      <c r="E118" s="139">
        <v>3</v>
      </c>
      <c r="F118" s="200"/>
      <c r="G118" s="200"/>
    </row>
    <row r="119" spans="1:7" ht="15.75" x14ac:dyDescent="0.25">
      <c r="A119" s="313" t="s">
        <v>37</v>
      </c>
      <c r="B119" s="335">
        <v>17</v>
      </c>
      <c r="C119" s="337"/>
      <c r="D119" s="335">
        <v>2</v>
      </c>
      <c r="E119" s="335">
        <v>15</v>
      </c>
      <c r="F119" s="200"/>
      <c r="G119" s="200">
        <f t="shared" ref="G119:G134" si="29">F119*220</f>
        <v>0</v>
      </c>
    </row>
    <row r="120" spans="1:7" ht="15.75" x14ac:dyDescent="0.25">
      <c r="A120" s="192" t="s">
        <v>6</v>
      </c>
      <c r="B120" s="139">
        <v>10</v>
      </c>
      <c r="C120" s="140"/>
      <c r="D120" s="139">
        <v>2</v>
      </c>
      <c r="E120" s="139">
        <v>8</v>
      </c>
      <c r="F120" s="200"/>
      <c r="G120" s="200">
        <f t="shared" ref="G120:G135" si="30">F120*310</f>
        <v>0</v>
      </c>
    </row>
    <row r="121" spans="1:7" ht="15.75" x14ac:dyDescent="0.25">
      <c r="A121" s="192" t="s">
        <v>8</v>
      </c>
      <c r="B121" s="139">
        <v>7</v>
      </c>
      <c r="C121" s="140"/>
      <c r="D121" s="140"/>
      <c r="E121" s="139">
        <v>7</v>
      </c>
      <c r="F121" s="200"/>
      <c r="G121" s="200"/>
    </row>
    <row r="122" spans="1:7" ht="15.75" x14ac:dyDescent="0.25">
      <c r="A122" s="313" t="s">
        <v>38</v>
      </c>
      <c r="B122" s="336">
        <v>3.5</v>
      </c>
      <c r="C122" s="335">
        <v>23</v>
      </c>
      <c r="D122" s="337"/>
      <c r="E122" s="336">
        <v>26.5</v>
      </c>
      <c r="F122" s="200"/>
      <c r="G122" s="200">
        <f t="shared" si="29"/>
        <v>0</v>
      </c>
    </row>
    <row r="123" spans="1:7" ht="15.75" x14ac:dyDescent="0.25">
      <c r="A123" s="192" t="s">
        <v>6</v>
      </c>
      <c r="B123" s="140"/>
      <c r="C123" s="139">
        <v>23</v>
      </c>
      <c r="D123" s="140"/>
      <c r="E123" s="139">
        <v>23</v>
      </c>
      <c r="F123" s="200"/>
      <c r="G123" s="200">
        <f t="shared" si="30"/>
        <v>0</v>
      </c>
    </row>
    <row r="124" spans="1:7" ht="15.75" x14ac:dyDescent="0.25">
      <c r="A124" s="192" t="s">
        <v>8</v>
      </c>
      <c r="B124" s="138">
        <v>3.5</v>
      </c>
      <c r="C124" s="140"/>
      <c r="D124" s="140"/>
      <c r="E124" s="138">
        <v>3.5</v>
      </c>
      <c r="F124" s="200"/>
      <c r="G124" s="200"/>
    </row>
    <row r="125" spans="1:7" ht="15.75" x14ac:dyDescent="0.25">
      <c r="A125" s="313" t="s">
        <v>39</v>
      </c>
      <c r="B125" s="336">
        <v>8.5</v>
      </c>
      <c r="C125" s="335">
        <v>14</v>
      </c>
      <c r="D125" s="336">
        <v>11.5</v>
      </c>
      <c r="E125" s="335">
        <v>11</v>
      </c>
      <c r="F125" s="200"/>
      <c r="G125" s="200">
        <f t="shared" si="29"/>
        <v>0</v>
      </c>
    </row>
    <row r="126" spans="1:7" ht="15.75" x14ac:dyDescent="0.25">
      <c r="A126" s="192" t="s">
        <v>6</v>
      </c>
      <c r="B126" s="139">
        <v>7</v>
      </c>
      <c r="C126" s="139">
        <v>10</v>
      </c>
      <c r="D126" s="138">
        <v>11.5</v>
      </c>
      <c r="E126" s="138">
        <v>5.5</v>
      </c>
      <c r="F126" s="200"/>
      <c r="G126" s="200">
        <f t="shared" si="30"/>
        <v>0</v>
      </c>
    </row>
    <row r="127" spans="1:7" ht="15.75" x14ac:dyDescent="0.25">
      <c r="A127" s="192" t="s">
        <v>8</v>
      </c>
      <c r="B127" s="138">
        <v>1.5</v>
      </c>
      <c r="C127" s="139">
        <v>4</v>
      </c>
      <c r="D127" s="140"/>
      <c r="E127" s="138">
        <v>5.5</v>
      </c>
      <c r="F127" s="200"/>
      <c r="G127" s="200"/>
    </row>
    <row r="128" spans="1:7" ht="15.75" x14ac:dyDescent="0.25">
      <c r="A128" s="313" t="s">
        <v>40</v>
      </c>
      <c r="B128" s="335">
        <v>1</v>
      </c>
      <c r="C128" s="335">
        <v>10</v>
      </c>
      <c r="D128" s="336">
        <v>0.5</v>
      </c>
      <c r="E128" s="336">
        <v>10.5</v>
      </c>
      <c r="F128" s="200"/>
      <c r="G128" s="200">
        <f t="shared" si="29"/>
        <v>0</v>
      </c>
    </row>
    <row r="129" spans="1:7" ht="15.75" x14ac:dyDescent="0.25">
      <c r="A129" s="192" t="s">
        <v>6</v>
      </c>
      <c r="B129" s="138">
        <v>0.5</v>
      </c>
      <c r="C129" s="139">
        <v>10</v>
      </c>
      <c r="D129" s="138">
        <v>0.5</v>
      </c>
      <c r="E129" s="139">
        <v>10</v>
      </c>
      <c r="F129" s="200"/>
      <c r="G129" s="200">
        <f t="shared" si="30"/>
        <v>0</v>
      </c>
    </row>
    <row r="130" spans="1:7" ht="15.75" x14ac:dyDescent="0.25">
      <c r="A130" s="192" t="s">
        <v>8</v>
      </c>
      <c r="B130" s="138">
        <v>0.5</v>
      </c>
      <c r="C130" s="140"/>
      <c r="D130" s="140"/>
      <c r="E130" s="138">
        <v>0.5</v>
      </c>
      <c r="F130" s="200"/>
      <c r="G130" s="200"/>
    </row>
    <row r="131" spans="1:7" ht="15.75" x14ac:dyDescent="0.25">
      <c r="A131" s="313" t="s">
        <v>41</v>
      </c>
      <c r="B131" s="336">
        <v>4.5</v>
      </c>
      <c r="C131" s="335">
        <v>20</v>
      </c>
      <c r="D131" s="336">
        <v>5.5</v>
      </c>
      <c r="E131" s="335">
        <v>19</v>
      </c>
      <c r="F131" s="200"/>
      <c r="G131" s="200">
        <f t="shared" si="29"/>
        <v>0</v>
      </c>
    </row>
    <row r="132" spans="1:7" ht="15.75" x14ac:dyDescent="0.25">
      <c r="A132" s="192" t="s">
        <v>6</v>
      </c>
      <c r="B132" s="138">
        <v>1.5</v>
      </c>
      <c r="C132" s="139">
        <v>20</v>
      </c>
      <c r="D132" s="139">
        <v>4</v>
      </c>
      <c r="E132" s="138">
        <v>17.5</v>
      </c>
      <c r="F132" s="200"/>
      <c r="G132" s="200">
        <f t="shared" si="30"/>
        <v>0</v>
      </c>
    </row>
    <row r="133" spans="1:7" ht="15.75" x14ac:dyDescent="0.25">
      <c r="A133" s="192" t="s">
        <v>8</v>
      </c>
      <c r="B133" s="139">
        <v>3</v>
      </c>
      <c r="C133" s="140"/>
      <c r="D133" s="138">
        <v>1.5</v>
      </c>
      <c r="E133" s="138">
        <v>1.5</v>
      </c>
      <c r="F133" s="200"/>
      <c r="G133" s="200"/>
    </row>
    <row r="134" spans="1:7" ht="15.75" x14ac:dyDescent="0.25">
      <c r="A134" s="313" t="s">
        <v>42</v>
      </c>
      <c r="B134" s="336">
        <v>14.5</v>
      </c>
      <c r="C134" s="337"/>
      <c r="D134" s="335">
        <v>1</v>
      </c>
      <c r="E134" s="336">
        <v>13.5</v>
      </c>
      <c r="F134" s="200"/>
      <c r="G134" s="200">
        <f t="shared" si="29"/>
        <v>0</v>
      </c>
    </row>
    <row r="135" spans="1:7" ht="15.75" x14ac:dyDescent="0.25">
      <c r="A135" s="192" t="s">
        <v>6</v>
      </c>
      <c r="B135" s="138">
        <v>10.5</v>
      </c>
      <c r="C135" s="140"/>
      <c r="D135" s="139">
        <v>1</v>
      </c>
      <c r="E135" s="138">
        <v>9.5</v>
      </c>
      <c r="F135" s="200"/>
      <c r="G135" s="200">
        <f t="shared" si="30"/>
        <v>0</v>
      </c>
    </row>
    <row r="136" spans="1:7" ht="15.75" x14ac:dyDescent="0.25">
      <c r="A136" s="192" t="s">
        <v>8</v>
      </c>
      <c r="B136" s="139">
        <v>4</v>
      </c>
      <c r="C136" s="140"/>
      <c r="D136" s="140"/>
      <c r="E136" s="139">
        <v>4</v>
      </c>
      <c r="F136" s="200"/>
      <c r="G136" s="200"/>
    </row>
    <row r="137" spans="1:7" ht="15.75" x14ac:dyDescent="0.25">
      <c r="A137" s="313" t="s">
        <v>125</v>
      </c>
      <c r="B137" s="335">
        <v>9</v>
      </c>
      <c r="C137" s="335">
        <v>10</v>
      </c>
      <c r="D137" s="335">
        <v>1</v>
      </c>
      <c r="E137" s="335">
        <v>18</v>
      </c>
      <c r="F137" s="200"/>
      <c r="G137" s="200">
        <f>F137*275</f>
        <v>0</v>
      </c>
    </row>
    <row r="138" spans="1:7" ht="15.75" x14ac:dyDescent="0.25">
      <c r="A138" s="192" t="s">
        <v>6</v>
      </c>
      <c r="B138" s="139">
        <v>9</v>
      </c>
      <c r="C138" s="139">
        <v>10</v>
      </c>
      <c r="D138" s="139">
        <v>1</v>
      </c>
      <c r="E138" s="139">
        <v>18</v>
      </c>
      <c r="F138" s="200"/>
      <c r="G138" s="200">
        <f>F138*392</f>
        <v>0</v>
      </c>
    </row>
    <row r="139" spans="1:7" ht="15.75" x14ac:dyDescent="0.25">
      <c r="A139" s="313" t="s">
        <v>43</v>
      </c>
      <c r="B139" s="336">
        <v>9.5</v>
      </c>
      <c r="C139" s="335">
        <v>20</v>
      </c>
      <c r="D139" s="335">
        <v>12</v>
      </c>
      <c r="E139" s="336">
        <v>17.5</v>
      </c>
      <c r="F139" s="200"/>
      <c r="G139" s="200"/>
    </row>
    <row r="140" spans="1:7" ht="15.75" x14ac:dyDescent="0.25">
      <c r="A140" s="192" t="s">
        <v>6</v>
      </c>
      <c r="B140" s="138">
        <v>0.5</v>
      </c>
      <c r="C140" s="139">
        <v>20</v>
      </c>
      <c r="D140" s="139">
        <v>4</v>
      </c>
      <c r="E140" s="138">
        <v>16.5</v>
      </c>
      <c r="F140" s="200"/>
      <c r="G140" s="200">
        <f t="shared" ref="G140" si="31">F140*220</f>
        <v>0</v>
      </c>
    </row>
    <row r="141" spans="1:7" ht="15.75" x14ac:dyDescent="0.25">
      <c r="A141" s="192" t="s">
        <v>8</v>
      </c>
      <c r="B141" s="139">
        <v>9</v>
      </c>
      <c r="C141" s="140"/>
      <c r="D141" s="139">
        <v>8</v>
      </c>
      <c r="E141" s="139">
        <v>1</v>
      </c>
      <c r="F141" s="200"/>
      <c r="G141" s="200">
        <f t="shared" ref="G141" si="32">F141*310</f>
        <v>0</v>
      </c>
    </row>
    <row r="142" spans="1:7" ht="12.75" x14ac:dyDescent="0.2">
      <c r="A142" s="1"/>
      <c r="B142" s="338">
        <v>367</v>
      </c>
      <c r="C142" s="339">
        <v>1121</v>
      </c>
      <c r="D142" s="340">
        <v>400.5</v>
      </c>
      <c r="E142" s="341">
        <v>1087.5</v>
      </c>
      <c r="F142" s="202"/>
      <c r="G142" s="202"/>
    </row>
  </sheetData>
  <mergeCells count="5">
    <mergeCell ref="B1:E1"/>
    <mergeCell ref="B2:E2"/>
    <mergeCell ref="F2:F3"/>
    <mergeCell ref="G2:G3"/>
    <mergeCell ref="H2:H3"/>
  </mergeCells>
  <conditionalFormatting sqref="F84:G86 F87:F115 G87:G141 F118:F141 F73:F74 F28:F42 F44:F56 F58:F71 F77:F83 F4:F26 G4:G83">
    <cfRule type="cellIs" dxfId="3" priority="2" operator="equal">
      <formula>0</formula>
    </cfRule>
  </conditionalFormatting>
  <conditionalFormatting sqref="G5:G141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H27" sqref="H27"/>
    </sheetView>
  </sheetViews>
  <sheetFormatPr defaultRowHeight="11.25" x14ac:dyDescent="0.2"/>
  <cols>
    <col min="1" max="1" width="16.83203125" bestFit="1" customWidth="1"/>
    <col min="2" max="2" width="13" bestFit="1" customWidth="1"/>
    <col min="3" max="3" width="11.1640625" bestFit="1" customWidth="1"/>
    <col min="7" max="7" width="16.83203125" bestFit="1" customWidth="1"/>
    <col min="8" max="8" width="19.33203125" bestFit="1" customWidth="1"/>
    <col min="9" max="9" width="11.1640625" bestFit="1" customWidth="1"/>
    <col min="12" max="12" width="16.83203125" bestFit="1" customWidth="1"/>
    <col min="13" max="13" width="19.33203125" bestFit="1" customWidth="1"/>
    <col min="14" max="14" width="11.1640625" bestFit="1" customWidth="1"/>
    <col min="15" max="15" width="9" bestFit="1" customWidth="1"/>
  </cols>
  <sheetData>
    <row r="1" spans="1:15" ht="15" x14ac:dyDescent="0.2">
      <c r="G1" s="485" t="s">
        <v>321</v>
      </c>
      <c r="H1" s="485"/>
      <c r="I1" s="485"/>
      <c r="J1" s="485"/>
      <c r="L1" s="485" t="s">
        <v>322</v>
      </c>
      <c r="M1" s="485"/>
      <c r="N1" s="485"/>
      <c r="O1" s="485"/>
    </row>
    <row r="2" spans="1:15" ht="15" x14ac:dyDescent="0.2">
      <c r="A2" s="346" t="s">
        <v>309</v>
      </c>
      <c r="B2" s="346" t="s">
        <v>310</v>
      </c>
      <c r="C2" s="346" t="s">
        <v>78</v>
      </c>
      <c r="D2" s="345" t="s">
        <v>311</v>
      </c>
      <c r="E2" s="345" t="s">
        <v>311</v>
      </c>
      <c r="G2" s="346" t="str">
        <f>A2</f>
        <v>Crate No.</v>
      </c>
      <c r="H2" s="346" t="str">
        <f t="shared" ref="H2:J5" si="0">B2</f>
        <v>Set No.</v>
      </c>
      <c r="I2" s="346" t="str">
        <f t="shared" si="0"/>
        <v>Quantity</v>
      </c>
      <c r="J2" s="345" t="str">
        <f t="shared" si="0"/>
        <v>Weight</v>
      </c>
      <c r="L2" s="346" t="str">
        <f>A2</f>
        <v>Crate No.</v>
      </c>
      <c r="M2" s="346" t="str">
        <f t="shared" ref="M2:O2" si="1">B2</f>
        <v>Set No.</v>
      </c>
      <c r="N2" s="346" t="str">
        <f t="shared" si="1"/>
        <v>Quantity</v>
      </c>
      <c r="O2" s="346" t="str">
        <f t="shared" si="1"/>
        <v>Weight</v>
      </c>
    </row>
    <row r="3" spans="1:15" ht="15" x14ac:dyDescent="0.2">
      <c r="A3" s="347">
        <v>1</v>
      </c>
      <c r="B3" s="348" t="s">
        <v>312</v>
      </c>
      <c r="C3" s="349">
        <v>90</v>
      </c>
      <c r="D3" s="347" t="s">
        <v>313</v>
      </c>
      <c r="E3" s="347">
        <v>500</v>
      </c>
      <c r="G3" s="347">
        <f>A3</f>
        <v>1</v>
      </c>
      <c r="H3" s="352" t="str">
        <f t="shared" si="0"/>
        <v>Set 1</v>
      </c>
      <c r="I3" s="352">
        <f t="shared" si="0"/>
        <v>90</v>
      </c>
      <c r="J3" s="347">
        <f>E3</f>
        <v>500</v>
      </c>
      <c r="L3" s="347"/>
      <c r="M3" s="352"/>
      <c r="N3" s="352"/>
      <c r="O3" s="347"/>
    </row>
    <row r="4" spans="1:15" ht="15" x14ac:dyDescent="0.2">
      <c r="A4" s="347">
        <v>2</v>
      </c>
      <c r="B4" s="348" t="s">
        <v>312</v>
      </c>
      <c r="C4" s="349">
        <v>90</v>
      </c>
      <c r="D4" s="347" t="s">
        <v>313</v>
      </c>
      <c r="E4" s="347">
        <v>500</v>
      </c>
      <c r="G4" s="347">
        <f t="shared" ref="G4:G5" si="2">A4</f>
        <v>2</v>
      </c>
      <c r="H4" s="352" t="str">
        <f t="shared" si="0"/>
        <v>Set 1</v>
      </c>
      <c r="I4" s="352">
        <f t="shared" si="0"/>
        <v>90</v>
      </c>
      <c r="J4" s="347">
        <f t="shared" ref="J4:J5" si="3">E4</f>
        <v>500</v>
      </c>
      <c r="L4" s="347"/>
      <c r="M4" s="352"/>
      <c r="N4" s="352"/>
      <c r="O4" s="347"/>
    </row>
    <row r="5" spans="1:15" ht="15" x14ac:dyDescent="0.2">
      <c r="A5" s="347">
        <v>3</v>
      </c>
      <c r="B5" s="348" t="s">
        <v>312</v>
      </c>
      <c r="C5" s="349">
        <v>90</v>
      </c>
      <c r="D5" s="347" t="s">
        <v>313</v>
      </c>
      <c r="E5" s="347">
        <v>500</v>
      </c>
      <c r="G5" s="347">
        <f t="shared" si="2"/>
        <v>3</v>
      </c>
      <c r="H5" s="352" t="str">
        <f t="shared" si="0"/>
        <v>Set 1</v>
      </c>
      <c r="I5" s="352">
        <f t="shared" si="0"/>
        <v>90</v>
      </c>
      <c r="J5" s="347">
        <f t="shared" si="3"/>
        <v>500</v>
      </c>
      <c r="L5" s="347"/>
      <c r="M5" s="352"/>
      <c r="N5" s="352"/>
      <c r="O5" s="347"/>
    </row>
    <row r="6" spans="1:15" ht="15" x14ac:dyDescent="0.2">
      <c r="A6" s="347">
        <v>4</v>
      </c>
      <c r="B6" s="348" t="s">
        <v>312</v>
      </c>
      <c r="C6" s="349">
        <v>90</v>
      </c>
      <c r="D6" s="347" t="s">
        <v>313</v>
      </c>
      <c r="E6" s="347">
        <v>500</v>
      </c>
      <c r="G6" s="347"/>
      <c r="H6" s="352"/>
      <c r="I6" s="352"/>
      <c r="J6" s="347"/>
      <c r="L6" s="347">
        <f>A6</f>
        <v>4</v>
      </c>
      <c r="M6" s="352" t="str">
        <f t="shared" ref="M6:N6" si="4">B6</f>
        <v>Set 1</v>
      </c>
      <c r="N6" s="352">
        <f t="shared" si="4"/>
        <v>90</v>
      </c>
      <c r="O6" s="347">
        <f>E6</f>
        <v>500</v>
      </c>
    </row>
    <row r="7" spans="1:15" ht="15" x14ac:dyDescent="0.2">
      <c r="A7" s="347">
        <v>5</v>
      </c>
      <c r="B7" s="348" t="s">
        <v>312</v>
      </c>
      <c r="C7" s="349">
        <v>90</v>
      </c>
      <c r="D7" s="347" t="s">
        <v>313</v>
      </c>
      <c r="E7" s="347">
        <v>500</v>
      </c>
      <c r="G7" s="347"/>
      <c r="H7" s="352"/>
      <c r="I7" s="352"/>
      <c r="J7" s="347"/>
      <c r="L7" s="347">
        <f>A7</f>
        <v>5</v>
      </c>
      <c r="M7" s="352" t="str">
        <f t="shared" ref="M7" si="5">B7</f>
        <v>Set 1</v>
      </c>
      <c r="N7" s="352">
        <f t="shared" ref="N7" si="6">C7</f>
        <v>90</v>
      </c>
      <c r="O7" s="347">
        <f>E7</f>
        <v>500</v>
      </c>
    </row>
    <row r="8" spans="1:15" ht="10.15" customHeight="1" x14ac:dyDescent="0.2">
      <c r="A8" s="486">
        <v>6</v>
      </c>
      <c r="B8" s="348" t="s">
        <v>312</v>
      </c>
      <c r="C8" s="349">
        <v>50</v>
      </c>
      <c r="D8" s="492"/>
      <c r="E8" s="489">
        <f>'[1]crate 6'!I47+30</f>
        <v>469.19999999999993</v>
      </c>
      <c r="G8" s="486"/>
      <c r="H8" s="352"/>
      <c r="I8" s="352"/>
      <c r="J8" s="489"/>
      <c r="L8" s="486">
        <v>6</v>
      </c>
      <c r="M8" s="348" t="s">
        <v>312</v>
      </c>
      <c r="N8" s="349">
        <v>50</v>
      </c>
      <c r="O8" s="489">
        <f>E8</f>
        <v>469.19999999999993</v>
      </c>
    </row>
    <row r="9" spans="1:15" ht="22.5" x14ac:dyDescent="0.2">
      <c r="A9" s="487"/>
      <c r="B9" s="350" t="s">
        <v>314</v>
      </c>
      <c r="C9" s="349">
        <v>30</v>
      </c>
      <c r="D9" s="493"/>
      <c r="E9" s="490"/>
      <c r="G9" s="487"/>
      <c r="H9" s="352"/>
      <c r="I9" s="352"/>
      <c r="J9" s="490"/>
      <c r="L9" s="487"/>
      <c r="M9" s="350" t="s">
        <v>314</v>
      </c>
      <c r="N9" s="349">
        <v>30</v>
      </c>
      <c r="O9" s="490"/>
    </row>
    <row r="10" spans="1:15" ht="10.15" customHeight="1" x14ac:dyDescent="0.2">
      <c r="A10" s="488"/>
      <c r="B10" s="348" t="s">
        <v>315</v>
      </c>
      <c r="C10" s="349">
        <v>100</v>
      </c>
      <c r="D10" s="494"/>
      <c r="E10" s="491"/>
      <c r="G10" s="488"/>
      <c r="H10" s="352"/>
      <c r="I10" s="352"/>
      <c r="J10" s="491"/>
      <c r="L10" s="488"/>
      <c r="M10" s="348" t="s">
        <v>315</v>
      </c>
      <c r="N10" s="349">
        <v>100</v>
      </c>
      <c r="O10" s="491"/>
    </row>
    <row r="11" spans="1:15" ht="15" x14ac:dyDescent="0.2">
      <c r="A11" s="347">
        <v>7</v>
      </c>
      <c r="B11" s="348" t="s">
        <v>315</v>
      </c>
      <c r="C11" s="349">
        <v>450</v>
      </c>
      <c r="D11" s="347" t="s">
        <v>316</v>
      </c>
      <c r="E11" s="347">
        <v>600</v>
      </c>
      <c r="G11" s="347">
        <f t="shared" ref="G11:I12" si="7">A11</f>
        <v>7</v>
      </c>
      <c r="H11" s="352" t="str">
        <f t="shared" si="7"/>
        <v>Set 4</v>
      </c>
      <c r="I11" s="352">
        <f t="shared" si="7"/>
        <v>450</v>
      </c>
      <c r="J11" s="347">
        <f t="shared" ref="J11:J12" si="8">E11</f>
        <v>600</v>
      </c>
      <c r="L11" s="347"/>
      <c r="M11" s="352"/>
      <c r="N11" s="352"/>
      <c r="O11" s="347"/>
    </row>
    <row r="12" spans="1:15" ht="15" x14ac:dyDescent="0.2">
      <c r="A12" s="347">
        <v>8</v>
      </c>
      <c r="B12" s="348" t="s">
        <v>315</v>
      </c>
      <c r="C12" s="349">
        <v>450</v>
      </c>
      <c r="D12" s="347" t="s">
        <v>316</v>
      </c>
      <c r="E12" s="347">
        <v>600</v>
      </c>
      <c r="G12" s="347">
        <f t="shared" si="7"/>
        <v>8</v>
      </c>
      <c r="H12" s="352" t="str">
        <f t="shared" si="7"/>
        <v>Set 4</v>
      </c>
      <c r="I12" s="352">
        <f t="shared" si="7"/>
        <v>450</v>
      </c>
      <c r="J12" s="347">
        <f t="shared" si="8"/>
        <v>600</v>
      </c>
      <c r="L12" s="347"/>
      <c r="M12" s="352"/>
      <c r="N12" s="352"/>
      <c r="O12" s="347"/>
    </row>
    <row r="13" spans="1:15" ht="15" x14ac:dyDescent="0.2">
      <c r="A13" s="347">
        <v>9</v>
      </c>
      <c r="B13" s="348" t="s">
        <v>317</v>
      </c>
      <c r="C13" s="349">
        <v>90</v>
      </c>
      <c r="D13" s="347" t="s">
        <v>318</v>
      </c>
      <c r="E13" s="347">
        <v>460</v>
      </c>
      <c r="G13" s="347"/>
      <c r="H13" s="352"/>
      <c r="I13" s="352"/>
      <c r="J13" s="347"/>
      <c r="L13" s="347">
        <f t="shared" ref="L13" si="9">A13</f>
        <v>9</v>
      </c>
      <c r="M13" s="352" t="str">
        <f t="shared" ref="M13" si="10">B13</f>
        <v>Set 2</v>
      </c>
      <c r="N13" s="352">
        <f t="shared" ref="N13" si="11">C13</f>
        <v>90</v>
      </c>
      <c r="O13" s="347">
        <f t="shared" ref="O13" si="12">E13</f>
        <v>460</v>
      </c>
    </row>
    <row r="14" spans="1:15" ht="15" x14ac:dyDescent="0.2">
      <c r="A14" s="347">
        <v>10</v>
      </c>
      <c r="B14" s="348" t="s">
        <v>317</v>
      </c>
      <c r="C14" s="349">
        <v>90</v>
      </c>
      <c r="D14" s="347" t="s">
        <v>318</v>
      </c>
      <c r="E14" s="347">
        <v>460</v>
      </c>
      <c r="G14" s="347">
        <f t="shared" ref="G14:I16" si="13">A14</f>
        <v>10</v>
      </c>
      <c r="H14" s="352" t="str">
        <f t="shared" si="13"/>
        <v>Set 2</v>
      </c>
      <c r="I14" s="352">
        <f t="shared" si="13"/>
        <v>90</v>
      </c>
      <c r="J14" s="347">
        <f t="shared" ref="J14:J16" si="14">E14</f>
        <v>460</v>
      </c>
      <c r="L14" s="347"/>
      <c r="M14" s="352"/>
      <c r="N14" s="352"/>
      <c r="O14" s="347"/>
    </row>
    <row r="15" spans="1:15" ht="15" x14ac:dyDescent="0.2">
      <c r="A15" s="347">
        <v>11</v>
      </c>
      <c r="B15" s="348" t="s">
        <v>317</v>
      </c>
      <c r="C15" s="349">
        <v>90</v>
      </c>
      <c r="D15" s="347" t="s">
        <v>318</v>
      </c>
      <c r="E15" s="347">
        <v>460</v>
      </c>
      <c r="G15" s="347">
        <f t="shared" si="13"/>
        <v>11</v>
      </c>
      <c r="H15" s="352" t="str">
        <f t="shared" si="13"/>
        <v>Set 2</v>
      </c>
      <c r="I15" s="352">
        <f t="shared" si="13"/>
        <v>90</v>
      </c>
      <c r="J15" s="347">
        <f t="shared" si="14"/>
        <v>460</v>
      </c>
      <c r="L15" s="347"/>
      <c r="M15" s="352"/>
      <c r="N15" s="352"/>
      <c r="O15" s="347"/>
    </row>
    <row r="16" spans="1:15" ht="15" x14ac:dyDescent="0.2">
      <c r="A16" s="347">
        <v>12</v>
      </c>
      <c r="B16" s="348" t="s">
        <v>317</v>
      </c>
      <c r="C16" s="349">
        <v>90</v>
      </c>
      <c r="D16" s="347" t="s">
        <v>318</v>
      </c>
      <c r="E16" s="347">
        <v>460</v>
      </c>
      <c r="G16" s="347">
        <f t="shared" si="13"/>
        <v>12</v>
      </c>
      <c r="H16" s="352" t="str">
        <f t="shared" si="13"/>
        <v>Set 2</v>
      </c>
      <c r="I16" s="352">
        <f t="shared" si="13"/>
        <v>90</v>
      </c>
      <c r="J16" s="347">
        <f t="shared" si="14"/>
        <v>460</v>
      </c>
      <c r="L16" s="347"/>
      <c r="M16" s="352"/>
      <c r="N16" s="352"/>
      <c r="O16" s="347"/>
    </row>
    <row r="17" spans="1:15" ht="15" x14ac:dyDescent="0.2">
      <c r="A17" s="347">
        <v>13</v>
      </c>
      <c r="B17" s="348" t="s">
        <v>317</v>
      </c>
      <c r="C17" s="349">
        <v>90</v>
      </c>
      <c r="D17" s="347" t="s">
        <v>318</v>
      </c>
      <c r="E17" s="347">
        <v>460</v>
      </c>
      <c r="G17" s="347"/>
      <c r="H17" s="352"/>
      <c r="I17" s="352"/>
      <c r="J17" s="347"/>
      <c r="L17" s="347">
        <f t="shared" ref="L17:L18" si="15">A17</f>
        <v>13</v>
      </c>
      <c r="M17" s="352" t="str">
        <f t="shared" ref="M17:M18" si="16">B17</f>
        <v>Set 2</v>
      </c>
      <c r="N17" s="352">
        <f t="shared" ref="N17:N18" si="17">C17</f>
        <v>90</v>
      </c>
      <c r="O17" s="347">
        <f t="shared" ref="O17:O18" si="18">E17</f>
        <v>460</v>
      </c>
    </row>
    <row r="18" spans="1:15" ht="15" x14ac:dyDescent="0.2">
      <c r="A18" s="347">
        <v>14</v>
      </c>
      <c r="B18" s="348" t="s">
        <v>317</v>
      </c>
      <c r="C18" s="349">
        <v>50</v>
      </c>
      <c r="D18" s="347" t="s">
        <v>318</v>
      </c>
      <c r="E18" s="347">
        <v>460</v>
      </c>
      <c r="G18" s="347"/>
      <c r="H18" s="352"/>
      <c r="I18" s="352"/>
      <c r="J18" s="347"/>
      <c r="L18" s="347">
        <f t="shared" si="15"/>
        <v>14</v>
      </c>
      <c r="M18" s="352" t="str">
        <f t="shared" si="16"/>
        <v>Set 2</v>
      </c>
      <c r="N18" s="352">
        <f t="shared" si="17"/>
        <v>50</v>
      </c>
      <c r="O18" s="347">
        <f t="shared" si="18"/>
        <v>460</v>
      </c>
    </row>
    <row r="19" spans="1:15" ht="22.5" x14ac:dyDescent="0.2">
      <c r="A19" s="486">
        <v>15</v>
      </c>
      <c r="B19" s="350" t="s">
        <v>319</v>
      </c>
      <c r="C19" s="349">
        <v>100</v>
      </c>
      <c r="D19" s="486" t="s">
        <v>320</v>
      </c>
      <c r="E19" s="486">
        <v>700</v>
      </c>
      <c r="G19" s="486"/>
      <c r="H19" s="352"/>
      <c r="I19" s="352"/>
      <c r="J19" s="486"/>
      <c r="L19" s="486">
        <f>A19</f>
        <v>15</v>
      </c>
      <c r="M19" s="352" t="str">
        <f>B19</f>
        <v>Set 3 
(32 colors)</v>
      </c>
      <c r="N19" s="352">
        <f>C19</f>
        <v>100</v>
      </c>
      <c r="O19" s="486">
        <f>E19</f>
        <v>700</v>
      </c>
    </row>
    <row r="20" spans="1:15" ht="22.5" x14ac:dyDescent="0.2">
      <c r="A20" s="487"/>
      <c r="B20" s="350" t="s">
        <v>314</v>
      </c>
      <c r="C20" s="349">
        <v>70</v>
      </c>
      <c r="D20" s="487"/>
      <c r="E20" s="487"/>
      <c r="G20" s="487"/>
      <c r="H20" s="352"/>
      <c r="I20" s="352"/>
      <c r="J20" s="487"/>
      <c r="L20" s="487"/>
      <c r="M20" s="352" t="str">
        <f>B20</f>
        <v>Set 3 
(8 colors)</v>
      </c>
      <c r="N20" s="352">
        <f>C20</f>
        <v>70</v>
      </c>
      <c r="O20" s="487"/>
    </row>
    <row r="21" spans="1:15" ht="15" x14ac:dyDescent="0.25">
      <c r="E21" s="351">
        <f>SUM(E3:E20)</f>
        <v>7629.2</v>
      </c>
      <c r="J21" s="351">
        <f>SUM(J3:J20)</f>
        <v>4080</v>
      </c>
      <c r="O21" s="351">
        <f>SUM(O3:O20)</f>
        <v>3549.2</v>
      </c>
    </row>
    <row r="22" spans="1:15" x14ac:dyDescent="0.2">
      <c r="E22" s="117">
        <f>E21-J21</f>
        <v>3549.2</v>
      </c>
    </row>
    <row r="23" spans="1:15" x14ac:dyDescent="0.2">
      <c r="E23" s="117">
        <f>E22-O21</f>
        <v>0</v>
      </c>
    </row>
  </sheetData>
  <mergeCells count="16">
    <mergeCell ref="A8:A10"/>
    <mergeCell ref="D8:D10"/>
    <mergeCell ref="E8:E10"/>
    <mergeCell ref="A19:A20"/>
    <mergeCell ref="D19:D20"/>
    <mergeCell ref="E19:E20"/>
    <mergeCell ref="G1:J1"/>
    <mergeCell ref="L1:O1"/>
    <mergeCell ref="G8:G10"/>
    <mergeCell ref="G19:G20"/>
    <mergeCell ref="L8:L10"/>
    <mergeCell ref="L19:L20"/>
    <mergeCell ref="O8:O10"/>
    <mergeCell ref="O19:O20"/>
    <mergeCell ref="J8:J10"/>
    <mergeCell ref="J19:J20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zoomScale="90" zoomScaleNormal="90" workbookViewId="0">
      <pane ySplit="2" topLeftCell="A12" activePane="bottomLeft" state="frozenSplit"/>
      <selection pane="bottomLeft" activeCell="L41" sqref="L41"/>
    </sheetView>
  </sheetViews>
  <sheetFormatPr defaultColWidth="11.5" defaultRowHeight="11.25" x14ac:dyDescent="0.2"/>
  <cols>
    <col min="1" max="1" width="21.6640625" bestFit="1" customWidth="1"/>
    <col min="2" max="2" width="37.83203125" customWidth="1"/>
    <col min="3" max="3" width="16" customWidth="1"/>
    <col min="4" max="4" width="11.5" bestFit="1" customWidth="1"/>
    <col min="5" max="5" width="12.1640625" bestFit="1" customWidth="1"/>
    <col min="6" max="27" width="4.5" bestFit="1" customWidth="1"/>
    <col min="28" max="29" width="13.33203125" bestFit="1" customWidth="1"/>
    <col min="31" max="31" width="27.1640625" customWidth="1"/>
  </cols>
  <sheetData>
    <row r="1" spans="1:29" ht="15" x14ac:dyDescent="0.2">
      <c r="B1" s="153" t="s">
        <v>167</v>
      </c>
      <c r="F1" s="496" t="s">
        <v>206</v>
      </c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7" t="s">
        <v>177</v>
      </c>
      <c r="AC1" s="7" t="s">
        <v>205</v>
      </c>
    </row>
    <row r="2" spans="1:29" ht="15" x14ac:dyDescent="0.2">
      <c r="B2" s="7" t="s">
        <v>76</v>
      </c>
      <c r="C2" s="7" t="s">
        <v>77</v>
      </c>
      <c r="D2" s="7" t="s">
        <v>78</v>
      </c>
      <c r="F2" s="173">
        <v>100</v>
      </c>
      <c r="G2" s="173">
        <v>101</v>
      </c>
      <c r="H2" s="173">
        <v>102</v>
      </c>
      <c r="I2" s="173">
        <v>103</v>
      </c>
      <c r="J2" s="173">
        <v>104</v>
      </c>
      <c r="K2" s="173">
        <v>105</v>
      </c>
      <c r="L2" s="173">
        <v>106</v>
      </c>
      <c r="M2" s="173">
        <v>107</v>
      </c>
      <c r="N2" s="173">
        <v>108</v>
      </c>
      <c r="O2" s="173">
        <v>109</v>
      </c>
      <c r="P2" s="173">
        <v>110</v>
      </c>
      <c r="Q2" s="173">
        <v>111</v>
      </c>
      <c r="R2" s="173">
        <v>112</v>
      </c>
      <c r="S2" s="173">
        <v>113</v>
      </c>
      <c r="T2" s="173">
        <v>114</v>
      </c>
      <c r="U2" s="173">
        <v>115</v>
      </c>
      <c r="V2" s="173">
        <v>116</v>
      </c>
      <c r="W2" s="173">
        <v>117</v>
      </c>
      <c r="X2" s="173">
        <v>118</v>
      </c>
      <c r="Y2" s="173">
        <v>119</v>
      </c>
      <c r="Z2" s="173">
        <v>120</v>
      </c>
      <c r="AA2" s="173">
        <v>121</v>
      </c>
    </row>
    <row r="3" spans="1:29" ht="15" x14ac:dyDescent="0.25">
      <c r="B3" s="154" t="s">
        <v>168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29" ht="15" x14ac:dyDescent="0.2">
      <c r="B4" s="20" t="s">
        <v>59</v>
      </c>
      <c r="C4" s="51" t="s">
        <v>79</v>
      </c>
      <c r="D4" s="51">
        <v>1</v>
      </c>
      <c r="E4" s="174"/>
      <c r="F4" s="51"/>
      <c r="G4" s="51">
        <v>1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>
        <f>SUM(F4:AA4)</f>
        <v>1</v>
      </c>
      <c r="AC4" s="51">
        <f>D4-AB4</f>
        <v>0</v>
      </c>
    </row>
    <row r="5" spans="1:29" ht="15" x14ac:dyDescent="0.2">
      <c r="B5" s="20" t="s">
        <v>48</v>
      </c>
      <c r="C5" s="51" t="s">
        <v>79</v>
      </c>
      <c r="D5" s="51">
        <v>1</v>
      </c>
      <c r="E5" s="174"/>
      <c r="F5" s="51"/>
      <c r="G5" s="51">
        <v>1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>
        <f t="shared" ref="AB5:AB13" si="0">SUM(F5:AA5)</f>
        <v>1</v>
      </c>
      <c r="AC5" s="51">
        <f t="shared" ref="AC5:AC13" si="1">D5-AB5</f>
        <v>0</v>
      </c>
    </row>
    <row r="6" spans="1:29" ht="15" x14ac:dyDescent="0.2">
      <c r="B6" s="20" t="s">
        <v>46</v>
      </c>
      <c r="C6" s="51" t="s">
        <v>79</v>
      </c>
      <c r="D6" s="51">
        <v>1</v>
      </c>
      <c r="E6" s="174"/>
      <c r="F6" s="51"/>
      <c r="G6" s="51"/>
      <c r="H6" s="51"/>
      <c r="I6" s="51"/>
      <c r="J6" s="51"/>
      <c r="K6" s="51"/>
      <c r="L6" s="51"/>
      <c r="M6" s="51"/>
      <c r="N6" s="51"/>
      <c r="O6" s="51">
        <v>1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>
        <f t="shared" si="0"/>
        <v>1</v>
      </c>
      <c r="AC6" s="51">
        <f t="shared" si="1"/>
        <v>0</v>
      </c>
    </row>
    <row r="7" spans="1:29" ht="15" x14ac:dyDescent="0.2">
      <c r="B7" s="20" t="s">
        <v>45</v>
      </c>
      <c r="C7" s="51" t="s">
        <v>79</v>
      </c>
      <c r="D7" s="51">
        <v>1</v>
      </c>
      <c r="E7" s="174"/>
      <c r="F7" s="51"/>
      <c r="G7" s="51"/>
      <c r="H7" s="51"/>
      <c r="I7" s="51"/>
      <c r="J7" s="51">
        <v>1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>
        <f t="shared" si="0"/>
        <v>1</v>
      </c>
      <c r="AC7" s="51">
        <f t="shared" si="1"/>
        <v>0</v>
      </c>
    </row>
    <row r="8" spans="1:29" ht="15" x14ac:dyDescent="0.25">
      <c r="B8" s="154" t="s">
        <v>169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>
        <f t="shared" si="0"/>
        <v>0</v>
      </c>
      <c r="AC8" s="51">
        <f t="shared" si="1"/>
        <v>0</v>
      </c>
    </row>
    <row r="9" spans="1:29" ht="15" x14ac:dyDescent="0.2">
      <c r="A9" s="4" t="s">
        <v>170</v>
      </c>
      <c r="B9" s="20" t="s">
        <v>52</v>
      </c>
      <c r="C9" s="51" t="s">
        <v>79</v>
      </c>
      <c r="D9" s="51">
        <v>1</v>
      </c>
      <c r="E9" s="174"/>
      <c r="F9" s="51"/>
      <c r="G9" s="51"/>
      <c r="H9" s="51"/>
      <c r="I9" s="51"/>
      <c r="J9" s="51"/>
      <c r="K9" s="51"/>
      <c r="L9" s="51">
        <v>1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>
        <f t="shared" si="0"/>
        <v>1</v>
      </c>
      <c r="AC9" s="51">
        <f t="shared" si="1"/>
        <v>0</v>
      </c>
    </row>
    <row r="10" spans="1:29" ht="15" x14ac:dyDescent="0.2">
      <c r="A10" s="4" t="s">
        <v>171</v>
      </c>
      <c r="B10" s="20" t="s">
        <v>156</v>
      </c>
      <c r="C10" s="51" t="s">
        <v>79</v>
      </c>
      <c r="D10" s="51">
        <v>1</v>
      </c>
      <c r="E10" s="174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>
        <v>1</v>
      </c>
      <c r="U10" s="51"/>
      <c r="V10" s="51"/>
      <c r="W10" s="51"/>
      <c r="X10" s="51"/>
      <c r="Y10" s="51"/>
      <c r="Z10" s="51"/>
      <c r="AA10" s="51"/>
      <c r="AB10" s="51">
        <f t="shared" si="0"/>
        <v>1</v>
      </c>
      <c r="AC10" s="51">
        <f t="shared" si="1"/>
        <v>0</v>
      </c>
    </row>
    <row r="11" spans="1:29" ht="15" x14ac:dyDescent="0.2">
      <c r="A11" s="4" t="s">
        <v>172</v>
      </c>
      <c r="B11" s="20" t="s">
        <v>53</v>
      </c>
      <c r="C11" s="51" t="s">
        <v>79</v>
      </c>
      <c r="D11" s="51">
        <v>1</v>
      </c>
      <c r="E11" s="174"/>
      <c r="F11" s="51"/>
      <c r="G11" s="51"/>
      <c r="H11" s="51"/>
      <c r="I11" s="51">
        <v>1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>
        <f t="shared" si="0"/>
        <v>1</v>
      </c>
      <c r="AC11" s="51">
        <f t="shared" si="1"/>
        <v>0</v>
      </c>
    </row>
    <row r="12" spans="1:29" ht="15" x14ac:dyDescent="0.2">
      <c r="A12" s="4" t="s">
        <v>173</v>
      </c>
      <c r="B12" s="20" t="s">
        <v>59</v>
      </c>
      <c r="C12" s="51" t="s">
        <v>79</v>
      </c>
      <c r="D12" s="51">
        <v>2</v>
      </c>
      <c r="E12" s="17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>
        <v>2</v>
      </c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>
        <f t="shared" si="0"/>
        <v>2</v>
      </c>
      <c r="AC12" s="51">
        <f t="shared" si="1"/>
        <v>0</v>
      </c>
    </row>
    <row r="13" spans="1:29" ht="15" x14ac:dyDescent="0.2">
      <c r="A13" s="172" t="s">
        <v>207</v>
      </c>
      <c r="B13" s="20" t="s">
        <v>65</v>
      </c>
      <c r="C13" s="51" t="s">
        <v>179</v>
      </c>
      <c r="D13" s="51">
        <v>1</v>
      </c>
      <c r="E13" s="174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>
        <v>1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>
        <f t="shared" si="0"/>
        <v>1</v>
      </c>
      <c r="AC13" s="51">
        <f t="shared" si="1"/>
        <v>0</v>
      </c>
    </row>
    <row r="14" spans="1:29" ht="15" x14ac:dyDescent="0.2">
      <c r="B14" s="175" t="s">
        <v>177</v>
      </c>
      <c r="C14" s="174"/>
      <c r="D14" s="174">
        <f>SUM(D4:D13)</f>
        <v>10</v>
      </c>
      <c r="E14" s="174">
        <f>SUM(F14:AA14)</f>
        <v>10</v>
      </c>
      <c r="F14" s="174">
        <f>SUM(F4:F13)</f>
        <v>0</v>
      </c>
      <c r="G14" s="174">
        <f t="shared" ref="G14:AC14" si="2">SUM(G4:G13)</f>
        <v>2</v>
      </c>
      <c r="H14" s="174">
        <f t="shared" si="2"/>
        <v>0</v>
      </c>
      <c r="I14" s="174">
        <f t="shared" si="2"/>
        <v>1</v>
      </c>
      <c r="J14" s="174">
        <f t="shared" si="2"/>
        <v>1</v>
      </c>
      <c r="K14" s="174">
        <f t="shared" si="2"/>
        <v>0</v>
      </c>
      <c r="L14" s="174">
        <f t="shared" si="2"/>
        <v>1</v>
      </c>
      <c r="M14" s="174">
        <f t="shared" si="2"/>
        <v>0</v>
      </c>
      <c r="N14" s="174">
        <f t="shared" si="2"/>
        <v>0</v>
      </c>
      <c r="O14" s="174">
        <f t="shared" si="2"/>
        <v>1</v>
      </c>
      <c r="P14" s="174">
        <f t="shared" si="2"/>
        <v>1</v>
      </c>
      <c r="Q14" s="174">
        <f t="shared" si="2"/>
        <v>2</v>
      </c>
      <c r="R14" s="174">
        <f t="shared" si="2"/>
        <v>0</v>
      </c>
      <c r="S14" s="174">
        <f t="shared" si="2"/>
        <v>0</v>
      </c>
      <c r="T14" s="174">
        <f t="shared" si="2"/>
        <v>1</v>
      </c>
      <c r="U14" s="174">
        <f t="shared" si="2"/>
        <v>0</v>
      </c>
      <c r="V14" s="174">
        <f t="shared" si="2"/>
        <v>0</v>
      </c>
      <c r="W14" s="174">
        <f t="shared" si="2"/>
        <v>0</v>
      </c>
      <c r="X14" s="174">
        <f t="shared" si="2"/>
        <v>0</v>
      </c>
      <c r="Y14" s="174">
        <f t="shared" si="2"/>
        <v>0</v>
      </c>
      <c r="Z14" s="174">
        <f t="shared" si="2"/>
        <v>0</v>
      </c>
      <c r="AA14" s="174">
        <f t="shared" si="2"/>
        <v>0</v>
      </c>
      <c r="AB14" s="174">
        <f t="shared" si="2"/>
        <v>10</v>
      </c>
      <c r="AC14" s="174">
        <f t="shared" si="2"/>
        <v>0</v>
      </c>
    </row>
    <row r="15" spans="1:29" ht="15" x14ac:dyDescent="0.2">
      <c r="B15" s="175" t="s">
        <v>205</v>
      </c>
      <c r="C15" s="174"/>
      <c r="D15" s="174">
        <f>D14-E14</f>
        <v>0</v>
      </c>
      <c r="Q15" s="173"/>
    </row>
    <row r="16" spans="1:29" x14ac:dyDescent="0.2"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</row>
    <row r="17" spans="1:29" ht="18.75" x14ac:dyDescent="0.2">
      <c r="A17" s="495" t="s">
        <v>204</v>
      </c>
      <c r="B17" s="495"/>
      <c r="C17" s="495"/>
      <c r="D17" s="495"/>
      <c r="E17" s="215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</row>
    <row r="18" spans="1:29" ht="18.75" x14ac:dyDescent="0.2">
      <c r="A18" s="7" t="s">
        <v>75</v>
      </c>
      <c r="B18" s="7" t="s">
        <v>175</v>
      </c>
      <c r="C18" s="7" t="s">
        <v>176</v>
      </c>
      <c r="D18" s="7" t="s">
        <v>158</v>
      </c>
      <c r="E18" s="215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</row>
    <row r="19" spans="1:29" ht="15" x14ac:dyDescent="0.2">
      <c r="A19" s="46">
        <v>1</v>
      </c>
      <c r="B19" s="20" t="s">
        <v>20</v>
      </c>
      <c r="C19" s="51">
        <v>20</v>
      </c>
      <c r="D19" s="51">
        <v>12</v>
      </c>
      <c r="E19" s="174"/>
      <c r="F19" s="51">
        <v>2</v>
      </c>
      <c r="G19" s="51"/>
      <c r="H19" s="51"/>
      <c r="I19" s="51">
        <v>1</v>
      </c>
      <c r="J19" s="51">
        <v>2</v>
      </c>
      <c r="K19" s="51">
        <v>4</v>
      </c>
      <c r="L19" s="51"/>
      <c r="M19" s="51"/>
      <c r="N19" s="51"/>
      <c r="O19" s="51"/>
      <c r="P19" s="51"/>
      <c r="Q19" s="51">
        <v>1</v>
      </c>
      <c r="R19" s="51">
        <v>2</v>
      </c>
      <c r="S19" s="51"/>
      <c r="T19" s="51"/>
      <c r="U19" s="51"/>
      <c r="V19" s="51"/>
      <c r="W19" s="51"/>
      <c r="X19" s="51"/>
      <c r="Y19" s="51"/>
      <c r="Z19" s="51"/>
      <c r="AA19" s="51"/>
      <c r="AB19" s="51">
        <f t="shared" ref="AB19:AB34" si="3">SUM(F19:AA19)</f>
        <v>12</v>
      </c>
      <c r="AC19" s="51">
        <f t="shared" ref="AC19:AC34" si="4">D19-AB19</f>
        <v>0</v>
      </c>
    </row>
    <row r="20" spans="1:29" ht="15" x14ac:dyDescent="0.2">
      <c r="A20" s="46">
        <v>2</v>
      </c>
      <c r="B20" s="20" t="s">
        <v>26</v>
      </c>
      <c r="C20" s="51">
        <v>20</v>
      </c>
      <c r="D20" s="51">
        <v>11</v>
      </c>
      <c r="E20" s="174"/>
      <c r="F20" s="51"/>
      <c r="G20" s="51"/>
      <c r="H20" s="51"/>
      <c r="I20" s="51"/>
      <c r="J20" s="51">
        <v>4</v>
      </c>
      <c r="K20" s="51"/>
      <c r="L20" s="51">
        <v>6</v>
      </c>
      <c r="M20" s="51"/>
      <c r="N20" s="51"/>
      <c r="O20" s="51"/>
      <c r="P20" s="51">
        <v>1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>
        <f t="shared" si="3"/>
        <v>11</v>
      </c>
      <c r="AC20" s="51">
        <f t="shared" si="4"/>
        <v>0</v>
      </c>
    </row>
    <row r="21" spans="1:29" ht="15" x14ac:dyDescent="0.2">
      <c r="A21" s="46">
        <v>3</v>
      </c>
      <c r="B21" s="20" t="s">
        <v>23</v>
      </c>
      <c r="C21" s="51">
        <v>20</v>
      </c>
      <c r="D21" s="51">
        <v>8</v>
      </c>
      <c r="E21" s="174"/>
      <c r="F21" s="51"/>
      <c r="G21" s="51"/>
      <c r="H21" s="51"/>
      <c r="I21" s="51"/>
      <c r="J21" s="51"/>
      <c r="K21" s="51">
        <v>3</v>
      </c>
      <c r="L21" s="51"/>
      <c r="M21" s="51"/>
      <c r="N21" s="51">
        <v>5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>
        <f t="shared" si="3"/>
        <v>8</v>
      </c>
      <c r="AC21" s="51">
        <f t="shared" si="4"/>
        <v>0</v>
      </c>
    </row>
    <row r="22" spans="1:29" ht="15" x14ac:dyDescent="0.2">
      <c r="A22" s="46">
        <v>4</v>
      </c>
      <c r="B22" s="20" t="s">
        <v>27</v>
      </c>
      <c r="C22" s="51">
        <v>20</v>
      </c>
      <c r="D22" s="51">
        <v>7</v>
      </c>
      <c r="E22" s="174"/>
      <c r="F22" s="51"/>
      <c r="G22" s="51"/>
      <c r="H22" s="51"/>
      <c r="I22" s="51"/>
      <c r="J22" s="51"/>
      <c r="K22" s="51"/>
      <c r="L22" s="51"/>
      <c r="M22" s="51">
        <v>7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>
        <f t="shared" si="3"/>
        <v>7</v>
      </c>
      <c r="AC22" s="51">
        <f t="shared" si="4"/>
        <v>0</v>
      </c>
    </row>
    <row r="23" spans="1:29" ht="15" x14ac:dyDescent="0.2">
      <c r="A23" s="46">
        <v>5</v>
      </c>
      <c r="B23" s="20" t="s">
        <v>29</v>
      </c>
      <c r="C23" s="51">
        <v>20</v>
      </c>
      <c r="D23" s="51">
        <v>5</v>
      </c>
      <c r="E23" s="174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>
        <v>5</v>
      </c>
      <c r="S23" s="51"/>
      <c r="T23" s="51"/>
      <c r="U23" s="51"/>
      <c r="V23" s="51"/>
      <c r="W23" s="51"/>
      <c r="X23" s="51"/>
      <c r="Y23" s="51"/>
      <c r="Z23" s="51"/>
      <c r="AA23" s="51"/>
      <c r="AB23" s="51">
        <f t="shared" si="3"/>
        <v>5</v>
      </c>
      <c r="AC23" s="51">
        <f t="shared" si="4"/>
        <v>0</v>
      </c>
    </row>
    <row r="24" spans="1:29" ht="15" x14ac:dyDescent="0.2">
      <c r="A24" s="46">
        <v>6</v>
      </c>
      <c r="B24" s="20" t="s">
        <v>14</v>
      </c>
      <c r="C24" s="51">
        <v>20</v>
      </c>
      <c r="D24" s="51">
        <v>4</v>
      </c>
      <c r="E24" s="174"/>
      <c r="F24" s="51"/>
      <c r="G24" s="51"/>
      <c r="H24" s="51">
        <v>2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>
        <v>2</v>
      </c>
      <c r="Y24" s="51"/>
      <c r="Z24" s="51"/>
      <c r="AA24" s="51"/>
      <c r="AB24" s="51">
        <f t="shared" si="3"/>
        <v>4</v>
      </c>
      <c r="AC24" s="51">
        <f t="shared" si="4"/>
        <v>0</v>
      </c>
    </row>
    <row r="25" spans="1:29" ht="15" x14ac:dyDescent="0.2">
      <c r="A25" s="46">
        <v>7</v>
      </c>
      <c r="B25" s="20" t="s">
        <v>24</v>
      </c>
      <c r="C25" s="51">
        <v>20</v>
      </c>
      <c r="D25" s="51">
        <v>4</v>
      </c>
      <c r="E25" s="174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>
        <v>4</v>
      </c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>
        <f t="shared" si="3"/>
        <v>4</v>
      </c>
      <c r="AC25" s="51">
        <f t="shared" si="4"/>
        <v>0</v>
      </c>
    </row>
    <row r="26" spans="1:29" ht="15" x14ac:dyDescent="0.2">
      <c r="A26" s="46">
        <v>8</v>
      </c>
      <c r="B26" s="20" t="s">
        <v>18</v>
      </c>
      <c r="C26" s="51">
        <v>20</v>
      </c>
      <c r="D26" s="51">
        <v>4</v>
      </c>
      <c r="E26" s="174"/>
      <c r="F26" s="51"/>
      <c r="G26" s="51"/>
      <c r="H26" s="51"/>
      <c r="I26" s="51"/>
      <c r="J26" s="51"/>
      <c r="K26" s="51"/>
      <c r="L26" s="51"/>
      <c r="M26" s="51"/>
      <c r="N26" s="51">
        <v>2</v>
      </c>
      <c r="O26" s="51"/>
      <c r="P26" s="51">
        <v>2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>
        <f t="shared" si="3"/>
        <v>4</v>
      </c>
      <c r="AC26" s="51">
        <f t="shared" si="4"/>
        <v>0</v>
      </c>
    </row>
    <row r="27" spans="1:29" ht="15" x14ac:dyDescent="0.2">
      <c r="A27" s="46">
        <v>9</v>
      </c>
      <c r="B27" s="20" t="s">
        <v>39</v>
      </c>
      <c r="C27" s="51">
        <v>20</v>
      </c>
      <c r="D27" s="51">
        <v>4</v>
      </c>
      <c r="E27" s="174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>
        <v>4</v>
      </c>
      <c r="T27" s="51"/>
      <c r="U27" s="51"/>
      <c r="V27" s="51"/>
      <c r="W27" s="51"/>
      <c r="X27" s="51"/>
      <c r="Y27" s="51"/>
      <c r="Z27" s="51"/>
      <c r="AA27" s="51"/>
      <c r="AB27" s="51">
        <f t="shared" si="3"/>
        <v>4</v>
      </c>
      <c r="AC27" s="51">
        <f t="shared" si="4"/>
        <v>0</v>
      </c>
    </row>
    <row r="28" spans="1:29" ht="15" x14ac:dyDescent="0.2">
      <c r="A28" s="46">
        <v>10</v>
      </c>
      <c r="B28" s="20" t="s">
        <v>41</v>
      </c>
      <c r="C28" s="51">
        <v>20</v>
      </c>
      <c r="D28" s="51">
        <v>3</v>
      </c>
      <c r="E28" s="174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>
        <v>3</v>
      </c>
      <c r="AA28" s="51"/>
      <c r="AB28" s="51">
        <f t="shared" si="3"/>
        <v>3</v>
      </c>
      <c r="AC28" s="51">
        <f t="shared" si="4"/>
        <v>0</v>
      </c>
    </row>
    <row r="29" spans="1:29" ht="15" x14ac:dyDescent="0.2">
      <c r="A29" s="46">
        <v>11</v>
      </c>
      <c r="B29" s="20" t="s">
        <v>42</v>
      </c>
      <c r="C29" s="51">
        <v>20</v>
      </c>
      <c r="D29" s="51">
        <v>3</v>
      </c>
      <c r="E29" s="174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>
        <v>3</v>
      </c>
      <c r="U29" s="51"/>
      <c r="V29" s="51"/>
      <c r="W29" s="51"/>
      <c r="X29" s="51"/>
      <c r="Y29" s="51"/>
      <c r="Z29" s="51"/>
      <c r="AA29" s="51"/>
      <c r="AB29" s="51">
        <f t="shared" si="3"/>
        <v>3</v>
      </c>
      <c r="AC29" s="51">
        <f t="shared" si="4"/>
        <v>0</v>
      </c>
    </row>
    <row r="30" spans="1:29" ht="15" x14ac:dyDescent="0.2">
      <c r="A30" s="46">
        <v>12</v>
      </c>
      <c r="B30" s="20" t="s">
        <v>38</v>
      </c>
      <c r="C30" s="51">
        <v>20</v>
      </c>
      <c r="D30" s="51">
        <v>3</v>
      </c>
      <c r="E30" s="174"/>
      <c r="F30" s="51"/>
      <c r="G30" s="51"/>
      <c r="H30" s="51"/>
      <c r="I30" s="51"/>
      <c r="J30" s="51"/>
      <c r="K30" s="51"/>
      <c r="L30" s="51"/>
      <c r="M30" s="51"/>
      <c r="N30" s="51"/>
      <c r="O30" s="51">
        <v>3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>
        <f t="shared" si="3"/>
        <v>3</v>
      </c>
      <c r="AC30" s="51">
        <f t="shared" si="4"/>
        <v>0</v>
      </c>
    </row>
    <row r="31" spans="1:29" ht="15" x14ac:dyDescent="0.2">
      <c r="A31" s="46">
        <v>13</v>
      </c>
      <c r="B31" s="20" t="s">
        <v>5</v>
      </c>
      <c r="C31" s="51">
        <v>20</v>
      </c>
      <c r="D31" s="51">
        <v>3</v>
      </c>
      <c r="E31" s="174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>
        <v>3</v>
      </c>
      <c r="U31" s="51"/>
      <c r="V31" s="51"/>
      <c r="W31" s="51"/>
      <c r="X31" s="51"/>
      <c r="Y31" s="51"/>
      <c r="Z31" s="51"/>
      <c r="AA31" s="51"/>
      <c r="AB31" s="51">
        <f t="shared" si="3"/>
        <v>3</v>
      </c>
      <c r="AC31" s="51">
        <f t="shared" si="4"/>
        <v>0</v>
      </c>
    </row>
    <row r="32" spans="1:29" ht="15" x14ac:dyDescent="0.2">
      <c r="A32" s="46">
        <v>14</v>
      </c>
      <c r="B32" s="20" t="s">
        <v>28</v>
      </c>
      <c r="C32" s="51">
        <v>20</v>
      </c>
      <c r="D32" s="51">
        <v>2</v>
      </c>
      <c r="E32" s="174"/>
      <c r="F32" s="51"/>
      <c r="G32" s="51"/>
      <c r="H32" s="51"/>
      <c r="I32" s="51"/>
      <c r="J32" s="51"/>
      <c r="K32" s="51"/>
      <c r="L32" s="51"/>
      <c r="M32" s="51"/>
      <c r="N32" s="51"/>
      <c r="O32" s="51">
        <v>2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>
        <f t="shared" si="3"/>
        <v>2</v>
      </c>
      <c r="AC32" s="51">
        <f t="shared" si="4"/>
        <v>0</v>
      </c>
    </row>
    <row r="33" spans="1:29" ht="15" x14ac:dyDescent="0.2">
      <c r="A33" s="46">
        <v>15</v>
      </c>
      <c r="B33" s="20" t="s">
        <v>15</v>
      </c>
      <c r="C33" s="51">
        <v>20</v>
      </c>
      <c r="D33" s="51">
        <v>2</v>
      </c>
      <c r="E33" s="174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>
        <v>2</v>
      </c>
      <c r="T33" s="51"/>
      <c r="U33" s="51"/>
      <c r="V33" s="51"/>
      <c r="W33" s="51"/>
      <c r="X33" s="51"/>
      <c r="Y33" s="51"/>
      <c r="Z33" s="51"/>
      <c r="AA33" s="51"/>
      <c r="AB33" s="51">
        <f t="shared" si="3"/>
        <v>2</v>
      </c>
      <c r="AC33" s="51">
        <f t="shared" si="4"/>
        <v>0</v>
      </c>
    </row>
    <row r="34" spans="1:29" ht="15" x14ac:dyDescent="0.2">
      <c r="A34" s="46">
        <v>16</v>
      </c>
      <c r="B34" s="20" t="s">
        <v>86</v>
      </c>
      <c r="C34" s="51">
        <v>20</v>
      </c>
      <c r="D34" s="51">
        <v>1</v>
      </c>
      <c r="E34" s="174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>
        <v>1</v>
      </c>
      <c r="W34" s="51"/>
      <c r="X34" s="51"/>
      <c r="Y34" s="51"/>
      <c r="Z34" s="51"/>
      <c r="AA34" s="51"/>
      <c r="AB34" s="51">
        <f t="shared" si="3"/>
        <v>1</v>
      </c>
      <c r="AC34" s="51">
        <f t="shared" si="4"/>
        <v>0</v>
      </c>
    </row>
    <row r="35" spans="1:29" ht="15" x14ac:dyDescent="0.2">
      <c r="B35" s="175" t="s">
        <v>177</v>
      </c>
      <c r="D35" s="174">
        <f>SUM(D19:D34)</f>
        <v>76</v>
      </c>
      <c r="E35" s="174">
        <f>SUM(F35:AA35)</f>
        <v>76</v>
      </c>
      <c r="F35" s="174">
        <f>SUM(F19:F34)</f>
        <v>2</v>
      </c>
      <c r="G35" s="174">
        <f t="shared" ref="G35:AC35" si="5">SUM(G19:G34)</f>
        <v>0</v>
      </c>
      <c r="H35" s="174">
        <f t="shared" si="5"/>
        <v>2</v>
      </c>
      <c r="I35" s="174">
        <f t="shared" si="5"/>
        <v>1</v>
      </c>
      <c r="J35" s="174">
        <f t="shared" si="5"/>
        <v>6</v>
      </c>
      <c r="K35" s="174">
        <f t="shared" si="5"/>
        <v>7</v>
      </c>
      <c r="L35" s="174">
        <f t="shared" si="5"/>
        <v>6</v>
      </c>
      <c r="M35" s="174">
        <f t="shared" si="5"/>
        <v>7</v>
      </c>
      <c r="N35" s="174">
        <f t="shared" si="5"/>
        <v>7</v>
      </c>
      <c r="O35" s="174">
        <f t="shared" si="5"/>
        <v>5</v>
      </c>
      <c r="P35" s="174">
        <f t="shared" si="5"/>
        <v>3</v>
      </c>
      <c r="Q35" s="174">
        <f t="shared" si="5"/>
        <v>5</v>
      </c>
      <c r="R35" s="174">
        <f t="shared" si="5"/>
        <v>7</v>
      </c>
      <c r="S35" s="174">
        <f t="shared" si="5"/>
        <v>6</v>
      </c>
      <c r="T35" s="174">
        <f t="shared" si="5"/>
        <v>6</v>
      </c>
      <c r="U35" s="174">
        <f t="shared" si="5"/>
        <v>0</v>
      </c>
      <c r="V35" s="174">
        <f t="shared" si="5"/>
        <v>1</v>
      </c>
      <c r="W35" s="174">
        <f t="shared" si="5"/>
        <v>0</v>
      </c>
      <c r="X35" s="174">
        <f t="shared" si="5"/>
        <v>2</v>
      </c>
      <c r="Y35" s="174">
        <f t="shared" si="5"/>
        <v>0</v>
      </c>
      <c r="Z35" s="174">
        <f t="shared" si="5"/>
        <v>3</v>
      </c>
      <c r="AA35" s="174">
        <f t="shared" si="5"/>
        <v>0</v>
      </c>
      <c r="AB35" s="174">
        <f t="shared" si="5"/>
        <v>76</v>
      </c>
      <c r="AC35" s="174">
        <f t="shared" si="5"/>
        <v>0</v>
      </c>
    </row>
    <row r="36" spans="1:29" ht="15" x14ac:dyDescent="0.25">
      <c r="B36" s="175" t="s">
        <v>205</v>
      </c>
      <c r="D36" s="174">
        <f>D35-E35</f>
        <v>0</v>
      </c>
      <c r="E36" s="154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</row>
    <row r="37" spans="1:29" x14ac:dyDescent="0.2"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</row>
    <row r="38" spans="1:29" x14ac:dyDescent="0.2">
      <c r="E38" s="4" t="s">
        <v>206</v>
      </c>
      <c r="F38" s="173">
        <f>F14+F35</f>
        <v>2</v>
      </c>
      <c r="G38" s="173">
        <f t="shared" ref="G38:AA38" si="6">G14+G35</f>
        <v>2</v>
      </c>
      <c r="H38" s="173">
        <f t="shared" si="6"/>
        <v>2</v>
      </c>
      <c r="I38" s="173">
        <f t="shared" si="6"/>
        <v>2</v>
      </c>
      <c r="J38" s="173">
        <f t="shared" si="6"/>
        <v>7</v>
      </c>
      <c r="K38" s="173">
        <f t="shared" si="6"/>
        <v>7</v>
      </c>
      <c r="L38" s="173">
        <f t="shared" si="6"/>
        <v>7</v>
      </c>
      <c r="M38" s="173">
        <f t="shared" si="6"/>
        <v>7</v>
      </c>
      <c r="N38" s="173">
        <f t="shared" si="6"/>
        <v>7</v>
      </c>
      <c r="O38" s="173">
        <f t="shared" si="6"/>
        <v>6</v>
      </c>
      <c r="P38" s="173">
        <f t="shared" si="6"/>
        <v>4</v>
      </c>
      <c r="Q38" s="173">
        <f t="shared" si="6"/>
        <v>7</v>
      </c>
      <c r="R38" s="173">
        <f t="shared" si="6"/>
        <v>7</v>
      </c>
      <c r="S38" s="173">
        <f t="shared" si="6"/>
        <v>6</v>
      </c>
      <c r="T38" s="173">
        <f t="shared" si="6"/>
        <v>7</v>
      </c>
      <c r="U38" s="173">
        <f t="shared" si="6"/>
        <v>0</v>
      </c>
      <c r="V38" s="173">
        <f t="shared" si="6"/>
        <v>1</v>
      </c>
      <c r="W38" s="173">
        <f t="shared" si="6"/>
        <v>0</v>
      </c>
      <c r="X38" s="173">
        <f t="shared" si="6"/>
        <v>2</v>
      </c>
      <c r="Y38" s="173">
        <f t="shared" si="6"/>
        <v>0</v>
      </c>
      <c r="Z38" s="173">
        <f t="shared" si="6"/>
        <v>3</v>
      </c>
      <c r="AA38" s="173">
        <f t="shared" si="6"/>
        <v>0</v>
      </c>
    </row>
    <row r="39" spans="1:29" x14ac:dyDescent="0.2"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29" x14ac:dyDescent="0.2"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  <row r="41" spans="1:29" x14ac:dyDescent="0.2"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</row>
  </sheetData>
  <mergeCells count="2">
    <mergeCell ref="A17:D17"/>
    <mergeCell ref="F1:AA1"/>
  </mergeCells>
  <conditionalFormatting sqref="AC4:AC13 AC19:AC34">
    <cfRule type="cellIs" dxfId="1" priority="4" operator="greaterThan">
      <formula>0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workbookViewId="0">
      <selection activeCell="I28" sqref="I28"/>
    </sheetView>
  </sheetViews>
  <sheetFormatPr defaultRowHeight="11.25" x14ac:dyDescent="0.2"/>
  <cols>
    <col min="1" max="1" width="13.33203125" customWidth="1"/>
    <col min="2" max="2" width="34.5" customWidth="1"/>
    <col min="3" max="3" width="14.5" customWidth="1"/>
    <col min="4" max="4" width="10.5" bestFit="1" customWidth="1"/>
    <col min="6" max="6" width="19.83203125" bestFit="1" customWidth="1"/>
    <col min="9" max="9" width="35" customWidth="1"/>
  </cols>
  <sheetData>
    <row r="1" spans="1:7" ht="15" x14ac:dyDescent="0.2">
      <c r="B1" s="153" t="s">
        <v>167</v>
      </c>
    </row>
    <row r="2" spans="1:7" ht="15" x14ac:dyDescent="0.2">
      <c r="B2" s="7" t="s">
        <v>76</v>
      </c>
      <c r="C2" s="7" t="s">
        <v>77</v>
      </c>
      <c r="D2" s="7" t="s">
        <v>78</v>
      </c>
    </row>
    <row r="3" spans="1:7" ht="15" x14ac:dyDescent="0.25">
      <c r="B3" s="154" t="s">
        <v>168</v>
      </c>
    </row>
    <row r="4" spans="1:7" ht="15" x14ac:dyDescent="0.2">
      <c r="B4" s="20" t="s">
        <v>59</v>
      </c>
      <c r="C4" s="51" t="s">
        <v>79</v>
      </c>
      <c r="D4" s="51">
        <v>1</v>
      </c>
      <c r="E4" s="158" t="s">
        <v>185</v>
      </c>
      <c r="G4">
        <v>0</v>
      </c>
    </row>
    <row r="5" spans="1:7" ht="15" x14ac:dyDescent="0.2">
      <c r="B5" s="20" t="s">
        <v>48</v>
      </c>
      <c r="C5" s="51" t="s">
        <v>79</v>
      </c>
      <c r="D5" s="51">
        <v>1</v>
      </c>
      <c r="E5" s="158" t="s">
        <v>185</v>
      </c>
      <c r="G5">
        <v>0</v>
      </c>
    </row>
    <row r="6" spans="1:7" ht="15" x14ac:dyDescent="0.2">
      <c r="B6" s="20" t="s">
        <v>46</v>
      </c>
      <c r="C6" s="51" t="s">
        <v>79</v>
      </c>
      <c r="D6" s="51">
        <v>1</v>
      </c>
      <c r="G6">
        <f t="shared" ref="G6" si="0">D6</f>
        <v>1</v>
      </c>
    </row>
    <row r="7" spans="1:7" ht="15" x14ac:dyDescent="0.2">
      <c r="B7" s="20" t="s">
        <v>45</v>
      </c>
      <c r="C7" s="51" t="s">
        <v>79</v>
      </c>
      <c r="D7" s="51">
        <v>1</v>
      </c>
      <c r="E7" s="171" t="s">
        <v>194</v>
      </c>
      <c r="G7">
        <v>0</v>
      </c>
    </row>
    <row r="8" spans="1:7" ht="15" x14ac:dyDescent="0.25">
      <c r="B8" s="154" t="s">
        <v>169</v>
      </c>
    </row>
    <row r="9" spans="1:7" ht="15" x14ac:dyDescent="0.2">
      <c r="B9" s="20" t="s">
        <v>52</v>
      </c>
      <c r="C9" s="51" t="s">
        <v>79</v>
      </c>
      <c r="D9" s="51">
        <v>1</v>
      </c>
      <c r="F9" t="s">
        <v>170</v>
      </c>
      <c r="G9">
        <f t="shared" ref="G9:G12" si="1">D9</f>
        <v>1</v>
      </c>
    </row>
    <row r="10" spans="1:7" ht="15" x14ac:dyDescent="0.2">
      <c r="B10" s="20" t="s">
        <v>156</v>
      </c>
      <c r="C10" s="51" t="s">
        <v>79</v>
      </c>
      <c r="D10" s="51">
        <v>1</v>
      </c>
      <c r="F10" t="s">
        <v>171</v>
      </c>
      <c r="G10">
        <f t="shared" si="1"/>
        <v>1</v>
      </c>
    </row>
    <row r="11" spans="1:7" ht="15" x14ac:dyDescent="0.2">
      <c r="B11" s="20" t="s">
        <v>53</v>
      </c>
      <c r="C11" s="51" t="s">
        <v>79</v>
      </c>
      <c r="D11" s="51">
        <v>1</v>
      </c>
      <c r="E11" s="158" t="s">
        <v>188</v>
      </c>
      <c r="F11" s="4" t="s">
        <v>172</v>
      </c>
      <c r="G11">
        <v>0</v>
      </c>
    </row>
    <row r="12" spans="1:7" ht="15" x14ac:dyDescent="0.2">
      <c r="B12" s="20" t="s">
        <v>59</v>
      </c>
      <c r="C12" s="51" t="s">
        <v>79</v>
      </c>
      <c r="D12" s="51">
        <v>2</v>
      </c>
      <c r="F12" t="s">
        <v>173</v>
      </c>
      <c r="G12">
        <f t="shared" si="1"/>
        <v>2</v>
      </c>
    </row>
    <row r="15" spans="1:7" ht="18.75" customHeight="1" x14ac:dyDescent="0.2">
      <c r="A15" s="495" t="s">
        <v>174</v>
      </c>
      <c r="B15" s="495"/>
      <c r="C15" s="495"/>
      <c r="D15" s="495"/>
    </row>
    <row r="16" spans="1:7" ht="15" x14ac:dyDescent="0.2">
      <c r="A16" s="7" t="s">
        <v>75</v>
      </c>
      <c r="B16" s="7" t="s">
        <v>175</v>
      </c>
      <c r="C16" s="7" t="s">
        <v>176</v>
      </c>
      <c r="D16" s="7" t="s">
        <v>158</v>
      </c>
    </row>
    <row r="17" spans="1:7" ht="51" x14ac:dyDescent="0.2">
      <c r="A17" s="46">
        <v>1</v>
      </c>
      <c r="B17" s="20" t="s">
        <v>20</v>
      </c>
      <c r="C17" s="51">
        <v>20</v>
      </c>
      <c r="D17" s="51">
        <v>9</v>
      </c>
      <c r="E17" s="166" t="s">
        <v>199</v>
      </c>
      <c r="F17" s="166" t="s">
        <v>200</v>
      </c>
      <c r="G17">
        <v>0</v>
      </c>
    </row>
    <row r="18" spans="1:7" ht="15" x14ac:dyDescent="0.2">
      <c r="A18" s="46">
        <v>2</v>
      </c>
      <c r="B18" s="20" t="s">
        <v>26</v>
      </c>
      <c r="C18" s="51">
        <v>20</v>
      </c>
      <c r="D18" s="51">
        <v>4</v>
      </c>
      <c r="E18" s="171" t="s">
        <v>194</v>
      </c>
      <c r="F18" s="158" t="s">
        <v>196</v>
      </c>
      <c r="G18">
        <v>0</v>
      </c>
    </row>
    <row r="19" spans="1:7" ht="15" x14ac:dyDescent="0.2">
      <c r="A19" s="46">
        <v>3</v>
      </c>
      <c r="B19" s="20" t="s">
        <v>27</v>
      </c>
      <c r="C19" s="51">
        <v>20</v>
      </c>
      <c r="D19" s="51">
        <v>6</v>
      </c>
      <c r="G19">
        <f>D19</f>
        <v>6</v>
      </c>
    </row>
    <row r="20" spans="1:7" ht="15" x14ac:dyDescent="0.2">
      <c r="A20" s="46">
        <v>4</v>
      </c>
      <c r="B20" s="20" t="s">
        <v>41</v>
      </c>
      <c r="C20" s="51">
        <v>20</v>
      </c>
      <c r="D20" s="51">
        <v>3</v>
      </c>
      <c r="G20">
        <f t="shared" ref="G20:G24" si="2">D20</f>
        <v>3</v>
      </c>
    </row>
    <row r="21" spans="1:7" ht="15" x14ac:dyDescent="0.2">
      <c r="A21" s="46">
        <v>5</v>
      </c>
      <c r="B21" s="20" t="s">
        <v>23</v>
      </c>
      <c r="C21" s="51">
        <v>20</v>
      </c>
      <c r="D21" s="51">
        <v>3</v>
      </c>
      <c r="G21">
        <f t="shared" si="2"/>
        <v>3</v>
      </c>
    </row>
    <row r="22" spans="1:7" ht="15" x14ac:dyDescent="0.2">
      <c r="A22" s="46">
        <v>6</v>
      </c>
      <c r="B22" s="20" t="s">
        <v>14</v>
      </c>
      <c r="C22" s="51">
        <v>20</v>
      </c>
      <c r="D22" s="51">
        <v>2</v>
      </c>
      <c r="E22" s="158" t="s">
        <v>186</v>
      </c>
      <c r="F22" s="158" t="s">
        <v>182</v>
      </c>
      <c r="G22">
        <v>0</v>
      </c>
    </row>
    <row r="23" spans="1:7" ht="15" x14ac:dyDescent="0.2">
      <c r="A23" s="46">
        <v>7</v>
      </c>
      <c r="B23" s="20" t="s">
        <v>42</v>
      </c>
      <c r="C23" s="51">
        <v>20</v>
      </c>
      <c r="D23" s="51">
        <v>1</v>
      </c>
      <c r="G23">
        <f t="shared" si="2"/>
        <v>1</v>
      </c>
    </row>
    <row r="24" spans="1:7" ht="15" x14ac:dyDescent="0.2">
      <c r="A24" s="46">
        <v>8</v>
      </c>
      <c r="B24" s="20" t="s">
        <v>24</v>
      </c>
      <c r="C24" s="51">
        <v>20</v>
      </c>
      <c r="D24" s="51">
        <v>1</v>
      </c>
      <c r="G24">
        <f t="shared" si="2"/>
        <v>1</v>
      </c>
    </row>
    <row r="25" spans="1:7" ht="15" x14ac:dyDescent="0.25">
      <c r="B25" s="155" t="s">
        <v>177</v>
      </c>
      <c r="D25" s="154">
        <f>SUM(D17:D24)</f>
        <v>29</v>
      </c>
    </row>
    <row r="27" spans="1:7" ht="15" x14ac:dyDescent="0.2">
      <c r="A27" s="153" t="s">
        <v>169</v>
      </c>
    </row>
    <row r="28" spans="1:7" ht="15" x14ac:dyDescent="0.2">
      <c r="A28" s="153" t="s">
        <v>178</v>
      </c>
    </row>
    <row r="29" spans="1:7" x14ac:dyDescent="0.2">
      <c r="A29" s="156" t="s">
        <v>157</v>
      </c>
      <c r="B29" s="151" t="s">
        <v>76</v>
      </c>
      <c r="C29" s="151" t="s">
        <v>77</v>
      </c>
      <c r="D29" s="151" t="s">
        <v>158</v>
      </c>
      <c r="E29" s="151" t="s">
        <v>159</v>
      </c>
      <c r="F29" s="151" t="s">
        <v>71</v>
      </c>
    </row>
    <row r="30" spans="1:7" ht="22.5" x14ac:dyDescent="0.2">
      <c r="A30" s="157">
        <v>43124</v>
      </c>
      <c r="B30" s="46" t="s">
        <v>65</v>
      </c>
      <c r="C30" s="51" t="s">
        <v>179</v>
      </c>
      <c r="D30" s="51">
        <v>1</v>
      </c>
      <c r="E30" s="51">
        <v>0</v>
      </c>
      <c r="F30" s="172" t="s">
        <v>180</v>
      </c>
    </row>
    <row r="34" spans="2:3" x14ac:dyDescent="0.2">
      <c r="B34" t="s">
        <v>46</v>
      </c>
      <c r="C34">
        <v>1</v>
      </c>
    </row>
    <row r="35" spans="2:3" x14ac:dyDescent="0.2">
      <c r="B35" t="s">
        <v>52</v>
      </c>
      <c r="C35">
        <v>1</v>
      </c>
    </row>
    <row r="36" spans="2:3" x14ac:dyDescent="0.2">
      <c r="B36" t="s">
        <v>156</v>
      </c>
      <c r="C36">
        <v>1</v>
      </c>
    </row>
    <row r="37" spans="2:3" x14ac:dyDescent="0.2">
      <c r="B37" t="s">
        <v>59</v>
      </c>
      <c r="C37">
        <v>2</v>
      </c>
    </row>
    <row r="38" spans="2:3" x14ac:dyDescent="0.2">
      <c r="B38" t="s">
        <v>27</v>
      </c>
      <c r="C38">
        <v>6</v>
      </c>
    </row>
    <row r="39" spans="2:3" x14ac:dyDescent="0.2">
      <c r="B39" t="s">
        <v>41</v>
      </c>
      <c r="C39">
        <v>3</v>
      </c>
    </row>
    <row r="40" spans="2:3" x14ac:dyDescent="0.2">
      <c r="B40" t="s">
        <v>23</v>
      </c>
      <c r="C40">
        <v>3</v>
      </c>
    </row>
    <row r="41" spans="2:3" x14ac:dyDescent="0.2">
      <c r="B41" t="s">
        <v>42</v>
      </c>
      <c r="C41">
        <v>1</v>
      </c>
    </row>
    <row r="42" spans="2:3" x14ac:dyDescent="0.2">
      <c r="B42" t="s">
        <v>24</v>
      </c>
      <c r="C42">
        <v>1</v>
      </c>
    </row>
    <row r="43" spans="2:3" x14ac:dyDescent="0.2">
      <c r="B43" t="s">
        <v>65</v>
      </c>
      <c r="C43">
        <v>1</v>
      </c>
    </row>
  </sheetData>
  <mergeCells count="1">
    <mergeCell ref="A15:D1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opLeftCell="E1" zoomScaleNormal="100" workbookViewId="0">
      <selection activeCell="M72" sqref="M72"/>
    </sheetView>
  </sheetViews>
  <sheetFormatPr defaultRowHeight="11.25" outlineLevelCol="1" x14ac:dyDescent="0.2"/>
  <cols>
    <col min="1" max="1" width="27.83203125" customWidth="1"/>
    <col min="2" max="2" width="32.6640625" customWidth="1"/>
    <col min="3" max="6" width="9.1640625" customWidth="1" outlineLevel="1"/>
    <col min="7" max="7" width="22.5" bestFit="1" customWidth="1" outlineLevel="1"/>
    <col min="8" max="8" width="6.5" style="117" bestFit="1" customWidth="1"/>
    <col min="9" max="9" width="5.5" customWidth="1"/>
    <col min="10" max="10" width="25" customWidth="1"/>
    <col min="11" max="11" width="9.1640625" style="402"/>
    <col min="12" max="12" width="27.83203125" customWidth="1"/>
  </cols>
  <sheetData>
    <row r="1" spans="1:13" ht="12.75" x14ac:dyDescent="0.2">
      <c r="B1" s="144" t="s">
        <v>0</v>
      </c>
      <c r="C1" s="372"/>
      <c r="D1" s="373"/>
      <c r="E1" s="373"/>
      <c r="F1" s="374"/>
      <c r="G1" s="173">
        <v>2018</v>
      </c>
    </row>
    <row r="2" spans="1:13" ht="10.15" customHeight="1" x14ac:dyDescent="0.2">
      <c r="A2" s="313" t="s">
        <v>5</v>
      </c>
      <c r="B2" s="429" t="s">
        <v>5</v>
      </c>
      <c r="C2" s="358">
        <v>10</v>
      </c>
      <c r="D2" s="358">
        <v>14</v>
      </c>
      <c r="E2" s="358">
        <v>1</v>
      </c>
      <c r="F2" s="358">
        <v>23</v>
      </c>
      <c r="G2" s="353" t="s">
        <v>5</v>
      </c>
      <c r="H2" s="355">
        <v>53.5</v>
      </c>
      <c r="J2" s="313" t="s">
        <v>5</v>
      </c>
      <c r="K2" s="404"/>
      <c r="L2" s="437" t="s">
        <v>5</v>
      </c>
      <c r="M2" s="438">
        <v>39</v>
      </c>
    </row>
    <row r="3" spans="1:13" x14ac:dyDescent="0.2">
      <c r="A3" s="192" t="s">
        <v>6</v>
      </c>
      <c r="B3" s="403" t="s">
        <v>6</v>
      </c>
      <c r="C3" s="361">
        <v>8</v>
      </c>
      <c r="D3" s="361">
        <v>10</v>
      </c>
      <c r="E3" s="361">
        <v>1</v>
      </c>
      <c r="F3" s="361">
        <v>17</v>
      </c>
      <c r="G3" s="145" t="s">
        <v>6</v>
      </c>
      <c r="H3" s="356">
        <v>48</v>
      </c>
      <c r="J3" s="192" t="s">
        <v>6</v>
      </c>
      <c r="K3" s="404">
        <f>M3/7.5</f>
        <v>4.666666666666667</v>
      </c>
      <c r="L3" s="436" t="s">
        <v>6</v>
      </c>
      <c r="M3" s="439">
        <v>35</v>
      </c>
    </row>
    <row r="4" spans="1:13" x14ac:dyDescent="0.2">
      <c r="A4" s="192" t="s">
        <v>8</v>
      </c>
      <c r="B4" s="403" t="s">
        <v>8</v>
      </c>
      <c r="C4" s="361">
        <v>2</v>
      </c>
      <c r="D4" s="361">
        <v>4</v>
      </c>
      <c r="E4" s="362"/>
      <c r="F4" s="361">
        <v>6</v>
      </c>
      <c r="G4" s="145" t="s">
        <v>8</v>
      </c>
      <c r="H4" s="356">
        <v>5.5</v>
      </c>
      <c r="J4" s="192" t="s">
        <v>8</v>
      </c>
      <c r="K4" s="404">
        <f t="shared" ref="K4:K66" si="0">M4/7.5</f>
        <v>0.53333333333333333</v>
      </c>
      <c r="L4" s="436" t="s">
        <v>8</v>
      </c>
      <c r="M4" s="439">
        <v>4</v>
      </c>
    </row>
    <row r="5" spans="1:13" ht="10.15" customHeight="1" x14ac:dyDescent="0.2">
      <c r="A5" s="313" t="s">
        <v>7</v>
      </c>
      <c r="B5" s="429" t="s">
        <v>7</v>
      </c>
      <c r="C5" s="358">
        <v>17</v>
      </c>
      <c r="D5" s="359"/>
      <c r="E5" s="358">
        <v>2</v>
      </c>
      <c r="F5" s="358">
        <v>15</v>
      </c>
      <c r="G5" s="353" t="s">
        <v>7</v>
      </c>
      <c r="H5" s="355">
        <v>156.5</v>
      </c>
      <c r="J5" s="313" t="s">
        <v>7</v>
      </c>
      <c r="K5" s="404"/>
      <c r="L5" s="437" t="s">
        <v>7</v>
      </c>
      <c r="M5" s="438">
        <v>32.5</v>
      </c>
    </row>
    <row r="6" spans="1:13" x14ac:dyDescent="0.2">
      <c r="A6" s="192" t="s">
        <v>6</v>
      </c>
      <c r="B6" s="403" t="s">
        <v>6</v>
      </c>
      <c r="C6" s="360">
        <v>12.5</v>
      </c>
      <c r="D6" s="362"/>
      <c r="E6" s="361">
        <v>2</v>
      </c>
      <c r="F6" s="360">
        <v>10.5</v>
      </c>
      <c r="G6" s="145" t="s">
        <v>6</v>
      </c>
      <c r="H6" s="356">
        <f>148-98</f>
        <v>50</v>
      </c>
      <c r="J6" s="192" t="s">
        <v>6</v>
      </c>
      <c r="K6" s="404">
        <f t="shared" si="0"/>
        <v>3.7333333333333334</v>
      </c>
      <c r="L6" s="436" t="s">
        <v>6</v>
      </c>
      <c r="M6" s="439">
        <v>28</v>
      </c>
    </row>
    <row r="7" spans="1:13" x14ac:dyDescent="0.2">
      <c r="A7" s="192" t="s">
        <v>8</v>
      </c>
      <c r="B7" s="403" t="s">
        <v>8</v>
      </c>
      <c r="C7" s="360">
        <v>4.5</v>
      </c>
      <c r="D7" s="362"/>
      <c r="E7" s="362"/>
      <c r="F7" s="360">
        <v>4.5</v>
      </c>
      <c r="G7" s="145" t="s">
        <v>8</v>
      </c>
      <c r="H7" s="356">
        <v>8.5</v>
      </c>
      <c r="J7" s="192" t="s">
        <v>8</v>
      </c>
      <c r="K7" s="404">
        <f t="shared" si="0"/>
        <v>0.6</v>
      </c>
      <c r="L7" s="436" t="s">
        <v>8</v>
      </c>
      <c r="M7" s="439">
        <v>4.5</v>
      </c>
    </row>
    <row r="8" spans="1:13" ht="10.15" customHeight="1" x14ac:dyDescent="0.2">
      <c r="A8" s="313" t="s">
        <v>10</v>
      </c>
      <c r="B8" s="429" t="s">
        <v>10</v>
      </c>
      <c r="C8" s="363">
        <v>13.5</v>
      </c>
      <c r="D8" s="358">
        <v>20</v>
      </c>
      <c r="E8" s="363">
        <v>14.5</v>
      </c>
      <c r="F8" s="358">
        <v>19</v>
      </c>
      <c r="G8" s="353" t="s">
        <v>10</v>
      </c>
      <c r="H8" s="355">
        <v>41.5</v>
      </c>
      <c r="J8" s="313" t="s">
        <v>10</v>
      </c>
      <c r="K8" s="404"/>
      <c r="L8" s="437" t="s">
        <v>10</v>
      </c>
      <c r="M8" s="438">
        <v>40</v>
      </c>
    </row>
    <row r="9" spans="1:13" x14ac:dyDescent="0.2">
      <c r="A9" s="192" t="s">
        <v>6</v>
      </c>
      <c r="B9" s="403" t="s">
        <v>6</v>
      </c>
      <c r="C9" s="360">
        <v>13.5</v>
      </c>
      <c r="D9" s="361">
        <v>20</v>
      </c>
      <c r="E9" s="360">
        <v>14.5</v>
      </c>
      <c r="F9" s="361">
        <v>19</v>
      </c>
      <c r="G9" s="145" t="s">
        <v>6</v>
      </c>
      <c r="H9" s="356">
        <v>41.5</v>
      </c>
      <c r="J9" s="192" t="s">
        <v>6</v>
      </c>
      <c r="K9" s="404">
        <f t="shared" si="0"/>
        <v>5.333333333333333</v>
      </c>
      <c r="L9" s="436" t="s">
        <v>6</v>
      </c>
      <c r="M9" s="439">
        <v>40</v>
      </c>
    </row>
    <row r="10" spans="1:13" ht="10.15" customHeight="1" x14ac:dyDescent="0.2">
      <c r="A10" s="321" t="s">
        <v>294</v>
      </c>
      <c r="B10" s="429" t="s">
        <v>294</v>
      </c>
      <c r="C10" s="358">
        <v>8</v>
      </c>
      <c r="D10" s="358">
        <v>21</v>
      </c>
      <c r="E10" s="358">
        <v>10</v>
      </c>
      <c r="F10" s="358">
        <v>19</v>
      </c>
      <c r="J10" s="321" t="s">
        <v>294</v>
      </c>
      <c r="K10" s="404"/>
      <c r="L10" s="437" t="s">
        <v>294</v>
      </c>
      <c r="M10" s="438">
        <v>27.5</v>
      </c>
    </row>
    <row r="11" spans="1:13" x14ac:dyDescent="0.2">
      <c r="A11" s="192" t="s">
        <v>6</v>
      </c>
      <c r="B11" s="403" t="s">
        <v>6</v>
      </c>
      <c r="C11" s="360">
        <v>4.5</v>
      </c>
      <c r="D11" s="361">
        <v>21</v>
      </c>
      <c r="E11" s="361">
        <v>10</v>
      </c>
      <c r="F11" s="360">
        <v>15.5</v>
      </c>
      <c r="J11" s="192" t="s">
        <v>6</v>
      </c>
      <c r="K11" s="404">
        <v>6</v>
      </c>
      <c r="L11" s="436" t="s">
        <v>6</v>
      </c>
      <c r="M11" s="439">
        <v>26</v>
      </c>
    </row>
    <row r="12" spans="1:13" x14ac:dyDescent="0.2">
      <c r="A12" s="192" t="s">
        <v>8</v>
      </c>
      <c r="B12" s="403" t="s">
        <v>8</v>
      </c>
      <c r="C12" s="360">
        <v>3.5</v>
      </c>
      <c r="D12" s="362"/>
      <c r="E12" s="362"/>
      <c r="F12" s="360">
        <v>3.5</v>
      </c>
      <c r="J12" s="192" t="s">
        <v>8</v>
      </c>
      <c r="K12" s="404">
        <f t="shared" si="0"/>
        <v>0.2</v>
      </c>
      <c r="L12" s="436" t="s">
        <v>8</v>
      </c>
      <c r="M12" s="439">
        <v>1.5</v>
      </c>
    </row>
    <row r="13" spans="1:13" ht="22.5" x14ac:dyDescent="0.2">
      <c r="A13" s="321" t="s">
        <v>295</v>
      </c>
      <c r="B13" s="429" t="s">
        <v>295</v>
      </c>
      <c r="C13" s="363">
        <v>17.5</v>
      </c>
      <c r="D13" s="359"/>
      <c r="E13" s="358">
        <v>1</v>
      </c>
      <c r="F13" s="363">
        <v>16.5</v>
      </c>
      <c r="J13" s="321" t="s">
        <v>295</v>
      </c>
      <c r="K13" s="404"/>
      <c r="L13" s="437" t="s">
        <v>295</v>
      </c>
      <c r="M13" s="438">
        <v>12</v>
      </c>
    </row>
    <row r="14" spans="1:13" x14ac:dyDescent="0.2">
      <c r="A14" s="192" t="s">
        <v>6</v>
      </c>
      <c r="B14" s="403" t="s">
        <v>6</v>
      </c>
      <c r="C14" s="361">
        <v>15</v>
      </c>
      <c r="D14" s="362"/>
      <c r="E14" s="362"/>
      <c r="F14" s="361">
        <v>15</v>
      </c>
      <c r="J14" s="192" t="s">
        <v>6</v>
      </c>
      <c r="K14" s="404">
        <v>2</v>
      </c>
      <c r="L14" s="436" t="s">
        <v>6</v>
      </c>
      <c r="M14" s="439">
        <v>9.5</v>
      </c>
    </row>
    <row r="15" spans="1:13" x14ac:dyDescent="0.2">
      <c r="A15" s="192" t="s">
        <v>8</v>
      </c>
      <c r="B15" s="403" t="s">
        <v>8</v>
      </c>
      <c r="C15" s="360">
        <v>2.5</v>
      </c>
      <c r="D15" s="362"/>
      <c r="E15" s="361">
        <v>1</v>
      </c>
      <c r="F15" s="360">
        <v>1.5</v>
      </c>
      <c r="J15" s="192" t="s">
        <v>8</v>
      </c>
      <c r="K15" s="404">
        <f t="shared" si="0"/>
        <v>0.33333333333333331</v>
      </c>
      <c r="L15" s="436" t="s">
        <v>8</v>
      </c>
      <c r="M15" s="439">
        <v>2.5</v>
      </c>
    </row>
    <row r="16" spans="1:13" x14ac:dyDescent="0.2">
      <c r="A16" s="313" t="s">
        <v>13</v>
      </c>
      <c r="B16" s="429" t="s">
        <v>13</v>
      </c>
      <c r="C16" s="363">
        <v>19.5</v>
      </c>
      <c r="D16" s="358">
        <v>14</v>
      </c>
      <c r="E16" s="358">
        <v>2</v>
      </c>
      <c r="F16" s="363">
        <v>31.5</v>
      </c>
      <c r="G16" s="353" t="s">
        <v>13</v>
      </c>
      <c r="H16" s="355">
        <v>122.5</v>
      </c>
      <c r="J16" s="313" t="s">
        <v>13</v>
      </c>
      <c r="K16" s="404"/>
      <c r="L16" s="437" t="s">
        <v>13</v>
      </c>
      <c r="M16" s="438">
        <v>44</v>
      </c>
    </row>
    <row r="17" spans="1:13" x14ac:dyDescent="0.2">
      <c r="A17" s="192" t="s">
        <v>6</v>
      </c>
      <c r="B17" s="403" t="s">
        <v>6</v>
      </c>
      <c r="C17" s="360">
        <v>16.5</v>
      </c>
      <c r="D17" s="361">
        <v>10</v>
      </c>
      <c r="E17" s="361">
        <v>1</v>
      </c>
      <c r="F17" s="360">
        <v>25.5</v>
      </c>
      <c r="G17" s="145" t="s">
        <v>6</v>
      </c>
      <c r="H17" s="356">
        <v>103</v>
      </c>
      <c r="J17" s="192" t="s">
        <v>6</v>
      </c>
      <c r="K17" s="404">
        <f t="shared" si="0"/>
        <v>4.333333333333333</v>
      </c>
      <c r="L17" s="436" t="s">
        <v>6</v>
      </c>
      <c r="M17" s="439">
        <v>32.5</v>
      </c>
    </row>
    <row r="18" spans="1:13" x14ac:dyDescent="0.2">
      <c r="A18" s="192" t="s">
        <v>8</v>
      </c>
      <c r="B18" s="403" t="s">
        <v>8</v>
      </c>
      <c r="C18" s="361">
        <v>3</v>
      </c>
      <c r="D18" s="361">
        <v>4</v>
      </c>
      <c r="E18" s="361">
        <v>1</v>
      </c>
      <c r="F18" s="361">
        <v>6</v>
      </c>
      <c r="G18" s="145" t="s">
        <v>8</v>
      </c>
      <c r="H18" s="356">
        <v>19.5</v>
      </c>
      <c r="J18" s="192" t="s">
        <v>8</v>
      </c>
      <c r="K18" s="404">
        <f t="shared" si="0"/>
        <v>1.5333333333333334</v>
      </c>
      <c r="L18" s="436" t="s">
        <v>8</v>
      </c>
      <c r="M18" s="439">
        <v>11.5</v>
      </c>
    </row>
    <row r="19" spans="1:13" x14ac:dyDescent="0.2">
      <c r="A19" s="313" t="s">
        <v>14</v>
      </c>
      <c r="B19" s="429" t="s">
        <v>14</v>
      </c>
      <c r="C19" s="358">
        <v>12</v>
      </c>
      <c r="D19" s="358">
        <v>16</v>
      </c>
      <c r="E19" s="358">
        <v>6</v>
      </c>
      <c r="F19" s="358">
        <v>22</v>
      </c>
      <c r="G19" s="353" t="s">
        <v>14</v>
      </c>
      <c r="H19" s="355">
        <v>73.5</v>
      </c>
      <c r="J19" s="313" t="s">
        <v>14</v>
      </c>
      <c r="K19" s="404"/>
      <c r="L19" s="437" t="s">
        <v>14</v>
      </c>
      <c r="M19" s="438">
        <v>44</v>
      </c>
    </row>
    <row r="20" spans="1:13" ht="10.15" customHeight="1" x14ac:dyDescent="0.2">
      <c r="A20" s="192" t="s">
        <v>6</v>
      </c>
      <c r="B20" s="403" t="s">
        <v>6</v>
      </c>
      <c r="C20" s="361">
        <v>8</v>
      </c>
      <c r="D20" s="361">
        <v>12</v>
      </c>
      <c r="E20" s="361">
        <v>6</v>
      </c>
      <c r="F20" s="361">
        <v>14</v>
      </c>
      <c r="G20" s="145" t="s">
        <v>6</v>
      </c>
      <c r="H20" s="356">
        <v>68.5</v>
      </c>
      <c r="J20" s="192" t="s">
        <v>6</v>
      </c>
      <c r="K20" s="404">
        <f t="shared" si="0"/>
        <v>4.9333333333333336</v>
      </c>
      <c r="L20" s="436" t="s">
        <v>6</v>
      </c>
      <c r="M20" s="439">
        <v>37</v>
      </c>
    </row>
    <row r="21" spans="1:13" x14ac:dyDescent="0.2">
      <c r="A21" s="192" t="s">
        <v>8</v>
      </c>
      <c r="B21" s="403" t="s">
        <v>8</v>
      </c>
      <c r="C21" s="361">
        <v>4</v>
      </c>
      <c r="D21" s="361">
        <v>4</v>
      </c>
      <c r="E21" s="362"/>
      <c r="F21" s="361">
        <v>8</v>
      </c>
      <c r="G21" s="145" t="s">
        <v>8</v>
      </c>
      <c r="H21" s="356">
        <v>5</v>
      </c>
      <c r="J21" s="192" t="s">
        <v>8</v>
      </c>
      <c r="K21" s="404">
        <f t="shared" si="0"/>
        <v>0.93333333333333335</v>
      </c>
      <c r="L21" s="436" t="s">
        <v>8</v>
      </c>
      <c r="M21" s="439">
        <v>7</v>
      </c>
    </row>
    <row r="22" spans="1:13" x14ac:dyDescent="0.2">
      <c r="A22" s="313" t="s">
        <v>16</v>
      </c>
      <c r="B22" s="429" t="s">
        <v>16</v>
      </c>
      <c r="C22" s="363">
        <v>7.5</v>
      </c>
      <c r="D22" s="358">
        <v>36</v>
      </c>
      <c r="E22" s="358">
        <v>10</v>
      </c>
      <c r="F22" s="363">
        <v>33.5</v>
      </c>
      <c r="G22" s="353" t="s">
        <v>16</v>
      </c>
      <c r="H22" s="355">
        <v>114.5</v>
      </c>
      <c r="J22" s="313" t="s">
        <v>16</v>
      </c>
      <c r="K22" s="404"/>
      <c r="L22" s="437" t="s">
        <v>16</v>
      </c>
      <c r="M22" s="438">
        <v>79.5</v>
      </c>
    </row>
    <row r="23" spans="1:13" ht="10.15" customHeight="1" x14ac:dyDescent="0.2">
      <c r="A23" s="192" t="s">
        <v>6</v>
      </c>
      <c r="B23" s="403" t="s">
        <v>6</v>
      </c>
      <c r="C23" s="360">
        <v>7.5</v>
      </c>
      <c r="D23" s="361">
        <v>27</v>
      </c>
      <c r="E23" s="361">
        <v>10</v>
      </c>
      <c r="F23" s="360">
        <v>24.5</v>
      </c>
      <c r="G23" s="145" t="s">
        <v>6</v>
      </c>
      <c r="H23" s="356">
        <v>100</v>
      </c>
      <c r="J23" s="192" t="s">
        <v>6</v>
      </c>
      <c r="K23" s="404">
        <f t="shared" si="0"/>
        <v>9.0666666666666664</v>
      </c>
      <c r="L23" s="436" t="s">
        <v>6</v>
      </c>
      <c r="M23" s="439">
        <v>68</v>
      </c>
    </row>
    <row r="24" spans="1:13" x14ac:dyDescent="0.2">
      <c r="A24" s="192" t="s">
        <v>8</v>
      </c>
      <c r="B24" s="403" t="s">
        <v>8</v>
      </c>
      <c r="C24" s="362"/>
      <c r="D24" s="361">
        <v>9</v>
      </c>
      <c r="E24" s="362"/>
      <c r="F24" s="361">
        <v>9</v>
      </c>
      <c r="G24" s="145" t="s">
        <v>8</v>
      </c>
      <c r="H24" s="356">
        <v>14.5</v>
      </c>
      <c r="J24" s="192" t="s">
        <v>8</v>
      </c>
      <c r="K24" s="404">
        <f t="shared" si="0"/>
        <v>1.6</v>
      </c>
      <c r="L24" s="436" t="s">
        <v>8</v>
      </c>
      <c r="M24" s="439">
        <v>12</v>
      </c>
    </row>
    <row r="25" spans="1:13" x14ac:dyDescent="0.2">
      <c r="A25" s="313" t="s">
        <v>18</v>
      </c>
      <c r="B25" s="429" t="s">
        <v>18</v>
      </c>
      <c r="C25" s="358">
        <v>20</v>
      </c>
      <c r="D25" s="358">
        <v>23</v>
      </c>
      <c r="E25" s="363">
        <v>7.5</v>
      </c>
      <c r="F25" s="363">
        <v>35.5</v>
      </c>
      <c r="G25" s="353" t="s">
        <v>18</v>
      </c>
      <c r="H25" s="355">
        <v>170.5</v>
      </c>
      <c r="J25" s="313" t="s">
        <v>18</v>
      </c>
      <c r="K25" s="404"/>
      <c r="L25" s="437" t="s">
        <v>18</v>
      </c>
      <c r="M25" s="438">
        <v>79.5</v>
      </c>
    </row>
    <row r="26" spans="1:13" ht="10.15" customHeight="1" x14ac:dyDescent="0.2">
      <c r="A26" s="192" t="s">
        <v>6</v>
      </c>
      <c r="B26" s="403" t="s">
        <v>6</v>
      </c>
      <c r="C26" s="361">
        <v>13</v>
      </c>
      <c r="D26" s="361">
        <v>23</v>
      </c>
      <c r="E26" s="360">
        <v>7.5</v>
      </c>
      <c r="F26" s="360">
        <v>28.5</v>
      </c>
      <c r="G26" s="145" t="s">
        <v>6</v>
      </c>
      <c r="H26" s="356">
        <v>139.5</v>
      </c>
      <c r="J26" s="192" t="s">
        <v>6</v>
      </c>
      <c r="K26" s="404">
        <v>12</v>
      </c>
      <c r="L26" s="436" t="s">
        <v>6</v>
      </c>
      <c r="M26" s="439">
        <v>76.5</v>
      </c>
    </row>
    <row r="27" spans="1:13" x14ac:dyDescent="0.2">
      <c r="A27" s="192" t="s">
        <v>8</v>
      </c>
      <c r="B27" s="403" t="s">
        <v>8</v>
      </c>
      <c r="C27" s="361">
        <v>7</v>
      </c>
      <c r="D27" s="362"/>
      <c r="E27" s="362"/>
      <c r="F27" s="361">
        <v>7</v>
      </c>
      <c r="G27" s="145" t="s">
        <v>8</v>
      </c>
      <c r="H27" s="356">
        <v>31</v>
      </c>
      <c r="J27" s="192" t="s">
        <v>8</v>
      </c>
      <c r="K27" s="404">
        <f t="shared" si="0"/>
        <v>0.4</v>
      </c>
      <c r="L27" s="436" t="s">
        <v>8</v>
      </c>
      <c r="M27" s="439">
        <v>3</v>
      </c>
    </row>
    <row r="28" spans="1:13" x14ac:dyDescent="0.2">
      <c r="A28" s="313" t="s">
        <v>19</v>
      </c>
      <c r="B28" s="429" t="s">
        <v>19</v>
      </c>
      <c r="C28" s="363">
        <v>9.5</v>
      </c>
      <c r="D28" s="358">
        <v>9</v>
      </c>
      <c r="E28" s="358">
        <v>7</v>
      </c>
      <c r="F28" s="363">
        <v>11.5</v>
      </c>
      <c r="G28" s="353" t="s">
        <v>19</v>
      </c>
      <c r="H28" s="355">
        <v>43</v>
      </c>
      <c r="J28" s="313" t="s">
        <v>19</v>
      </c>
      <c r="K28" s="404"/>
      <c r="L28" s="437" t="s">
        <v>19</v>
      </c>
      <c r="M28" s="438">
        <v>18.5</v>
      </c>
    </row>
    <row r="29" spans="1:13" x14ac:dyDescent="0.2">
      <c r="A29" s="192" t="s">
        <v>6</v>
      </c>
      <c r="B29" s="403" t="s">
        <v>6</v>
      </c>
      <c r="C29" s="360">
        <v>6.5</v>
      </c>
      <c r="D29" s="361">
        <v>9</v>
      </c>
      <c r="E29" s="361">
        <v>5</v>
      </c>
      <c r="F29" s="360">
        <v>10.5</v>
      </c>
      <c r="G29" s="145" t="s">
        <v>6</v>
      </c>
      <c r="H29" s="356">
        <v>36</v>
      </c>
      <c r="J29" s="192" t="s">
        <v>6</v>
      </c>
      <c r="K29" s="404">
        <f t="shared" si="0"/>
        <v>2.1333333333333333</v>
      </c>
      <c r="L29" s="436" t="s">
        <v>6</v>
      </c>
      <c r="M29" s="439">
        <v>16</v>
      </c>
    </row>
    <row r="30" spans="1:13" x14ac:dyDescent="0.2">
      <c r="A30" s="192" t="s">
        <v>8</v>
      </c>
      <c r="B30" s="403" t="s">
        <v>8</v>
      </c>
      <c r="C30" s="361">
        <v>3</v>
      </c>
      <c r="D30" s="362"/>
      <c r="E30" s="361">
        <v>2</v>
      </c>
      <c r="F30" s="361">
        <v>1</v>
      </c>
      <c r="G30" s="145" t="s">
        <v>8</v>
      </c>
      <c r="H30" s="356">
        <v>7</v>
      </c>
      <c r="J30" s="192" t="s">
        <v>8</v>
      </c>
      <c r="K30" s="404">
        <f t="shared" si="0"/>
        <v>0.33333333333333331</v>
      </c>
      <c r="L30" s="436" t="s">
        <v>8</v>
      </c>
      <c r="M30" s="439">
        <v>2.5</v>
      </c>
    </row>
    <row r="31" spans="1:13" x14ac:dyDescent="0.2">
      <c r="A31" s="313" t="s">
        <v>20</v>
      </c>
      <c r="B31" s="429" t="s">
        <v>20</v>
      </c>
      <c r="C31" s="358">
        <v>31</v>
      </c>
      <c r="D31" s="358">
        <v>55</v>
      </c>
      <c r="E31" s="363">
        <v>8.5</v>
      </c>
      <c r="F31" s="363">
        <v>77.5</v>
      </c>
      <c r="G31" s="353" t="s">
        <v>20</v>
      </c>
      <c r="H31" s="355">
        <v>360</v>
      </c>
      <c r="J31" s="313" t="s">
        <v>20</v>
      </c>
      <c r="K31" s="404"/>
      <c r="L31" s="437" t="s">
        <v>20</v>
      </c>
      <c r="M31" s="438">
        <v>190</v>
      </c>
    </row>
    <row r="32" spans="1:13" ht="10.15" customHeight="1" x14ac:dyDescent="0.2">
      <c r="A32" s="192" t="s">
        <v>6</v>
      </c>
      <c r="B32" s="403" t="s">
        <v>6</v>
      </c>
      <c r="C32" s="360">
        <v>24.5</v>
      </c>
      <c r="D32" s="361">
        <v>50</v>
      </c>
      <c r="E32" s="360">
        <v>8.5</v>
      </c>
      <c r="F32" s="361">
        <v>66</v>
      </c>
      <c r="G32" s="145" t="s">
        <v>6</v>
      </c>
      <c r="H32" s="356">
        <v>320.5</v>
      </c>
      <c r="J32" s="192" t="s">
        <v>6</v>
      </c>
      <c r="K32" s="404">
        <f t="shared" si="0"/>
        <v>23.533333333333335</v>
      </c>
      <c r="L32" s="436" t="s">
        <v>6</v>
      </c>
      <c r="M32" s="439">
        <v>176.5</v>
      </c>
    </row>
    <row r="33" spans="1:13" x14ac:dyDescent="0.2">
      <c r="A33" s="192" t="s">
        <v>8</v>
      </c>
      <c r="B33" s="403" t="s">
        <v>8</v>
      </c>
      <c r="C33" s="360">
        <v>6.5</v>
      </c>
      <c r="D33" s="361">
        <v>5</v>
      </c>
      <c r="E33" s="362"/>
      <c r="F33" s="360">
        <v>11.5</v>
      </c>
      <c r="G33" s="145" t="s">
        <v>8</v>
      </c>
      <c r="H33" s="356">
        <v>39.5</v>
      </c>
      <c r="J33" s="192" t="s">
        <v>8</v>
      </c>
      <c r="K33" s="404">
        <f t="shared" si="0"/>
        <v>1.8</v>
      </c>
      <c r="L33" s="436" t="s">
        <v>8</v>
      </c>
      <c r="M33" s="439">
        <v>13.5</v>
      </c>
    </row>
    <row r="34" spans="1:13" x14ac:dyDescent="0.2">
      <c r="A34" s="313" t="s">
        <v>21</v>
      </c>
      <c r="B34" s="429" t="s">
        <v>21</v>
      </c>
      <c r="C34" s="363">
        <v>16.5</v>
      </c>
      <c r="D34" s="358">
        <v>31</v>
      </c>
      <c r="E34" s="363">
        <v>3.5</v>
      </c>
      <c r="F34" s="358">
        <v>44</v>
      </c>
      <c r="G34" s="353" t="s">
        <v>21</v>
      </c>
      <c r="H34" s="355">
        <v>170.5</v>
      </c>
      <c r="J34" s="313" t="s">
        <v>21</v>
      </c>
      <c r="K34" s="404"/>
      <c r="L34" s="437" t="s">
        <v>21</v>
      </c>
      <c r="M34" s="438">
        <v>74</v>
      </c>
    </row>
    <row r="35" spans="1:13" ht="10.15" customHeight="1" x14ac:dyDescent="0.2">
      <c r="A35" s="192" t="s">
        <v>6</v>
      </c>
      <c r="B35" s="403" t="s">
        <v>6</v>
      </c>
      <c r="C35" s="360">
        <v>11.5</v>
      </c>
      <c r="D35" s="361">
        <v>27</v>
      </c>
      <c r="E35" s="360">
        <v>3.5</v>
      </c>
      <c r="F35" s="361">
        <v>35</v>
      </c>
      <c r="G35" s="145" t="s">
        <v>6</v>
      </c>
      <c r="H35" s="356">
        <v>153.5</v>
      </c>
      <c r="J35" s="192" t="s">
        <v>6</v>
      </c>
      <c r="K35" s="404">
        <f t="shared" si="0"/>
        <v>9.0666666666666664</v>
      </c>
      <c r="L35" s="436" t="s">
        <v>6</v>
      </c>
      <c r="M35" s="439">
        <v>68</v>
      </c>
    </row>
    <row r="36" spans="1:13" x14ac:dyDescent="0.2">
      <c r="A36" s="192" t="s">
        <v>8</v>
      </c>
      <c r="B36" s="403" t="s">
        <v>8</v>
      </c>
      <c r="C36" s="361">
        <v>5</v>
      </c>
      <c r="D36" s="361">
        <v>4</v>
      </c>
      <c r="E36" s="362"/>
      <c r="F36" s="361">
        <v>9</v>
      </c>
      <c r="G36" s="145" t="s">
        <v>8</v>
      </c>
      <c r="H36" s="356">
        <v>17</v>
      </c>
      <c r="J36" s="192" t="s">
        <v>8</v>
      </c>
      <c r="K36" s="404">
        <f t="shared" si="0"/>
        <v>0.8</v>
      </c>
      <c r="L36" s="436" t="s">
        <v>8</v>
      </c>
      <c r="M36" s="439">
        <v>6</v>
      </c>
    </row>
    <row r="37" spans="1:13" x14ac:dyDescent="0.2">
      <c r="A37" s="313" t="s">
        <v>22</v>
      </c>
      <c r="B37" s="429" t="s">
        <v>22</v>
      </c>
      <c r="C37" s="363">
        <v>8.5</v>
      </c>
      <c r="D37" s="358">
        <v>10</v>
      </c>
      <c r="E37" s="363">
        <v>1.5</v>
      </c>
      <c r="F37" s="358">
        <v>17</v>
      </c>
      <c r="G37" s="353" t="s">
        <v>22</v>
      </c>
      <c r="H37" s="355">
        <v>60.5</v>
      </c>
      <c r="J37" s="313" t="s">
        <v>22</v>
      </c>
      <c r="K37" s="404"/>
      <c r="L37" s="437" t="s">
        <v>22</v>
      </c>
      <c r="M37" s="438">
        <v>33.5</v>
      </c>
    </row>
    <row r="38" spans="1:13" x14ac:dyDescent="0.2">
      <c r="A38" s="192" t="s">
        <v>6</v>
      </c>
      <c r="B38" s="403" t="s">
        <v>6</v>
      </c>
      <c r="C38" s="361">
        <v>5</v>
      </c>
      <c r="D38" s="361">
        <v>10</v>
      </c>
      <c r="E38" s="360">
        <v>1.5</v>
      </c>
      <c r="F38" s="360">
        <v>13.5</v>
      </c>
      <c r="G38" s="145" t="s">
        <v>6</v>
      </c>
      <c r="H38" s="356">
        <v>52.5</v>
      </c>
      <c r="J38" s="192" t="s">
        <v>6</v>
      </c>
      <c r="K38" s="404">
        <f t="shared" si="0"/>
        <v>4</v>
      </c>
      <c r="L38" s="436" t="s">
        <v>6</v>
      </c>
      <c r="M38" s="439">
        <v>30</v>
      </c>
    </row>
    <row r="39" spans="1:13" x14ac:dyDescent="0.2">
      <c r="A39" s="192" t="s">
        <v>8</v>
      </c>
      <c r="B39" s="403" t="s">
        <v>8</v>
      </c>
      <c r="C39" s="360">
        <v>3.5</v>
      </c>
      <c r="D39" s="362"/>
      <c r="E39" s="362"/>
      <c r="F39" s="360">
        <v>3.5</v>
      </c>
      <c r="G39" s="145" t="s">
        <v>8</v>
      </c>
      <c r="H39" s="356">
        <v>8</v>
      </c>
      <c r="J39" s="192" t="s">
        <v>8</v>
      </c>
      <c r="K39" s="404">
        <f t="shared" si="0"/>
        <v>0.46666666666666667</v>
      </c>
      <c r="L39" s="436" t="s">
        <v>8</v>
      </c>
      <c r="M39" s="439">
        <v>3.5</v>
      </c>
    </row>
    <row r="40" spans="1:13" x14ac:dyDescent="0.2">
      <c r="A40" s="313" t="s">
        <v>23</v>
      </c>
      <c r="B40" s="429" t="s">
        <v>23</v>
      </c>
      <c r="C40" s="363">
        <v>10.5</v>
      </c>
      <c r="D40" s="358">
        <v>79</v>
      </c>
      <c r="E40" s="358">
        <v>26</v>
      </c>
      <c r="F40" s="363">
        <v>63.5</v>
      </c>
      <c r="G40" s="353" t="s">
        <v>23</v>
      </c>
      <c r="H40" s="355">
        <v>315.5</v>
      </c>
      <c r="J40" s="313" t="s">
        <v>23</v>
      </c>
      <c r="K40" s="404"/>
      <c r="L40" s="437" t="s">
        <v>23</v>
      </c>
      <c r="M40" s="438">
        <v>171</v>
      </c>
    </row>
    <row r="41" spans="1:13" ht="10.15" customHeight="1" x14ac:dyDescent="0.2">
      <c r="A41" s="192" t="s">
        <v>6</v>
      </c>
      <c r="B41" s="403" t="s">
        <v>6</v>
      </c>
      <c r="C41" s="361">
        <v>7</v>
      </c>
      <c r="D41" s="361">
        <v>70</v>
      </c>
      <c r="E41" s="361">
        <v>18</v>
      </c>
      <c r="F41" s="361">
        <v>59</v>
      </c>
      <c r="G41" s="145" t="s">
        <v>6</v>
      </c>
      <c r="H41" s="356">
        <v>288.5</v>
      </c>
      <c r="J41" s="192" t="s">
        <v>6</v>
      </c>
      <c r="K41" s="404">
        <f t="shared" si="0"/>
        <v>21.066666666666666</v>
      </c>
      <c r="L41" s="436" t="s">
        <v>6</v>
      </c>
      <c r="M41" s="439">
        <v>158</v>
      </c>
    </row>
    <row r="42" spans="1:13" x14ac:dyDescent="0.2">
      <c r="A42" s="192" t="s">
        <v>8</v>
      </c>
      <c r="B42" s="403" t="s">
        <v>8</v>
      </c>
      <c r="C42" s="360">
        <v>3.5</v>
      </c>
      <c r="D42" s="361">
        <v>9</v>
      </c>
      <c r="E42" s="361">
        <v>8</v>
      </c>
      <c r="F42" s="360">
        <v>4.5</v>
      </c>
      <c r="G42" s="145" t="s">
        <v>8</v>
      </c>
      <c r="H42" s="356">
        <v>27</v>
      </c>
      <c r="J42" s="192" t="s">
        <v>8</v>
      </c>
      <c r="K42" s="404">
        <f t="shared" si="0"/>
        <v>1.7333333333333334</v>
      </c>
      <c r="L42" s="436" t="s">
        <v>8</v>
      </c>
      <c r="M42" s="439">
        <v>13</v>
      </c>
    </row>
    <row r="43" spans="1:13" x14ac:dyDescent="0.2">
      <c r="A43" s="321" t="s">
        <v>296</v>
      </c>
      <c r="B43" s="429" t="s">
        <v>296</v>
      </c>
      <c r="C43" s="358">
        <v>19</v>
      </c>
      <c r="D43" s="358">
        <v>35</v>
      </c>
      <c r="E43" s="358">
        <v>16</v>
      </c>
      <c r="F43" s="358">
        <v>38</v>
      </c>
      <c r="J43" s="321" t="s">
        <v>296</v>
      </c>
      <c r="K43" s="404"/>
      <c r="L43" s="437" t="s">
        <v>296</v>
      </c>
      <c r="M43" s="438">
        <v>65</v>
      </c>
    </row>
    <row r="44" spans="1:13" ht="10.15" customHeight="1" x14ac:dyDescent="0.2">
      <c r="A44" s="192" t="s">
        <v>6</v>
      </c>
      <c r="B44" s="403" t="s">
        <v>6</v>
      </c>
      <c r="C44" s="361">
        <v>14</v>
      </c>
      <c r="D44" s="361">
        <v>35</v>
      </c>
      <c r="E44" s="361">
        <v>16</v>
      </c>
      <c r="F44" s="361">
        <v>33</v>
      </c>
      <c r="J44" s="192" t="s">
        <v>6</v>
      </c>
      <c r="K44" s="404">
        <v>13</v>
      </c>
      <c r="L44" s="436" t="s">
        <v>6</v>
      </c>
      <c r="M44" s="439">
        <v>61</v>
      </c>
    </row>
    <row r="45" spans="1:13" x14ac:dyDescent="0.2">
      <c r="A45" s="192" t="s">
        <v>8</v>
      </c>
      <c r="B45" s="403" t="s">
        <v>8</v>
      </c>
      <c r="C45" s="361">
        <v>5</v>
      </c>
      <c r="D45" s="362"/>
      <c r="E45" s="362"/>
      <c r="F45" s="361">
        <v>5</v>
      </c>
      <c r="J45" s="192" t="s">
        <v>8</v>
      </c>
      <c r="K45" s="404">
        <f t="shared" si="0"/>
        <v>0.53333333333333333</v>
      </c>
      <c r="L45" s="436" t="s">
        <v>8</v>
      </c>
      <c r="M45" s="439">
        <v>4</v>
      </c>
    </row>
    <row r="46" spans="1:13" x14ac:dyDescent="0.2">
      <c r="A46" s="313" t="s">
        <v>24</v>
      </c>
      <c r="B46" s="429" t="s">
        <v>24</v>
      </c>
      <c r="C46" s="358">
        <v>27</v>
      </c>
      <c r="D46" s="358">
        <v>14</v>
      </c>
      <c r="E46" s="363">
        <v>2.5</v>
      </c>
      <c r="F46" s="363">
        <v>38.5</v>
      </c>
      <c r="G46" s="353" t="s">
        <v>24</v>
      </c>
      <c r="H46" s="355">
        <v>145</v>
      </c>
      <c r="J46" s="313" t="s">
        <v>24</v>
      </c>
      <c r="K46" s="404"/>
      <c r="L46" s="437" t="s">
        <v>24</v>
      </c>
      <c r="M46" s="438">
        <v>68.5</v>
      </c>
    </row>
    <row r="47" spans="1:13" x14ac:dyDescent="0.2">
      <c r="A47" s="192" t="s">
        <v>6</v>
      </c>
      <c r="B47" s="403" t="s">
        <v>6</v>
      </c>
      <c r="C47" s="360">
        <v>22.5</v>
      </c>
      <c r="D47" s="361">
        <v>10</v>
      </c>
      <c r="E47" s="360">
        <v>2.5</v>
      </c>
      <c r="F47" s="361">
        <v>30</v>
      </c>
      <c r="G47" s="145" t="s">
        <v>6</v>
      </c>
      <c r="H47" s="356">
        <v>122.5</v>
      </c>
      <c r="J47" s="192" t="s">
        <v>6</v>
      </c>
      <c r="K47" s="404">
        <f t="shared" si="0"/>
        <v>8.3333333333333339</v>
      </c>
      <c r="L47" s="436" t="s">
        <v>6</v>
      </c>
      <c r="M47" s="439">
        <v>62.5</v>
      </c>
    </row>
    <row r="48" spans="1:13" x14ac:dyDescent="0.2">
      <c r="A48" s="192" t="s">
        <v>8</v>
      </c>
      <c r="B48" s="403" t="s">
        <v>8</v>
      </c>
      <c r="C48" s="360">
        <v>4.5</v>
      </c>
      <c r="D48" s="361">
        <v>4</v>
      </c>
      <c r="E48" s="362"/>
      <c r="F48" s="360">
        <v>8.5</v>
      </c>
      <c r="G48" s="145" t="s">
        <v>8</v>
      </c>
      <c r="H48" s="356">
        <v>22.5</v>
      </c>
      <c r="J48" s="192" t="s">
        <v>8</v>
      </c>
      <c r="K48" s="404">
        <f t="shared" si="0"/>
        <v>0.8</v>
      </c>
      <c r="L48" s="436" t="s">
        <v>8</v>
      </c>
      <c r="M48" s="439">
        <v>6</v>
      </c>
    </row>
    <row r="49" spans="1:13" x14ac:dyDescent="0.2">
      <c r="A49" s="321" t="s">
        <v>297</v>
      </c>
      <c r="B49" s="429" t="s">
        <v>297</v>
      </c>
      <c r="C49" s="363">
        <v>14.5</v>
      </c>
      <c r="D49" s="359"/>
      <c r="E49" s="363">
        <v>1.5</v>
      </c>
      <c r="F49" s="358">
        <v>13</v>
      </c>
      <c r="H49"/>
      <c r="J49" s="321" t="s">
        <v>297</v>
      </c>
      <c r="K49" s="404"/>
      <c r="L49" s="437" t="s">
        <v>297</v>
      </c>
      <c r="M49" s="438">
        <v>5.5</v>
      </c>
    </row>
    <row r="50" spans="1:13" ht="10.15" customHeight="1" x14ac:dyDescent="0.2">
      <c r="A50" s="192" t="s">
        <v>6</v>
      </c>
      <c r="B50" s="403" t="s">
        <v>6</v>
      </c>
      <c r="C50" s="360">
        <v>10.5</v>
      </c>
      <c r="D50" s="362"/>
      <c r="E50" s="360">
        <v>1.5</v>
      </c>
      <c r="F50" s="361">
        <v>9</v>
      </c>
      <c r="J50" s="192" t="s">
        <v>6</v>
      </c>
      <c r="K50" s="404">
        <f t="shared" si="0"/>
        <v>0.73333333333333328</v>
      </c>
      <c r="L50" s="436" t="s">
        <v>6</v>
      </c>
      <c r="M50" s="439">
        <v>5.5</v>
      </c>
    </row>
    <row r="51" spans="1:13" x14ac:dyDescent="0.2">
      <c r="A51" s="192" t="s">
        <v>8</v>
      </c>
      <c r="B51" s="403" t="s">
        <v>8</v>
      </c>
      <c r="C51" s="361">
        <v>4</v>
      </c>
      <c r="D51" s="362"/>
      <c r="E51" s="362"/>
      <c r="F51" s="361">
        <v>4</v>
      </c>
      <c r="J51" s="192" t="s">
        <v>8</v>
      </c>
      <c r="K51" s="404">
        <f t="shared" si="0"/>
        <v>0</v>
      </c>
      <c r="M51" s="440"/>
    </row>
    <row r="52" spans="1:13" x14ac:dyDescent="0.2">
      <c r="A52" s="313" t="s">
        <v>86</v>
      </c>
      <c r="B52" s="429" t="s">
        <v>86</v>
      </c>
      <c r="C52" s="358">
        <v>14</v>
      </c>
      <c r="D52" s="358">
        <v>14</v>
      </c>
      <c r="E52" s="363">
        <v>8.5</v>
      </c>
      <c r="F52" s="363">
        <v>19.5</v>
      </c>
      <c r="G52" s="353" t="s">
        <v>86</v>
      </c>
      <c r="H52" s="355">
        <v>48</v>
      </c>
      <c r="J52" s="313" t="s">
        <v>86</v>
      </c>
      <c r="K52" s="404"/>
      <c r="L52" s="437" t="s">
        <v>86</v>
      </c>
      <c r="M52" s="438">
        <v>35</v>
      </c>
    </row>
    <row r="53" spans="1:13" x14ac:dyDescent="0.2">
      <c r="A53" s="192" t="s">
        <v>6</v>
      </c>
      <c r="B53" s="403" t="s">
        <v>6</v>
      </c>
      <c r="C53" s="361">
        <v>14</v>
      </c>
      <c r="D53" s="361">
        <v>10</v>
      </c>
      <c r="E53" s="360">
        <v>8.5</v>
      </c>
      <c r="F53" s="360">
        <v>15.5</v>
      </c>
      <c r="G53" s="145" t="s">
        <v>6</v>
      </c>
      <c r="H53" s="356">
        <v>39</v>
      </c>
      <c r="J53" s="192" t="s">
        <v>6</v>
      </c>
      <c r="K53" s="404">
        <f t="shared" si="0"/>
        <v>4</v>
      </c>
      <c r="L53" s="436" t="s">
        <v>6</v>
      </c>
      <c r="M53" s="439">
        <v>30</v>
      </c>
    </row>
    <row r="54" spans="1:13" x14ac:dyDescent="0.2">
      <c r="A54" s="192" t="s">
        <v>8</v>
      </c>
      <c r="B54" s="403" t="s">
        <v>8</v>
      </c>
      <c r="C54" s="362"/>
      <c r="D54" s="361">
        <v>4</v>
      </c>
      <c r="E54" s="362"/>
      <c r="F54" s="361">
        <v>4</v>
      </c>
      <c r="G54" s="145" t="s">
        <v>8</v>
      </c>
      <c r="H54" s="356">
        <v>9</v>
      </c>
      <c r="J54" s="192" t="s">
        <v>8</v>
      </c>
      <c r="K54" s="404">
        <f t="shared" si="0"/>
        <v>0.66666666666666663</v>
      </c>
      <c r="L54" s="436" t="s">
        <v>8</v>
      </c>
      <c r="M54" s="439">
        <v>5</v>
      </c>
    </row>
    <row r="55" spans="1:13" ht="10.15" customHeight="1" x14ac:dyDescent="0.2">
      <c r="A55" s="321" t="s">
        <v>190</v>
      </c>
      <c r="B55" s="429" t="s">
        <v>190</v>
      </c>
      <c r="C55" s="363">
        <v>4.5</v>
      </c>
      <c r="D55" s="358">
        <v>40</v>
      </c>
      <c r="E55" s="363">
        <v>7.5</v>
      </c>
      <c r="F55" s="358">
        <v>37</v>
      </c>
      <c r="J55" s="321" t="s">
        <v>190</v>
      </c>
      <c r="K55" s="404"/>
      <c r="L55" s="437" t="s">
        <v>190</v>
      </c>
      <c r="M55" s="438">
        <v>54</v>
      </c>
    </row>
    <row r="56" spans="1:13" x14ac:dyDescent="0.2">
      <c r="A56" s="192" t="s">
        <v>6</v>
      </c>
      <c r="B56" s="403" t="s">
        <v>6</v>
      </c>
      <c r="C56" s="360">
        <v>4.5</v>
      </c>
      <c r="D56" s="361">
        <v>35</v>
      </c>
      <c r="E56" s="360">
        <v>6.5</v>
      </c>
      <c r="F56" s="361">
        <v>33</v>
      </c>
      <c r="J56" s="192" t="s">
        <v>6</v>
      </c>
      <c r="K56" s="404">
        <v>11</v>
      </c>
      <c r="L56" s="436" t="s">
        <v>6</v>
      </c>
      <c r="M56" s="439">
        <v>50</v>
      </c>
    </row>
    <row r="57" spans="1:13" x14ac:dyDescent="0.2">
      <c r="A57" s="192" t="s">
        <v>8</v>
      </c>
      <c r="B57" s="403" t="s">
        <v>8</v>
      </c>
      <c r="C57" s="362"/>
      <c r="D57" s="361">
        <v>5</v>
      </c>
      <c r="E57" s="361">
        <v>1</v>
      </c>
      <c r="F57" s="361">
        <v>4</v>
      </c>
      <c r="J57" s="192" t="s">
        <v>8</v>
      </c>
      <c r="K57" s="404">
        <f t="shared" si="0"/>
        <v>0.53333333333333333</v>
      </c>
      <c r="L57" s="436" t="s">
        <v>8</v>
      </c>
      <c r="M57" s="439">
        <v>4</v>
      </c>
    </row>
    <row r="58" spans="1:13" x14ac:dyDescent="0.2">
      <c r="A58" s="313" t="s">
        <v>95</v>
      </c>
      <c r="B58" s="429" t="s">
        <v>95</v>
      </c>
      <c r="C58" s="363">
        <v>33.5</v>
      </c>
      <c r="D58" s="358">
        <v>49</v>
      </c>
      <c r="E58" s="358">
        <v>9</v>
      </c>
      <c r="F58" s="363">
        <v>73.5</v>
      </c>
      <c r="G58" s="353" t="s">
        <v>95</v>
      </c>
      <c r="H58" s="355">
        <v>166</v>
      </c>
      <c r="J58" s="313" t="s">
        <v>95</v>
      </c>
      <c r="K58" s="404"/>
      <c r="L58" s="437" t="s">
        <v>95</v>
      </c>
      <c r="M58" s="438">
        <v>166</v>
      </c>
    </row>
    <row r="59" spans="1:13" ht="10.15" customHeight="1" x14ac:dyDescent="0.2">
      <c r="A59" s="192" t="s">
        <v>6</v>
      </c>
      <c r="B59" s="403" t="s">
        <v>6</v>
      </c>
      <c r="C59" s="360">
        <v>26.5</v>
      </c>
      <c r="D59" s="361">
        <v>45</v>
      </c>
      <c r="E59" s="360">
        <v>6.5</v>
      </c>
      <c r="F59" s="361">
        <v>65</v>
      </c>
      <c r="G59" s="145" t="s">
        <v>6</v>
      </c>
      <c r="H59" s="356">
        <v>143</v>
      </c>
      <c r="J59" s="192" t="s">
        <v>6</v>
      </c>
      <c r="K59" s="404">
        <v>26</v>
      </c>
      <c r="L59" s="436" t="s">
        <v>6</v>
      </c>
      <c r="M59" s="439">
        <v>155.5</v>
      </c>
    </row>
    <row r="60" spans="1:13" x14ac:dyDescent="0.2">
      <c r="A60" s="192" t="s">
        <v>8</v>
      </c>
      <c r="B60" s="403" t="s">
        <v>8</v>
      </c>
      <c r="C60" s="361">
        <v>7</v>
      </c>
      <c r="D60" s="361">
        <v>4</v>
      </c>
      <c r="E60" s="360">
        <v>2.5</v>
      </c>
      <c r="F60" s="360">
        <v>8.5</v>
      </c>
      <c r="G60" s="145" t="s">
        <v>8</v>
      </c>
      <c r="H60" s="356">
        <v>23</v>
      </c>
      <c r="J60" s="192" t="s">
        <v>8</v>
      </c>
      <c r="K60" s="404">
        <f t="shared" si="0"/>
        <v>1.4</v>
      </c>
      <c r="L60" s="436" t="s">
        <v>8</v>
      </c>
      <c r="M60" s="439">
        <v>10.5</v>
      </c>
    </row>
    <row r="61" spans="1:13" x14ac:dyDescent="0.2">
      <c r="A61" s="313" t="s">
        <v>96</v>
      </c>
      <c r="B61" s="429" t="s">
        <v>96</v>
      </c>
      <c r="C61" s="363">
        <v>21.5</v>
      </c>
      <c r="D61" s="358">
        <v>25</v>
      </c>
      <c r="E61" s="358">
        <v>7</v>
      </c>
      <c r="F61" s="363">
        <v>39.5</v>
      </c>
      <c r="G61" s="353" t="s">
        <v>96</v>
      </c>
      <c r="H61" s="355">
        <v>85</v>
      </c>
      <c r="J61" s="313" t="s">
        <v>96</v>
      </c>
      <c r="K61" s="404"/>
      <c r="L61" s="437" t="s">
        <v>96</v>
      </c>
      <c r="M61" s="438">
        <v>83.5</v>
      </c>
    </row>
    <row r="62" spans="1:13" x14ac:dyDescent="0.2">
      <c r="A62" s="192" t="s">
        <v>6</v>
      </c>
      <c r="B62" s="403" t="s">
        <v>6</v>
      </c>
      <c r="C62" s="361">
        <v>21</v>
      </c>
      <c r="D62" s="361">
        <v>20</v>
      </c>
      <c r="E62" s="361">
        <v>6</v>
      </c>
      <c r="F62" s="361">
        <v>35</v>
      </c>
      <c r="G62" s="145" t="s">
        <v>6</v>
      </c>
      <c r="H62" s="356">
        <v>79</v>
      </c>
      <c r="J62" s="192" t="s">
        <v>6</v>
      </c>
      <c r="K62" s="404">
        <v>12</v>
      </c>
      <c r="L62" s="436" t="s">
        <v>6</v>
      </c>
      <c r="M62" s="439">
        <v>79</v>
      </c>
    </row>
    <row r="63" spans="1:13" x14ac:dyDescent="0.2">
      <c r="A63" s="192" t="s">
        <v>8</v>
      </c>
      <c r="B63" s="403" t="s">
        <v>8</v>
      </c>
      <c r="C63" s="360">
        <v>0.5</v>
      </c>
      <c r="D63" s="361">
        <v>5</v>
      </c>
      <c r="E63" s="361">
        <v>1</v>
      </c>
      <c r="F63" s="360">
        <v>4.5</v>
      </c>
      <c r="G63" s="145" t="s">
        <v>8</v>
      </c>
      <c r="H63" s="356">
        <v>6</v>
      </c>
      <c r="J63" s="192" t="s">
        <v>8</v>
      </c>
      <c r="K63" s="404">
        <f t="shared" si="0"/>
        <v>0.66666666666666663</v>
      </c>
      <c r="L63" s="436" t="s">
        <v>8</v>
      </c>
      <c r="M63" s="439">
        <v>5</v>
      </c>
    </row>
    <row r="64" spans="1:13" x14ac:dyDescent="0.2">
      <c r="A64" s="321" t="s">
        <v>298</v>
      </c>
      <c r="B64" s="429" t="s">
        <v>298</v>
      </c>
      <c r="C64" s="358">
        <v>16</v>
      </c>
      <c r="D64" s="358">
        <v>10</v>
      </c>
      <c r="E64" s="363">
        <v>3.5</v>
      </c>
      <c r="F64" s="363">
        <v>22.5</v>
      </c>
      <c r="J64" s="321" t="s">
        <v>298</v>
      </c>
      <c r="K64" s="404"/>
      <c r="L64" s="437" t="s">
        <v>298</v>
      </c>
      <c r="M64" s="438">
        <v>28.5</v>
      </c>
    </row>
    <row r="65" spans="1:13" ht="10.15" customHeight="1" x14ac:dyDescent="0.2">
      <c r="A65" s="192" t="s">
        <v>6</v>
      </c>
      <c r="B65" s="403" t="s">
        <v>6</v>
      </c>
      <c r="C65" s="361">
        <v>12</v>
      </c>
      <c r="D65" s="361">
        <v>10</v>
      </c>
      <c r="E65" s="360">
        <v>3.5</v>
      </c>
      <c r="F65" s="360">
        <v>18.5</v>
      </c>
      <c r="J65" s="192" t="s">
        <v>6</v>
      </c>
      <c r="K65" s="404">
        <v>5</v>
      </c>
      <c r="L65" s="436" t="s">
        <v>6</v>
      </c>
      <c r="M65" s="439">
        <v>27.5</v>
      </c>
    </row>
    <row r="66" spans="1:13" x14ac:dyDescent="0.2">
      <c r="A66" s="192" t="s">
        <v>8</v>
      </c>
      <c r="B66" s="403" t="s">
        <v>8</v>
      </c>
      <c r="C66" s="361">
        <v>4</v>
      </c>
      <c r="D66" s="362"/>
      <c r="E66" s="362"/>
      <c r="F66" s="361">
        <v>4</v>
      </c>
      <c r="J66" s="192" t="s">
        <v>8</v>
      </c>
      <c r="K66" s="404">
        <f t="shared" si="0"/>
        <v>0.13333333333333333</v>
      </c>
      <c r="L66" s="436" t="s">
        <v>8</v>
      </c>
      <c r="M66" s="439">
        <v>1</v>
      </c>
    </row>
    <row r="67" spans="1:13" x14ac:dyDescent="0.2">
      <c r="A67" s="313" t="s">
        <v>97</v>
      </c>
      <c r="B67" s="429" t="s">
        <v>97</v>
      </c>
      <c r="C67" s="358">
        <v>18</v>
      </c>
      <c r="D67" s="358">
        <v>25</v>
      </c>
      <c r="E67" s="363">
        <v>12.5</v>
      </c>
      <c r="F67" s="363">
        <v>30.5</v>
      </c>
      <c r="G67" s="353" t="s">
        <v>97</v>
      </c>
      <c r="H67" s="355">
        <v>65</v>
      </c>
      <c r="J67" s="313" t="s">
        <v>97</v>
      </c>
      <c r="K67" s="404"/>
      <c r="L67" s="437" t="s">
        <v>97</v>
      </c>
      <c r="M67" s="438">
        <v>70</v>
      </c>
    </row>
    <row r="68" spans="1:13" ht="10.15" customHeight="1" x14ac:dyDescent="0.2">
      <c r="A68" s="192" t="s">
        <v>6</v>
      </c>
      <c r="B68" s="403" t="s">
        <v>6</v>
      </c>
      <c r="C68" s="361">
        <v>16</v>
      </c>
      <c r="D68" s="361">
        <v>20</v>
      </c>
      <c r="E68" s="360">
        <v>12.5</v>
      </c>
      <c r="F68" s="360">
        <v>23.5</v>
      </c>
      <c r="G68" s="145" t="s">
        <v>6</v>
      </c>
      <c r="H68" s="356">
        <v>60</v>
      </c>
      <c r="J68" s="192" t="s">
        <v>6</v>
      </c>
      <c r="K68" s="404">
        <f t="shared" ref="K68:K123" si="1">M68/7.5</f>
        <v>8.9333333333333336</v>
      </c>
      <c r="L68" s="436" t="s">
        <v>6</v>
      </c>
      <c r="M68" s="439">
        <v>67</v>
      </c>
    </row>
    <row r="69" spans="1:13" x14ac:dyDescent="0.2">
      <c r="A69" s="192" t="s">
        <v>8</v>
      </c>
      <c r="B69" s="403" t="s">
        <v>8</v>
      </c>
      <c r="C69" s="361">
        <v>2</v>
      </c>
      <c r="D69" s="361">
        <v>5</v>
      </c>
      <c r="E69" s="362"/>
      <c r="F69" s="361">
        <v>7</v>
      </c>
      <c r="G69" s="145" t="s">
        <v>8</v>
      </c>
      <c r="H69" s="356">
        <v>5</v>
      </c>
      <c r="J69" s="192" t="s">
        <v>8</v>
      </c>
      <c r="K69" s="404">
        <f t="shared" si="1"/>
        <v>0.4</v>
      </c>
      <c r="L69" s="436" t="s">
        <v>8</v>
      </c>
      <c r="M69" s="439">
        <v>3</v>
      </c>
    </row>
    <row r="70" spans="1:13" x14ac:dyDescent="0.2">
      <c r="A70" s="313" t="s">
        <v>26</v>
      </c>
      <c r="B70" s="429" t="s">
        <v>26</v>
      </c>
      <c r="C70" s="358">
        <v>36</v>
      </c>
      <c r="D70" s="359"/>
      <c r="E70" s="358">
        <v>4</v>
      </c>
      <c r="F70" s="358">
        <v>32</v>
      </c>
      <c r="G70" s="353" t="s">
        <v>26</v>
      </c>
      <c r="H70" s="355">
        <v>154</v>
      </c>
      <c r="J70" s="313" t="s">
        <v>26</v>
      </c>
      <c r="K70" s="404"/>
      <c r="L70" s="437" t="s">
        <v>26</v>
      </c>
      <c r="M70" s="438">
        <v>52</v>
      </c>
    </row>
    <row r="71" spans="1:13" x14ac:dyDescent="0.2">
      <c r="A71" s="192" t="s">
        <v>6</v>
      </c>
      <c r="B71" s="403" t="s">
        <v>6</v>
      </c>
      <c r="C71" s="361">
        <v>23</v>
      </c>
      <c r="D71" s="362"/>
      <c r="E71" s="361">
        <v>4</v>
      </c>
      <c r="F71" s="361">
        <v>19</v>
      </c>
      <c r="G71" s="145" t="s">
        <v>6</v>
      </c>
      <c r="H71" s="356">
        <v>109.5</v>
      </c>
      <c r="J71" s="192" t="s">
        <v>6</v>
      </c>
      <c r="K71" s="404">
        <f t="shared" si="1"/>
        <v>6.6</v>
      </c>
      <c r="L71" s="436" t="s">
        <v>6</v>
      </c>
      <c r="M71" s="439">
        <v>49.5</v>
      </c>
    </row>
    <row r="72" spans="1:13" x14ac:dyDescent="0.2">
      <c r="A72" s="192" t="s">
        <v>8</v>
      </c>
      <c r="B72" s="403" t="s">
        <v>8</v>
      </c>
      <c r="C72" s="361">
        <v>13</v>
      </c>
      <c r="D72" s="362"/>
      <c r="E72" s="362"/>
      <c r="F72" s="361">
        <v>13</v>
      </c>
      <c r="G72" s="369" t="s">
        <v>8</v>
      </c>
      <c r="H72" s="356">
        <v>44.5</v>
      </c>
      <c r="J72" s="192" t="s">
        <v>8</v>
      </c>
      <c r="K72" s="404">
        <f t="shared" si="1"/>
        <v>0.33333333333333331</v>
      </c>
      <c r="L72" s="436" t="s">
        <v>8</v>
      </c>
      <c r="M72" s="439">
        <v>2.5</v>
      </c>
    </row>
    <row r="73" spans="1:13" ht="10.15" customHeight="1" x14ac:dyDescent="0.2">
      <c r="A73" s="313" t="s">
        <v>27</v>
      </c>
      <c r="B73" s="429" t="s">
        <v>27</v>
      </c>
      <c r="C73" s="358">
        <v>10</v>
      </c>
      <c r="D73" s="358">
        <v>36</v>
      </c>
      <c r="E73" s="363">
        <v>12.5</v>
      </c>
      <c r="F73" s="363">
        <v>33.5</v>
      </c>
      <c r="G73" s="370" t="s">
        <v>27</v>
      </c>
      <c r="H73" s="355">
        <v>119.5</v>
      </c>
      <c r="J73" s="313" t="s">
        <v>27</v>
      </c>
      <c r="K73" s="404"/>
      <c r="L73" s="437" t="s">
        <v>27</v>
      </c>
      <c r="M73" s="438">
        <v>61.5</v>
      </c>
    </row>
    <row r="74" spans="1:13" ht="10.15" customHeight="1" x14ac:dyDescent="0.2">
      <c r="A74" s="192" t="s">
        <v>6</v>
      </c>
      <c r="B74" s="403" t="s">
        <v>6</v>
      </c>
      <c r="C74" s="360">
        <v>3.5</v>
      </c>
      <c r="D74" s="361">
        <v>36</v>
      </c>
      <c r="E74" s="360">
        <v>12.5</v>
      </c>
      <c r="F74" s="361">
        <v>27</v>
      </c>
      <c r="G74" s="145" t="s">
        <v>6</v>
      </c>
      <c r="H74" s="356">
        <v>106.5</v>
      </c>
      <c r="J74" s="192" t="s">
        <v>6</v>
      </c>
      <c r="K74" s="404">
        <f t="shared" si="1"/>
        <v>7.7333333333333334</v>
      </c>
      <c r="L74" s="436" t="s">
        <v>6</v>
      </c>
      <c r="M74" s="439">
        <v>58</v>
      </c>
    </row>
    <row r="75" spans="1:13" x14ac:dyDescent="0.2">
      <c r="A75" s="192" t="s">
        <v>8</v>
      </c>
      <c r="B75" s="403" t="s">
        <v>8</v>
      </c>
      <c r="C75" s="360">
        <v>6.5</v>
      </c>
      <c r="D75" s="362"/>
      <c r="E75" s="362"/>
      <c r="F75" s="360">
        <v>6.5</v>
      </c>
      <c r="G75" s="145" t="s">
        <v>8</v>
      </c>
      <c r="H75" s="356">
        <v>13</v>
      </c>
      <c r="J75" s="192" t="s">
        <v>8</v>
      </c>
      <c r="K75" s="404">
        <f t="shared" si="1"/>
        <v>0.46666666666666667</v>
      </c>
      <c r="L75" s="436" t="s">
        <v>8</v>
      </c>
      <c r="M75" s="439">
        <v>3.5</v>
      </c>
    </row>
    <row r="76" spans="1:13" x14ac:dyDescent="0.2">
      <c r="A76" s="313" t="s">
        <v>28</v>
      </c>
      <c r="B76" s="429" t="s">
        <v>28</v>
      </c>
      <c r="C76" s="358">
        <v>20</v>
      </c>
      <c r="D76" s="358">
        <v>89</v>
      </c>
      <c r="E76" s="363">
        <v>19.5</v>
      </c>
      <c r="F76" s="363">
        <v>89.5</v>
      </c>
      <c r="G76" s="353" t="s">
        <v>28</v>
      </c>
      <c r="H76" s="355">
        <v>328.5</v>
      </c>
      <c r="J76" s="313" t="s">
        <v>28</v>
      </c>
      <c r="K76" s="404"/>
      <c r="L76" s="437" t="s">
        <v>28</v>
      </c>
      <c r="M76" s="438">
        <v>246.5</v>
      </c>
    </row>
    <row r="77" spans="1:13" x14ac:dyDescent="0.2">
      <c r="A77" s="192" t="s">
        <v>6</v>
      </c>
      <c r="B77" s="403" t="s">
        <v>6</v>
      </c>
      <c r="C77" s="360">
        <v>14.5</v>
      </c>
      <c r="D77" s="361">
        <v>85</v>
      </c>
      <c r="E77" s="361">
        <v>18</v>
      </c>
      <c r="F77" s="360">
        <v>81.5</v>
      </c>
      <c r="G77" s="145" t="s">
        <v>6</v>
      </c>
      <c r="H77" s="356">
        <v>284.5</v>
      </c>
      <c r="J77" s="192" t="s">
        <v>6</v>
      </c>
      <c r="K77" s="404">
        <f t="shared" si="1"/>
        <v>30.2</v>
      </c>
      <c r="L77" s="436" t="s">
        <v>6</v>
      </c>
      <c r="M77" s="439">
        <v>226.5</v>
      </c>
    </row>
    <row r="78" spans="1:13" x14ac:dyDescent="0.2">
      <c r="A78" s="192" t="s">
        <v>8</v>
      </c>
      <c r="B78" s="403" t="s">
        <v>8</v>
      </c>
      <c r="C78" s="360">
        <v>5.5</v>
      </c>
      <c r="D78" s="361">
        <v>4</v>
      </c>
      <c r="E78" s="360">
        <v>1.5</v>
      </c>
      <c r="F78" s="361">
        <v>8</v>
      </c>
      <c r="G78" s="145" t="s">
        <v>8</v>
      </c>
      <c r="H78" s="356">
        <v>44</v>
      </c>
      <c r="J78" s="192" t="s">
        <v>8</v>
      </c>
      <c r="K78" s="404">
        <f t="shared" si="1"/>
        <v>2.6666666666666665</v>
      </c>
      <c r="L78" s="436" t="s">
        <v>8</v>
      </c>
      <c r="M78" s="439">
        <v>20</v>
      </c>
    </row>
    <row r="79" spans="1:13" x14ac:dyDescent="0.2">
      <c r="A79" s="313" t="s">
        <v>164</v>
      </c>
      <c r="B79" s="429" t="s">
        <v>164</v>
      </c>
      <c r="C79" s="358">
        <v>3</v>
      </c>
      <c r="D79" s="358">
        <v>20</v>
      </c>
      <c r="E79" s="363">
        <v>4.5</v>
      </c>
      <c r="F79" s="363">
        <v>18.5</v>
      </c>
      <c r="G79" s="353" t="s">
        <v>164</v>
      </c>
      <c r="H79" s="355">
        <v>13</v>
      </c>
      <c r="J79" s="313" t="s">
        <v>164</v>
      </c>
      <c r="K79" s="404"/>
      <c r="L79" s="437" t="s">
        <v>164</v>
      </c>
      <c r="M79" s="438">
        <v>21</v>
      </c>
    </row>
    <row r="80" spans="1:13" x14ac:dyDescent="0.2">
      <c r="A80" s="192" t="s">
        <v>6</v>
      </c>
      <c r="B80" s="403" t="s">
        <v>6</v>
      </c>
      <c r="C80" s="361">
        <v>3</v>
      </c>
      <c r="D80" s="361">
        <v>20</v>
      </c>
      <c r="E80" s="360">
        <v>4.5</v>
      </c>
      <c r="F80" s="360">
        <v>18.5</v>
      </c>
      <c r="G80" s="145" t="s">
        <v>6</v>
      </c>
      <c r="H80" s="356">
        <v>13</v>
      </c>
      <c r="J80" s="192" t="s">
        <v>6</v>
      </c>
      <c r="K80" s="404">
        <v>5</v>
      </c>
      <c r="L80" s="436" t="s">
        <v>6</v>
      </c>
      <c r="M80" s="439">
        <v>21</v>
      </c>
    </row>
    <row r="81" spans="1:13" x14ac:dyDescent="0.2">
      <c r="A81" s="321" t="s">
        <v>299</v>
      </c>
      <c r="B81" s="429" t="s">
        <v>299</v>
      </c>
      <c r="C81" s="358">
        <v>9</v>
      </c>
      <c r="D81" s="358">
        <v>24</v>
      </c>
      <c r="E81" s="358">
        <v>8</v>
      </c>
      <c r="F81" s="358">
        <v>25</v>
      </c>
      <c r="J81" s="321" t="s">
        <v>299</v>
      </c>
      <c r="K81" s="404"/>
      <c r="L81" s="437" t="s">
        <v>299</v>
      </c>
      <c r="M81" s="438">
        <v>45</v>
      </c>
    </row>
    <row r="82" spans="1:13" x14ac:dyDescent="0.2">
      <c r="A82" s="192" t="s">
        <v>6</v>
      </c>
      <c r="B82" s="403" t="s">
        <v>6</v>
      </c>
      <c r="C82" s="360">
        <v>7.5</v>
      </c>
      <c r="D82" s="361">
        <v>20</v>
      </c>
      <c r="E82" s="361">
        <v>7</v>
      </c>
      <c r="F82" s="360">
        <v>20.5</v>
      </c>
      <c r="J82" s="192" t="s">
        <v>6</v>
      </c>
      <c r="K82" s="404">
        <v>9</v>
      </c>
      <c r="L82" s="436" t="s">
        <v>6</v>
      </c>
      <c r="M82" s="439">
        <v>42.5</v>
      </c>
    </row>
    <row r="83" spans="1:13" x14ac:dyDescent="0.2">
      <c r="A83" s="192" t="s">
        <v>8</v>
      </c>
      <c r="B83" s="403" t="s">
        <v>8</v>
      </c>
      <c r="C83" s="360">
        <v>1.5</v>
      </c>
      <c r="D83" s="361">
        <v>4</v>
      </c>
      <c r="E83" s="361">
        <v>1</v>
      </c>
      <c r="F83" s="360">
        <v>4.5</v>
      </c>
      <c r="J83" s="192" t="s">
        <v>8</v>
      </c>
      <c r="K83" s="404">
        <f t="shared" si="1"/>
        <v>0.33333333333333331</v>
      </c>
      <c r="L83" s="436" t="s">
        <v>8</v>
      </c>
      <c r="M83" s="439">
        <v>2.5</v>
      </c>
    </row>
    <row r="84" spans="1:13" x14ac:dyDescent="0.2">
      <c r="A84" s="313" t="s">
        <v>30</v>
      </c>
      <c r="B84" s="429" t="s">
        <v>30</v>
      </c>
      <c r="C84" s="363">
        <v>7.5</v>
      </c>
      <c r="D84" s="358">
        <v>22</v>
      </c>
      <c r="E84" s="358">
        <v>6</v>
      </c>
      <c r="F84" s="363">
        <v>23.5</v>
      </c>
      <c r="G84" s="353" t="s">
        <v>30</v>
      </c>
      <c r="H84" s="355">
        <v>87.5</v>
      </c>
      <c r="J84" s="313" t="s">
        <v>30</v>
      </c>
      <c r="K84" s="404"/>
      <c r="L84" s="437" t="s">
        <v>30</v>
      </c>
      <c r="M84" s="438">
        <v>53.5</v>
      </c>
    </row>
    <row r="85" spans="1:13" x14ac:dyDescent="0.2">
      <c r="A85" s="192" t="s">
        <v>6</v>
      </c>
      <c r="B85" s="403" t="s">
        <v>6</v>
      </c>
      <c r="C85" s="361">
        <v>5</v>
      </c>
      <c r="D85" s="361">
        <v>18</v>
      </c>
      <c r="E85" s="360">
        <v>5.5</v>
      </c>
      <c r="F85" s="360">
        <v>17.5</v>
      </c>
      <c r="G85" s="145" t="s">
        <v>6</v>
      </c>
      <c r="H85" s="356">
        <v>77.5</v>
      </c>
      <c r="J85" s="192" t="s">
        <v>6</v>
      </c>
      <c r="K85" s="404">
        <f t="shared" si="1"/>
        <v>5.8</v>
      </c>
      <c r="L85" s="436" t="s">
        <v>6</v>
      </c>
      <c r="M85" s="439">
        <v>43.5</v>
      </c>
    </row>
    <row r="86" spans="1:13" x14ac:dyDescent="0.2">
      <c r="A86" s="192" t="s">
        <v>8</v>
      </c>
      <c r="B86" s="403" t="s">
        <v>8</v>
      </c>
      <c r="C86" s="360">
        <v>2.5</v>
      </c>
      <c r="D86" s="361">
        <v>4</v>
      </c>
      <c r="E86" s="360">
        <v>0.5</v>
      </c>
      <c r="F86" s="361">
        <v>6</v>
      </c>
      <c r="G86" s="145" t="s">
        <v>8</v>
      </c>
      <c r="H86" s="356">
        <v>10</v>
      </c>
      <c r="J86" s="192" t="s">
        <v>8</v>
      </c>
      <c r="K86" s="404">
        <f t="shared" si="1"/>
        <v>1.3333333333333333</v>
      </c>
      <c r="L86" s="436" t="s">
        <v>8</v>
      </c>
      <c r="M86" s="439">
        <v>10</v>
      </c>
    </row>
    <row r="87" spans="1:13" x14ac:dyDescent="0.2">
      <c r="A87" s="313" t="s">
        <v>31</v>
      </c>
      <c r="B87" s="429" t="s">
        <v>31</v>
      </c>
      <c r="C87" s="363">
        <v>18.5</v>
      </c>
      <c r="D87" s="358">
        <v>4</v>
      </c>
      <c r="E87" s="358">
        <v>3</v>
      </c>
      <c r="F87" s="363">
        <v>19.5</v>
      </c>
      <c r="G87" s="353" t="s">
        <v>31</v>
      </c>
      <c r="H87" s="355">
        <v>57</v>
      </c>
      <c r="J87" s="313" t="s">
        <v>31</v>
      </c>
      <c r="K87" s="404"/>
      <c r="L87" s="437" t="s">
        <v>31</v>
      </c>
      <c r="M87" s="438">
        <v>31.5</v>
      </c>
    </row>
    <row r="88" spans="1:13" x14ac:dyDescent="0.2">
      <c r="A88" s="192" t="s">
        <v>6</v>
      </c>
      <c r="B88" s="403" t="s">
        <v>6</v>
      </c>
      <c r="C88" s="360">
        <v>16.5</v>
      </c>
      <c r="D88" s="362"/>
      <c r="E88" s="361">
        <v>3</v>
      </c>
      <c r="F88" s="360">
        <v>13.5</v>
      </c>
      <c r="G88" s="145" t="s">
        <v>6</v>
      </c>
      <c r="H88" s="356">
        <v>46</v>
      </c>
      <c r="J88" s="192" t="s">
        <v>6</v>
      </c>
      <c r="K88" s="404">
        <f t="shared" si="1"/>
        <v>4</v>
      </c>
      <c r="L88" s="436" t="s">
        <v>6</v>
      </c>
      <c r="M88" s="439">
        <v>30</v>
      </c>
    </row>
    <row r="89" spans="1:13" x14ac:dyDescent="0.2">
      <c r="A89" s="192" t="s">
        <v>8</v>
      </c>
      <c r="B89" s="403" t="s">
        <v>8</v>
      </c>
      <c r="C89" s="361">
        <v>2</v>
      </c>
      <c r="D89" s="361">
        <v>4</v>
      </c>
      <c r="E89" s="362"/>
      <c r="F89" s="361">
        <v>6</v>
      </c>
      <c r="G89" s="145" t="s">
        <v>8</v>
      </c>
      <c r="H89" s="356">
        <v>11</v>
      </c>
      <c r="J89" s="192" t="s">
        <v>8</v>
      </c>
      <c r="K89" s="404">
        <f t="shared" si="1"/>
        <v>0.2</v>
      </c>
      <c r="L89" s="436" t="s">
        <v>8</v>
      </c>
      <c r="M89" s="439">
        <v>1.5</v>
      </c>
    </row>
    <row r="90" spans="1:13" x14ac:dyDescent="0.2">
      <c r="A90" s="313" t="s">
        <v>32</v>
      </c>
      <c r="B90" s="429" t="s">
        <v>32</v>
      </c>
      <c r="C90" s="363">
        <v>22.5</v>
      </c>
      <c r="D90" s="359"/>
      <c r="E90" s="363">
        <v>5.5</v>
      </c>
      <c r="F90" s="358">
        <v>17</v>
      </c>
      <c r="G90" s="353" t="s">
        <v>32</v>
      </c>
      <c r="H90" s="355">
        <v>54</v>
      </c>
      <c r="J90" s="313" t="s">
        <v>32</v>
      </c>
      <c r="K90" s="404"/>
      <c r="L90" s="437" t="s">
        <v>32</v>
      </c>
      <c r="M90" s="438">
        <v>23.5</v>
      </c>
    </row>
    <row r="91" spans="1:13" x14ac:dyDescent="0.2">
      <c r="A91" s="192" t="s">
        <v>6</v>
      </c>
      <c r="B91" s="403" t="s">
        <v>6</v>
      </c>
      <c r="C91" s="360">
        <v>22.5</v>
      </c>
      <c r="D91" s="362"/>
      <c r="E91" s="360">
        <v>5.5</v>
      </c>
      <c r="F91" s="361">
        <v>17</v>
      </c>
      <c r="G91" s="145" t="s">
        <v>6</v>
      </c>
      <c r="H91" s="356">
        <v>54</v>
      </c>
      <c r="J91" s="192" t="s">
        <v>6</v>
      </c>
      <c r="K91" s="404">
        <f t="shared" si="1"/>
        <v>3.1333333333333333</v>
      </c>
      <c r="L91" s="436" t="s">
        <v>6</v>
      </c>
      <c r="M91" s="439">
        <v>23.5</v>
      </c>
    </row>
    <row r="92" spans="1:13" x14ac:dyDescent="0.2">
      <c r="A92" s="313" t="s">
        <v>33</v>
      </c>
      <c r="B92" s="429" t="s">
        <v>33</v>
      </c>
      <c r="C92" s="358">
        <v>13</v>
      </c>
      <c r="D92" s="359"/>
      <c r="E92" s="358">
        <v>1</v>
      </c>
      <c r="F92" s="358">
        <v>12</v>
      </c>
      <c r="G92" s="353" t="s">
        <v>33</v>
      </c>
      <c r="H92" s="355">
        <v>44</v>
      </c>
      <c r="J92" s="313" t="s">
        <v>33</v>
      </c>
      <c r="K92" s="404"/>
      <c r="L92" s="437" t="s">
        <v>33</v>
      </c>
      <c r="M92" s="438">
        <v>17.5</v>
      </c>
    </row>
    <row r="93" spans="1:13" x14ac:dyDescent="0.2">
      <c r="A93" s="192" t="s">
        <v>6</v>
      </c>
      <c r="B93" s="403" t="s">
        <v>6</v>
      </c>
      <c r="C93" s="360">
        <v>8.5</v>
      </c>
      <c r="D93" s="362"/>
      <c r="E93" s="361">
        <v>1</v>
      </c>
      <c r="F93" s="360">
        <v>7.5</v>
      </c>
      <c r="G93" s="145" t="s">
        <v>6</v>
      </c>
      <c r="H93" s="356">
        <v>33</v>
      </c>
      <c r="J93" s="192" t="s">
        <v>6</v>
      </c>
      <c r="K93" s="404">
        <f t="shared" si="1"/>
        <v>2.2000000000000002</v>
      </c>
      <c r="L93" s="436" t="s">
        <v>6</v>
      </c>
      <c r="M93" s="439">
        <v>16.5</v>
      </c>
    </row>
    <row r="94" spans="1:13" x14ac:dyDescent="0.2">
      <c r="A94" s="192" t="s">
        <v>8</v>
      </c>
      <c r="B94" s="403" t="s">
        <v>8</v>
      </c>
      <c r="C94" s="360">
        <v>4.5</v>
      </c>
      <c r="D94" s="362"/>
      <c r="E94" s="362"/>
      <c r="F94" s="360">
        <v>4.5</v>
      </c>
      <c r="G94" s="145" t="s">
        <v>8</v>
      </c>
      <c r="H94" s="356">
        <v>11</v>
      </c>
      <c r="J94" s="192" t="s">
        <v>8</v>
      </c>
      <c r="K94" s="404">
        <f t="shared" si="1"/>
        <v>0.13333333333333333</v>
      </c>
      <c r="L94" s="436" t="s">
        <v>8</v>
      </c>
      <c r="M94" s="439">
        <v>1</v>
      </c>
    </row>
    <row r="95" spans="1:13" x14ac:dyDescent="0.2">
      <c r="A95" s="313" t="s">
        <v>34</v>
      </c>
      <c r="B95" s="429" t="s">
        <v>34</v>
      </c>
      <c r="C95" s="358">
        <v>11</v>
      </c>
      <c r="D95" s="359"/>
      <c r="E95" s="358">
        <v>1</v>
      </c>
      <c r="F95" s="358">
        <v>10</v>
      </c>
      <c r="G95" s="353" t="s">
        <v>34</v>
      </c>
      <c r="H95" s="355">
        <v>63.5</v>
      </c>
      <c r="J95" s="313" t="s">
        <v>34</v>
      </c>
      <c r="K95" s="404"/>
      <c r="L95" s="437" t="s">
        <v>34</v>
      </c>
      <c r="M95" s="438">
        <v>18</v>
      </c>
    </row>
    <row r="96" spans="1:13" x14ac:dyDescent="0.2">
      <c r="A96" s="192" t="s">
        <v>6</v>
      </c>
      <c r="B96" s="403" t="s">
        <v>6</v>
      </c>
      <c r="C96" s="361">
        <v>8</v>
      </c>
      <c r="D96" s="362"/>
      <c r="E96" s="361">
        <v>1</v>
      </c>
      <c r="F96" s="361">
        <v>7</v>
      </c>
      <c r="G96" s="145" t="s">
        <v>6</v>
      </c>
      <c r="H96" s="356">
        <v>52</v>
      </c>
      <c r="J96" s="192" t="s">
        <v>6</v>
      </c>
      <c r="K96" s="404">
        <f t="shared" si="1"/>
        <v>1.9333333333333333</v>
      </c>
      <c r="L96" s="436" t="s">
        <v>6</v>
      </c>
      <c r="M96" s="439">
        <v>14.5</v>
      </c>
    </row>
    <row r="97" spans="1:13" x14ac:dyDescent="0.2">
      <c r="A97" s="192" t="s">
        <v>8</v>
      </c>
      <c r="B97" s="403" t="s">
        <v>8</v>
      </c>
      <c r="C97" s="361">
        <v>3</v>
      </c>
      <c r="D97" s="362"/>
      <c r="E97" s="362"/>
      <c r="F97" s="361">
        <v>3</v>
      </c>
      <c r="G97" s="145" t="s">
        <v>8</v>
      </c>
      <c r="H97" s="356">
        <v>11.5</v>
      </c>
      <c r="J97" s="192" t="s">
        <v>8</v>
      </c>
      <c r="K97" s="404">
        <f t="shared" si="1"/>
        <v>0.46666666666666667</v>
      </c>
      <c r="L97" s="436" t="s">
        <v>8</v>
      </c>
      <c r="M97" s="439">
        <v>3.5</v>
      </c>
    </row>
    <row r="98" spans="1:13" x14ac:dyDescent="0.2">
      <c r="A98" s="313" t="s">
        <v>35</v>
      </c>
      <c r="B98" s="429" t="s">
        <v>35</v>
      </c>
      <c r="C98" s="363">
        <v>3.5</v>
      </c>
      <c r="D98" s="358">
        <v>24</v>
      </c>
      <c r="E98" s="363">
        <v>8.5</v>
      </c>
      <c r="F98" s="358">
        <v>19</v>
      </c>
      <c r="G98" s="353" t="s">
        <v>35</v>
      </c>
      <c r="H98" s="355">
        <v>47.5</v>
      </c>
      <c r="J98" s="313" t="s">
        <v>35</v>
      </c>
      <c r="K98" s="404"/>
      <c r="L98" s="437" t="s">
        <v>35</v>
      </c>
      <c r="M98" s="438">
        <v>24</v>
      </c>
    </row>
    <row r="99" spans="1:13" x14ac:dyDescent="0.2">
      <c r="A99" s="192" t="s">
        <v>6</v>
      </c>
      <c r="B99" s="403" t="s">
        <v>6</v>
      </c>
      <c r="C99" s="361">
        <v>3</v>
      </c>
      <c r="D99" s="361">
        <v>20</v>
      </c>
      <c r="E99" s="360">
        <v>8.5</v>
      </c>
      <c r="F99" s="360">
        <v>14.5</v>
      </c>
      <c r="G99" s="145" t="s">
        <v>6</v>
      </c>
      <c r="H99" s="356">
        <v>40</v>
      </c>
      <c r="J99" s="192" t="s">
        <v>6</v>
      </c>
      <c r="K99" s="404">
        <f t="shared" si="1"/>
        <v>2.6666666666666665</v>
      </c>
      <c r="L99" s="436" t="s">
        <v>6</v>
      </c>
      <c r="M99" s="439">
        <v>20</v>
      </c>
    </row>
    <row r="100" spans="1:13" x14ac:dyDescent="0.2">
      <c r="A100" s="192" t="s">
        <v>8</v>
      </c>
      <c r="B100" s="403" t="s">
        <v>8</v>
      </c>
      <c r="C100" s="360">
        <v>0.5</v>
      </c>
      <c r="D100" s="361">
        <v>4</v>
      </c>
      <c r="E100" s="362"/>
      <c r="F100" s="360">
        <v>4.5</v>
      </c>
      <c r="G100" s="145" t="s">
        <v>8</v>
      </c>
      <c r="H100" s="356">
        <v>7.5</v>
      </c>
      <c r="J100" s="192" t="s">
        <v>8</v>
      </c>
      <c r="K100" s="404">
        <f t="shared" si="1"/>
        <v>0.53333333333333333</v>
      </c>
      <c r="L100" s="436" t="s">
        <v>8</v>
      </c>
      <c r="M100" s="439">
        <v>4</v>
      </c>
    </row>
    <row r="101" spans="1:13" x14ac:dyDescent="0.2">
      <c r="A101" s="313" t="s">
        <v>36</v>
      </c>
      <c r="B101" s="429" t="s">
        <v>36</v>
      </c>
      <c r="C101" s="358">
        <v>11</v>
      </c>
      <c r="D101" s="358">
        <v>10</v>
      </c>
      <c r="E101" s="358">
        <v>6</v>
      </c>
      <c r="F101" s="358">
        <v>15</v>
      </c>
      <c r="G101" s="353" t="s">
        <v>36</v>
      </c>
      <c r="H101" s="355">
        <v>37</v>
      </c>
      <c r="J101" s="313" t="s">
        <v>36</v>
      </c>
      <c r="K101" s="404"/>
      <c r="L101" s="437" t="s">
        <v>36</v>
      </c>
      <c r="M101" s="438">
        <v>31.5</v>
      </c>
    </row>
    <row r="102" spans="1:13" ht="10.15" customHeight="1" x14ac:dyDescent="0.2">
      <c r="A102" s="192" t="s">
        <v>6</v>
      </c>
      <c r="B102" s="403" t="s">
        <v>6</v>
      </c>
      <c r="C102" s="361">
        <v>8</v>
      </c>
      <c r="D102" s="361">
        <v>10</v>
      </c>
      <c r="E102" s="361">
        <v>6</v>
      </c>
      <c r="F102" s="361">
        <v>12</v>
      </c>
      <c r="G102" s="145" t="s">
        <v>6</v>
      </c>
      <c r="H102" s="356">
        <v>30</v>
      </c>
      <c r="J102" s="192" t="s">
        <v>6</v>
      </c>
      <c r="K102" s="404">
        <f t="shared" si="1"/>
        <v>3.5333333333333332</v>
      </c>
      <c r="L102" s="436" t="s">
        <v>6</v>
      </c>
      <c r="M102" s="439">
        <v>26.5</v>
      </c>
    </row>
    <row r="103" spans="1:13" x14ac:dyDescent="0.2">
      <c r="A103" s="192" t="s">
        <v>8</v>
      </c>
      <c r="B103" s="403" t="s">
        <v>8</v>
      </c>
      <c r="C103" s="361">
        <v>3</v>
      </c>
      <c r="D103" s="362"/>
      <c r="E103" s="362"/>
      <c r="F103" s="361">
        <v>3</v>
      </c>
      <c r="G103" s="145" t="s">
        <v>8</v>
      </c>
      <c r="H103" s="356">
        <v>7</v>
      </c>
      <c r="J103" s="192" t="s">
        <v>8</v>
      </c>
      <c r="K103" s="404">
        <f t="shared" si="1"/>
        <v>0.66666666666666663</v>
      </c>
      <c r="L103" s="436" t="s">
        <v>8</v>
      </c>
      <c r="M103" s="439">
        <v>5</v>
      </c>
    </row>
    <row r="104" spans="1:13" x14ac:dyDescent="0.2">
      <c r="A104" s="313" t="s">
        <v>38</v>
      </c>
      <c r="B104" s="429" t="s">
        <v>38</v>
      </c>
      <c r="C104" s="358">
        <v>22</v>
      </c>
      <c r="D104" s="358">
        <v>5</v>
      </c>
      <c r="E104" s="363">
        <v>2.5</v>
      </c>
      <c r="F104" s="363">
        <v>24.5</v>
      </c>
      <c r="G104" s="353" t="s">
        <v>38</v>
      </c>
      <c r="H104" s="355">
        <v>94</v>
      </c>
      <c r="J104" s="313" t="s">
        <v>38</v>
      </c>
      <c r="K104" s="404"/>
      <c r="L104" s="437" t="s">
        <v>38</v>
      </c>
      <c r="M104" s="438">
        <v>35.5</v>
      </c>
    </row>
    <row r="105" spans="1:13" x14ac:dyDescent="0.2">
      <c r="A105" s="192" t="s">
        <v>6</v>
      </c>
      <c r="B105" s="403" t="s">
        <v>6</v>
      </c>
      <c r="C105" s="360">
        <v>20.5</v>
      </c>
      <c r="D105" s="362"/>
      <c r="E105" s="360">
        <v>1.5</v>
      </c>
      <c r="F105" s="361">
        <v>19</v>
      </c>
      <c r="G105" s="145" t="s">
        <v>6</v>
      </c>
      <c r="H105" s="356">
        <v>77.5</v>
      </c>
      <c r="J105" s="192" t="s">
        <v>6</v>
      </c>
      <c r="K105" s="404">
        <f t="shared" si="1"/>
        <v>3.9333333333333331</v>
      </c>
      <c r="L105" s="436" t="s">
        <v>6</v>
      </c>
      <c r="M105" s="439">
        <v>29.5</v>
      </c>
    </row>
    <row r="106" spans="1:13" x14ac:dyDescent="0.2">
      <c r="A106" s="192" t="s">
        <v>8</v>
      </c>
      <c r="B106" s="403" t="s">
        <v>8</v>
      </c>
      <c r="C106" s="360">
        <v>1.5</v>
      </c>
      <c r="D106" s="361">
        <v>5</v>
      </c>
      <c r="E106" s="361">
        <v>1</v>
      </c>
      <c r="F106" s="360">
        <v>5.5</v>
      </c>
      <c r="G106" s="145" t="s">
        <v>8</v>
      </c>
      <c r="H106" s="356">
        <v>16.5</v>
      </c>
      <c r="J106" s="192" t="s">
        <v>8</v>
      </c>
      <c r="K106" s="404">
        <f t="shared" si="1"/>
        <v>0.8</v>
      </c>
      <c r="L106" s="436" t="s">
        <v>8</v>
      </c>
      <c r="M106" s="439">
        <v>6</v>
      </c>
    </row>
    <row r="107" spans="1:13" x14ac:dyDescent="0.2">
      <c r="A107" s="313" t="s">
        <v>39</v>
      </c>
      <c r="B107" s="429" t="s">
        <v>39</v>
      </c>
      <c r="C107" s="358">
        <v>15</v>
      </c>
      <c r="D107" s="358">
        <v>20</v>
      </c>
      <c r="E107" s="363">
        <v>9.5</v>
      </c>
      <c r="F107" s="363">
        <v>25.5</v>
      </c>
      <c r="G107" s="353" t="s">
        <v>39</v>
      </c>
      <c r="H107" s="355">
        <v>76.5</v>
      </c>
      <c r="J107" s="313" t="s">
        <v>39</v>
      </c>
      <c r="K107" s="404"/>
      <c r="L107" s="437" t="s">
        <v>39</v>
      </c>
      <c r="M107" s="438">
        <v>52.5</v>
      </c>
    </row>
    <row r="108" spans="1:13" x14ac:dyDescent="0.2">
      <c r="A108" s="192" t="s">
        <v>6</v>
      </c>
      <c r="B108" s="403" t="s">
        <v>6</v>
      </c>
      <c r="C108" s="360">
        <v>9.5</v>
      </c>
      <c r="D108" s="361">
        <v>20</v>
      </c>
      <c r="E108" s="360">
        <v>9.5</v>
      </c>
      <c r="F108" s="361">
        <v>20</v>
      </c>
      <c r="G108" s="145" t="s">
        <v>6</v>
      </c>
      <c r="H108" s="356">
        <v>63</v>
      </c>
      <c r="J108" s="192" t="s">
        <v>6</v>
      </c>
      <c r="K108" s="404">
        <f t="shared" si="1"/>
        <v>6.8</v>
      </c>
      <c r="L108" s="436" t="s">
        <v>6</v>
      </c>
      <c r="M108" s="439">
        <v>51</v>
      </c>
    </row>
    <row r="109" spans="1:13" x14ac:dyDescent="0.2">
      <c r="A109" s="192" t="s">
        <v>8</v>
      </c>
      <c r="B109" s="403" t="s">
        <v>8</v>
      </c>
      <c r="C109" s="360">
        <v>5.5</v>
      </c>
      <c r="D109" s="362"/>
      <c r="E109" s="362"/>
      <c r="F109" s="360">
        <v>5.5</v>
      </c>
      <c r="G109" s="145" t="s">
        <v>8</v>
      </c>
      <c r="H109" s="356">
        <v>13.5</v>
      </c>
      <c r="J109" s="192" t="s">
        <v>8</v>
      </c>
      <c r="K109" s="404">
        <f t="shared" si="1"/>
        <v>0.2</v>
      </c>
      <c r="L109" s="436" t="s">
        <v>8</v>
      </c>
      <c r="M109" s="439">
        <v>1.5</v>
      </c>
    </row>
    <row r="110" spans="1:13" x14ac:dyDescent="0.2">
      <c r="A110" s="313" t="s">
        <v>40</v>
      </c>
      <c r="B110" s="429" t="s">
        <v>40</v>
      </c>
      <c r="C110" s="358">
        <v>4</v>
      </c>
      <c r="D110" s="358">
        <v>10</v>
      </c>
      <c r="E110" s="358">
        <v>2</v>
      </c>
      <c r="F110" s="358">
        <v>12</v>
      </c>
      <c r="G110" s="353" t="s">
        <v>40</v>
      </c>
      <c r="H110" s="355">
        <v>20</v>
      </c>
      <c r="J110" s="313" t="s">
        <v>40</v>
      </c>
      <c r="K110" s="404"/>
      <c r="L110" s="437" t="s">
        <v>40</v>
      </c>
      <c r="M110" s="438">
        <v>19.5</v>
      </c>
    </row>
    <row r="111" spans="1:13" x14ac:dyDescent="0.2">
      <c r="A111" s="192" t="s">
        <v>6</v>
      </c>
      <c r="B111" s="403" t="s">
        <v>6</v>
      </c>
      <c r="C111" s="360">
        <v>3.5</v>
      </c>
      <c r="D111" s="361">
        <v>10</v>
      </c>
      <c r="E111" s="361">
        <v>2</v>
      </c>
      <c r="F111" s="360">
        <v>11.5</v>
      </c>
      <c r="G111" s="145" t="s">
        <v>6</v>
      </c>
      <c r="H111" s="356">
        <v>17</v>
      </c>
      <c r="J111" s="192" t="s">
        <v>6</v>
      </c>
      <c r="K111" s="404">
        <f t="shared" si="1"/>
        <v>2.6</v>
      </c>
      <c r="L111" s="436" t="s">
        <v>6</v>
      </c>
      <c r="M111" s="439">
        <v>19.5</v>
      </c>
    </row>
    <row r="112" spans="1:13" x14ac:dyDescent="0.2">
      <c r="A112" s="192" t="s">
        <v>8</v>
      </c>
      <c r="B112" s="403" t="s">
        <v>8</v>
      </c>
      <c r="C112" s="360">
        <v>0.5</v>
      </c>
      <c r="D112" s="362"/>
      <c r="E112" s="362"/>
      <c r="F112" s="360">
        <v>0.5</v>
      </c>
      <c r="G112" s="145" t="s">
        <v>8</v>
      </c>
      <c r="H112" s="356">
        <v>3</v>
      </c>
      <c r="J112" s="192" t="s">
        <v>8</v>
      </c>
      <c r="K112" s="404">
        <f t="shared" si="1"/>
        <v>0</v>
      </c>
      <c r="M112" s="440"/>
    </row>
    <row r="113" spans="1:13" x14ac:dyDescent="0.2">
      <c r="A113" s="313" t="s">
        <v>41</v>
      </c>
      <c r="B113" s="429" t="s">
        <v>41</v>
      </c>
      <c r="C113" s="363">
        <v>2.5</v>
      </c>
      <c r="D113" s="358">
        <v>21</v>
      </c>
      <c r="E113" s="363">
        <v>1.5</v>
      </c>
      <c r="F113" s="358">
        <v>22</v>
      </c>
      <c r="G113" s="353" t="s">
        <v>41</v>
      </c>
      <c r="H113" s="355">
        <v>37</v>
      </c>
      <c r="J113" s="313" t="s">
        <v>41</v>
      </c>
      <c r="K113" s="404"/>
      <c r="L113" s="437" t="s">
        <v>41</v>
      </c>
      <c r="M113" s="438">
        <v>21</v>
      </c>
    </row>
    <row r="114" spans="1:13" x14ac:dyDescent="0.2">
      <c r="A114" s="192" t="s">
        <v>6</v>
      </c>
      <c r="B114" s="403" t="s">
        <v>6</v>
      </c>
      <c r="C114" s="360">
        <v>2.5</v>
      </c>
      <c r="D114" s="361">
        <v>18</v>
      </c>
      <c r="E114" s="360">
        <v>1.5</v>
      </c>
      <c r="F114" s="361">
        <v>19</v>
      </c>
      <c r="G114" s="145" t="s">
        <v>6</v>
      </c>
      <c r="H114" s="356">
        <v>35</v>
      </c>
      <c r="J114" s="192" t="s">
        <v>6</v>
      </c>
      <c r="K114" s="404">
        <f t="shared" si="1"/>
        <v>2.4</v>
      </c>
      <c r="L114" s="436" t="s">
        <v>6</v>
      </c>
      <c r="M114" s="439">
        <v>18</v>
      </c>
    </row>
    <row r="115" spans="1:13" x14ac:dyDescent="0.2">
      <c r="A115" s="192" t="s">
        <v>8</v>
      </c>
      <c r="B115" s="403" t="s">
        <v>8</v>
      </c>
      <c r="C115" s="362"/>
      <c r="D115" s="361">
        <v>3</v>
      </c>
      <c r="E115" s="362"/>
      <c r="F115" s="361">
        <v>3</v>
      </c>
      <c r="G115" s="145" t="s">
        <v>8</v>
      </c>
      <c r="H115" s="356">
        <v>2</v>
      </c>
      <c r="J115" s="192" t="s">
        <v>8</v>
      </c>
      <c r="K115" s="404">
        <f t="shared" si="1"/>
        <v>0.4</v>
      </c>
      <c r="L115" s="436" t="s">
        <v>8</v>
      </c>
      <c r="M115" s="439">
        <v>3</v>
      </c>
    </row>
    <row r="116" spans="1:13" x14ac:dyDescent="0.2">
      <c r="A116" s="313" t="s">
        <v>42</v>
      </c>
      <c r="B116" s="429" t="s">
        <v>42</v>
      </c>
      <c r="C116" s="358">
        <v>15</v>
      </c>
      <c r="D116" s="359"/>
      <c r="E116" s="358">
        <v>1</v>
      </c>
      <c r="F116" s="358">
        <v>14</v>
      </c>
      <c r="G116" s="353" t="s">
        <v>42</v>
      </c>
      <c r="H116" s="355">
        <v>32.5</v>
      </c>
      <c r="J116" s="313" t="s">
        <v>42</v>
      </c>
      <c r="K116" s="404"/>
      <c r="L116" s="437" t="s">
        <v>42</v>
      </c>
      <c r="M116" s="438">
        <v>18.5</v>
      </c>
    </row>
    <row r="117" spans="1:13" x14ac:dyDescent="0.2">
      <c r="A117" s="192" t="s">
        <v>6</v>
      </c>
      <c r="B117" s="403" t="s">
        <v>6</v>
      </c>
      <c r="C117" s="361">
        <v>11</v>
      </c>
      <c r="D117" s="362"/>
      <c r="E117" s="361">
        <v>1</v>
      </c>
      <c r="F117" s="361">
        <v>10</v>
      </c>
      <c r="G117" s="145" t="s">
        <v>6</v>
      </c>
      <c r="H117" s="356">
        <v>32.5</v>
      </c>
      <c r="J117" s="192" t="s">
        <v>6</v>
      </c>
      <c r="K117" s="404">
        <f t="shared" si="1"/>
        <v>2.4666666666666668</v>
      </c>
      <c r="L117" s="436" t="s">
        <v>6</v>
      </c>
      <c r="M117" s="439">
        <v>18.5</v>
      </c>
    </row>
    <row r="118" spans="1:13" x14ac:dyDescent="0.2">
      <c r="A118" s="192" t="s">
        <v>8</v>
      </c>
      <c r="B118" s="403" t="s">
        <v>8</v>
      </c>
      <c r="C118" s="361">
        <v>4</v>
      </c>
      <c r="D118" s="362"/>
      <c r="E118" s="362"/>
      <c r="F118" s="361">
        <v>4</v>
      </c>
      <c r="J118" s="192" t="s">
        <v>8</v>
      </c>
      <c r="K118" s="404">
        <f t="shared" si="1"/>
        <v>0</v>
      </c>
      <c r="M118" s="440"/>
    </row>
    <row r="119" spans="1:13" x14ac:dyDescent="0.2">
      <c r="A119" s="313" t="s">
        <v>125</v>
      </c>
      <c r="B119" s="429" t="s">
        <v>125</v>
      </c>
      <c r="C119" s="358">
        <v>1</v>
      </c>
      <c r="D119" s="358">
        <v>9</v>
      </c>
      <c r="E119" s="358">
        <v>1</v>
      </c>
      <c r="F119" s="358">
        <v>9</v>
      </c>
      <c r="G119" s="353" t="s">
        <v>125</v>
      </c>
      <c r="H119" s="355">
        <v>24</v>
      </c>
      <c r="J119" s="313" t="s">
        <v>125</v>
      </c>
      <c r="K119" s="404"/>
      <c r="L119" s="437" t="s">
        <v>125</v>
      </c>
      <c r="M119" s="438">
        <v>15</v>
      </c>
    </row>
    <row r="120" spans="1:13" x14ac:dyDescent="0.2">
      <c r="A120" s="192" t="s">
        <v>6</v>
      </c>
      <c r="B120" s="403" t="s">
        <v>6</v>
      </c>
      <c r="C120" s="361">
        <v>1</v>
      </c>
      <c r="D120" s="361">
        <v>9</v>
      </c>
      <c r="E120" s="361">
        <v>1</v>
      </c>
      <c r="F120" s="361">
        <v>9</v>
      </c>
      <c r="G120" s="369" t="s">
        <v>6</v>
      </c>
      <c r="H120" s="356">
        <v>24</v>
      </c>
      <c r="J120" s="192" t="s">
        <v>6</v>
      </c>
      <c r="K120" s="404">
        <f t="shared" si="1"/>
        <v>2</v>
      </c>
      <c r="L120" s="436" t="s">
        <v>6</v>
      </c>
      <c r="M120" s="439">
        <v>15</v>
      </c>
    </row>
    <row r="121" spans="1:13" x14ac:dyDescent="0.2">
      <c r="A121" s="313" t="s">
        <v>43</v>
      </c>
      <c r="B121" s="429" t="s">
        <v>43</v>
      </c>
      <c r="C121" s="363">
        <v>17.5</v>
      </c>
      <c r="D121" s="358">
        <v>10</v>
      </c>
      <c r="E121" s="358">
        <v>8</v>
      </c>
      <c r="F121" s="363">
        <v>19.5</v>
      </c>
      <c r="G121" s="370" t="s">
        <v>43</v>
      </c>
      <c r="H121" s="355">
        <v>95</v>
      </c>
      <c r="J121" s="313" t="s">
        <v>43</v>
      </c>
      <c r="K121" s="404"/>
      <c r="L121" s="437" t="s">
        <v>43</v>
      </c>
      <c r="M121" s="438">
        <v>38</v>
      </c>
    </row>
    <row r="122" spans="1:13" x14ac:dyDescent="0.2">
      <c r="A122" s="192" t="s">
        <v>6</v>
      </c>
      <c r="B122" s="403" t="s">
        <v>6</v>
      </c>
      <c r="C122" s="360">
        <v>10.5</v>
      </c>
      <c r="D122" s="361">
        <v>10</v>
      </c>
      <c r="E122" s="360">
        <v>5.5</v>
      </c>
      <c r="F122" s="361">
        <v>15</v>
      </c>
      <c r="G122" s="145" t="s">
        <v>6</v>
      </c>
      <c r="H122" s="356">
        <v>77.5</v>
      </c>
      <c r="J122" s="192" t="s">
        <v>6</v>
      </c>
      <c r="K122" s="404">
        <f t="shared" si="1"/>
        <v>4.4666666666666668</v>
      </c>
      <c r="L122" s="436" t="s">
        <v>6</v>
      </c>
      <c r="M122" s="439">
        <v>33.5</v>
      </c>
    </row>
    <row r="123" spans="1:13" x14ac:dyDescent="0.2">
      <c r="A123" s="192" t="s">
        <v>8</v>
      </c>
      <c r="B123" s="403" t="s">
        <v>8</v>
      </c>
      <c r="C123" s="361">
        <v>7</v>
      </c>
      <c r="D123" s="362"/>
      <c r="E123" s="360">
        <v>2.5</v>
      </c>
      <c r="F123" s="360">
        <v>4.5</v>
      </c>
      <c r="G123" s="145" t="s">
        <v>8</v>
      </c>
      <c r="H123" s="356">
        <v>17.5</v>
      </c>
      <c r="J123" s="192" t="s">
        <v>8</v>
      </c>
      <c r="K123" s="404">
        <f t="shared" si="1"/>
        <v>0.6</v>
      </c>
      <c r="L123" s="436" t="s">
        <v>8</v>
      </c>
      <c r="M123" s="439">
        <v>4.5</v>
      </c>
    </row>
    <row r="124" spans="1:13" ht="12.75" x14ac:dyDescent="0.2">
      <c r="B124" s="429"/>
      <c r="C124" s="365">
        <v>611</v>
      </c>
      <c r="D124" s="365">
        <v>845</v>
      </c>
      <c r="E124" s="364">
        <v>274.5</v>
      </c>
      <c r="F124" s="366">
        <v>1181.5</v>
      </c>
      <c r="G124" s="354" t="s">
        <v>136</v>
      </c>
      <c r="H124" s="357">
        <v>3820.5</v>
      </c>
      <c r="K124"/>
    </row>
    <row r="125" spans="1:13" x14ac:dyDescent="0.2">
      <c r="B125" s="403"/>
      <c r="C125" s="362"/>
      <c r="D125" s="361"/>
      <c r="E125" s="361"/>
      <c r="F125" s="362"/>
      <c r="K125"/>
    </row>
    <row r="126" spans="1:13" x14ac:dyDescent="0.2">
      <c r="K126"/>
    </row>
    <row r="127" spans="1:13" x14ac:dyDescent="0.2">
      <c r="K127"/>
    </row>
    <row r="128" spans="1:13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</sheetData>
  <autoFilter ref="J2:L123"/>
  <sortState ref="B126:C167">
    <sortCondition descending="1" ref="C126"/>
  </sortState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9"/>
  <sheetViews>
    <sheetView workbookViewId="0">
      <selection activeCell="C118" sqref="B1:C118"/>
    </sheetView>
  </sheetViews>
  <sheetFormatPr defaultRowHeight="11.25" x14ac:dyDescent="0.2"/>
  <cols>
    <col min="2" max="2" width="24.33203125" bestFit="1" customWidth="1"/>
    <col min="3" max="3" width="9.6640625" bestFit="1" customWidth="1"/>
  </cols>
  <sheetData>
    <row r="1" spans="2:3" ht="10.15" customHeight="1" x14ac:dyDescent="0.2">
      <c r="B1" s="430" t="s">
        <v>5</v>
      </c>
      <c r="C1" s="432">
        <v>37.5</v>
      </c>
    </row>
    <row r="2" spans="2:3" x14ac:dyDescent="0.2">
      <c r="B2" s="428" t="s">
        <v>6</v>
      </c>
      <c r="C2" s="405">
        <v>33.5</v>
      </c>
    </row>
    <row r="3" spans="2:3" x14ac:dyDescent="0.2">
      <c r="B3" s="428" t="s">
        <v>8</v>
      </c>
      <c r="C3" s="405">
        <v>4</v>
      </c>
    </row>
    <row r="4" spans="2:3" x14ac:dyDescent="0.2">
      <c r="B4" s="430" t="s">
        <v>7</v>
      </c>
      <c r="C4" s="432">
        <v>31.5</v>
      </c>
    </row>
    <row r="5" spans="2:3" x14ac:dyDescent="0.2">
      <c r="B5" s="428" t="s">
        <v>6</v>
      </c>
      <c r="C5" s="405">
        <v>27</v>
      </c>
    </row>
    <row r="6" spans="2:3" x14ac:dyDescent="0.2">
      <c r="B6" s="428" t="s">
        <v>8</v>
      </c>
      <c r="C6" s="405">
        <v>4.5</v>
      </c>
    </row>
    <row r="7" spans="2:3" x14ac:dyDescent="0.2">
      <c r="B7" s="430" t="s">
        <v>10</v>
      </c>
      <c r="C7" s="432">
        <v>37</v>
      </c>
    </row>
    <row r="8" spans="2:3" x14ac:dyDescent="0.2">
      <c r="B8" s="428" t="s">
        <v>6</v>
      </c>
      <c r="C8" s="405">
        <v>37</v>
      </c>
    </row>
    <row r="9" spans="2:3" x14ac:dyDescent="0.2">
      <c r="B9" s="430" t="s">
        <v>294</v>
      </c>
      <c r="C9" s="432">
        <v>23.5</v>
      </c>
    </row>
    <row r="10" spans="2:3" x14ac:dyDescent="0.2">
      <c r="B10" s="428" t="s">
        <v>6</v>
      </c>
      <c r="C10" s="405">
        <v>22</v>
      </c>
    </row>
    <row r="11" spans="2:3" x14ac:dyDescent="0.2">
      <c r="B11" s="428" t="s">
        <v>8</v>
      </c>
      <c r="C11" s="405">
        <v>1.5</v>
      </c>
    </row>
    <row r="12" spans="2:3" x14ac:dyDescent="0.2">
      <c r="B12" s="430" t="s">
        <v>295</v>
      </c>
      <c r="C12" s="432">
        <v>11</v>
      </c>
    </row>
    <row r="13" spans="2:3" x14ac:dyDescent="0.2">
      <c r="B13" s="428" t="s">
        <v>6</v>
      </c>
      <c r="C13" s="405">
        <v>9.5</v>
      </c>
    </row>
    <row r="14" spans="2:3" x14ac:dyDescent="0.2">
      <c r="B14" s="428" t="s">
        <v>8</v>
      </c>
      <c r="C14" s="405">
        <v>1.5</v>
      </c>
    </row>
    <row r="15" spans="2:3" x14ac:dyDescent="0.2">
      <c r="B15" s="430" t="s">
        <v>13</v>
      </c>
      <c r="C15" s="432">
        <v>43</v>
      </c>
    </row>
    <row r="16" spans="2:3" x14ac:dyDescent="0.2">
      <c r="B16" s="428" t="s">
        <v>6</v>
      </c>
      <c r="C16" s="405">
        <v>31.5</v>
      </c>
    </row>
    <row r="17" spans="2:3" x14ac:dyDescent="0.2">
      <c r="B17" s="428" t="s">
        <v>8</v>
      </c>
      <c r="C17" s="405">
        <v>11.5</v>
      </c>
    </row>
    <row r="18" spans="2:3" x14ac:dyDescent="0.2">
      <c r="B18" s="430" t="s">
        <v>14</v>
      </c>
      <c r="C18" s="432">
        <v>44</v>
      </c>
    </row>
    <row r="19" spans="2:3" x14ac:dyDescent="0.2">
      <c r="B19" s="428" t="s">
        <v>6</v>
      </c>
      <c r="C19" s="405">
        <v>37</v>
      </c>
    </row>
    <row r="20" spans="2:3" x14ac:dyDescent="0.2">
      <c r="B20" s="428" t="s">
        <v>8</v>
      </c>
      <c r="C20" s="405">
        <v>7</v>
      </c>
    </row>
    <row r="21" spans="2:3" x14ac:dyDescent="0.2">
      <c r="B21" s="430" t="s">
        <v>16</v>
      </c>
      <c r="C21" s="432">
        <v>76.5</v>
      </c>
    </row>
    <row r="22" spans="2:3" x14ac:dyDescent="0.2">
      <c r="B22" s="428" t="s">
        <v>6</v>
      </c>
      <c r="C22" s="405">
        <v>65</v>
      </c>
    </row>
    <row r="23" spans="2:3" x14ac:dyDescent="0.2">
      <c r="B23" s="428" t="s">
        <v>8</v>
      </c>
      <c r="C23" s="405">
        <v>11.5</v>
      </c>
    </row>
    <row r="24" spans="2:3" x14ac:dyDescent="0.2">
      <c r="B24" s="430" t="s">
        <v>18</v>
      </c>
      <c r="C24" s="432">
        <v>76</v>
      </c>
    </row>
    <row r="25" spans="2:3" x14ac:dyDescent="0.2">
      <c r="B25" s="428" t="s">
        <v>6</v>
      </c>
      <c r="C25" s="405">
        <v>73</v>
      </c>
    </row>
    <row r="26" spans="2:3" x14ac:dyDescent="0.2">
      <c r="B26" s="428" t="s">
        <v>8</v>
      </c>
      <c r="C26" s="405">
        <v>3</v>
      </c>
    </row>
    <row r="27" spans="2:3" x14ac:dyDescent="0.2">
      <c r="B27" s="430" t="s">
        <v>19</v>
      </c>
      <c r="C27" s="432">
        <v>15</v>
      </c>
    </row>
    <row r="28" spans="2:3" x14ac:dyDescent="0.2">
      <c r="B28" s="428" t="s">
        <v>6</v>
      </c>
      <c r="C28" s="405">
        <v>12.5</v>
      </c>
    </row>
    <row r="29" spans="2:3" x14ac:dyDescent="0.2">
      <c r="B29" s="428" t="s">
        <v>8</v>
      </c>
      <c r="C29" s="405">
        <v>2.5</v>
      </c>
    </row>
    <row r="30" spans="2:3" x14ac:dyDescent="0.2">
      <c r="B30" s="430" t="s">
        <v>20</v>
      </c>
      <c r="C30" s="432">
        <v>185.5</v>
      </c>
    </row>
    <row r="31" spans="2:3" x14ac:dyDescent="0.2">
      <c r="B31" s="428" t="s">
        <v>8</v>
      </c>
      <c r="C31" s="405">
        <v>13.5</v>
      </c>
    </row>
    <row r="32" spans="2:3" x14ac:dyDescent="0.2">
      <c r="B32" s="428" t="s">
        <v>6</v>
      </c>
      <c r="C32" s="405">
        <v>172</v>
      </c>
    </row>
    <row r="33" spans="2:3" x14ac:dyDescent="0.2">
      <c r="B33" s="430" t="s">
        <v>21</v>
      </c>
      <c r="C33" s="432">
        <v>71.5</v>
      </c>
    </row>
    <row r="34" spans="2:3" x14ac:dyDescent="0.2">
      <c r="B34" s="428" t="s">
        <v>6</v>
      </c>
      <c r="C34" s="405">
        <v>65.5</v>
      </c>
    </row>
    <row r="35" spans="2:3" x14ac:dyDescent="0.2">
      <c r="B35" s="428" t="s">
        <v>8</v>
      </c>
      <c r="C35" s="405">
        <v>6</v>
      </c>
    </row>
    <row r="36" spans="2:3" x14ac:dyDescent="0.2">
      <c r="B36" s="430" t="s">
        <v>22</v>
      </c>
      <c r="C36" s="432">
        <v>33</v>
      </c>
    </row>
    <row r="37" spans="2:3" x14ac:dyDescent="0.2">
      <c r="B37" s="428" t="s">
        <v>6</v>
      </c>
      <c r="C37" s="405">
        <v>29.5</v>
      </c>
    </row>
    <row r="38" spans="2:3" x14ac:dyDescent="0.2">
      <c r="B38" s="428" t="s">
        <v>8</v>
      </c>
      <c r="C38" s="405">
        <v>3.5</v>
      </c>
    </row>
    <row r="39" spans="2:3" x14ac:dyDescent="0.2">
      <c r="B39" s="430" t="s">
        <v>23</v>
      </c>
      <c r="C39" s="432">
        <v>159.5</v>
      </c>
    </row>
    <row r="40" spans="2:3" x14ac:dyDescent="0.2">
      <c r="B40" s="428" t="s">
        <v>6</v>
      </c>
      <c r="C40" s="405">
        <v>147</v>
      </c>
    </row>
    <row r="41" spans="2:3" x14ac:dyDescent="0.2">
      <c r="B41" s="428" t="s">
        <v>8</v>
      </c>
      <c r="C41" s="405">
        <v>12.5</v>
      </c>
    </row>
    <row r="42" spans="2:3" x14ac:dyDescent="0.2">
      <c r="B42" s="430" t="s">
        <v>296</v>
      </c>
      <c r="C42" s="432">
        <v>61.5</v>
      </c>
    </row>
    <row r="43" spans="2:3" x14ac:dyDescent="0.2">
      <c r="B43" s="428" t="s">
        <v>6</v>
      </c>
      <c r="C43" s="405">
        <v>57.5</v>
      </c>
    </row>
    <row r="44" spans="2:3" x14ac:dyDescent="0.2">
      <c r="B44" s="428" t="s">
        <v>8</v>
      </c>
      <c r="C44" s="405">
        <v>4</v>
      </c>
    </row>
    <row r="45" spans="2:3" x14ac:dyDescent="0.2">
      <c r="B45" s="430" t="s">
        <v>24</v>
      </c>
      <c r="C45" s="432">
        <v>67</v>
      </c>
    </row>
    <row r="46" spans="2:3" x14ac:dyDescent="0.2">
      <c r="B46" s="428" t="s">
        <v>6</v>
      </c>
      <c r="C46" s="405">
        <v>61</v>
      </c>
    </row>
    <row r="47" spans="2:3" x14ac:dyDescent="0.2">
      <c r="B47" s="428" t="s">
        <v>8</v>
      </c>
      <c r="C47" s="405">
        <v>6</v>
      </c>
    </row>
    <row r="48" spans="2:3" x14ac:dyDescent="0.2">
      <c r="B48" s="430" t="s">
        <v>297</v>
      </c>
      <c r="C48" s="432">
        <v>5</v>
      </c>
    </row>
    <row r="49" spans="2:3" x14ac:dyDescent="0.2">
      <c r="B49" s="428" t="s">
        <v>6</v>
      </c>
      <c r="C49" s="405">
        <v>5</v>
      </c>
    </row>
    <row r="50" spans="2:3" x14ac:dyDescent="0.2">
      <c r="B50" s="430" t="s">
        <v>86</v>
      </c>
      <c r="C50" s="432">
        <v>30.5</v>
      </c>
    </row>
    <row r="51" spans="2:3" x14ac:dyDescent="0.2">
      <c r="B51" s="428" t="s">
        <v>6</v>
      </c>
      <c r="C51" s="405">
        <v>25.5</v>
      </c>
    </row>
    <row r="52" spans="2:3" x14ac:dyDescent="0.2">
      <c r="B52" s="428" t="s">
        <v>8</v>
      </c>
      <c r="C52" s="405">
        <v>5</v>
      </c>
    </row>
    <row r="53" spans="2:3" x14ac:dyDescent="0.2">
      <c r="B53" s="430" t="s">
        <v>190</v>
      </c>
      <c r="C53" s="432">
        <v>48</v>
      </c>
    </row>
    <row r="54" spans="2:3" x14ac:dyDescent="0.2">
      <c r="B54" s="428" t="s">
        <v>6</v>
      </c>
      <c r="C54" s="405">
        <v>45</v>
      </c>
    </row>
    <row r="55" spans="2:3" x14ac:dyDescent="0.2">
      <c r="B55" s="428" t="s">
        <v>8</v>
      </c>
      <c r="C55" s="405">
        <v>3</v>
      </c>
    </row>
    <row r="56" spans="2:3" x14ac:dyDescent="0.2">
      <c r="B56" s="430" t="s">
        <v>95</v>
      </c>
      <c r="C56" s="432">
        <v>153</v>
      </c>
    </row>
    <row r="57" spans="2:3" x14ac:dyDescent="0.2">
      <c r="B57" s="428" t="s">
        <v>6</v>
      </c>
      <c r="C57" s="405">
        <v>143.5</v>
      </c>
    </row>
    <row r="58" spans="2:3" x14ac:dyDescent="0.2">
      <c r="B58" s="428" t="s">
        <v>8</v>
      </c>
      <c r="C58" s="405">
        <v>9.5</v>
      </c>
    </row>
    <row r="59" spans="2:3" x14ac:dyDescent="0.2">
      <c r="B59" s="430" t="s">
        <v>96</v>
      </c>
      <c r="C59" s="432">
        <v>81</v>
      </c>
    </row>
    <row r="60" spans="2:3" x14ac:dyDescent="0.2">
      <c r="B60" s="428" t="s">
        <v>6</v>
      </c>
      <c r="C60" s="405">
        <v>77.5</v>
      </c>
    </row>
    <row r="61" spans="2:3" x14ac:dyDescent="0.2">
      <c r="B61" s="428" t="s">
        <v>8</v>
      </c>
      <c r="C61" s="405">
        <v>3.5</v>
      </c>
    </row>
    <row r="62" spans="2:3" x14ac:dyDescent="0.2">
      <c r="B62" s="430" t="s">
        <v>298</v>
      </c>
      <c r="C62" s="432">
        <v>24.5</v>
      </c>
    </row>
    <row r="63" spans="2:3" x14ac:dyDescent="0.2">
      <c r="B63" s="428" t="s">
        <v>6</v>
      </c>
      <c r="C63" s="405">
        <v>23.5</v>
      </c>
    </row>
    <row r="64" spans="2:3" x14ac:dyDescent="0.2">
      <c r="B64" s="428" t="s">
        <v>8</v>
      </c>
      <c r="C64" s="405">
        <v>1</v>
      </c>
    </row>
    <row r="65" spans="2:3" x14ac:dyDescent="0.2">
      <c r="B65" s="430" t="s">
        <v>97</v>
      </c>
      <c r="C65" s="432">
        <v>57</v>
      </c>
    </row>
    <row r="66" spans="2:3" x14ac:dyDescent="0.2">
      <c r="B66" s="428" t="s">
        <v>6</v>
      </c>
      <c r="C66" s="405">
        <v>54</v>
      </c>
    </row>
    <row r="67" spans="2:3" x14ac:dyDescent="0.2">
      <c r="B67" s="428" t="s">
        <v>8</v>
      </c>
      <c r="C67" s="405">
        <v>3</v>
      </c>
    </row>
    <row r="68" spans="2:3" x14ac:dyDescent="0.2">
      <c r="B68" s="430" t="s">
        <v>26</v>
      </c>
      <c r="C68" s="432">
        <v>50</v>
      </c>
    </row>
    <row r="69" spans="2:3" x14ac:dyDescent="0.2">
      <c r="B69" s="428" t="s">
        <v>6</v>
      </c>
      <c r="C69" s="405">
        <v>47.5</v>
      </c>
    </row>
    <row r="70" spans="2:3" x14ac:dyDescent="0.2">
      <c r="B70" s="428" t="s">
        <v>8</v>
      </c>
      <c r="C70" s="405">
        <v>2.5</v>
      </c>
    </row>
    <row r="71" spans="2:3" x14ac:dyDescent="0.2">
      <c r="B71" s="430" t="s">
        <v>27</v>
      </c>
      <c r="C71" s="432">
        <v>57.5</v>
      </c>
    </row>
    <row r="72" spans="2:3" x14ac:dyDescent="0.2">
      <c r="B72" s="428" t="s">
        <v>6</v>
      </c>
      <c r="C72" s="405">
        <v>54</v>
      </c>
    </row>
    <row r="73" spans="2:3" x14ac:dyDescent="0.2">
      <c r="B73" s="428" t="s">
        <v>8</v>
      </c>
      <c r="C73" s="405">
        <v>3.5</v>
      </c>
    </row>
    <row r="74" spans="2:3" x14ac:dyDescent="0.2">
      <c r="B74" s="430" t="s">
        <v>28</v>
      </c>
      <c r="C74" s="432">
        <v>240.5</v>
      </c>
    </row>
    <row r="75" spans="2:3" x14ac:dyDescent="0.2">
      <c r="B75" s="428" t="s">
        <v>6</v>
      </c>
      <c r="C75" s="405">
        <v>221.5</v>
      </c>
    </row>
    <row r="76" spans="2:3" x14ac:dyDescent="0.2">
      <c r="B76" s="428" t="s">
        <v>8</v>
      </c>
      <c r="C76" s="405">
        <v>19</v>
      </c>
    </row>
    <row r="77" spans="2:3" x14ac:dyDescent="0.2">
      <c r="B77" s="430" t="s">
        <v>164</v>
      </c>
      <c r="C77" s="432">
        <v>21</v>
      </c>
    </row>
    <row r="78" spans="2:3" x14ac:dyDescent="0.2">
      <c r="B78" s="428" t="s">
        <v>6</v>
      </c>
      <c r="C78" s="405">
        <v>21</v>
      </c>
    </row>
    <row r="79" spans="2:3" x14ac:dyDescent="0.2">
      <c r="B79" s="430" t="s">
        <v>299</v>
      </c>
      <c r="C79" s="432">
        <v>36</v>
      </c>
    </row>
    <row r="80" spans="2:3" x14ac:dyDescent="0.2">
      <c r="B80" s="428" t="s">
        <v>6</v>
      </c>
      <c r="C80" s="405">
        <v>33.5</v>
      </c>
    </row>
    <row r="81" spans="2:3" x14ac:dyDescent="0.2">
      <c r="B81" s="428" t="s">
        <v>8</v>
      </c>
      <c r="C81" s="405">
        <v>2.5</v>
      </c>
    </row>
    <row r="82" spans="2:3" x14ac:dyDescent="0.2">
      <c r="B82" s="430" t="s">
        <v>30</v>
      </c>
      <c r="C82" s="432">
        <v>51.5</v>
      </c>
    </row>
    <row r="83" spans="2:3" x14ac:dyDescent="0.2">
      <c r="B83" s="428" t="s">
        <v>6</v>
      </c>
      <c r="C83" s="405">
        <v>41.5</v>
      </c>
    </row>
    <row r="84" spans="2:3" x14ac:dyDescent="0.2">
      <c r="B84" s="428" t="s">
        <v>8</v>
      </c>
      <c r="C84" s="405">
        <v>10</v>
      </c>
    </row>
    <row r="85" spans="2:3" x14ac:dyDescent="0.2">
      <c r="B85" s="430" t="s">
        <v>31</v>
      </c>
      <c r="C85" s="432">
        <v>31.5</v>
      </c>
    </row>
    <row r="86" spans="2:3" x14ac:dyDescent="0.2">
      <c r="B86" s="428" t="s">
        <v>6</v>
      </c>
      <c r="C86" s="405">
        <v>30</v>
      </c>
    </row>
    <row r="87" spans="2:3" x14ac:dyDescent="0.2">
      <c r="B87" s="428" t="s">
        <v>8</v>
      </c>
      <c r="C87" s="405">
        <v>1.5</v>
      </c>
    </row>
    <row r="88" spans="2:3" x14ac:dyDescent="0.2">
      <c r="B88" s="430" t="s">
        <v>32</v>
      </c>
      <c r="C88" s="432">
        <v>19.5</v>
      </c>
    </row>
    <row r="89" spans="2:3" x14ac:dyDescent="0.2">
      <c r="B89" s="428" t="s">
        <v>6</v>
      </c>
      <c r="C89" s="405">
        <v>19.5</v>
      </c>
    </row>
    <row r="90" spans="2:3" x14ac:dyDescent="0.2">
      <c r="B90" s="430" t="s">
        <v>33</v>
      </c>
      <c r="C90" s="432">
        <v>17.5</v>
      </c>
    </row>
    <row r="91" spans="2:3" x14ac:dyDescent="0.2">
      <c r="B91" s="428" t="s">
        <v>6</v>
      </c>
      <c r="C91" s="405">
        <v>16.5</v>
      </c>
    </row>
    <row r="92" spans="2:3" x14ac:dyDescent="0.2">
      <c r="B92" s="428" t="s">
        <v>8</v>
      </c>
      <c r="C92" s="405">
        <v>1</v>
      </c>
    </row>
    <row r="93" spans="2:3" x14ac:dyDescent="0.2">
      <c r="B93" s="430" t="s">
        <v>34</v>
      </c>
      <c r="C93" s="432">
        <v>17</v>
      </c>
    </row>
    <row r="94" spans="2:3" x14ac:dyDescent="0.2">
      <c r="B94" s="428" t="s">
        <v>6</v>
      </c>
      <c r="C94" s="405">
        <v>14.5</v>
      </c>
    </row>
    <row r="95" spans="2:3" x14ac:dyDescent="0.2">
      <c r="B95" s="428" t="s">
        <v>8</v>
      </c>
      <c r="C95" s="405">
        <v>2.5</v>
      </c>
    </row>
    <row r="96" spans="2:3" x14ac:dyDescent="0.2">
      <c r="B96" s="430" t="s">
        <v>35</v>
      </c>
      <c r="C96" s="432">
        <v>21.5</v>
      </c>
    </row>
    <row r="97" spans="2:3" x14ac:dyDescent="0.2">
      <c r="B97" s="428" t="s">
        <v>6</v>
      </c>
      <c r="C97" s="405">
        <v>17.5</v>
      </c>
    </row>
    <row r="98" spans="2:3" x14ac:dyDescent="0.2">
      <c r="B98" s="428" t="s">
        <v>8</v>
      </c>
      <c r="C98" s="405">
        <v>4</v>
      </c>
    </row>
    <row r="99" spans="2:3" x14ac:dyDescent="0.2">
      <c r="B99" s="430" t="s">
        <v>36</v>
      </c>
      <c r="C99" s="432">
        <v>28.5</v>
      </c>
    </row>
    <row r="100" spans="2:3" x14ac:dyDescent="0.2">
      <c r="B100" s="428" t="s">
        <v>6</v>
      </c>
      <c r="C100" s="405">
        <v>23.5</v>
      </c>
    </row>
    <row r="101" spans="2:3" x14ac:dyDescent="0.2">
      <c r="B101" s="428" t="s">
        <v>8</v>
      </c>
      <c r="C101" s="405">
        <v>5</v>
      </c>
    </row>
    <row r="102" spans="2:3" x14ac:dyDescent="0.2">
      <c r="B102" s="430" t="s">
        <v>38</v>
      </c>
      <c r="C102" s="432">
        <v>35.5</v>
      </c>
    </row>
    <row r="103" spans="2:3" x14ac:dyDescent="0.2">
      <c r="B103" s="428" t="s">
        <v>6</v>
      </c>
      <c r="C103" s="405">
        <v>29.5</v>
      </c>
    </row>
    <row r="104" spans="2:3" x14ac:dyDescent="0.2">
      <c r="B104" s="428" t="s">
        <v>8</v>
      </c>
      <c r="C104" s="405">
        <v>6</v>
      </c>
    </row>
    <row r="105" spans="2:3" x14ac:dyDescent="0.2">
      <c r="B105" s="430" t="s">
        <v>39</v>
      </c>
      <c r="C105" s="432">
        <v>47</v>
      </c>
    </row>
    <row r="106" spans="2:3" x14ac:dyDescent="0.2">
      <c r="B106" s="428" t="s">
        <v>6</v>
      </c>
      <c r="C106" s="405">
        <v>47</v>
      </c>
    </row>
    <row r="107" spans="2:3" x14ac:dyDescent="0.2">
      <c r="B107" s="430" t="s">
        <v>40</v>
      </c>
      <c r="C107" s="432">
        <v>16</v>
      </c>
    </row>
    <row r="108" spans="2:3" x14ac:dyDescent="0.2">
      <c r="B108" s="428" t="s">
        <v>6</v>
      </c>
      <c r="C108" s="405">
        <v>16</v>
      </c>
    </row>
    <row r="109" spans="2:3" x14ac:dyDescent="0.2">
      <c r="B109" s="430" t="s">
        <v>41</v>
      </c>
      <c r="C109" s="432">
        <v>20</v>
      </c>
    </row>
    <row r="110" spans="2:3" ht="10.15" customHeight="1" x14ac:dyDescent="0.2">
      <c r="B110" s="428" t="s">
        <v>6</v>
      </c>
      <c r="C110" s="405">
        <v>17</v>
      </c>
    </row>
    <row r="111" spans="2:3" x14ac:dyDescent="0.2">
      <c r="B111" s="428" t="s">
        <v>8</v>
      </c>
      <c r="C111" s="405">
        <v>3</v>
      </c>
    </row>
    <row r="112" spans="2:3" x14ac:dyDescent="0.2">
      <c r="B112" s="430" t="s">
        <v>42</v>
      </c>
      <c r="C112" s="432">
        <v>15</v>
      </c>
    </row>
    <row r="113" spans="2:3" x14ac:dyDescent="0.2">
      <c r="B113" s="428" t="s">
        <v>6</v>
      </c>
      <c r="C113" s="405">
        <v>15</v>
      </c>
    </row>
    <row r="114" spans="2:3" x14ac:dyDescent="0.2">
      <c r="B114" s="430" t="s">
        <v>125</v>
      </c>
      <c r="C114" s="432">
        <v>15</v>
      </c>
    </row>
    <row r="115" spans="2:3" x14ac:dyDescent="0.2">
      <c r="B115" s="428" t="s">
        <v>6</v>
      </c>
      <c r="C115" s="405">
        <v>15</v>
      </c>
    </row>
    <row r="116" spans="2:3" x14ac:dyDescent="0.2">
      <c r="B116" s="430" t="s">
        <v>43</v>
      </c>
      <c r="C116" s="432">
        <v>34.5</v>
      </c>
    </row>
    <row r="117" spans="2:3" x14ac:dyDescent="0.2">
      <c r="B117" s="428" t="s">
        <v>6</v>
      </c>
      <c r="C117" s="405">
        <v>32.5</v>
      </c>
    </row>
    <row r="118" spans="2:3" x14ac:dyDescent="0.2">
      <c r="B118" s="428" t="s">
        <v>8</v>
      </c>
      <c r="C118" s="405">
        <v>2</v>
      </c>
    </row>
    <row r="119" spans="2:3" ht="12.75" x14ac:dyDescent="0.2">
      <c r="B119" s="431" t="s">
        <v>136</v>
      </c>
      <c r="C119" s="433">
        <v>2147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workbookViewId="0">
      <pane ySplit="1" topLeftCell="A2" activePane="bottomLeft" state="frozenSplit"/>
      <selection pane="bottomLeft" activeCell="X18" sqref="X18"/>
    </sheetView>
  </sheetViews>
  <sheetFormatPr defaultRowHeight="11.25" x14ac:dyDescent="0.2"/>
  <cols>
    <col min="1" max="1" width="26.6640625" bestFit="1" customWidth="1"/>
    <col min="3" max="3" width="5.1640625" bestFit="1" customWidth="1"/>
    <col min="4" max="4" width="5.6640625" bestFit="1" customWidth="1"/>
    <col min="5" max="5" width="5.5" bestFit="1" customWidth="1"/>
    <col min="6" max="6" width="5.1640625" bestFit="1" customWidth="1"/>
    <col min="7" max="7" width="5.5" bestFit="1" customWidth="1"/>
    <col min="8" max="8" width="5.6640625" bestFit="1" customWidth="1"/>
    <col min="9" max="9" width="5.83203125" bestFit="1" customWidth="1"/>
    <col min="10" max="10" width="4.6640625" bestFit="1" customWidth="1"/>
    <col min="11" max="11" width="5.1640625" bestFit="1" customWidth="1"/>
    <col min="12" max="12" width="4.6640625" bestFit="1" customWidth="1"/>
    <col min="13" max="13" width="5.1640625" bestFit="1" customWidth="1"/>
    <col min="14" max="14" width="5" bestFit="1" customWidth="1"/>
    <col min="15" max="15" width="6.83203125" bestFit="1" customWidth="1"/>
    <col min="16" max="16" width="5.1640625" bestFit="1" customWidth="1"/>
    <col min="17" max="17" width="5.6640625" bestFit="1" customWidth="1"/>
    <col min="18" max="18" width="5.5" bestFit="1" customWidth="1"/>
    <col min="19" max="19" width="5.1640625" bestFit="1" customWidth="1"/>
    <col min="20" max="20" width="5.5" bestFit="1" customWidth="1"/>
    <col min="21" max="21" width="5.6640625" bestFit="1" customWidth="1"/>
  </cols>
  <sheetData>
    <row r="1" spans="1:21" ht="22.5" x14ac:dyDescent="0.2">
      <c r="A1" s="226" t="s">
        <v>0</v>
      </c>
      <c r="B1" s="242" t="s">
        <v>228</v>
      </c>
      <c r="C1" s="226" t="s">
        <v>230</v>
      </c>
      <c r="D1" s="226" t="s">
        <v>231</v>
      </c>
      <c r="E1" s="226" t="s">
        <v>232</v>
      </c>
      <c r="F1" s="226" t="s">
        <v>233</v>
      </c>
      <c r="G1" s="226" t="s">
        <v>234</v>
      </c>
      <c r="H1" s="226" t="s">
        <v>235</v>
      </c>
      <c r="I1" s="226" t="s">
        <v>236</v>
      </c>
      <c r="J1" s="226" t="s">
        <v>237</v>
      </c>
      <c r="K1" s="226" t="s">
        <v>238</v>
      </c>
      <c r="L1" s="226" t="s">
        <v>239</v>
      </c>
      <c r="M1" s="226" t="s">
        <v>240</v>
      </c>
      <c r="N1" s="226" t="s">
        <v>241</v>
      </c>
      <c r="O1" s="242" t="s">
        <v>229</v>
      </c>
      <c r="P1" s="226" t="s">
        <v>242</v>
      </c>
      <c r="Q1" s="226" t="s">
        <v>231</v>
      </c>
      <c r="R1" s="226" t="s">
        <v>232</v>
      </c>
      <c r="S1" s="226" t="s">
        <v>233</v>
      </c>
      <c r="T1" s="226" t="s">
        <v>234</v>
      </c>
      <c r="U1" s="226" t="s">
        <v>235</v>
      </c>
    </row>
    <row r="2" spans="1:21" x14ac:dyDescent="0.2">
      <c r="A2" s="228" t="s">
        <v>5</v>
      </c>
      <c r="B2" s="229">
        <v>39</v>
      </c>
      <c r="C2" s="229">
        <v>2.5</v>
      </c>
      <c r="D2" s="229">
        <v>5</v>
      </c>
      <c r="E2" s="229">
        <v>3</v>
      </c>
      <c r="F2" s="229">
        <v>2.5</v>
      </c>
      <c r="G2" s="229">
        <v>2.5</v>
      </c>
      <c r="H2" s="232"/>
      <c r="I2" s="229">
        <v>1.5</v>
      </c>
      <c r="J2" s="229">
        <v>2</v>
      </c>
      <c r="K2" s="229">
        <v>4</v>
      </c>
      <c r="L2" s="229">
        <v>4.5</v>
      </c>
      <c r="M2" s="229">
        <v>2.5</v>
      </c>
      <c r="N2" s="229">
        <v>9</v>
      </c>
      <c r="O2" s="229">
        <v>23.5</v>
      </c>
      <c r="P2" s="229">
        <v>6.5</v>
      </c>
      <c r="Q2" s="232"/>
      <c r="R2" s="229">
        <v>2</v>
      </c>
      <c r="S2" s="229">
        <v>4.5</v>
      </c>
      <c r="T2" s="229">
        <v>1.5</v>
      </c>
      <c r="U2" s="229">
        <v>9</v>
      </c>
    </row>
    <row r="3" spans="1:21" x14ac:dyDescent="0.2">
      <c r="A3" s="227" t="s">
        <v>6</v>
      </c>
      <c r="B3" s="230">
        <v>36</v>
      </c>
      <c r="C3" s="230">
        <v>2.5</v>
      </c>
      <c r="D3" s="230">
        <v>5</v>
      </c>
      <c r="E3" s="230">
        <v>3</v>
      </c>
      <c r="F3" s="230">
        <v>2.5</v>
      </c>
      <c r="G3" s="230">
        <v>2.5</v>
      </c>
      <c r="H3" s="231"/>
      <c r="I3" s="230">
        <v>1.5</v>
      </c>
      <c r="J3" s="230">
        <v>2</v>
      </c>
      <c r="K3" s="230">
        <v>3</v>
      </c>
      <c r="L3" s="230">
        <v>2.5</v>
      </c>
      <c r="M3" s="230">
        <v>2.5</v>
      </c>
      <c r="N3" s="230">
        <v>9</v>
      </c>
      <c r="O3" s="230">
        <v>23.5</v>
      </c>
      <c r="P3" s="230">
        <v>6.5</v>
      </c>
      <c r="Q3" s="231"/>
      <c r="R3" s="230">
        <v>2</v>
      </c>
      <c r="S3" s="230">
        <v>4.5</v>
      </c>
      <c r="T3" s="230">
        <v>1.5</v>
      </c>
      <c r="U3" s="230">
        <v>9</v>
      </c>
    </row>
    <row r="4" spans="1:21" ht="10.15" customHeight="1" x14ac:dyDescent="0.2">
      <c r="A4" s="227" t="s">
        <v>8</v>
      </c>
      <c r="B4" s="230">
        <v>3</v>
      </c>
      <c r="C4" s="231"/>
      <c r="D4" s="231"/>
      <c r="E4" s="231"/>
      <c r="F4" s="231"/>
      <c r="G4" s="231"/>
      <c r="H4" s="231"/>
      <c r="I4" s="231"/>
      <c r="J4" s="231"/>
      <c r="K4" s="230">
        <v>1</v>
      </c>
      <c r="L4" s="230">
        <v>2</v>
      </c>
      <c r="M4" s="231"/>
      <c r="N4" s="231"/>
      <c r="O4" s="231"/>
      <c r="P4" s="231"/>
      <c r="Q4" s="231"/>
      <c r="R4" s="231"/>
      <c r="S4" s="231"/>
      <c r="T4" s="231"/>
      <c r="U4" s="231"/>
    </row>
    <row r="5" spans="1:21" x14ac:dyDescent="0.2">
      <c r="A5" s="228" t="s">
        <v>7</v>
      </c>
      <c r="B5" s="229">
        <v>54.5</v>
      </c>
      <c r="C5" s="229">
        <v>6.5</v>
      </c>
      <c r="D5" s="229">
        <v>2</v>
      </c>
      <c r="E5" s="229">
        <v>4</v>
      </c>
      <c r="F5" s="229">
        <v>7</v>
      </c>
      <c r="G5" s="229">
        <v>4.5</v>
      </c>
      <c r="H5" s="229">
        <v>4.5</v>
      </c>
      <c r="I5" s="229">
        <v>10</v>
      </c>
      <c r="J5" s="232"/>
      <c r="K5" s="232"/>
      <c r="L5" s="229">
        <v>1.5</v>
      </c>
      <c r="M5" s="229">
        <v>7.5</v>
      </c>
      <c r="N5" s="229">
        <v>7</v>
      </c>
      <c r="O5" s="229">
        <v>23.5</v>
      </c>
      <c r="P5" s="229">
        <v>1.5</v>
      </c>
      <c r="Q5" s="229">
        <v>2</v>
      </c>
      <c r="R5" s="229">
        <v>5</v>
      </c>
      <c r="S5" s="229">
        <v>7</v>
      </c>
      <c r="T5" s="229">
        <v>1.5</v>
      </c>
      <c r="U5" s="229">
        <v>6.5</v>
      </c>
    </row>
    <row r="6" spans="1:21" x14ac:dyDescent="0.2">
      <c r="A6" s="227" t="s">
        <v>8</v>
      </c>
      <c r="B6" s="230">
        <v>13</v>
      </c>
      <c r="C6" s="230">
        <v>2.5</v>
      </c>
      <c r="D6" s="230">
        <v>1</v>
      </c>
      <c r="E6" s="231"/>
      <c r="F6" s="230">
        <v>3.5</v>
      </c>
      <c r="G6" s="230">
        <v>0.5</v>
      </c>
      <c r="H6" s="230">
        <v>3.5</v>
      </c>
      <c r="I6" s="231"/>
      <c r="J6" s="231"/>
      <c r="K6" s="231"/>
      <c r="L6" s="231"/>
      <c r="M6" s="230">
        <v>2</v>
      </c>
      <c r="N6" s="231"/>
      <c r="O6" s="230">
        <v>2.5</v>
      </c>
      <c r="P6" s="231"/>
      <c r="Q6" s="231"/>
      <c r="R6" s="230">
        <v>1.5</v>
      </c>
      <c r="S6" s="230">
        <v>1</v>
      </c>
      <c r="T6" s="231"/>
      <c r="U6" s="231"/>
    </row>
    <row r="7" spans="1:21" ht="10.15" customHeight="1" x14ac:dyDescent="0.2">
      <c r="A7" s="227" t="s">
        <v>6</v>
      </c>
      <c r="B7" s="230">
        <v>41.5</v>
      </c>
      <c r="C7" s="230">
        <v>4</v>
      </c>
      <c r="D7" s="230">
        <v>1</v>
      </c>
      <c r="E7" s="230">
        <v>4</v>
      </c>
      <c r="F7" s="230">
        <v>3.5</v>
      </c>
      <c r="G7" s="230">
        <v>4</v>
      </c>
      <c r="H7" s="230">
        <v>1</v>
      </c>
      <c r="I7" s="230">
        <v>10</v>
      </c>
      <c r="J7" s="231"/>
      <c r="K7" s="231"/>
      <c r="L7" s="230">
        <v>1.5</v>
      </c>
      <c r="M7" s="230">
        <v>5.5</v>
      </c>
      <c r="N7" s="230">
        <v>7</v>
      </c>
      <c r="O7" s="230">
        <v>21</v>
      </c>
      <c r="P7" s="230">
        <v>1.5</v>
      </c>
      <c r="Q7" s="230">
        <v>2</v>
      </c>
      <c r="R7" s="230">
        <v>3.5</v>
      </c>
      <c r="S7" s="230">
        <v>6</v>
      </c>
      <c r="T7" s="230">
        <v>1.5</v>
      </c>
      <c r="U7" s="230">
        <v>6.5</v>
      </c>
    </row>
    <row r="8" spans="1:21" x14ac:dyDescent="0.2">
      <c r="A8" s="228" t="s">
        <v>9</v>
      </c>
      <c r="B8" s="229">
        <v>50.5</v>
      </c>
      <c r="C8" s="229">
        <v>1.5</v>
      </c>
      <c r="D8" s="229">
        <v>11</v>
      </c>
      <c r="E8" s="229">
        <v>6.5</v>
      </c>
      <c r="F8" s="229">
        <v>5.5</v>
      </c>
      <c r="G8" s="229">
        <v>1</v>
      </c>
      <c r="H8" s="229">
        <v>2.5</v>
      </c>
      <c r="I8" s="229">
        <v>1.5</v>
      </c>
      <c r="J8" s="229">
        <v>5.5</v>
      </c>
      <c r="K8" s="229">
        <v>3.5</v>
      </c>
      <c r="L8" s="229">
        <v>5</v>
      </c>
      <c r="M8" s="229">
        <v>4</v>
      </c>
      <c r="N8" s="229">
        <v>3</v>
      </c>
      <c r="O8" s="229">
        <v>15.5</v>
      </c>
      <c r="P8" s="229">
        <v>1</v>
      </c>
      <c r="Q8" s="229">
        <v>1</v>
      </c>
      <c r="R8" s="229">
        <v>1.5</v>
      </c>
      <c r="S8" s="229">
        <v>2.5</v>
      </c>
      <c r="T8" s="229">
        <v>7</v>
      </c>
      <c r="U8" s="229">
        <v>2.5</v>
      </c>
    </row>
    <row r="9" spans="1:21" x14ac:dyDescent="0.2">
      <c r="A9" s="227" t="s">
        <v>6</v>
      </c>
      <c r="B9" s="243">
        <v>45.5</v>
      </c>
      <c r="C9" s="243">
        <v>1.5</v>
      </c>
      <c r="D9" s="243">
        <v>11</v>
      </c>
      <c r="E9" s="243">
        <v>6.5</v>
      </c>
      <c r="F9" s="243">
        <v>4.5</v>
      </c>
      <c r="G9" s="243">
        <v>1</v>
      </c>
      <c r="H9" s="243">
        <v>2</v>
      </c>
      <c r="I9" s="243">
        <v>1</v>
      </c>
      <c r="J9" s="243">
        <v>5</v>
      </c>
      <c r="K9" s="243">
        <v>3</v>
      </c>
      <c r="L9" s="243">
        <v>3</v>
      </c>
      <c r="M9" s="243">
        <v>4</v>
      </c>
      <c r="N9" s="243">
        <v>3</v>
      </c>
      <c r="O9" s="243">
        <v>14</v>
      </c>
      <c r="P9" s="243">
        <v>1</v>
      </c>
      <c r="Q9" s="243">
        <v>1</v>
      </c>
      <c r="R9" s="244"/>
      <c r="S9" s="243">
        <v>2.5</v>
      </c>
      <c r="T9" s="243">
        <v>7</v>
      </c>
      <c r="U9" s="243">
        <v>2.5</v>
      </c>
    </row>
    <row r="10" spans="1:21" ht="10.15" customHeight="1" x14ac:dyDescent="0.2">
      <c r="A10" s="227" t="s">
        <v>8</v>
      </c>
      <c r="B10" s="243">
        <v>5</v>
      </c>
      <c r="C10" s="244"/>
      <c r="D10" s="244"/>
      <c r="E10" s="244"/>
      <c r="F10" s="243">
        <v>1</v>
      </c>
      <c r="G10" s="244"/>
      <c r="H10" s="243">
        <v>0.5</v>
      </c>
      <c r="I10" s="243">
        <v>0.5</v>
      </c>
      <c r="J10" s="243">
        <v>0.5</v>
      </c>
      <c r="K10" s="243">
        <v>0.5</v>
      </c>
      <c r="L10" s="243">
        <v>2</v>
      </c>
      <c r="M10" s="244"/>
      <c r="N10" s="244"/>
      <c r="O10" s="243">
        <v>1.5</v>
      </c>
      <c r="P10" s="244"/>
      <c r="Q10" s="244"/>
      <c r="R10" s="243">
        <v>1.5</v>
      </c>
      <c r="S10" s="244"/>
      <c r="T10" s="244"/>
      <c r="U10" s="244"/>
    </row>
    <row r="11" spans="1:21" x14ac:dyDescent="0.2">
      <c r="A11" s="228" t="s">
        <v>10</v>
      </c>
      <c r="B11" s="229">
        <v>32.5</v>
      </c>
      <c r="C11" s="229">
        <v>1.5</v>
      </c>
      <c r="D11" s="229">
        <v>2</v>
      </c>
      <c r="E11" s="229">
        <v>5.5</v>
      </c>
      <c r="F11" s="229">
        <v>1.5</v>
      </c>
      <c r="G11" s="229">
        <v>2</v>
      </c>
      <c r="H11" s="229">
        <v>4.5</v>
      </c>
      <c r="I11" s="229">
        <v>1.5</v>
      </c>
      <c r="J11" s="229">
        <v>0.5</v>
      </c>
      <c r="K11" s="229">
        <v>4</v>
      </c>
      <c r="L11" s="232"/>
      <c r="M11" s="229">
        <v>5</v>
      </c>
      <c r="N11" s="229">
        <v>4.5</v>
      </c>
      <c r="O11" s="229">
        <v>20</v>
      </c>
      <c r="P11" s="229">
        <v>0.5</v>
      </c>
      <c r="Q11" s="229">
        <v>4</v>
      </c>
      <c r="R11" s="229">
        <v>6.5</v>
      </c>
      <c r="S11" s="229">
        <v>0.5</v>
      </c>
      <c r="T11" s="229">
        <v>3.5</v>
      </c>
      <c r="U11" s="229">
        <v>5</v>
      </c>
    </row>
    <row r="12" spans="1:21" ht="10.15" customHeight="1" x14ac:dyDescent="0.2">
      <c r="A12" s="227" t="s">
        <v>6</v>
      </c>
      <c r="B12" s="230">
        <v>32.5</v>
      </c>
      <c r="C12" s="230">
        <v>1.5</v>
      </c>
      <c r="D12" s="230">
        <v>2</v>
      </c>
      <c r="E12" s="230">
        <v>5.5</v>
      </c>
      <c r="F12" s="230">
        <v>1.5</v>
      </c>
      <c r="G12" s="230">
        <v>2</v>
      </c>
      <c r="H12" s="230">
        <v>4.5</v>
      </c>
      <c r="I12" s="230">
        <v>1.5</v>
      </c>
      <c r="J12" s="230">
        <v>0.5</v>
      </c>
      <c r="K12" s="230">
        <v>4</v>
      </c>
      <c r="L12" s="231"/>
      <c r="M12" s="230">
        <v>5</v>
      </c>
      <c r="N12" s="230">
        <v>4.5</v>
      </c>
      <c r="O12" s="230">
        <v>20</v>
      </c>
      <c r="P12" s="230">
        <v>0.5</v>
      </c>
      <c r="Q12" s="230">
        <v>4</v>
      </c>
      <c r="R12" s="230">
        <v>6.5</v>
      </c>
      <c r="S12" s="230">
        <v>0.5</v>
      </c>
      <c r="T12" s="230">
        <v>3.5</v>
      </c>
      <c r="U12" s="230">
        <v>5</v>
      </c>
    </row>
    <row r="13" spans="1:21" x14ac:dyDescent="0.2">
      <c r="A13" s="228" t="s">
        <v>151</v>
      </c>
      <c r="B13" s="229">
        <v>17.5</v>
      </c>
      <c r="C13" s="229">
        <v>1.5</v>
      </c>
      <c r="D13" s="229">
        <v>1.5</v>
      </c>
      <c r="E13" s="229">
        <v>2</v>
      </c>
      <c r="F13" s="232"/>
      <c r="G13" s="229">
        <v>1</v>
      </c>
      <c r="H13" s="229">
        <v>4</v>
      </c>
      <c r="I13" s="229">
        <v>5</v>
      </c>
      <c r="J13" s="229">
        <v>1</v>
      </c>
      <c r="K13" s="229">
        <v>0.5</v>
      </c>
      <c r="L13" s="229">
        <v>1</v>
      </c>
      <c r="M13" s="232"/>
      <c r="N13" s="232"/>
      <c r="O13" s="229">
        <v>1</v>
      </c>
      <c r="P13" s="232"/>
      <c r="Q13" s="232"/>
      <c r="R13" s="232"/>
      <c r="S13" s="229">
        <v>1</v>
      </c>
      <c r="T13" s="232"/>
      <c r="U13" s="232"/>
    </row>
    <row r="14" spans="1:21" ht="10.15" customHeight="1" x14ac:dyDescent="0.2">
      <c r="A14" s="227" t="s">
        <v>6</v>
      </c>
      <c r="B14" s="230">
        <v>17.5</v>
      </c>
      <c r="C14" s="230">
        <v>1.5</v>
      </c>
      <c r="D14" s="230">
        <v>1.5</v>
      </c>
      <c r="E14" s="230">
        <v>2</v>
      </c>
      <c r="F14" s="231"/>
      <c r="G14" s="230">
        <v>1</v>
      </c>
      <c r="H14" s="230">
        <v>4</v>
      </c>
      <c r="I14" s="230">
        <v>5</v>
      </c>
      <c r="J14" s="230">
        <v>1</v>
      </c>
      <c r="K14" s="230">
        <v>0.5</v>
      </c>
      <c r="L14" s="230">
        <v>1</v>
      </c>
      <c r="M14" s="231"/>
      <c r="N14" s="231"/>
      <c r="O14" s="230">
        <v>1</v>
      </c>
      <c r="P14" s="231"/>
      <c r="Q14" s="231"/>
      <c r="R14" s="231"/>
      <c r="S14" s="230">
        <v>1</v>
      </c>
      <c r="T14" s="231"/>
      <c r="U14" s="231"/>
    </row>
    <row r="15" spans="1:21" x14ac:dyDescent="0.2">
      <c r="A15" s="228" t="s">
        <v>85</v>
      </c>
      <c r="B15" s="229">
        <v>13.5</v>
      </c>
      <c r="C15" s="232"/>
      <c r="D15" s="229">
        <v>1</v>
      </c>
      <c r="E15" s="229">
        <v>0.5</v>
      </c>
      <c r="F15" s="229">
        <v>0.5</v>
      </c>
      <c r="G15" s="232"/>
      <c r="H15" s="229">
        <v>1</v>
      </c>
      <c r="I15" s="229">
        <v>2</v>
      </c>
      <c r="J15" s="229">
        <v>1.5</v>
      </c>
      <c r="K15" s="229">
        <v>5.5</v>
      </c>
      <c r="L15" s="232"/>
      <c r="M15" s="229">
        <v>1.5</v>
      </c>
      <c r="N15" s="232"/>
      <c r="O15" s="229">
        <v>5</v>
      </c>
      <c r="P15" s="232"/>
      <c r="Q15" s="232"/>
      <c r="R15" s="229">
        <v>1</v>
      </c>
      <c r="S15" s="229">
        <v>1.5</v>
      </c>
      <c r="T15" s="229">
        <v>2.5</v>
      </c>
      <c r="U15" s="232"/>
    </row>
    <row r="16" spans="1:21" x14ac:dyDescent="0.2">
      <c r="A16" s="227" t="s">
        <v>6</v>
      </c>
      <c r="B16" s="230">
        <v>11</v>
      </c>
      <c r="C16" s="231"/>
      <c r="D16" s="231"/>
      <c r="E16" s="230">
        <v>0.5</v>
      </c>
      <c r="F16" s="230">
        <v>0.5</v>
      </c>
      <c r="G16" s="231"/>
      <c r="H16" s="230">
        <v>1</v>
      </c>
      <c r="I16" s="230">
        <v>2</v>
      </c>
      <c r="J16" s="231"/>
      <c r="K16" s="230">
        <v>5.5</v>
      </c>
      <c r="L16" s="231"/>
      <c r="M16" s="230">
        <v>1.5</v>
      </c>
      <c r="N16" s="231"/>
      <c r="O16" s="230">
        <v>3.5</v>
      </c>
      <c r="P16" s="231"/>
      <c r="Q16" s="231"/>
      <c r="R16" s="230">
        <v>1</v>
      </c>
      <c r="S16" s="231"/>
      <c r="T16" s="230">
        <v>2.5</v>
      </c>
      <c r="U16" s="231"/>
    </row>
    <row r="17" spans="1:21" ht="10.15" customHeight="1" x14ac:dyDescent="0.2">
      <c r="A17" s="227" t="s">
        <v>8</v>
      </c>
      <c r="B17" s="230">
        <v>2.5</v>
      </c>
      <c r="C17" s="231"/>
      <c r="D17" s="230">
        <v>1</v>
      </c>
      <c r="E17" s="231"/>
      <c r="F17" s="231"/>
      <c r="G17" s="231"/>
      <c r="H17" s="231"/>
      <c r="I17" s="231"/>
      <c r="J17" s="230">
        <v>1.5</v>
      </c>
      <c r="K17" s="231"/>
      <c r="L17" s="231"/>
      <c r="M17" s="231"/>
      <c r="N17" s="231"/>
      <c r="O17" s="230">
        <v>1.5</v>
      </c>
      <c r="P17" s="231"/>
      <c r="Q17" s="231"/>
      <c r="R17" s="231"/>
      <c r="S17" s="230">
        <v>1.5</v>
      </c>
      <c r="T17" s="231"/>
      <c r="U17" s="231"/>
    </row>
    <row r="18" spans="1:21" x14ac:dyDescent="0.2">
      <c r="A18" s="228" t="s">
        <v>11</v>
      </c>
      <c r="B18" s="229">
        <v>10</v>
      </c>
      <c r="C18" s="232"/>
      <c r="D18" s="232"/>
      <c r="E18" s="232"/>
      <c r="F18" s="229">
        <v>0.5</v>
      </c>
      <c r="G18" s="229">
        <v>4</v>
      </c>
      <c r="H18" s="229">
        <v>1</v>
      </c>
      <c r="I18" s="232"/>
      <c r="J18" s="229">
        <v>2</v>
      </c>
      <c r="K18" s="232"/>
      <c r="L18" s="229">
        <v>0.5</v>
      </c>
      <c r="M18" s="229">
        <v>1</v>
      </c>
      <c r="N18" s="229">
        <v>1</v>
      </c>
      <c r="O18" s="229">
        <v>7</v>
      </c>
      <c r="P18" s="229">
        <v>1</v>
      </c>
      <c r="Q18" s="229">
        <v>1.5</v>
      </c>
      <c r="R18" s="229">
        <v>1</v>
      </c>
      <c r="S18" s="229">
        <v>1.5</v>
      </c>
      <c r="T18" s="232"/>
      <c r="U18" s="229">
        <v>2</v>
      </c>
    </row>
    <row r="19" spans="1:21" ht="10.15" customHeight="1" x14ac:dyDescent="0.2">
      <c r="A19" s="227" t="s">
        <v>6</v>
      </c>
      <c r="B19" s="230">
        <v>10</v>
      </c>
      <c r="C19" s="231"/>
      <c r="D19" s="231"/>
      <c r="E19" s="231"/>
      <c r="F19" s="230">
        <v>0.5</v>
      </c>
      <c r="G19" s="230">
        <v>4</v>
      </c>
      <c r="H19" s="230">
        <v>1</v>
      </c>
      <c r="I19" s="231"/>
      <c r="J19" s="230">
        <v>2</v>
      </c>
      <c r="K19" s="231"/>
      <c r="L19" s="230">
        <v>0.5</v>
      </c>
      <c r="M19" s="230">
        <v>1</v>
      </c>
      <c r="N19" s="230">
        <v>1</v>
      </c>
      <c r="O19" s="230">
        <v>7</v>
      </c>
      <c r="P19" s="230">
        <v>1</v>
      </c>
      <c r="Q19" s="230">
        <v>1.5</v>
      </c>
      <c r="R19" s="230">
        <v>1</v>
      </c>
      <c r="S19" s="230">
        <v>1.5</v>
      </c>
      <c r="T19" s="231"/>
      <c r="U19" s="230">
        <v>2</v>
      </c>
    </row>
    <row r="20" spans="1:21" x14ac:dyDescent="0.2">
      <c r="A20" s="228" t="s">
        <v>12</v>
      </c>
      <c r="B20" s="229">
        <v>23</v>
      </c>
      <c r="C20" s="232"/>
      <c r="D20" s="229">
        <v>3</v>
      </c>
      <c r="E20" s="232"/>
      <c r="F20" s="229">
        <v>1</v>
      </c>
      <c r="G20" s="229">
        <v>2.5</v>
      </c>
      <c r="H20" s="232"/>
      <c r="I20" s="229">
        <v>2</v>
      </c>
      <c r="J20" s="229">
        <v>2.5</v>
      </c>
      <c r="K20" s="229">
        <v>2.5</v>
      </c>
      <c r="L20" s="229">
        <v>2.5</v>
      </c>
      <c r="M20" s="229">
        <v>3.5</v>
      </c>
      <c r="N20" s="229">
        <v>3.5</v>
      </c>
      <c r="O20" s="229">
        <v>4.5</v>
      </c>
      <c r="P20" s="232"/>
      <c r="Q20" s="229">
        <v>2</v>
      </c>
      <c r="R20" s="229">
        <v>0.5</v>
      </c>
      <c r="S20" s="232"/>
      <c r="T20" s="229">
        <v>1</v>
      </c>
      <c r="U20" s="229">
        <v>1</v>
      </c>
    </row>
    <row r="21" spans="1:21" ht="10.15" customHeight="1" x14ac:dyDescent="0.2">
      <c r="A21" s="227" t="s">
        <v>6</v>
      </c>
      <c r="B21" s="230">
        <v>23</v>
      </c>
      <c r="C21" s="231"/>
      <c r="D21" s="230">
        <v>3</v>
      </c>
      <c r="E21" s="231"/>
      <c r="F21" s="230">
        <v>1</v>
      </c>
      <c r="G21" s="230">
        <v>2.5</v>
      </c>
      <c r="H21" s="231"/>
      <c r="I21" s="230">
        <v>2</v>
      </c>
      <c r="J21" s="230">
        <v>2.5</v>
      </c>
      <c r="K21" s="230">
        <v>2.5</v>
      </c>
      <c r="L21" s="230">
        <v>2.5</v>
      </c>
      <c r="M21" s="230">
        <v>3.5</v>
      </c>
      <c r="N21" s="230">
        <v>3.5</v>
      </c>
      <c r="O21" s="230">
        <v>4.5</v>
      </c>
      <c r="P21" s="231"/>
      <c r="Q21" s="230">
        <v>2</v>
      </c>
      <c r="R21" s="230">
        <v>0.5</v>
      </c>
      <c r="S21" s="231"/>
      <c r="T21" s="230">
        <v>1</v>
      </c>
      <c r="U21" s="230">
        <v>1</v>
      </c>
    </row>
    <row r="22" spans="1:21" x14ac:dyDescent="0.2">
      <c r="A22" s="228" t="s">
        <v>13</v>
      </c>
      <c r="B22" s="229">
        <v>72</v>
      </c>
      <c r="C22" s="229">
        <v>5.5</v>
      </c>
      <c r="D22" s="229">
        <v>1.5</v>
      </c>
      <c r="E22" s="229">
        <v>9</v>
      </c>
      <c r="F22" s="229">
        <v>3</v>
      </c>
      <c r="G22" s="229">
        <v>12</v>
      </c>
      <c r="H22" s="229">
        <v>1</v>
      </c>
      <c r="I22" s="229">
        <v>8.5</v>
      </c>
      <c r="J22" s="229">
        <v>11.5</v>
      </c>
      <c r="K22" s="229">
        <v>4.5</v>
      </c>
      <c r="L22" s="229">
        <v>3</v>
      </c>
      <c r="M22" s="229">
        <v>5</v>
      </c>
      <c r="N22" s="229">
        <v>7.5</v>
      </c>
      <c r="O22" s="229">
        <v>55</v>
      </c>
      <c r="P22" s="229">
        <v>6.5</v>
      </c>
      <c r="Q22" s="229">
        <v>0.5</v>
      </c>
      <c r="R22" s="229">
        <v>14.5</v>
      </c>
      <c r="S22" s="229">
        <v>9.5</v>
      </c>
      <c r="T22" s="229">
        <v>9.5</v>
      </c>
      <c r="U22" s="229">
        <v>14.5</v>
      </c>
    </row>
    <row r="23" spans="1:21" x14ac:dyDescent="0.2">
      <c r="A23" s="227" t="s">
        <v>8</v>
      </c>
      <c r="B23" s="230">
        <v>15</v>
      </c>
      <c r="C23" s="231"/>
      <c r="D23" s="230">
        <v>0.5</v>
      </c>
      <c r="E23" s="230">
        <v>1.5</v>
      </c>
      <c r="F23" s="230">
        <v>2</v>
      </c>
      <c r="G23" s="230">
        <v>4.5</v>
      </c>
      <c r="H23" s="231"/>
      <c r="I23" s="230">
        <v>2</v>
      </c>
      <c r="J23" s="231"/>
      <c r="K23" s="230">
        <v>1</v>
      </c>
      <c r="L23" s="230">
        <v>1</v>
      </c>
      <c r="M23" s="230">
        <v>0.5</v>
      </c>
      <c r="N23" s="230">
        <v>2</v>
      </c>
      <c r="O23" s="230">
        <v>7.5</v>
      </c>
      <c r="P23" s="230">
        <v>1.5</v>
      </c>
      <c r="Q23" s="231"/>
      <c r="R23" s="231"/>
      <c r="S23" s="230">
        <v>1.5</v>
      </c>
      <c r="T23" s="230">
        <v>3.5</v>
      </c>
      <c r="U23" s="230">
        <v>1</v>
      </c>
    </row>
    <row r="24" spans="1:21" ht="10.15" customHeight="1" x14ac:dyDescent="0.2">
      <c r="A24" s="227" t="s">
        <v>6</v>
      </c>
      <c r="B24" s="230">
        <v>57</v>
      </c>
      <c r="C24" s="230">
        <v>5.5</v>
      </c>
      <c r="D24" s="230">
        <v>1</v>
      </c>
      <c r="E24" s="230">
        <v>7.5</v>
      </c>
      <c r="F24" s="230">
        <v>1</v>
      </c>
      <c r="G24" s="230">
        <v>7.5</v>
      </c>
      <c r="H24" s="230">
        <v>1</v>
      </c>
      <c r="I24" s="230">
        <v>6.5</v>
      </c>
      <c r="J24" s="230">
        <v>11.5</v>
      </c>
      <c r="K24" s="230">
        <v>3.5</v>
      </c>
      <c r="L24" s="230">
        <v>2</v>
      </c>
      <c r="M24" s="230">
        <v>4.5</v>
      </c>
      <c r="N24" s="230">
        <v>5.5</v>
      </c>
      <c r="O24" s="230">
        <v>47.5</v>
      </c>
      <c r="P24" s="230">
        <v>5</v>
      </c>
      <c r="Q24" s="230">
        <v>0.5</v>
      </c>
      <c r="R24" s="230">
        <v>14.5</v>
      </c>
      <c r="S24" s="230">
        <v>8</v>
      </c>
      <c r="T24" s="230">
        <v>6</v>
      </c>
      <c r="U24" s="230">
        <v>13.5</v>
      </c>
    </row>
    <row r="25" spans="1:21" x14ac:dyDescent="0.2">
      <c r="A25" s="228" t="s">
        <v>14</v>
      </c>
      <c r="B25" s="229">
        <v>61.5</v>
      </c>
      <c r="C25" s="229">
        <v>7.5</v>
      </c>
      <c r="D25" s="229">
        <v>3.5</v>
      </c>
      <c r="E25" s="229">
        <v>4.5</v>
      </c>
      <c r="F25" s="229">
        <v>4</v>
      </c>
      <c r="G25" s="229">
        <v>8.5</v>
      </c>
      <c r="H25" s="229">
        <v>1</v>
      </c>
      <c r="I25" s="229">
        <v>9</v>
      </c>
      <c r="J25" s="232"/>
      <c r="K25" s="229">
        <v>7</v>
      </c>
      <c r="L25" s="229">
        <v>9</v>
      </c>
      <c r="M25" s="229">
        <v>5</v>
      </c>
      <c r="N25" s="229">
        <v>2.5</v>
      </c>
      <c r="O25" s="229">
        <v>33</v>
      </c>
      <c r="P25" s="229">
        <v>10</v>
      </c>
      <c r="Q25" s="229">
        <v>2.5</v>
      </c>
      <c r="R25" s="229">
        <v>7</v>
      </c>
      <c r="S25" s="229">
        <v>0.5</v>
      </c>
      <c r="T25" s="229">
        <v>4</v>
      </c>
      <c r="U25" s="229">
        <v>8.5</v>
      </c>
    </row>
    <row r="26" spans="1:21" x14ac:dyDescent="0.2">
      <c r="A26" s="227" t="s">
        <v>6</v>
      </c>
      <c r="B26" s="230">
        <v>54.5</v>
      </c>
      <c r="C26" s="230">
        <v>6</v>
      </c>
      <c r="D26" s="230">
        <v>3</v>
      </c>
      <c r="E26" s="230">
        <v>4.5</v>
      </c>
      <c r="F26" s="230">
        <v>3</v>
      </c>
      <c r="G26" s="230">
        <v>8</v>
      </c>
      <c r="H26" s="230">
        <v>1</v>
      </c>
      <c r="I26" s="230">
        <v>9</v>
      </c>
      <c r="J26" s="231"/>
      <c r="K26" s="230">
        <v>3.5</v>
      </c>
      <c r="L26" s="230">
        <v>9</v>
      </c>
      <c r="M26" s="230">
        <v>5</v>
      </c>
      <c r="N26" s="230">
        <v>2.5</v>
      </c>
      <c r="O26" s="230">
        <v>29.5</v>
      </c>
      <c r="P26" s="230">
        <v>10</v>
      </c>
      <c r="Q26" s="230">
        <v>2.5</v>
      </c>
      <c r="R26" s="230">
        <v>4</v>
      </c>
      <c r="S26" s="230">
        <v>0.5</v>
      </c>
      <c r="T26" s="230">
        <v>4</v>
      </c>
      <c r="U26" s="230">
        <v>8.5</v>
      </c>
    </row>
    <row r="27" spans="1:21" ht="10.15" customHeight="1" x14ac:dyDescent="0.2">
      <c r="A27" s="227" t="s">
        <v>8</v>
      </c>
      <c r="B27" s="230">
        <v>7</v>
      </c>
      <c r="C27" s="230">
        <v>1.5</v>
      </c>
      <c r="D27" s="230">
        <v>0.5</v>
      </c>
      <c r="E27" s="231"/>
      <c r="F27" s="230">
        <v>1</v>
      </c>
      <c r="G27" s="230">
        <v>0.5</v>
      </c>
      <c r="H27" s="231"/>
      <c r="I27" s="231"/>
      <c r="J27" s="231"/>
      <c r="K27" s="230">
        <v>3.5</v>
      </c>
      <c r="L27" s="231"/>
      <c r="M27" s="231"/>
      <c r="N27" s="231"/>
      <c r="O27" s="230">
        <v>3.5</v>
      </c>
      <c r="P27" s="231"/>
      <c r="Q27" s="231"/>
      <c r="R27" s="230">
        <v>3</v>
      </c>
      <c r="S27" s="231"/>
      <c r="T27" s="231"/>
      <c r="U27" s="231"/>
    </row>
    <row r="28" spans="1:21" x14ac:dyDescent="0.2">
      <c r="A28" s="228" t="s">
        <v>15</v>
      </c>
      <c r="B28" s="229">
        <v>37.5</v>
      </c>
      <c r="C28" s="229">
        <v>1.5</v>
      </c>
      <c r="D28" s="229">
        <v>1</v>
      </c>
      <c r="E28" s="229">
        <v>2</v>
      </c>
      <c r="F28" s="229">
        <v>4</v>
      </c>
      <c r="G28" s="229">
        <v>4</v>
      </c>
      <c r="H28" s="229">
        <v>1</v>
      </c>
      <c r="I28" s="229">
        <v>2</v>
      </c>
      <c r="J28" s="229">
        <v>5</v>
      </c>
      <c r="K28" s="229">
        <v>5</v>
      </c>
      <c r="L28" s="229">
        <v>2.5</v>
      </c>
      <c r="M28" s="229">
        <v>6.5</v>
      </c>
      <c r="N28" s="229">
        <v>3</v>
      </c>
      <c r="O28" s="229">
        <v>18</v>
      </c>
      <c r="P28" s="232"/>
      <c r="Q28" s="229">
        <v>6</v>
      </c>
      <c r="R28" s="229">
        <v>4</v>
      </c>
      <c r="S28" s="229">
        <v>3.5</v>
      </c>
      <c r="T28" s="229">
        <v>3.5</v>
      </c>
      <c r="U28" s="229">
        <v>1</v>
      </c>
    </row>
    <row r="29" spans="1:21" x14ac:dyDescent="0.2">
      <c r="A29" s="227" t="s">
        <v>6</v>
      </c>
      <c r="B29" s="230">
        <v>33.5</v>
      </c>
      <c r="C29" s="230">
        <v>1.5</v>
      </c>
      <c r="D29" s="230">
        <v>1</v>
      </c>
      <c r="E29" s="230">
        <v>1.5</v>
      </c>
      <c r="F29" s="230">
        <v>4</v>
      </c>
      <c r="G29" s="230">
        <v>3</v>
      </c>
      <c r="H29" s="230">
        <v>1</v>
      </c>
      <c r="I29" s="230">
        <v>2</v>
      </c>
      <c r="J29" s="230">
        <v>5</v>
      </c>
      <c r="K29" s="230">
        <v>4</v>
      </c>
      <c r="L29" s="230">
        <v>2.5</v>
      </c>
      <c r="M29" s="230">
        <v>5</v>
      </c>
      <c r="N29" s="230">
        <v>3</v>
      </c>
      <c r="O29" s="230">
        <v>14.5</v>
      </c>
      <c r="P29" s="231"/>
      <c r="Q29" s="230">
        <v>4</v>
      </c>
      <c r="R29" s="230">
        <v>2.5</v>
      </c>
      <c r="S29" s="230">
        <v>3.5</v>
      </c>
      <c r="T29" s="230">
        <v>3.5</v>
      </c>
      <c r="U29" s="230">
        <v>1</v>
      </c>
    </row>
    <row r="30" spans="1:21" ht="10.15" customHeight="1" x14ac:dyDescent="0.2">
      <c r="A30" s="227" t="s">
        <v>8</v>
      </c>
      <c r="B30" s="230">
        <v>4</v>
      </c>
      <c r="C30" s="231"/>
      <c r="D30" s="231"/>
      <c r="E30" s="230">
        <v>0.5</v>
      </c>
      <c r="F30" s="231"/>
      <c r="G30" s="230">
        <v>1</v>
      </c>
      <c r="H30" s="231"/>
      <c r="I30" s="231"/>
      <c r="J30" s="231"/>
      <c r="K30" s="230">
        <v>1</v>
      </c>
      <c r="L30" s="231"/>
      <c r="M30" s="230">
        <v>1.5</v>
      </c>
      <c r="N30" s="231"/>
      <c r="O30" s="230">
        <v>3.5</v>
      </c>
      <c r="P30" s="231"/>
      <c r="Q30" s="230">
        <v>2</v>
      </c>
      <c r="R30" s="230">
        <v>1.5</v>
      </c>
      <c r="S30" s="231"/>
      <c r="T30" s="231"/>
      <c r="U30" s="231"/>
    </row>
    <row r="31" spans="1:21" x14ac:dyDescent="0.2">
      <c r="A31" s="228" t="s">
        <v>212</v>
      </c>
      <c r="B31" s="229">
        <v>4</v>
      </c>
      <c r="C31" s="232"/>
      <c r="D31" s="232"/>
      <c r="E31" s="232"/>
      <c r="F31" s="232"/>
      <c r="G31" s="229">
        <v>4</v>
      </c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</row>
    <row r="32" spans="1:21" ht="10.15" customHeight="1" x14ac:dyDescent="0.2">
      <c r="A32" s="227" t="s">
        <v>6</v>
      </c>
      <c r="B32" s="230">
        <v>4</v>
      </c>
      <c r="C32" s="231"/>
      <c r="D32" s="231"/>
      <c r="E32" s="231"/>
      <c r="F32" s="231"/>
      <c r="G32" s="230">
        <v>4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</row>
    <row r="33" spans="1:21" x14ac:dyDescent="0.2">
      <c r="A33" s="228" t="s">
        <v>16</v>
      </c>
      <c r="B33" s="229">
        <v>109.5</v>
      </c>
      <c r="C33" s="229">
        <v>2.5</v>
      </c>
      <c r="D33" s="229">
        <v>14</v>
      </c>
      <c r="E33" s="229">
        <v>10.5</v>
      </c>
      <c r="F33" s="229">
        <v>12</v>
      </c>
      <c r="G33" s="229">
        <v>9.5</v>
      </c>
      <c r="H33" s="229">
        <v>5</v>
      </c>
      <c r="I33" s="229">
        <v>14.5</v>
      </c>
      <c r="J33" s="229">
        <v>10.5</v>
      </c>
      <c r="K33" s="229">
        <v>5.5</v>
      </c>
      <c r="L33" s="229">
        <v>5</v>
      </c>
      <c r="M33" s="229">
        <v>9.5</v>
      </c>
      <c r="N33" s="229">
        <v>11</v>
      </c>
      <c r="O33" s="229">
        <v>59.5</v>
      </c>
      <c r="P33" s="229">
        <v>7</v>
      </c>
      <c r="Q33" s="229">
        <v>7.5</v>
      </c>
      <c r="R33" s="229">
        <v>6.5</v>
      </c>
      <c r="S33" s="229">
        <v>8</v>
      </c>
      <c r="T33" s="229">
        <v>16</v>
      </c>
      <c r="U33" s="229">
        <v>14.5</v>
      </c>
    </row>
    <row r="34" spans="1:21" x14ac:dyDescent="0.2">
      <c r="A34" s="227" t="s">
        <v>6</v>
      </c>
      <c r="B34" s="230">
        <v>93</v>
      </c>
      <c r="C34" s="230">
        <v>2</v>
      </c>
      <c r="D34" s="230">
        <v>11</v>
      </c>
      <c r="E34" s="230">
        <v>8.5</v>
      </c>
      <c r="F34" s="230">
        <v>11</v>
      </c>
      <c r="G34" s="230">
        <v>7.5</v>
      </c>
      <c r="H34" s="230">
        <v>5</v>
      </c>
      <c r="I34" s="230">
        <v>11</v>
      </c>
      <c r="J34" s="230">
        <v>9</v>
      </c>
      <c r="K34" s="230">
        <v>3.5</v>
      </c>
      <c r="L34" s="230">
        <v>4</v>
      </c>
      <c r="M34" s="230">
        <v>9.5</v>
      </c>
      <c r="N34" s="230">
        <v>11</v>
      </c>
      <c r="O34" s="230">
        <v>53.5</v>
      </c>
      <c r="P34" s="230">
        <v>7</v>
      </c>
      <c r="Q34" s="230">
        <v>7.5</v>
      </c>
      <c r="R34" s="230">
        <v>5.5</v>
      </c>
      <c r="S34" s="230">
        <v>5.5</v>
      </c>
      <c r="T34" s="230">
        <v>14.5</v>
      </c>
      <c r="U34" s="230">
        <v>13.5</v>
      </c>
    </row>
    <row r="35" spans="1:21" ht="10.15" customHeight="1" x14ac:dyDescent="0.2">
      <c r="A35" s="227" t="s">
        <v>8</v>
      </c>
      <c r="B35" s="230">
        <v>16.5</v>
      </c>
      <c r="C35" s="230">
        <v>0.5</v>
      </c>
      <c r="D35" s="230">
        <v>3</v>
      </c>
      <c r="E35" s="230">
        <v>2</v>
      </c>
      <c r="F35" s="230">
        <v>1</v>
      </c>
      <c r="G35" s="230">
        <v>2</v>
      </c>
      <c r="H35" s="231"/>
      <c r="I35" s="230">
        <v>3.5</v>
      </c>
      <c r="J35" s="230">
        <v>1.5</v>
      </c>
      <c r="K35" s="230">
        <v>2</v>
      </c>
      <c r="L35" s="230">
        <v>1</v>
      </c>
      <c r="M35" s="231"/>
      <c r="N35" s="231"/>
      <c r="O35" s="230">
        <v>6</v>
      </c>
      <c r="P35" s="231"/>
      <c r="Q35" s="231"/>
      <c r="R35" s="230">
        <v>1</v>
      </c>
      <c r="S35" s="230">
        <v>2.5</v>
      </c>
      <c r="T35" s="230">
        <v>1.5</v>
      </c>
      <c r="U35" s="230">
        <v>1</v>
      </c>
    </row>
    <row r="36" spans="1:21" x14ac:dyDescent="0.2">
      <c r="A36" s="228" t="s">
        <v>17</v>
      </c>
      <c r="B36" s="229">
        <v>38</v>
      </c>
      <c r="C36" s="232"/>
      <c r="D36" s="229">
        <v>6</v>
      </c>
      <c r="E36" s="229">
        <v>3.5</v>
      </c>
      <c r="F36" s="229">
        <v>2.5</v>
      </c>
      <c r="G36" s="229">
        <v>1</v>
      </c>
      <c r="H36" s="229">
        <v>2.5</v>
      </c>
      <c r="I36" s="229">
        <v>6</v>
      </c>
      <c r="J36" s="229">
        <v>3</v>
      </c>
      <c r="K36" s="229">
        <v>2.5</v>
      </c>
      <c r="L36" s="229">
        <v>3</v>
      </c>
      <c r="M36" s="229">
        <v>2.5</v>
      </c>
      <c r="N36" s="229">
        <v>5.5</v>
      </c>
      <c r="O36" s="229">
        <v>19</v>
      </c>
      <c r="P36" s="229">
        <v>4</v>
      </c>
      <c r="Q36" s="232"/>
      <c r="R36" s="229">
        <v>5.5</v>
      </c>
      <c r="S36" s="229">
        <v>3</v>
      </c>
      <c r="T36" s="229">
        <v>4.5</v>
      </c>
      <c r="U36" s="229">
        <v>2</v>
      </c>
    </row>
    <row r="37" spans="1:21" x14ac:dyDescent="0.2">
      <c r="A37" s="227" t="s">
        <v>6</v>
      </c>
      <c r="B37" s="230">
        <v>29</v>
      </c>
      <c r="C37" s="231"/>
      <c r="D37" s="230">
        <v>6</v>
      </c>
      <c r="E37" s="230">
        <v>3.5</v>
      </c>
      <c r="F37" s="231"/>
      <c r="G37" s="231"/>
      <c r="H37" s="230">
        <v>1</v>
      </c>
      <c r="I37" s="230">
        <v>3</v>
      </c>
      <c r="J37" s="230">
        <v>3</v>
      </c>
      <c r="K37" s="230">
        <v>2.5</v>
      </c>
      <c r="L37" s="230">
        <v>3</v>
      </c>
      <c r="M37" s="230">
        <v>1.5</v>
      </c>
      <c r="N37" s="230">
        <v>5.5</v>
      </c>
      <c r="O37" s="230">
        <v>16</v>
      </c>
      <c r="P37" s="230">
        <v>3.5</v>
      </c>
      <c r="Q37" s="231"/>
      <c r="R37" s="230">
        <v>5.5</v>
      </c>
      <c r="S37" s="230">
        <v>0.5</v>
      </c>
      <c r="T37" s="230">
        <v>4.5</v>
      </c>
      <c r="U37" s="230">
        <v>2</v>
      </c>
    </row>
    <row r="38" spans="1:21" ht="10.15" customHeight="1" x14ac:dyDescent="0.2">
      <c r="A38" s="227" t="s">
        <v>8</v>
      </c>
      <c r="B38" s="230">
        <v>9</v>
      </c>
      <c r="C38" s="231"/>
      <c r="D38" s="231"/>
      <c r="E38" s="231"/>
      <c r="F38" s="230">
        <v>2.5</v>
      </c>
      <c r="G38" s="230">
        <v>1</v>
      </c>
      <c r="H38" s="230">
        <v>1.5</v>
      </c>
      <c r="I38" s="230">
        <v>3</v>
      </c>
      <c r="J38" s="231"/>
      <c r="K38" s="231"/>
      <c r="L38" s="231"/>
      <c r="M38" s="230">
        <v>1</v>
      </c>
      <c r="N38" s="231"/>
      <c r="O38" s="230">
        <v>3</v>
      </c>
      <c r="P38" s="230">
        <v>0.5</v>
      </c>
      <c r="Q38" s="231"/>
      <c r="R38" s="231"/>
      <c r="S38" s="230">
        <v>2.5</v>
      </c>
      <c r="T38" s="231"/>
      <c r="U38" s="231"/>
    </row>
    <row r="39" spans="1:21" x14ac:dyDescent="0.2">
      <c r="A39" s="228" t="s">
        <v>18</v>
      </c>
      <c r="B39" s="229">
        <v>128.5</v>
      </c>
      <c r="C39" s="229">
        <v>5</v>
      </c>
      <c r="D39" s="229">
        <v>12.5</v>
      </c>
      <c r="E39" s="229">
        <v>11.5</v>
      </c>
      <c r="F39" s="229">
        <v>11.5</v>
      </c>
      <c r="G39" s="229">
        <v>10</v>
      </c>
      <c r="H39" s="229">
        <v>2.5</v>
      </c>
      <c r="I39" s="229">
        <v>12.5</v>
      </c>
      <c r="J39" s="229">
        <v>17.5</v>
      </c>
      <c r="K39" s="229">
        <v>12.5</v>
      </c>
      <c r="L39" s="229">
        <v>8.5</v>
      </c>
      <c r="M39" s="229">
        <v>14</v>
      </c>
      <c r="N39" s="229">
        <v>10.5</v>
      </c>
      <c r="O39" s="229">
        <v>72</v>
      </c>
      <c r="P39" s="229">
        <v>10.5</v>
      </c>
      <c r="Q39" s="229">
        <v>7</v>
      </c>
      <c r="R39" s="229">
        <v>16</v>
      </c>
      <c r="S39" s="229">
        <v>13</v>
      </c>
      <c r="T39" s="229">
        <v>19.5</v>
      </c>
      <c r="U39" s="229">
        <v>6</v>
      </c>
    </row>
    <row r="40" spans="1:21" x14ac:dyDescent="0.2">
      <c r="A40" s="227" t="s">
        <v>6</v>
      </c>
      <c r="B40" s="230">
        <v>105</v>
      </c>
      <c r="C40" s="230">
        <v>4</v>
      </c>
      <c r="D40" s="230">
        <v>8.5</v>
      </c>
      <c r="E40" s="230">
        <v>11.5</v>
      </c>
      <c r="F40" s="230">
        <v>10.5</v>
      </c>
      <c r="G40" s="230">
        <v>7</v>
      </c>
      <c r="H40" s="230">
        <v>2.5</v>
      </c>
      <c r="I40" s="230">
        <v>12</v>
      </c>
      <c r="J40" s="230">
        <v>11.5</v>
      </c>
      <c r="K40" s="230">
        <v>9.5</v>
      </c>
      <c r="L40" s="230">
        <v>8.5</v>
      </c>
      <c r="M40" s="230">
        <v>9</v>
      </c>
      <c r="N40" s="230">
        <v>10.5</v>
      </c>
      <c r="O40" s="230">
        <v>63</v>
      </c>
      <c r="P40" s="230">
        <v>10.5</v>
      </c>
      <c r="Q40" s="230">
        <v>7</v>
      </c>
      <c r="R40" s="230">
        <v>8</v>
      </c>
      <c r="S40" s="230">
        <v>12</v>
      </c>
      <c r="T40" s="230">
        <v>19.5</v>
      </c>
      <c r="U40" s="230">
        <v>6</v>
      </c>
    </row>
    <row r="41" spans="1:21" ht="10.15" customHeight="1" x14ac:dyDescent="0.2">
      <c r="A41" s="227" t="s">
        <v>8</v>
      </c>
      <c r="B41" s="230">
        <v>23.5</v>
      </c>
      <c r="C41" s="230">
        <v>1</v>
      </c>
      <c r="D41" s="230">
        <v>4</v>
      </c>
      <c r="E41" s="231"/>
      <c r="F41" s="230">
        <v>1</v>
      </c>
      <c r="G41" s="230">
        <v>3</v>
      </c>
      <c r="H41" s="231"/>
      <c r="I41" s="230">
        <v>0.5</v>
      </c>
      <c r="J41" s="230">
        <v>6</v>
      </c>
      <c r="K41" s="230">
        <v>3</v>
      </c>
      <c r="L41" s="230"/>
      <c r="M41" s="230">
        <v>5</v>
      </c>
      <c r="N41" s="231"/>
      <c r="O41" s="230">
        <v>9</v>
      </c>
      <c r="P41" s="231"/>
      <c r="Q41" s="231"/>
      <c r="R41" s="230">
        <v>8</v>
      </c>
      <c r="S41" s="230">
        <v>1</v>
      </c>
      <c r="T41" s="231"/>
      <c r="U41" s="231"/>
    </row>
    <row r="42" spans="1:21" x14ac:dyDescent="0.2">
      <c r="A42" s="228" t="s">
        <v>19</v>
      </c>
      <c r="B42" s="229">
        <v>31</v>
      </c>
      <c r="C42" s="232"/>
      <c r="D42" s="229">
        <v>1.5</v>
      </c>
      <c r="E42" s="229">
        <v>3.5</v>
      </c>
      <c r="F42" s="229">
        <v>3</v>
      </c>
      <c r="G42" s="229">
        <v>5</v>
      </c>
      <c r="H42" s="229">
        <v>2</v>
      </c>
      <c r="I42" s="229">
        <v>1</v>
      </c>
      <c r="J42" s="229">
        <v>4.5</v>
      </c>
      <c r="K42" s="232"/>
      <c r="L42" s="229">
        <v>7</v>
      </c>
      <c r="M42" s="232"/>
      <c r="N42" s="229">
        <v>3.5</v>
      </c>
      <c r="O42" s="229">
        <v>18.5</v>
      </c>
      <c r="P42" s="229">
        <v>3</v>
      </c>
      <c r="Q42" s="229">
        <v>8.5</v>
      </c>
      <c r="R42" s="229">
        <v>1</v>
      </c>
      <c r="S42" s="229">
        <v>2.5</v>
      </c>
      <c r="T42" s="229">
        <v>0.5</v>
      </c>
      <c r="U42" s="229">
        <v>3</v>
      </c>
    </row>
    <row r="43" spans="1:21" x14ac:dyDescent="0.2">
      <c r="A43" s="227" t="s">
        <v>6</v>
      </c>
      <c r="B43" s="230">
        <v>25.5</v>
      </c>
      <c r="C43" s="231"/>
      <c r="D43" s="231"/>
      <c r="E43" s="230">
        <v>2.5</v>
      </c>
      <c r="F43" s="230">
        <v>3</v>
      </c>
      <c r="G43" s="230">
        <v>4</v>
      </c>
      <c r="H43" s="230">
        <v>2</v>
      </c>
      <c r="I43" s="231"/>
      <c r="J43" s="230">
        <v>4.5</v>
      </c>
      <c r="K43" s="231"/>
      <c r="L43" s="230">
        <v>7</v>
      </c>
      <c r="M43" s="231"/>
      <c r="N43" s="230">
        <v>2.5</v>
      </c>
      <c r="O43" s="230">
        <v>16</v>
      </c>
      <c r="P43" s="230">
        <v>3</v>
      </c>
      <c r="Q43" s="230">
        <v>7.5</v>
      </c>
      <c r="R43" s="230">
        <v>1</v>
      </c>
      <c r="S43" s="230">
        <v>1.5</v>
      </c>
      <c r="T43" s="231"/>
      <c r="U43" s="230">
        <v>3</v>
      </c>
    </row>
    <row r="44" spans="1:21" ht="10.15" customHeight="1" x14ac:dyDescent="0.2">
      <c r="A44" s="227" t="s">
        <v>8</v>
      </c>
      <c r="B44" s="230">
        <v>5.5</v>
      </c>
      <c r="C44" s="231"/>
      <c r="D44" s="230">
        <v>1.5</v>
      </c>
      <c r="E44" s="230">
        <v>1</v>
      </c>
      <c r="F44" s="231"/>
      <c r="G44" s="230">
        <v>1</v>
      </c>
      <c r="H44" s="231"/>
      <c r="I44" s="230">
        <v>1</v>
      </c>
      <c r="J44" s="231"/>
      <c r="K44" s="231"/>
      <c r="L44" s="231"/>
      <c r="M44" s="231"/>
      <c r="N44" s="230">
        <v>1</v>
      </c>
      <c r="O44" s="230">
        <v>2.5</v>
      </c>
      <c r="P44" s="231"/>
      <c r="Q44" s="230">
        <v>1</v>
      </c>
      <c r="R44" s="231"/>
      <c r="S44" s="230">
        <v>1</v>
      </c>
      <c r="T44" s="230">
        <v>0.5</v>
      </c>
      <c r="U44" s="231"/>
    </row>
    <row r="45" spans="1:21" x14ac:dyDescent="0.2">
      <c r="A45" s="228" t="s">
        <v>20</v>
      </c>
      <c r="B45" s="229">
        <v>354</v>
      </c>
      <c r="C45" s="229">
        <v>13</v>
      </c>
      <c r="D45" s="229">
        <v>24.5</v>
      </c>
      <c r="E45" s="229">
        <v>20.5</v>
      </c>
      <c r="F45" s="229">
        <v>9.5</v>
      </c>
      <c r="G45" s="229">
        <v>33.5</v>
      </c>
      <c r="H45" s="229">
        <v>31.5</v>
      </c>
      <c r="I45" s="229">
        <v>57.5</v>
      </c>
      <c r="J45" s="229">
        <v>15.5</v>
      </c>
      <c r="K45" s="229">
        <v>33</v>
      </c>
      <c r="L45" s="229">
        <v>48</v>
      </c>
      <c r="M45" s="229">
        <v>40.5</v>
      </c>
      <c r="N45" s="229">
        <v>27</v>
      </c>
      <c r="O45" s="229">
        <v>168.5</v>
      </c>
      <c r="P45" s="229">
        <v>31.5</v>
      </c>
      <c r="Q45" s="229">
        <v>19.5</v>
      </c>
      <c r="R45" s="229">
        <v>14</v>
      </c>
      <c r="S45" s="229">
        <v>33</v>
      </c>
      <c r="T45" s="229">
        <v>43</v>
      </c>
      <c r="U45" s="229">
        <v>27.5</v>
      </c>
    </row>
    <row r="46" spans="1:21" x14ac:dyDescent="0.2">
      <c r="A46" s="227" t="s">
        <v>6</v>
      </c>
      <c r="B46" s="230">
        <v>298.5</v>
      </c>
      <c r="C46" s="230">
        <v>10</v>
      </c>
      <c r="D46" s="230">
        <v>24.5</v>
      </c>
      <c r="E46" s="230">
        <v>20.5</v>
      </c>
      <c r="F46" s="230">
        <v>3.5</v>
      </c>
      <c r="G46" s="230">
        <v>27.5</v>
      </c>
      <c r="H46" s="230">
        <v>31.5</v>
      </c>
      <c r="I46" s="230">
        <v>48.5</v>
      </c>
      <c r="J46" s="230">
        <v>9.5</v>
      </c>
      <c r="K46" s="230">
        <v>26</v>
      </c>
      <c r="L46" s="230">
        <v>41</v>
      </c>
      <c r="M46" s="230">
        <v>37</v>
      </c>
      <c r="N46" s="230">
        <v>19</v>
      </c>
      <c r="O46" s="230">
        <v>152.5</v>
      </c>
      <c r="P46" s="230">
        <v>26.5</v>
      </c>
      <c r="Q46" s="230">
        <v>19.5</v>
      </c>
      <c r="R46" s="230">
        <v>14</v>
      </c>
      <c r="S46" s="230">
        <v>25</v>
      </c>
      <c r="T46" s="230">
        <v>43</v>
      </c>
      <c r="U46" s="230">
        <v>24.5</v>
      </c>
    </row>
    <row r="47" spans="1:21" ht="10.15" customHeight="1" x14ac:dyDescent="0.2">
      <c r="A47" s="227" t="s">
        <v>8</v>
      </c>
      <c r="B47" s="230">
        <v>55.5</v>
      </c>
      <c r="C47" s="230">
        <v>3</v>
      </c>
      <c r="D47" s="231"/>
      <c r="E47" s="231"/>
      <c r="F47" s="230">
        <v>6</v>
      </c>
      <c r="G47" s="230">
        <v>6</v>
      </c>
      <c r="H47" s="231"/>
      <c r="I47" s="230">
        <v>9</v>
      </c>
      <c r="J47" s="230">
        <v>6</v>
      </c>
      <c r="K47" s="230">
        <v>7</v>
      </c>
      <c r="L47" s="230">
        <v>7</v>
      </c>
      <c r="M47" s="230">
        <v>3.5</v>
      </c>
      <c r="N47" s="230">
        <v>8</v>
      </c>
      <c r="O47" s="230">
        <v>16</v>
      </c>
      <c r="P47" s="230">
        <v>5</v>
      </c>
      <c r="Q47" s="231"/>
      <c r="R47" s="231"/>
      <c r="S47" s="230">
        <v>8</v>
      </c>
      <c r="T47" s="231"/>
      <c r="U47" s="230">
        <v>3</v>
      </c>
    </row>
    <row r="48" spans="1:21" x14ac:dyDescent="0.2">
      <c r="A48" s="228" t="s">
        <v>21</v>
      </c>
      <c r="B48" s="229">
        <v>155.5</v>
      </c>
      <c r="C48" s="229">
        <v>12</v>
      </c>
      <c r="D48" s="229">
        <v>6.5</v>
      </c>
      <c r="E48" s="229">
        <v>5</v>
      </c>
      <c r="F48" s="229">
        <v>3</v>
      </c>
      <c r="G48" s="229">
        <v>23</v>
      </c>
      <c r="H48" s="229">
        <v>14</v>
      </c>
      <c r="I48" s="229">
        <v>16.5</v>
      </c>
      <c r="J48" s="229">
        <v>14.5</v>
      </c>
      <c r="K48" s="229">
        <v>20.5</v>
      </c>
      <c r="L48" s="229">
        <v>10.5</v>
      </c>
      <c r="M48" s="229">
        <v>9</v>
      </c>
      <c r="N48" s="229">
        <v>21</v>
      </c>
      <c r="O48" s="229">
        <v>79.5</v>
      </c>
      <c r="P48" s="229">
        <v>17.5</v>
      </c>
      <c r="Q48" s="229">
        <v>5</v>
      </c>
      <c r="R48" s="229">
        <v>7.5</v>
      </c>
      <c r="S48" s="229">
        <v>9</v>
      </c>
      <c r="T48" s="229">
        <v>19</v>
      </c>
      <c r="U48" s="229">
        <v>21</v>
      </c>
    </row>
    <row r="49" spans="1:21" x14ac:dyDescent="0.2">
      <c r="A49" s="227" t="s">
        <v>6</v>
      </c>
      <c r="B49" s="230">
        <v>135.5</v>
      </c>
      <c r="C49" s="230">
        <v>11.5</v>
      </c>
      <c r="D49" s="230">
        <v>6</v>
      </c>
      <c r="E49" s="230">
        <v>2.5</v>
      </c>
      <c r="F49" s="230">
        <v>3</v>
      </c>
      <c r="G49" s="230">
        <v>19.5</v>
      </c>
      <c r="H49" s="230">
        <v>13.5</v>
      </c>
      <c r="I49" s="230">
        <v>14</v>
      </c>
      <c r="J49" s="230">
        <v>14.5</v>
      </c>
      <c r="K49" s="230">
        <v>19</v>
      </c>
      <c r="L49" s="230">
        <v>8</v>
      </c>
      <c r="M49" s="230">
        <v>8</v>
      </c>
      <c r="N49" s="230">
        <v>16</v>
      </c>
      <c r="O49" s="230">
        <v>74.5</v>
      </c>
      <c r="P49" s="230">
        <v>17</v>
      </c>
      <c r="Q49" s="230">
        <v>3.5</v>
      </c>
      <c r="R49" s="230">
        <v>7.5</v>
      </c>
      <c r="S49" s="230">
        <v>9</v>
      </c>
      <c r="T49" s="230">
        <v>17</v>
      </c>
      <c r="U49" s="230">
        <v>20</v>
      </c>
    </row>
    <row r="50" spans="1:21" ht="10.15" customHeight="1" x14ac:dyDescent="0.2">
      <c r="A50" s="227" t="s">
        <v>8</v>
      </c>
      <c r="B50" s="230">
        <v>20</v>
      </c>
      <c r="C50" s="230">
        <v>0.5</v>
      </c>
      <c r="D50" s="230">
        <v>0.5</v>
      </c>
      <c r="E50" s="230">
        <v>2.5</v>
      </c>
      <c r="F50" s="231"/>
      <c r="G50" s="230">
        <v>3.5</v>
      </c>
      <c r="H50" s="230">
        <v>0.5</v>
      </c>
      <c r="I50" s="230">
        <v>2.5</v>
      </c>
      <c r="J50" s="231"/>
      <c r="K50" s="230">
        <v>1.5</v>
      </c>
      <c r="L50" s="230">
        <v>2.5</v>
      </c>
      <c r="M50" s="230">
        <v>1</v>
      </c>
      <c r="N50" s="230">
        <v>5</v>
      </c>
      <c r="O50" s="230">
        <v>5</v>
      </c>
      <c r="P50" s="230">
        <v>0.5</v>
      </c>
      <c r="Q50" s="230">
        <v>1.5</v>
      </c>
      <c r="R50" s="231"/>
      <c r="S50" s="231"/>
      <c r="T50" s="230">
        <v>2</v>
      </c>
      <c r="U50" s="230">
        <v>1</v>
      </c>
    </row>
    <row r="51" spans="1:21" x14ac:dyDescent="0.2">
      <c r="A51" s="228" t="s">
        <v>22</v>
      </c>
      <c r="B51" s="229">
        <v>61.5</v>
      </c>
      <c r="C51" s="229">
        <v>5.5</v>
      </c>
      <c r="D51" s="229">
        <v>8.5</v>
      </c>
      <c r="E51" s="229">
        <v>2</v>
      </c>
      <c r="F51" s="229">
        <v>1.5</v>
      </c>
      <c r="G51" s="229">
        <v>3.5</v>
      </c>
      <c r="H51" s="229">
        <v>8</v>
      </c>
      <c r="I51" s="229">
        <v>7</v>
      </c>
      <c r="J51" s="229">
        <v>2.5</v>
      </c>
      <c r="K51" s="229">
        <v>4.5</v>
      </c>
      <c r="L51" s="229">
        <v>2.5</v>
      </c>
      <c r="M51" s="229">
        <v>9.5</v>
      </c>
      <c r="N51" s="229">
        <v>6.5</v>
      </c>
      <c r="O51" s="229">
        <v>29</v>
      </c>
      <c r="P51" s="229">
        <v>3</v>
      </c>
      <c r="Q51" s="229">
        <v>10.5</v>
      </c>
      <c r="R51" s="229">
        <v>3</v>
      </c>
      <c r="S51" s="229">
        <v>3.5</v>
      </c>
      <c r="T51" s="229">
        <v>4</v>
      </c>
      <c r="U51" s="229">
        <v>5</v>
      </c>
    </row>
    <row r="52" spans="1:21" x14ac:dyDescent="0.2">
      <c r="A52" s="227" t="s">
        <v>6</v>
      </c>
      <c r="B52" s="230">
        <v>50.5</v>
      </c>
      <c r="C52" s="230">
        <v>4</v>
      </c>
      <c r="D52" s="230">
        <v>8.5</v>
      </c>
      <c r="E52" s="230">
        <v>2</v>
      </c>
      <c r="F52" s="231"/>
      <c r="G52" s="230">
        <v>3.5</v>
      </c>
      <c r="H52" s="230">
        <v>5</v>
      </c>
      <c r="I52" s="230">
        <v>7</v>
      </c>
      <c r="J52" s="230">
        <v>2.5</v>
      </c>
      <c r="K52" s="230">
        <v>4</v>
      </c>
      <c r="L52" s="231"/>
      <c r="M52" s="230">
        <v>9.5</v>
      </c>
      <c r="N52" s="230">
        <v>4.5</v>
      </c>
      <c r="O52" s="230">
        <v>24.5</v>
      </c>
      <c r="P52" s="230">
        <v>3</v>
      </c>
      <c r="Q52" s="230">
        <v>6</v>
      </c>
      <c r="R52" s="230">
        <v>3</v>
      </c>
      <c r="S52" s="230">
        <v>3.5</v>
      </c>
      <c r="T52" s="230">
        <v>4</v>
      </c>
      <c r="U52" s="230">
        <v>5</v>
      </c>
    </row>
    <row r="53" spans="1:21" ht="10.15" customHeight="1" x14ac:dyDescent="0.2">
      <c r="A53" s="227" t="s">
        <v>8</v>
      </c>
      <c r="B53" s="230">
        <v>11</v>
      </c>
      <c r="C53" s="230">
        <v>1.5</v>
      </c>
      <c r="D53" s="231"/>
      <c r="E53" s="231"/>
      <c r="F53" s="230">
        <v>1.5</v>
      </c>
      <c r="G53" s="231"/>
      <c r="H53" s="230">
        <v>3</v>
      </c>
      <c r="I53" s="231"/>
      <c r="J53" s="231"/>
      <c r="K53" s="230">
        <v>0.5</v>
      </c>
      <c r="L53" s="230">
        <v>2.5</v>
      </c>
      <c r="M53" s="231"/>
      <c r="N53" s="230">
        <v>2</v>
      </c>
      <c r="O53" s="230">
        <v>4.5</v>
      </c>
      <c r="P53" s="231"/>
      <c r="Q53" s="230">
        <v>4.5</v>
      </c>
      <c r="R53" s="231"/>
      <c r="S53" s="231"/>
      <c r="T53" s="231"/>
      <c r="U53" s="231"/>
    </row>
    <row r="54" spans="1:21" x14ac:dyDescent="0.2">
      <c r="A54" s="228" t="s">
        <v>23</v>
      </c>
      <c r="B54" s="229">
        <v>194.5</v>
      </c>
      <c r="C54" s="229">
        <v>4</v>
      </c>
      <c r="D54" s="229">
        <v>16</v>
      </c>
      <c r="E54" s="229">
        <v>18.5</v>
      </c>
      <c r="F54" s="229">
        <v>7</v>
      </c>
      <c r="G54" s="229">
        <v>8.5</v>
      </c>
      <c r="H54" s="229">
        <v>21.5</v>
      </c>
      <c r="I54" s="229">
        <v>11.5</v>
      </c>
      <c r="J54" s="229">
        <v>23.5</v>
      </c>
      <c r="K54" s="229">
        <v>20.5</v>
      </c>
      <c r="L54" s="229">
        <v>13</v>
      </c>
      <c r="M54" s="229">
        <v>19</v>
      </c>
      <c r="N54" s="229">
        <v>31.5</v>
      </c>
      <c r="O54" s="229">
        <v>148</v>
      </c>
      <c r="P54" s="229">
        <v>27</v>
      </c>
      <c r="Q54" s="229">
        <v>13.5</v>
      </c>
      <c r="R54" s="229">
        <v>14.5</v>
      </c>
      <c r="S54" s="229">
        <v>33.5</v>
      </c>
      <c r="T54" s="229">
        <v>22</v>
      </c>
      <c r="U54" s="229">
        <v>37.5</v>
      </c>
    </row>
    <row r="55" spans="1:21" x14ac:dyDescent="0.2">
      <c r="A55" s="227" t="s">
        <v>6</v>
      </c>
      <c r="B55" s="230">
        <v>175.5</v>
      </c>
      <c r="C55" s="230">
        <v>2</v>
      </c>
      <c r="D55" s="230">
        <v>15.5</v>
      </c>
      <c r="E55" s="230">
        <v>16.5</v>
      </c>
      <c r="F55" s="230">
        <v>4.5</v>
      </c>
      <c r="G55" s="230">
        <v>8</v>
      </c>
      <c r="H55" s="230">
        <v>21.5</v>
      </c>
      <c r="I55" s="230">
        <v>9.5</v>
      </c>
      <c r="J55" s="230">
        <v>22.5</v>
      </c>
      <c r="K55" s="230">
        <v>19.5</v>
      </c>
      <c r="L55" s="230">
        <v>11</v>
      </c>
      <c r="M55" s="230">
        <v>19</v>
      </c>
      <c r="N55" s="230">
        <v>26</v>
      </c>
      <c r="O55" s="230">
        <v>131.5</v>
      </c>
      <c r="P55" s="230">
        <v>20.5</v>
      </c>
      <c r="Q55" s="230">
        <v>12.5</v>
      </c>
      <c r="R55" s="230">
        <v>11.5</v>
      </c>
      <c r="S55" s="230">
        <v>32</v>
      </c>
      <c r="T55" s="230">
        <v>21</v>
      </c>
      <c r="U55" s="230">
        <v>34</v>
      </c>
    </row>
    <row r="56" spans="1:21" ht="10.15" customHeight="1" x14ac:dyDescent="0.2">
      <c r="A56" s="227" t="s">
        <v>8</v>
      </c>
      <c r="B56" s="230">
        <v>19</v>
      </c>
      <c r="C56" s="230">
        <v>2</v>
      </c>
      <c r="D56" s="230">
        <v>0.5</v>
      </c>
      <c r="E56" s="230">
        <v>2</v>
      </c>
      <c r="F56" s="230">
        <v>2.5</v>
      </c>
      <c r="G56" s="230">
        <v>0.5</v>
      </c>
      <c r="H56" s="231"/>
      <c r="I56" s="230">
        <v>2</v>
      </c>
      <c r="J56" s="230">
        <v>1</v>
      </c>
      <c r="K56" s="230">
        <v>1</v>
      </c>
      <c r="L56" s="230">
        <v>2</v>
      </c>
      <c r="M56" s="231"/>
      <c r="N56" s="230">
        <v>5.5</v>
      </c>
      <c r="O56" s="230">
        <v>16.5</v>
      </c>
      <c r="P56" s="230">
        <v>6.5</v>
      </c>
      <c r="Q56" s="230">
        <v>1</v>
      </c>
      <c r="R56" s="230">
        <v>3</v>
      </c>
      <c r="S56" s="230">
        <v>1.5</v>
      </c>
      <c r="T56" s="230">
        <v>1</v>
      </c>
      <c r="U56" s="230">
        <v>3.5</v>
      </c>
    </row>
    <row r="57" spans="1:21" x14ac:dyDescent="0.2">
      <c r="A57" s="228" t="s">
        <v>24</v>
      </c>
      <c r="B57" s="229">
        <v>62.5</v>
      </c>
      <c r="C57" s="229">
        <v>4</v>
      </c>
      <c r="D57" s="229">
        <v>1</v>
      </c>
      <c r="E57" s="232"/>
      <c r="F57" s="229">
        <v>2.5</v>
      </c>
      <c r="G57" s="229">
        <v>5.5</v>
      </c>
      <c r="H57" s="229">
        <v>4.5</v>
      </c>
      <c r="I57" s="229">
        <v>4.5</v>
      </c>
      <c r="J57" s="229">
        <v>1.5</v>
      </c>
      <c r="K57" s="229">
        <v>13.5</v>
      </c>
      <c r="L57" s="229">
        <v>11</v>
      </c>
      <c r="M57" s="229">
        <v>1</v>
      </c>
      <c r="N57" s="229">
        <v>13.5</v>
      </c>
      <c r="O57" s="229">
        <v>74.5</v>
      </c>
      <c r="P57" s="229">
        <v>9</v>
      </c>
      <c r="Q57" s="229">
        <v>2.5</v>
      </c>
      <c r="R57" s="229">
        <v>20.5</v>
      </c>
      <c r="S57" s="229">
        <v>11</v>
      </c>
      <c r="T57" s="229">
        <v>12.5</v>
      </c>
      <c r="U57" s="229">
        <v>19</v>
      </c>
    </row>
    <row r="58" spans="1:21" x14ac:dyDescent="0.2">
      <c r="A58" s="227" t="s">
        <v>8</v>
      </c>
      <c r="B58" s="230">
        <v>11</v>
      </c>
      <c r="C58" s="231"/>
      <c r="D58" s="231"/>
      <c r="E58" s="231"/>
      <c r="F58" s="231"/>
      <c r="G58" s="231"/>
      <c r="H58" s="231"/>
      <c r="I58" s="230">
        <v>2</v>
      </c>
      <c r="J58" s="231"/>
      <c r="K58" s="230">
        <v>3.5</v>
      </c>
      <c r="L58" s="230">
        <v>3.5</v>
      </c>
      <c r="M58" s="230">
        <v>1</v>
      </c>
      <c r="N58" s="230">
        <v>1</v>
      </c>
      <c r="O58" s="230">
        <v>9</v>
      </c>
      <c r="P58" s="231"/>
      <c r="Q58" s="230">
        <v>1</v>
      </c>
      <c r="R58" s="230">
        <v>2</v>
      </c>
      <c r="S58" s="230">
        <v>2</v>
      </c>
      <c r="T58" s="230">
        <v>3</v>
      </c>
      <c r="U58" s="230">
        <v>1</v>
      </c>
    </row>
    <row r="59" spans="1:21" ht="10.15" customHeight="1" x14ac:dyDescent="0.2">
      <c r="A59" s="227" t="s">
        <v>6</v>
      </c>
      <c r="B59" s="230">
        <v>51.5</v>
      </c>
      <c r="C59" s="230">
        <v>4</v>
      </c>
      <c r="D59" s="230">
        <v>1</v>
      </c>
      <c r="E59" s="231"/>
      <c r="F59" s="230">
        <v>2.5</v>
      </c>
      <c r="G59" s="230">
        <v>5.5</v>
      </c>
      <c r="H59" s="230">
        <v>4.5</v>
      </c>
      <c r="I59" s="230">
        <v>2.5</v>
      </c>
      <c r="J59" s="230">
        <v>1.5</v>
      </c>
      <c r="K59" s="230">
        <v>10</v>
      </c>
      <c r="L59" s="230">
        <v>7.5</v>
      </c>
      <c r="M59" s="231"/>
      <c r="N59" s="230">
        <v>12.5</v>
      </c>
      <c r="O59" s="230">
        <v>65.5</v>
      </c>
      <c r="P59" s="230">
        <v>9</v>
      </c>
      <c r="Q59" s="230">
        <v>1.5</v>
      </c>
      <c r="R59" s="230">
        <v>18.5</v>
      </c>
      <c r="S59" s="230">
        <v>9</v>
      </c>
      <c r="T59" s="230">
        <v>9.5</v>
      </c>
      <c r="U59" s="230">
        <v>18</v>
      </c>
    </row>
    <row r="60" spans="1:21" x14ac:dyDescent="0.2">
      <c r="A60" s="228" t="s">
        <v>86</v>
      </c>
      <c r="B60" s="229">
        <v>8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29">
        <v>5</v>
      </c>
      <c r="M60" s="232"/>
      <c r="N60" s="229">
        <v>3</v>
      </c>
      <c r="O60" s="229">
        <v>17</v>
      </c>
      <c r="P60" s="232"/>
      <c r="Q60" s="229">
        <v>3.5</v>
      </c>
      <c r="R60" s="229">
        <v>3</v>
      </c>
      <c r="S60" s="229">
        <v>3.5</v>
      </c>
      <c r="T60" s="229">
        <v>3</v>
      </c>
      <c r="U60" s="229">
        <v>4</v>
      </c>
    </row>
    <row r="61" spans="1:21" x14ac:dyDescent="0.2">
      <c r="A61" s="227" t="s">
        <v>6</v>
      </c>
      <c r="B61" s="230">
        <v>8</v>
      </c>
      <c r="C61" s="231"/>
      <c r="D61" s="231"/>
      <c r="E61" s="231"/>
      <c r="F61" s="231"/>
      <c r="G61" s="231"/>
      <c r="H61" s="231"/>
      <c r="I61" s="231"/>
      <c r="J61" s="231"/>
      <c r="K61" s="231"/>
      <c r="L61" s="230">
        <v>5</v>
      </c>
      <c r="M61" s="231"/>
      <c r="N61" s="230">
        <v>3</v>
      </c>
      <c r="O61" s="230">
        <v>13.5</v>
      </c>
      <c r="P61" s="231"/>
      <c r="Q61" s="230">
        <v>2</v>
      </c>
      <c r="R61" s="230">
        <v>1</v>
      </c>
      <c r="S61" s="230">
        <v>3.5</v>
      </c>
      <c r="T61" s="230">
        <v>3</v>
      </c>
      <c r="U61" s="230">
        <v>4</v>
      </c>
    </row>
    <row r="62" spans="1:21" ht="10.15" customHeight="1" x14ac:dyDescent="0.2">
      <c r="A62" s="227" t="s">
        <v>8</v>
      </c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0">
        <v>3.5</v>
      </c>
      <c r="P62" s="231"/>
      <c r="Q62" s="230">
        <v>1.5</v>
      </c>
      <c r="R62" s="230">
        <v>2</v>
      </c>
      <c r="S62" s="231"/>
      <c r="T62" s="231"/>
      <c r="U62" s="231"/>
    </row>
    <row r="63" spans="1:21" x14ac:dyDescent="0.2">
      <c r="A63" s="228" t="s">
        <v>190</v>
      </c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29">
        <v>1</v>
      </c>
      <c r="P63" s="232"/>
      <c r="Q63" s="232"/>
      <c r="R63" s="232"/>
      <c r="S63" s="232"/>
      <c r="T63" s="232"/>
      <c r="U63" s="229">
        <v>1</v>
      </c>
    </row>
    <row r="64" spans="1:21" ht="10.15" customHeight="1" x14ac:dyDescent="0.2">
      <c r="A64" s="227" t="s">
        <v>6</v>
      </c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0">
        <v>1</v>
      </c>
      <c r="P64" s="231"/>
      <c r="Q64" s="231"/>
      <c r="R64" s="231"/>
      <c r="S64" s="231"/>
      <c r="T64" s="231"/>
      <c r="U64" s="230">
        <v>1</v>
      </c>
    </row>
    <row r="65" spans="1:21" x14ac:dyDescent="0.2">
      <c r="A65" s="228" t="s">
        <v>95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29">
        <v>66</v>
      </c>
      <c r="P65" s="229">
        <v>9</v>
      </c>
      <c r="Q65" s="229">
        <v>1</v>
      </c>
      <c r="R65" s="229">
        <v>2.5</v>
      </c>
      <c r="S65" s="229">
        <v>27.5</v>
      </c>
      <c r="T65" s="229">
        <v>9.5</v>
      </c>
      <c r="U65" s="229">
        <v>14</v>
      </c>
    </row>
    <row r="66" spans="1:21" x14ac:dyDescent="0.2">
      <c r="A66" s="227" t="s">
        <v>8</v>
      </c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0">
        <v>8.5</v>
      </c>
      <c r="P66" s="231"/>
      <c r="Q66" s="231"/>
      <c r="R66" s="231"/>
      <c r="S66" s="230">
        <v>4.5</v>
      </c>
      <c r="T66" s="231"/>
      <c r="U66" s="230">
        <v>4</v>
      </c>
    </row>
    <row r="67" spans="1:21" ht="10.15" customHeight="1" x14ac:dyDescent="0.2">
      <c r="A67" s="227" t="s">
        <v>6</v>
      </c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0">
        <v>57.5</v>
      </c>
      <c r="P67" s="230">
        <v>9</v>
      </c>
      <c r="Q67" s="230">
        <v>1</v>
      </c>
      <c r="R67" s="230">
        <v>2.5</v>
      </c>
      <c r="S67" s="230">
        <v>23</v>
      </c>
      <c r="T67" s="230">
        <v>9.5</v>
      </c>
      <c r="U67" s="230">
        <v>10</v>
      </c>
    </row>
    <row r="68" spans="1:21" x14ac:dyDescent="0.2">
      <c r="A68" s="228" t="s">
        <v>96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29">
        <v>25.5</v>
      </c>
      <c r="P68" s="232"/>
      <c r="Q68" s="232"/>
      <c r="R68" s="229">
        <v>4.5</v>
      </c>
      <c r="S68" s="229">
        <v>3.5</v>
      </c>
      <c r="T68" s="229">
        <v>3</v>
      </c>
      <c r="U68" s="229">
        <v>13</v>
      </c>
    </row>
    <row r="69" spans="1:21" x14ac:dyDescent="0.2">
      <c r="A69" s="227" t="s">
        <v>6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0">
        <v>23.5</v>
      </c>
      <c r="P69" s="231"/>
      <c r="Q69" s="231"/>
      <c r="R69" s="230">
        <v>4.5</v>
      </c>
      <c r="S69" s="230">
        <v>3.5</v>
      </c>
      <c r="T69" s="230">
        <v>3</v>
      </c>
      <c r="U69" s="230">
        <v>11</v>
      </c>
    </row>
    <row r="70" spans="1:21" ht="10.15" customHeight="1" x14ac:dyDescent="0.2">
      <c r="A70" s="227" t="s">
        <v>8</v>
      </c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0">
        <v>2</v>
      </c>
      <c r="P70" s="231"/>
      <c r="Q70" s="231"/>
      <c r="R70" s="231"/>
      <c r="S70" s="231"/>
      <c r="T70" s="231"/>
      <c r="U70" s="230">
        <v>2</v>
      </c>
    </row>
    <row r="71" spans="1:21" x14ac:dyDescent="0.2">
      <c r="A71" s="228" t="s">
        <v>97</v>
      </c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29">
        <v>9.5</v>
      </c>
      <c r="P71" s="232"/>
      <c r="Q71" s="229">
        <v>2</v>
      </c>
      <c r="R71" s="229">
        <v>2</v>
      </c>
      <c r="S71" s="229">
        <v>2</v>
      </c>
      <c r="T71" s="232"/>
      <c r="U71" s="229">
        <v>3.5</v>
      </c>
    </row>
    <row r="72" spans="1:21" ht="10.15" customHeight="1" x14ac:dyDescent="0.2">
      <c r="A72" s="227" t="s">
        <v>6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0">
        <v>9.5</v>
      </c>
      <c r="P72" s="231"/>
      <c r="Q72" s="230">
        <v>2</v>
      </c>
      <c r="R72" s="230">
        <v>2</v>
      </c>
      <c r="S72" s="230">
        <v>2</v>
      </c>
      <c r="T72" s="231"/>
      <c r="U72" s="230">
        <v>3.5</v>
      </c>
    </row>
    <row r="73" spans="1:21" x14ac:dyDescent="0.2">
      <c r="A73" s="228" t="s">
        <v>25</v>
      </c>
      <c r="B73" s="229">
        <v>28.5</v>
      </c>
      <c r="C73" s="229">
        <v>1</v>
      </c>
      <c r="D73" s="232"/>
      <c r="E73" s="229">
        <v>2</v>
      </c>
      <c r="F73" s="229">
        <v>1.5</v>
      </c>
      <c r="G73" s="229">
        <v>1</v>
      </c>
      <c r="H73" s="232"/>
      <c r="I73" s="229">
        <v>3.5</v>
      </c>
      <c r="J73" s="229">
        <v>3.5</v>
      </c>
      <c r="K73" s="229">
        <v>1</v>
      </c>
      <c r="L73" s="232"/>
      <c r="M73" s="229">
        <v>7</v>
      </c>
      <c r="N73" s="229">
        <v>8</v>
      </c>
      <c r="O73" s="229">
        <v>15.5</v>
      </c>
      <c r="P73" s="232"/>
      <c r="Q73" s="229">
        <v>3</v>
      </c>
      <c r="R73" s="229">
        <v>1</v>
      </c>
      <c r="S73" s="229">
        <v>1.5</v>
      </c>
      <c r="T73" s="229">
        <v>5</v>
      </c>
      <c r="U73" s="229">
        <v>5</v>
      </c>
    </row>
    <row r="74" spans="1:21" x14ac:dyDescent="0.2">
      <c r="A74" s="227" t="s">
        <v>6</v>
      </c>
      <c r="B74" s="230">
        <v>25.5</v>
      </c>
      <c r="C74" s="230">
        <v>1</v>
      </c>
      <c r="D74" s="231"/>
      <c r="E74" s="230">
        <v>1</v>
      </c>
      <c r="F74" s="230">
        <v>1.5</v>
      </c>
      <c r="G74" s="230">
        <v>1</v>
      </c>
      <c r="H74" s="231"/>
      <c r="I74" s="230">
        <v>3.5</v>
      </c>
      <c r="J74" s="230">
        <v>1.5</v>
      </c>
      <c r="K74" s="230">
        <v>1</v>
      </c>
      <c r="L74" s="231"/>
      <c r="M74" s="230">
        <v>7</v>
      </c>
      <c r="N74" s="230">
        <v>8</v>
      </c>
      <c r="O74" s="230">
        <v>13.5</v>
      </c>
      <c r="P74" s="231"/>
      <c r="Q74" s="230">
        <v>3</v>
      </c>
      <c r="R74" s="230">
        <v>1</v>
      </c>
      <c r="S74" s="230">
        <v>1.5</v>
      </c>
      <c r="T74" s="230">
        <v>3</v>
      </c>
      <c r="U74" s="230">
        <v>5</v>
      </c>
    </row>
    <row r="75" spans="1:21" ht="10.15" customHeight="1" x14ac:dyDescent="0.2">
      <c r="A75" s="227" t="s">
        <v>8</v>
      </c>
      <c r="B75" s="230">
        <v>3</v>
      </c>
      <c r="C75" s="231"/>
      <c r="D75" s="231"/>
      <c r="E75" s="230">
        <v>1</v>
      </c>
      <c r="F75" s="231"/>
      <c r="G75" s="231"/>
      <c r="H75" s="231"/>
      <c r="I75" s="231"/>
      <c r="J75" s="230">
        <v>2</v>
      </c>
      <c r="K75" s="231"/>
      <c r="L75" s="231"/>
      <c r="M75" s="231"/>
      <c r="N75" s="231"/>
      <c r="O75" s="230">
        <v>2</v>
      </c>
      <c r="P75" s="231"/>
      <c r="Q75" s="231"/>
      <c r="R75" s="231"/>
      <c r="S75" s="231"/>
      <c r="T75" s="230">
        <v>2</v>
      </c>
      <c r="U75" s="231"/>
    </row>
    <row r="76" spans="1:21" x14ac:dyDescent="0.2">
      <c r="A76" s="228" t="s">
        <v>87</v>
      </c>
      <c r="B76" s="229">
        <v>32.5</v>
      </c>
      <c r="C76" s="229">
        <v>1.5</v>
      </c>
      <c r="D76" s="229">
        <v>2.5</v>
      </c>
      <c r="E76" s="232"/>
      <c r="F76" s="229">
        <v>3.5</v>
      </c>
      <c r="G76" s="229">
        <v>4</v>
      </c>
      <c r="H76" s="229">
        <v>1.5</v>
      </c>
      <c r="I76" s="229">
        <v>4.5</v>
      </c>
      <c r="J76" s="229">
        <v>4</v>
      </c>
      <c r="K76" s="229">
        <v>5</v>
      </c>
      <c r="L76" s="229">
        <v>6</v>
      </c>
      <c r="M76" s="232"/>
      <c r="N76" s="232"/>
      <c r="O76" s="229">
        <v>3</v>
      </c>
      <c r="P76" s="232"/>
      <c r="Q76" s="232"/>
      <c r="R76" s="229">
        <v>1</v>
      </c>
      <c r="S76" s="232"/>
      <c r="T76" s="232"/>
      <c r="U76" s="229">
        <v>2</v>
      </c>
    </row>
    <row r="77" spans="1:21" x14ac:dyDescent="0.2">
      <c r="A77" s="227" t="s">
        <v>6</v>
      </c>
      <c r="B77" s="230">
        <v>22.5</v>
      </c>
      <c r="C77" s="230">
        <v>1.5</v>
      </c>
      <c r="D77" s="230">
        <v>2.5</v>
      </c>
      <c r="E77" s="231"/>
      <c r="F77" s="230">
        <v>3.5</v>
      </c>
      <c r="G77" s="230">
        <v>2</v>
      </c>
      <c r="H77" s="230">
        <v>1.5</v>
      </c>
      <c r="I77" s="230">
        <v>4.5</v>
      </c>
      <c r="J77" s="230">
        <v>3</v>
      </c>
      <c r="K77" s="230">
        <v>3.5</v>
      </c>
      <c r="L77" s="230">
        <v>0.5</v>
      </c>
      <c r="M77" s="231"/>
      <c r="N77" s="231"/>
      <c r="O77" s="230">
        <v>3</v>
      </c>
      <c r="P77" s="231"/>
      <c r="Q77" s="231"/>
      <c r="R77" s="230">
        <v>1</v>
      </c>
      <c r="S77" s="231"/>
      <c r="T77" s="231"/>
      <c r="U77" s="230">
        <v>2</v>
      </c>
    </row>
    <row r="78" spans="1:21" ht="10.15" customHeight="1" x14ac:dyDescent="0.2">
      <c r="A78" s="227" t="s">
        <v>8</v>
      </c>
      <c r="B78" s="230">
        <v>10</v>
      </c>
      <c r="C78" s="231"/>
      <c r="D78" s="231"/>
      <c r="E78" s="231"/>
      <c r="F78" s="231"/>
      <c r="G78" s="230">
        <v>2</v>
      </c>
      <c r="H78" s="231"/>
      <c r="I78" s="231"/>
      <c r="J78" s="230">
        <v>1</v>
      </c>
      <c r="K78" s="230">
        <v>1.5</v>
      </c>
      <c r="L78" s="230">
        <v>5.5</v>
      </c>
      <c r="M78" s="231"/>
      <c r="N78" s="231"/>
      <c r="O78" s="231"/>
      <c r="P78" s="231"/>
      <c r="Q78" s="231"/>
      <c r="R78" s="231"/>
      <c r="S78" s="231"/>
      <c r="T78" s="231"/>
      <c r="U78" s="231"/>
    </row>
    <row r="79" spans="1:21" x14ac:dyDescent="0.2">
      <c r="A79" s="228" t="s">
        <v>26</v>
      </c>
      <c r="B79" s="229">
        <v>58.5</v>
      </c>
      <c r="C79" s="232"/>
      <c r="D79" s="229">
        <v>1.5</v>
      </c>
      <c r="E79" s="229">
        <v>2.5</v>
      </c>
      <c r="F79" s="229">
        <v>1</v>
      </c>
      <c r="G79" s="229">
        <v>4.5</v>
      </c>
      <c r="H79" s="229">
        <v>8</v>
      </c>
      <c r="I79" s="229">
        <v>2.5</v>
      </c>
      <c r="J79" s="229">
        <v>1</v>
      </c>
      <c r="K79" s="229">
        <v>12</v>
      </c>
      <c r="L79" s="229">
        <v>5.5</v>
      </c>
      <c r="M79" s="229">
        <v>7.5</v>
      </c>
      <c r="N79" s="229">
        <v>12.5</v>
      </c>
      <c r="O79" s="229">
        <v>56.5</v>
      </c>
      <c r="P79" s="229">
        <v>10</v>
      </c>
      <c r="Q79" s="229">
        <v>4.5</v>
      </c>
      <c r="R79" s="229">
        <v>14</v>
      </c>
      <c r="S79" s="229">
        <v>8.5</v>
      </c>
      <c r="T79" s="229">
        <v>5.5</v>
      </c>
      <c r="U79" s="229">
        <v>14</v>
      </c>
    </row>
    <row r="80" spans="1:21" x14ac:dyDescent="0.2">
      <c r="A80" s="227" t="s">
        <v>6</v>
      </c>
      <c r="B80" s="230">
        <v>52</v>
      </c>
      <c r="C80" s="231"/>
      <c r="D80" s="230">
        <v>1.5</v>
      </c>
      <c r="E80" s="230">
        <v>2.5</v>
      </c>
      <c r="F80" s="230">
        <v>1</v>
      </c>
      <c r="G80" s="230">
        <v>4.5</v>
      </c>
      <c r="H80" s="230">
        <v>8</v>
      </c>
      <c r="I80" s="230">
        <v>2.5</v>
      </c>
      <c r="J80" s="230">
        <v>1</v>
      </c>
      <c r="K80" s="230">
        <v>9</v>
      </c>
      <c r="L80" s="230">
        <v>4.5</v>
      </c>
      <c r="M80" s="230">
        <v>5</v>
      </c>
      <c r="N80" s="230">
        <v>12.5</v>
      </c>
      <c r="O80" s="230">
        <v>52</v>
      </c>
      <c r="P80" s="230">
        <v>10</v>
      </c>
      <c r="Q80" s="230">
        <v>4.5</v>
      </c>
      <c r="R80" s="230">
        <v>10.5</v>
      </c>
      <c r="S80" s="230">
        <v>8</v>
      </c>
      <c r="T80" s="230">
        <v>5.5</v>
      </c>
      <c r="U80" s="230">
        <v>13.5</v>
      </c>
    </row>
    <row r="81" spans="1:21" ht="10.15" customHeight="1" x14ac:dyDescent="0.2">
      <c r="A81" s="227" t="s">
        <v>8</v>
      </c>
      <c r="B81" s="230">
        <v>6.5</v>
      </c>
      <c r="C81" s="231"/>
      <c r="D81" s="231"/>
      <c r="E81" s="231"/>
      <c r="F81" s="231"/>
      <c r="G81" s="231"/>
      <c r="H81" s="231"/>
      <c r="I81" s="231"/>
      <c r="J81" s="231"/>
      <c r="K81" s="230">
        <v>3</v>
      </c>
      <c r="L81" s="230">
        <v>1</v>
      </c>
      <c r="M81" s="230">
        <v>2.5</v>
      </c>
      <c r="N81" s="231"/>
      <c r="O81" s="230">
        <v>4.5</v>
      </c>
      <c r="P81" s="231"/>
      <c r="Q81" s="231"/>
      <c r="R81" s="230">
        <v>3.5</v>
      </c>
      <c r="S81" s="230">
        <v>0.5</v>
      </c>
      <c r="T81" s="231"/>
      <c r="U81" s="230">
        <v>0.5</v>
      </c>
    </row>
    <row r="82" spans="1:21" x14ac:dyDescent="0.2">
      <c r="A82" s="228" t="s">
        <v>27</v>
      </c>
      <c r="B82" s="229">
        <v>83.5</v>
      </c>
      <c r="C82" s="229">
        <v>4.5</v>
      </c>
      <c r="D82" s="229">
        <v>6</v>
      </c>
      <c r="E82" s="229">
        <v>5</v>
      </c>
      <c r="F82" s="229">
        <v>13.5</v>
      </c>
      <c r="G82" s="229">
        <v>4</v>
      </c>
      <c r="H82" s="229">
        <v>2</v>
      </c>
      <c r="I82" s="229">
        <v>7</v>
      </c>
      <c r="J82" s="229">
        <v>17</v>
      </c>
      <c r="K82" s="229">
        <v>2</v>
      </c>
      <c r="L82" s="229">
        <v>8.5</v>
      </c>
      <c r="M82" s="229">
        <v>9.5</v>
      </c>
      <c r="N82" s="229">
        <v>4.5</v>
      </c>
      <c r="O82" s="229">
        <v>59</v>
      </c>
      <c r="P82" s="229">
        <v>6.5</v>
      </c>
      <c r="Q82" s="229">
        <v>14</v>
      </c>
      <c r="R82" s="229">
        <v>5.5</v>
      </c>
      <c r="S82" s="229">
        <v>9.5</v>
      </c>
      <c r="T82" s="229">
        <v>11.5</v>
      </c>
      <c r="U82" s="229">
        <v>12</v>
      </c>
    </row>
    <row r="83" spans="1:21" x14ac:dyDescent="0.2">
      <c r="A83" s="227" t="s">
        <v>6</v>
      </c>
      <c r="B83" s="230">
        <v>72.5</v>
      </c>
      <c r="C83" s="230">
        <v>4.5</v>
      </c>
      <c r="D83" s="230">
        <v>6</v>
      </c>
      <c r="E83" s="230">
        <v>5</v>
      </c>
      <c r="F83" s="230">
        <v>11</v>
      </c>
      <c r="G83" s="230">
        <v>2.5</v>
      </c>
      <c r="H83" s="230">
        <v>1</v>
      </c>
      <c r="I83" s="230">
        <v>5</v>
      </c>
      <c r="J83" s="230">
        <v>17</v>
      </c>
      <c r="K83" s="231"/>
      <c r="L83" s="230">
        <v>8.5</v>
      </c>
      <c r="M83" s="230">
        <v>7.5</v>
      </c>
      <c r="N83" s="230">
        <v>4.5</v>
      </c>
      <c r="O83" s="230">
        <v>56.5</v>
      </c>
      <c r="P83" s="230">
        <v>4</v>
      </c>
      <c r="Q83" s="230">
        <v>14</v>
      </c>
      <c r="R83" s="230">
        <v>5.5</v>
      </c>
      <c r="S83" s="230">
        <v>9.5</v>
      </c>
      <c r="T83" s="230">
        <v>11.5</v>
      </c>
      <c r="U83" s="230">
        <v>12</v>
      </c>
    </row>
    <row r="84" spans="1:21" ht="10.15" customHeight="1" x14ac:dyDescent="0.2">
      <c r="A84" s="227" t="s">
        <v>8</v>
      </c>
      <c r="B84" s="230">
        <v>11</v>
      </c>
      <c r="C84" s="231"/>
      <c r="D84" s="231"/>
      <c r="E84" s="231"/>
      <c r="F84" s="230">
        <v>2.5</v>
      </c>
      <c r="G84" s="230">
        <v>1.5</v>
      </c>
      <c r="H84" s="230">
        <v>1</v>
      </c>
      <c r="I84" s="230">
        <v>2</v>
      </c>
      <c r="J84" s="231"/>
      <c r="K84" s="230">
        <v>2</v>
      </c>
      <c r="L84" s="231"/>
      <c r="M84" s="230">
        <v>2</v>
      </c>
      <c r="N84" s="231"/>
      <c r="O84" s="230">
        <v>2.5</v>
      </c>
      <c r="P84" s="230">
        <v>2.5</v>
      </c>
      <c r="Q84" s="231"/>
      <c r="R84" s="231"/>
      <c r="S84" s="231"/>
      <c r="T84" s="231"/>
      <c r="U84" s="231"/>
    </row>
    <row r="85" spans="1:21" x14ac:dyDescent="0.2">
      <c r="A85" s="228" t="s">
        <v>28</v>
      </c>
      <c r="B85" s="229">
        <v>154</v>
      </c>
      <c r="C85" s="229">
        <v>1</v>
      </c>
      <c r="D85" s="229">
        <v>5</v>
      </c>
      <c r="E85" s="229">
        <v>7</v>
      </c>
      <c r="F85" s="229">
        <v>5.5</v>
      </c>
      <c r="G85" s="229">
        <v>10.5</v>
      </c>
      <c r="H85" s="229">
        <v>9</v>
      </c>
      <c r="I85" s="229">
        <v>12</v>
      </c>
      <c r="J85" s="229">
        <v>34</v>
      </c>
      <c r="K85" s="229">
        <v>7.5</v>
      </c>
      <c r="L85" s="229">
        <v>10</v>
      </c>
      <c r="M85" s="229">
        <v>14</v>
      </c>
      <c r="N85" s="229">
        <v>38.5</v>
      </c>
      <c r="O85" s="229">
        <v>137</v>
      </c>
      <c r="P85" s="229">
        <v>12.5</v>
      </c>
      <c r="Q85" s="229">
        <v>16.5</v>
      </c>
      <c r="R85" s="229">
        <v>26.5</v>
      </c>
      <c r="S85" s="229">
        <v>23</v>
      </c>
      <c r="T85" s="229">
        <v>27</v>
      </c>
      <c r="U85" s="229">
        <v>31</v>
      </c>
    </row>
    <row r="86" spans="1:21" x14ac:dyDescent="0.2">
      <c r="A86" s="227" t="s">
        <v>6</v>
      </c>
      <c r="B86" s="230">
        <v>142.5</v>
      </c>
      <c r="C86" s="230">
        <v>1</v>
      </c>
      <c r="D86" s="230">
        <v>5</v>
      </c>
      <c r="E86" s="230">
        <v>7</v>
      </c>
      <c r="F86" s="230">
        <v>5.5</v>
      </c>
      <c r="G86" s="230">
        <v>10.5</v>
      </c>
      <c r="H86" s="230">
        <v>9</v>
      </c>
      <c r="I86" s="230">
        <v>9.5</v>
      </c>
      <c r="J86" s="230">
        <v>31.5</v>
      </c>
      <c r="K86" s="230">
        <v>7.5</v>
      </c>
      <c r="L86" s="230">
        <v>7</v>
      </c>
      <c r="M86" s="230">
        <v>11</v>
      </c>
      <c r="N86" s="230">
        <v>38</v>
      </c>
      <c r="O86" s="230">
        <v>121.5</v>
      </c>
      <c r="P86" s="230">
        <v>9.5</v>
      </c>
      <c r="Q86" s="230">
        <v>14</v>
      </c>
      <c r="R86" s="230">
        <v>23.5</v>
      </c>
      <c r="S86" s="230">
        <v>23</v>
      </c>
      <c r="T86" s="230">
        <v>25.5</v>
      </c>
      <c r="U86" s="230">
        <v>26</v>
      </c>
    </row>
    <row r="87" spans="1:21" ht="10.15" customHeight="1" x14ac:dyDescent="0.2">
      <c r="A87" s="227" t="s">
        <v>8</v>
      </c>
      <c r="B87" s="230">
        <v>11.5</v>
      </c>
      <c r="C87" s="231"/>
      <c r="D87" s="231"/>
      <c r="E87" s="231"/>
      <c r="F87" s="231"/>
      <c r="G87" s="231"/>
      <c r="H87" s="231"/>
      <c r="I87" s="230">
        <v>2.5</v>
      </c>
      <c r="J87" s="230">
        <v>2.5</v>
      </c>
      <c r="K87" s="231"/>
      <c r="L87" s="230">
        <v>3</v>
      </c>
      <c r="M87" s="230">
        <v>3</v>
      </c>
      <c r="N87" s="230">
        <v>0.5</v>
      </c>
      <c r="O87" s="230">
        <v>15.5</v>
      </c>
      <c r="P87" s="230">
        <v>3</v>
      </c>
      <c r="Q87" s="230">
        <v>2.5</v>
      </c>
      <c r="R87" s="230">
        <v>3</v>
      </c>
      <c r="S87" s="231"/>
      <c r="T87" s="230">
        <v>1.5</v>
      </c>
      <c r="U87" s="230">
        <v>5</v>
      </c>
    </row>
    <row r="88" spans="1:21" x14ac:dyDescent="0.2">
      <c r="A88" s="228" t="s">
        <v>29</v>
      </c>
      <c r="B88" s="229">
        <v>32.5</v>
      </c>
      <c r="C88" s="229">
        <v>1</v>
      </c>
      <c r="D88" s="232"/>
      <c r="E88" s="229">
        <v>2</v>
      </c>
      <c r="F88" s="229">
        <v>0.5</v>
      </c>
      <c r="G88" s="229">
        <v>5</v>
      </c>
      <c r="H88" s="232"/>
      <c r="I88" s="229">
        <v>4.5</v>
      </c>
      <c r="J88" s="229">
        <v>6</v>
      </c>
      <c r="K88" s="229">
        <v>6.5</v>
      </c>
      <c r="L88" s="229">
        <v>2</v>
      </c>
      <c r="M88" s="229">
        <v>2.5</v>
      </c>
      <c r="N88" s="229">
        <v>2.5</v>
      </c>
      <c r="O88" s="229">
        <v>19.5</v>
      </c>
      <c r="P88" s="232"/>
      <c r="Q88" s="229">
        <v>2</v>
      </c>
      <c r="R88" s="232"/>
      <c r="S88" s="229">
        <v>2.5</v>
      </c>
      <c r="T88" s="229">
        <v>6.5</v>
      </c>
      <c r="U88" s="229">
        <v>8.5</v>
      </c>
    </row>
    <row r="89" spans="1:21" x14ac:dyDescent="0.2">
      <c r="A89" s="227" t="s">
        <v>6</v>
      </c>
      <c r="B89" s="230">
        <v>31</v>
      </c>
      <c r="C89" s="230">
        <v>1</v>
      </c>
      <c r="D89" s="231"/>
      <c r="E89" s="230">
        <v>2</v>
      </c>
      <c r="F89" s="230">
        <v>0.5</v>
      </c>
      <c r="G89" s="230">
        <v>5</v>
      </c>
      <c r="H89" s="231"/>
      <c r="I89" s="230">
        <v>4.5</v>
      </c>
      <c r="J89" s="230">
        <v>4.5</v>
      </c>
      <c r="K89" s="230">
        <v>6.5</v>
      </c>
      <c r="L89" s="230">
        <v>2</v>
      </c>
      <c r="M89" s="230">
        <v>2.5</v>
      </c>
      <c r="N89" s="230">
        <v>2.5</v>
      </c>
      <c r="O89" s="230">
        <v>17.5</v>
      </c>
      <c r="P89" s="231"/>
      <c r="Q89" s="230">
        <v>2</v>
      </c>
      <c r="R89" s="231"/>
      <c r="S89" s="230">
        <v>2.5</v>
      </c>
      <c r="T89" s="230">
        <v>5.5</v>
      </c>
      <c r="U89" s="230">
        <v>7.5</v>
      </c>
    </row>
    <row r="90" spans="1:21" ht="10.15" customHeight="1" x14ac:dyDescent="0.2">
      <c r="A90" s="227" t="s">
        <v>8</v>
      </c>
      <c r="B90" s="230">
        <v>1.5</v>
      </c>
      <c r="C90" s="231"/>
      <c r="D90" s="231"/>
      <c r="E90" s="231"/>
      <c r="F90" s="231"/>
      <c r="G90" s="231"/>
      <c r="H90" s="231"/>
      <c r="I90" s="231"/>
      <c r="J90" s="230">
        <v>1.5</v>
      </c>
      <c r="K90" s="231"/>
      <c r="L90" s="231"/>
      <c r="M90" s="231"/>
      <c r="N90" s="231"/>
      <c r="O90" s="230">
        <v>2</v>
      </c>
      <c r="P90" s="231"/>
      <c r="Q90" s="231"/>
      <c r="R90" s="231"/>
      <c r="S90" s="231"/>
      <c r="T90" s="230">
        <v>1</v>
      </c>
      <c r="U90" s="230">
        <v>1</v>
      </c>
    </row>
    <row r="91" spans="1:21" x14ac:dyDescent="0.2">
      <c r="A91" s="228" t="s">
        <v>164</v>
      </c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29">
        <v>1</v>
      </c>
      <c r="P91" s="232"/>
      <c r="Q91" s="232"/>
      <c r="R91" s="232"/>
      <c r="S91" s="232"/>
      <c r="T91" s="232"/>
      <c r="U91" s="229">
        <v>1</v>
      </c>
    </row>
    <row r="92" spans="1:21" x14ac:dyDescent="0.2">
      <c r="A92" s="227" t="s">
        <v>6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0">
        <v>1</v>
      </c>
      <c r="P92" s="231"/>
      <c r="Q92" s="231"/>
      <c r="R92" s="231"/>
      <c r="S92" s="231"/>
      <c r="T92" s="231"/>
      <c r="U92" s="230">
        <v>1</v>
      </c>
    </row>
    <row r="93" spans="1:21" ht="10.15" customHeight="1" x14ac:dyDescent="0.2">
      <c r="A93" s="228" t="s">
        <v>30</v>
      </c>
      <c r="B93" s="229">
        <v>82.5</v>
      </c>
      <c r="C93" s="229">
        <v>2</v>
      </c>
      <c r="D93" s="229">
        <v>6</v>
      </c>
      <c r="E93" s="229">
        <v>4.5</v>
      </c>
      <c r="F93" s="229">
        <v>5.5</v>
      </c>
      <c r="G93" s="229">
        <v>10</v>
      </c>
      <c r="H93" s="229">
        <v>5.5</v>
      </c>
      <c r="I93" s="229">
        <v>8</v>
      </c>
      <c r="J93" s="229">
        <v>4.5</v>
      </c>
      <c r="K93" s="229">
        <v>9.5</v>
      </c>
      <c r="L93" s="229">
        <v>11.5</v>
      </c>
      <c r="M93" s="229">
        <v>9.5</v>
      </c>
      <c r="N93" s="229">
        <v>6</v>
      </c>
      <c r="O93" s="229">
        <v>42.5</v>
      </c>
      <c r="P93" s="229">
        <v>4.5</v>
      </c>
      <c r="Q93" s="229">
        <v>10.5</v>
      </c>
      <c r="R93" s="229">
        <v>3.5</v>
      </c>
      <c r="S93" s="229">
        <v>3</v>
      </c>
      <c r="T93" s="229">
        <v>5.5</v>
      </c>
      <c r="U93" s="229">
        <v>15.5</v>
      </c>
    </row>
    <row r="94" spans="1:21" x14ac:dyDescent="0.2">
      <c r="A94" s="227" t="s">
        <v>6</v>
      </c>
      <c r="B94" s="230">
        <v>70</v>
      </c>
      <c r="C94" s="230">
        <v>1.5</v>
      </c>
      <c r="D94" s="230">
        <v>6</v>
      </c>
      <c r="E94" s="230">
        <v>4.5</v>
      </c>
      <c r="F94" s="230">
        <v>2.5</v>
      </c>
      <c r="G94" s="230">
        <v>9</v>
      </c>
      <c r="H94" s="230">
        <v>5.5</v>
      </c>
      <c r="I94" s="230">
        <v>4.5</v>
      </c>
      <c r="J94" s="230">
        <v>3.5</v>
      </c>
      <c r="K94" s="230">
        <v>8</v>
      </c>
      <c r="L94" s="230">
        <v>9.5</v>
      </c>
      <c r="M94" s="230">
        <v>9.5</v>
      </c>
      <c r="N94" s="230">
        <v>6</v>
      </c>
      <c r="O94" s="230">
        <v>38</v>
      </c>
      <c r="P94" s="230">
        <v>3.5</v>
      </c>
      <c r="Q94" s="230">
        <v>9.5</v>
      </c>
      <c r="R94" s="230">
        <v>2.5</v>
      </c>
      <c r="S94" s="230">
        <v>2.5</v>
      </c>
      <c r="T94" s="230">
        <v>5.5</v>
      </c>
      <c r="U94" s="230">
        <v>14.5</v>
      </c>
    </row>
    <row r="95" spans="1:21" x14ac:dyDescent="0.2">
      <c r="A95" s="227" t="s">
        <v>8</v>
      </c>
      <c r="B95" s="230">
        <v>12.5</v>
      </c>
      <c r="C95" s="230">
        <v>0.5</v>
      </c>
      <c r="D95" s="231"/>
      <c r="E95" s="231"/>
      <c r="F95" s="230">
        <v>3</v>
      </c>
      <c r="G95" s="230">
        <v>1</v>
      </c>
      <c r="H95" s="231"/>
      <c r="I95" s="230">
        <v>3.5</v>
      </c>
      <c r="J95" s="230">
        <v>1</v>
      </c>
      <c r="K95" s="230">
        <v>1.5</v>
      </c>
      <c r="L95" s="230">
        <v>2</v>
      </c>
      <c r="M95" s="231"/>
      <c r="N95" s="231"/>
      <c r="O95" s="230">
        <v>4.5</v>
      </c>
      <c r="P95" s="230">
        <v>1</v>
      </c>
      <c r="Q95" s="230">
        <v>1</v>
      </c>
      <c r="R95" s="230">
        <v>1</v>
      </c>
      <c r="S95" s="230">
        <v>0.5</v>
      </c>
      <c r="T95" s="231"/>
      <c r="U95" s="230">
        <v>1</v>
      </c>
    </row>
    <row r="96" spans="1:21" ht="10.15" customHeight="1" x14ac:dyDescent="0.2">
      <c r="A96" s="228" t="s">
        <v>31</v>
      </c>
      <c r="B96" s="229">
        <v>46.5</v>
      </c>
      <c r="C96" s="229">
        <v>6</v>
      </c>
      <c r="D96" s="232"/>
      <c r="E96" s="229">
        <v>7</v>
      </c>
      <c r="F96" s="229">
        <v>7.5</v>
      </c>
      <c r="G96" s="229">
        <v>1</v>
      </c>
      <c r="H96" s="229">
        <v>4.5</v>
      </c>
      <c r="I96" s="229">
        <v>8.5</v>
      </c>
      <c r="J96" s="229">
        <v>4</v>
      </c>
      <c r="K96" s="232"/>
      <c r="L96" s="229">
        <v>3</v>
      </c>
      <c r="M96" s="229">
        <v>2</v>
      </c>
      <c r="N96" s="229">
        <v>3</v>
      </c>
      <c r="O96" s="229">
        <v>33</v>
      </c>
      <c r="P96" s="229">
        <v>8.5</v>
      </c>
      <c r="Q96" s="229">
        <v>2</v>
      </c>
      <c r="R96" s="229">
        <v>4.5</v>
      </c>
      <c r="S96" s="232"/>
      <c r="T96" s="229">
        <v>7.5</v>
      </c>
      <c r="U96" s="229">
        <v>10.5</v>
      </c>
    </row>
    <row r="97" spans="1:21" x14ac:dyDescent="0.2">
      <c r="A97" s="227" t="s">
        <v>6</v>
      </c>
      <c r="B97" s="230">
        <v>39.5</v>
      </c>
      <c r="C97" s="230">
        <v>6</v>
      </c>
      <c r="D97" s="231"/>
      <c r="E97" s="230">
        <v>7</v>
      </c>
      <c r="F97" s="230">
        <v>5</v>
      </c>
      <c r="G97" s="230">
        <v>1</v>
      </c>
      <c r="H97" s="230">
        <v>2.5</v>
      </c>
      <c r="I97" s="230">
        <v>7.5</v>
      </c>
      <c r="J97" s="230">
        <v>4</v>
      </c>
      <c r="K97" s="231"/>
      <c r="L97" s="230">
        <v>3</v>
      </c>
      <c r="M97" s="230">
        <v>2</v>
      </c>
      <c r="N97" s="230">
        <v>1.5</v>
      </c>
      <c r="O97" s="230">
        <v>25</v>
      </c>
      <c r="P97" s="230">
        <v>6.5</v>
      </c>
      <c r="Q97" s="230">
        <v>2</v>
      </c>
      <c r="R97" s="230">
        <v>1.5</v>
      </c>
      <c r="S97" s="231"/>
      <c r="T97" s="230">
        <v>6.5</v>
      </c>
      <c r="U97" s="230">
        <v>8.5</v>
      </c>
    </row>
    <row r="98" spans="1:21" ht="10.15" customHeight="1" x14ac:dyDescent="0.2">
      <c r="A98" s="227" t="s">
        <v>8</v>
      </c>
      <c r="B98" s="230">
        <v>7</v>
      </c>
      <c r="C98" s="231"/>
      <c r="D98" s="231"/>
      <c r="E98" s="231"/>
      <c r="F98" s="230">
        <v>2.5</v>
      </c>
      <c r="G98" s="231"/>
      <c r="H98" s="230">
        <v>2</v>
      </c>
      <c r="I98" s="230">
        <v>1</v>
      </c>
      <c r="J98" s="231"/>
      <c r="K98" s="231"/>
      <c r="L98" s="231"/>
      <c r="M98" s="231"/>
      <c r="N98" s="230">
        <v>1.5</v>
      </c>
      <c r="O98" s="230">
        <v>8</v>
      </c>
      <c r="P98" s="230">
        <v>2</v>
      </c>
      <c r="Q98" s="231"/>
      <c r="R98" s="230">
        <v>3</v>
      </c>
      <c r="S98" s="231"/>
      <c r="T98" s="230">
        <v>1</v>
      </c>
      <c r="U98" s="230">
        <v>2</v>
      </c>
    </row>
    <row r="99" spans="1:21" x14ac:dyDescent="0.2">
      <c r="A99" s="228" t="s">
        <v>32</v>
      </c>
      <c r="B99" s="229">
        <v>53.5</v>
      </c>
      <c r="C99" s="229">
        <v>2.5</v>
      </c>
      <c r="D99" s="229">
        <v>6</v>
      </c>
      <c r="E99" s="229">
        <v>2.5</v>
      </c>
      <c r="F99" s="229">
        <v>1.5</v>
      </c>
      <c r="G99" s="229">
        <v>1.5</v>
      </c>
      <c r="H99" s="229">
        <v>4</v>
      </c>
      <c r="I99" s="229">
        <v>4</v>
      </c>
      <c r="J99" s="229">
        <v>2</v>
      </c>
      <c r="K99" s="229">
        <v>5.5</v>
      </c>
      <c r="L99" s="229">
        <v>2.5</v>
      </c>
      <c r="M99" s="229">
        <v>9.5</v>
      </c>
      <c r="N99" s="229">
        <v>12</v>
      </c>
      <c r="O99" s="229">
        <v>28</v>
      </c>
      <c r="P99" s="232"/>
      <c r="Q99" s="232"/>
      <c r="R99" s="229">
        <v>0.5</v>
      </c>
      <c r="S99" s="229">
        <v>13.5</v>
      </c>
      <c r="T99" s="229">
        <v>9.5</v>
      </c>
      <c r="U99" s="229">
        <v>4.5</v>
      </c>
    </row>
    <row r="100" spans="1:21" x14ac:dyDescent="0.2">
      <c r="A100" s="227" t="s">
        <v>6</v>
      </c>
      <c r="B100" s="230">
        <v>53.5</v>
      </c>
      <c r="C100" s="230">
        <v>2.5</v>
      </c>
      <c r="D100" s="230">
        <v>6</v>
      </c>
      <c r="E100" s="230">
        <v>2.5</v>
      </c>
      <c r="F100" s="230">
        <v>1.5</v>
      </c>
      <c r="G100" s="230">
        <v>1.5</v>
      </c>
      <c r="H100" s="230">
        <v>4</v>
      </c>
      <c r="I100" s="230">
        <v>4</v>
      </c>
      <c r="J100" s="230">
        <v>2</v>
      </c>
      <c r="K100" s="230">
        <v>5.5</v>
      </c>
      <c r="L100" s="230">
        <v>2.5</v>
      </c>
      <c r="M100" s="230">
        <v>9.5</v>
      </c>
      <c r="N100" s="230">
        <v>12</v>
      </c>
      <c r="O100" s="230">
        <v>28</v>
      </c>
      <c r="P100" s="231"/>
      <c r="Q100" s="231"/>
      <c r="R100" s="230">
        <v>0.5</v>
      </c>
      <c r="S100" s="230">
        <v>13.5</v>
      </c>
      <c r="T100" s="230">
        <v>9.5</v>
      </c>
      <c r="U100" s="230">
        <v>4.5</v>
      </c>
    </row>
    <row r="101" spans="1:21" ht="10.15" customHeight="1" x14ac:dyDescent="0.2">
      <c r="A101" s="228" t="s">
        <v>33</v>
      </c>
      <c r="B101" s="229">
        <v>35.5</v>
      </c>
      <c r="C101" s="229">
        <v>2</v>
      </c>
      <c r="D101" s="229">
        <v>5</v>
      </c>
      <c r="E101" s="229">
        <v>4.5</v>
      </c>
      <c r="F101" s="232"/>
      <c r="G101" s="229">
        <v>4.5</v>
      </c>
      <c r="H101" s="229">
        <v>6</v>
      </c>
      <c r="I101" s="229">
        <v>6</v>
      </c>
      <c r="J101" s="229">
        <v>0.5</v>
      </c>
      <c r="K101" s="229">
        <v>0.5</v>
      </c>
      <c r="L101" s="229">
        <v>2</v>
      </c>
      <c r="M101" s="229">
        <v>4.5</v>
      </c>
      <c r="N101" s="232"/>
      <c r="O101" s="229">
        <v>11.5</v>
      </c>
      <c r="P101" s="229">
        <v>2</v>
      </c>
      <c r="Q101" s="229">
        <v>2.5</v>
      </c>
      <c r="R101" s="232"/>
      <c r="S101" s="229">
        <v>3.5</v>
      </c>
      <c r="T101" s="232"/>
      <c r="U101" s="229">
        <v>3.5</v>
      </c>
    </row>
    <row r="102" spans="1:21" x14ac:dyDescent="0.2">
      <c r="A102" s="227" t="s">
        <v>8</v>
      </c>
      <c r="B102" s="230">
        <v>4</v>
      </c>
      <c r="C102" s="231"/>
      <c r="D102" s="231"/>
      <c r="E102" s="231"/>
      <c r="F102" s="231"/>
      <c r="G102" s="230">
        <v>1</v>
      </c>
      <c r="H102" s="231"/>
      <c r="I102" s="230">
        <v>2.5</v>
      </c>
      <c r="J102" s="230">
        <v>0.5</v>
      </c>
      <c r="K102" s="231"/>
      <c r="L102" s="231"/>
      <c r="M102" s="231"/>
      <c r="N102" s="231"/>
      <c r="O102" s="230">
        <v>2.5</v>
      </c>
      <c r="P102" s="230">
        <v>0.5</v>
      </c>
      <c r="Q102" s="230">
        <v>2</v>
      </c>
      <c r="R102" s="231"/>
      <c r="S102" s="231"/>
      <c r="T102" s="231"/>
      <c r="U102" s="231"/>
    </row>
    <row r="103" spans="1:21" x14ac:dyDescent="0.2">
      <c r="A103" s="227" t="s">
        <v>6</v>
      </c>
      <c r="B103" s="230">
        <v>31.5</v>
      </c>
      <c r="C103" s="230">
        <v>2</v>
      </c>
      <c r="D103" s="230">
        <v>5</v>
      </c>
      <c r="E103" s="230">
        <v>4.5</v>
      </c>
      <c r="F103" s="231"/>
      <c r="G103" s="230">
        <v>3.5</v>
      </c>
      <c r="H103" s="230">
        <v>6</v>
      </c>
      <c r="I103" s="230">
        <v>3.5</v>
      </c>
      <c r="J103" s="231"/>
      <c r="K103" s="230">
        <v>0.5</v>
      </c>
      <c r="L103" s="230">
        <v>2</v>
      </c>
      <c r="M103" s="230">
        <v>4.5</v>
      </c>
      <c r="N103" s="231"/>
      <c r="O103" s="230">
        <v>9</v>
      </c>
      <c r="P103" s="230">
        <v>1.5</v>
      </c>
      <c r="Q103" s="230">
        <v>0.5</v>
      </c>
      <c r="R103" s="231"/>
      <c r="S103" s="230">
        <v>3.5</v>
      </c>
      <c r="T103" s="231"/>
      <c r="U103" s="230">
        <v>3.5</v>
      </c>
    </row>
    <row r="104" spans="1:21" ht="10.15" customHeight="1" x14ac:dyDescent="0.2">
      <c r="A104" s="228" t="s">
        <v>34</v>
      </c>
      <c r="B104" s="229">
        <v>65.5</v>
      </c>
      <c r="C104" s="229">
        <v>2</v>
      </c>
      <c r="D104" s="229">
        <v>2.5</v>
      </c>
      <c r="E104" s="229">
        <v>10.5</v>
      </c>
      <c r="F104" s="229">
        <v>4.5</v>
      </c>
      <c r="G104" s="229">
        <v>0.5</v>
      </c>
      <c r="H104" s="229">
        <v>5</v>
      </c>
      <c r="I104" s="229">
        <v>8.5</v>
      </c>
      <c r="J104" s="229">
        <v>5</v>
      </c>
      <c r="K104" s="229">
        <v>7</v>
      </c>
      <c r="L104" s="229">
        <v>4</v>
      </c>
      <c r="M104" s="229">
        <v>7.5</v>
      </c>
      <c r="N104" s="229">
        <v>8.5</v>
      </c>
      <c r="O104" s="229">
        <v>28</v>
      </c>
      <c r="P104" s="229">
        <v>3</v>
      </c>
      <c r="Q104" s="229">
        <v>5</v>
      </c>
      <c r="R104" s="229">
        <v>6.5</v>
      </c>
      <c r="S104" s="229">
        <v>4.5</v>
      </c>
      <c r="T104" s="229">
        <v>5.5</v>
      </c>
      <c r="U104" s="229">
        <v>3.5</v>
      </c>
    </row>
    <row r="105" spans="1:21" x14ac:dyDescent="0.2">
      <c r="A105" s="227" t="s">
        <v>6</v>
      </c>
      <c r="B105" s="230">
        <v>54</v>
      </c>
      <c r="C105" s="230">
        <v>2</v>
      </c>
      <c r="D105" s="230">
        <v>2.5</v>
      </c>
      <c r="E105" s="230">
        <v>10.5</v>
      </c>
      <c r="F105" s="230">
        <v>2.5</v>
      </c>
      <c r="G105" s="231"/>
      <c r="H105" s="230">
        <v>4.5</v>
      </c>
      <c r="I105" s="230">
        <v>6.5</v>
      </c>
      <c r="J105" s="230">
        <v>5</v>
      </c>
      <c r="K105" s="230">
        <v>7</v>
      </c>
      <c r="L105" s="230">
        <v>0.5</v>
      </c>
      <c r="M105" s="230">
        <v>6.5</v>
      </c>
      <c r="N105" s="230">
        <v>6.5</v>
      </c>
      <c r="O105" s="230">
        <v>24</v>
      </c>
      <c r="P105" s="230">
        <v>3</v>
      </c>
      <c r="Q105" s="230">
        <v>5</v>
      </c>
      <c r="R105" s="230">
        <v>3.5</v>
      </c>
      <c r="S105" s="230">
        <v>4.5</v>
      </c>
      <c r="T105" s="230">
        <v>5.5</v>
      </c>
      <c r="U105" s="230">
        <v>2.5</v>
      </c>
    </row>
    <row r="106" spans="1:21" x14ac:dyDescent="0.2">
      <c r="A106" s="227" t="s">
        <v>8</v>
      </c>
      <c r="B106" s="230">
        <v>11.5</v>
      </c>
      <c r="C106" s="231"/>
      <c r="D106" s="231"/>
      <c r="E106" s="231"/>
      <c r="F106" s="230">
        <v>2</v>
      </c>
      <c r="G106" s="230">
        <v>0.5</v>
      </c>
      <c r="H106" s="230">
        <v>0.5</v>
      </c>
      <c r="I106" s="230">
        <v>2</v>
      </c>
      <c r="J106" s="231"/>
      <c r="K106" s="231"/>
      <c r="L106" s="230">
        <v>3.5</v>
      </c>
      <c r="M106" s="230">
        <v>1</v>
      </c>
      <c r="N106" s="230">
        <v>2</v>
      </c>
      <c r="O106" s="230">
        <v>4</v>
      </c>
      <c r="P106" s="231"/>
      <c r="Q106" s="231"/>
      <c r="R106" s="230">
        <v>3</v>
      </c>
      <c r="S106" s="231"/>
      <c r="T106" s="231"/>
      <c r="U106" s="230">
        <v>1</v>
      </c>
    </row>
    <row r="107" spans="1:21" ht="10.15" customHeight="1" x14ac:dyDescent="0.2">
      <c r="A107" s="228" t="s">
        <v>88</v>
      </c>
      <c r="B107" s="229">
        <v>7</v>
      </c>
      <c r="C107" s="232"/>
      <c r="D107" s="232"/>
      <c r="E107" s="232"/>
      <c r="F107" s="229">
        <v>2</v>
      </c>
      <c r="G107" s="232"/>
      <c r="H107" s="232"/>
      <c r="I107" s="232"/>
      <c r="J107" s="229">
        <v>1</v>
      </c>
      <c r="K107" s="232"/>
      <c r="L107" s="229">
        <v>3</v>
      </c>
      <c r="M107" s="229">
        <v>1</v>
      </c>
      <c r="N107" s="232"/>
      <c r="O107" s="229">
        <v>7</v>
      </c>
      <c r="P107" s="232"/>
      <c r="Q107" s="229">
        <v>2</v>
      </c>
      <c r="R107" s="229">
        <v>3</v>
      </c>
      <c r="S107" s="229">
        <v>2</v>
      </c>
      <c r="T107" s="232"/>
      <c r="U107" s="232"/>
    </row>
    <row r="108" spans="1:21" x14ac:dyDescent="0.2">
      <c r="A108" s="227" t="s">
        <v>6</v>
      </c>
      <c r="B108" s="230">
        <v>6</v>
      </c>
      <c r="C108" s="231"/>
      <c r="D108" s="231"/>
      <c r="E108" s="231"/>
      <c r="F108" s="230">
        <v>2</v>
      </c>
      <c r="G108" s="231"/>
      <c r="H108" s="231"/>
      <c r="I108" s="231"/>
      <c r="J108" s="231"/>
      <c r="K108" s="231"/>
      <c r="L108" s="230">
        <v>3</v>
      </c>
      <c r="M108" s="230">
        <v>1</v>
      </c>
      <c r="N108" s="231"/>
      <c r="O108" s="230">
        <v>5</v>
      </c>
      <c r="P108" s="231"/>
      <c r="Q108" s="230">
        <v>2</v>
      </c>
      <c r="R108" s="230">
        <v>1</v>
      </c>
      <c r="S108" s="230">
        <v>2</v>
      </c>
      <c r="T108" s="231"/>
      <c r="U108" s="231"/>
    </row>
    <row r="109" spans="1:21" x14ac:dyDescent="0.2">
      <c r="A109" s="227" t="s">
        <v>8</v>
      </c>
      <c r="B109" s="230">
        <v>1</v>
      </c>
      <c r="C109" s="231"/>
      <c r="D109" s="231"/>
      <c r="E109" s="231"/>
      <c r="F109" s="231"/>
      <c r="G109" s="231"/>
      <c r="H109" s="231"/>
      <c r="I109" s="231"/>
      <c r="J109" s="230">
        <v>1</v>
      </c>
      <c r="K109" s="231"/>
      <c r="L109" s="231"/>
      <c r="M109" s="231"/>
      <c r="N109" s="231"/>
      <c r="O109" s="230">
        <v>2</v>
      </c>
      <c r="P109" s="231"/>
      <c r="Q109" s="231"/>
      <c r="R109" s="230">
        <v>2</v>
      </c>
      <c r="S109" s="231"/>
      <c r="T109" s="231"/>
      <c r="U109" s="231"/>
    </row>
    <row r="110" spans="1:21" ht="10.15" customHeight="1" x14ac:dyDescent="0.2">
      <c r="A110" s="228" t="s">
        <v>35</v>
      </c>
      <c r="B110" s="229">
        <v>33</v>
      </c>
      <c r="C110" s="229">
        <v>4.5</v>
      </c>
      <c r="D110" s="229">
        <v>2</v>
      </c>
      <c r="E110" s="229">
        <v>2.5</v>
      </c>
      <c r="F110" s="232"/>
      <c r="G110" s="229">
        <v>2.5</v>
      </c>
      <c r="H110" s="229">
        <v>3</v>
      </c>
      <c r="I110" s="229">
        <v>1</v>
      </c>
      <c r="J110" s="229">
        <v>2.5</v>
      </c>
      <c r="K110" s="229">
        <v>8</v>
      </c>
      <c r="L110" s="229">
        <v>2</v>
      </c>
      <c r="M110" s="229">
        <v>1</v>
      </c>
      <c r="N110" s="229">
        <v>4</v>
      </c>
      <c r="O110" s="229">
        <v>27.5</v>
      </c>
      <c r="P110" s="229">
        <v>5.5</v>
      </c>
      <c r="Q110" s="229">
        <v>5.5</v>
      </c>
      <c r="R110" s="229">
        <v>4.5</v>
      </c>
      <c r="S110" s="229">
        <v>3.5</v>
      </c>
      <c r="T110" s="229">
        <v>7.5</v>
      </c>
      <c r="U110" s="229">
        <v>1</v>
      </c>
    </row>
    <row r="111" spans="1:21" x14ac:dyDescent="0.2">
      <c r="A111" s="227" t="s">
        <v>6</v>
      </c>
      <c r="B111" s="230">
        <v>27</v>
      </c>
      <c r="C111" s="230">
        <v>4.5</v>
      </c>
      <c r="D111" s="230">
        <v>2</v>
      </c>
      <c r="E111" s="231"/>
      <c r="F111" s="231"/>
      <c r="G111" s="230">
        <v>2.5</v>
      </c>
      <c r="H111" s="230">
        <v>0.5</v>
      </c>
      <c r="I111" s="230">
        <v>1</v>
      </c>
      <c r="J111" s="230">
        <v>2.5</v>
      </c>
      <c r="K111" s="230">
        <v>7</v>
      </c>
      <c r="L111" s="230">
        <v>2</v>
      </c>
      <c r="M111" s="230">
        <v>1</v>
      </c>
      <c r="N111" s="230">
        <v>4</v>
      </c>
      <c r="O111" s="230">
        <v>24.5</v>
      </c>
      <c r="P111" s="230">
        <v>5.5</v>
      </c>
      <c r="Q111" s="230">
        <v>5.5</v>
      </c>
      <c r="R111" s="230">
        <v>1.5</v>
      </c>
      <c r="S111" s="230">
        <v>3.5</v>
      </c>
      <c r="T111" s="230">
        <v>7.5</v>
      </c>
      <c r="U111" s="230">
        <v>1</v>
      </c>
    </row>
    <row r="112" spans="1:21" x14ac:dyDescent="0.2">
      <c r="A112" s="227" t="s">
        <v>8</v>
      </c>
      <c r="B112" s="230">
        <v>6</v>
      </c>
      <c r="C112" s="231"/>
      <c r="D112" s="231"/>
      <c r="E112" s="230">
        <v>2.5</v>
      </c>
      <c r="F112" s="231"/>
      <c r="G112" s="231"/>
      <c r="H112" s="230">
        <v>2.5</v>
      </c>
      <c r="I112" s="231"/>
      <c r="J112" s="231"/>
      <c r="K112" s="230">
        <v>1</v>
      </c>
      <c r="L112" s="231"/>
      <c r="M112" s="231"/>
      <c r="N112" s="231"/>
      <c r="O112" s="230">
        <v>3</v>
      </c>
      <c r="P112" s="231"/>
      <c r="Q112" s="231"/>
      <c r="R112" s="230">
        <v>3</v>
      </c>
      <c r="S112" s="231"/>
      <c r="T112" s="231"/>
      <c r="U112" s="231"/>
    </row>
    <row r="113" spans="1:21" ht="10.15" customHeight="1" x14ac:dyDescent="0.2">
      <c r="A113" s="228" t="s">
        <v>36</v>
      </c>
      <c r="B113" s="229">
        <v>33</v>
      </c>
      <c r="C113" s="229">
        <v>1.5</v>
      </c>
      <c r="D113" s="229">
        <v>3</v>
      </c>
      <c r="E113" s="229">
        <v>3</v>
      </c>
      <c r="F113" s="229">
        <v>2</v>
      </c>
      <c r="G113" s="229">
        <v>1.5</v>
      </c>
      <c r="H113" s="229">
        <v>5</v>
      </c>
      <c r="I113" s="229">
        <v>1.5</v>
      </c>
      <c r="J113" s="229">
        <v>5</v>
      </c>
      <c r="K113" s="229">
        <v>1</v>
      </c>
      <c r="L113" s="229">
        <v>3.5</v>
      </c>
      <c r="M113" s="229">
        <v>3.5</v>
      </c>
      <c r="N113" s="229">
        <v>2.5</v>
      </c>
      <c r="O113" s="229">
        <v>15.5</v>
      </c>
      <c r="P113" s="229">
        <v>0.5</v>
      </c>
      <c r="Q113" s="229">
        <v>2</v>
      </c>
      <c r="R113" s="229">
        <v>3</v>
      </c>
      <c r="S113" s="229">
        <v>2.5</v>
      </c>
      <c r="T113" s="229">
        <v>3</v>
      </c>
      <c r="U113" s="229">
        <v>4.5</v>
      </c>
    </row>
    <row r="114" spans="1:21" x14ac:dyDescent="0.2">
      <c r="A114" s="227" t="s">
        <v>6</v>
      </c>
      <c r="B114" s="230">
        <v>30.5</v>
      </c>
      <c r="C114" s="230">
        <v>1.5</v>
      </c>
      <c r="D114" s="230">
        <v>3</v>
      </c>
      <c r="E114" s="230">
        <v>3</v>
      </c>
      <c r="F114" s="230">
        <v>2</v>
      </c>
      <c r="G114" s="230">
        <v>0.5</v>
      </c>
      <c r="H114" s="230">
        <v>5</v>
      </c>
      <c r="I114" s="230">
        <v>1.5</v>
      </c>
      <c r="J114" s="230">
        <v>5</v>
      </c>
      <c r="K114" s="230">
        <v>1</v>
      </c>
      <c r="L114" s="230">
        <v>3.5</v>
      </c>
      <c r="M114" s="230">
        <v>2.5</v>
      </c>
      <c r="N114" s="230">
        <v>2</v>
      </c>
      <c r="O114" s="230">
        <v>13.5</v>
      </c>
      <c r="P114" s="230">
        <v>0.5</v>
      </c>
      <c r="Q114" s="230">
        <v>2</v>
      </c>
      <c r="R114" s="230">
        <v>3</v>
      </c>
      <c r="S114" s="230">
        <v>0.5</v>
      </c>
      <c r="T114" s="230">
        <v>3</v>
      </c>
      <c r="U114" s="230">
        <v>4.5</v>
      </c>
    </row>
    <row r="115" spans="1:21" x14ac:dyDescent="0.2">
      <c r="A115" s="227" t="s">
        <v>8</v>
      </c>
      <c r="B115" s="230">
        <v>2.5</v>
      </c>
      <c r="C115" s="231"/>
      <c r="D115" s="231"/>
      <c r="E115" s="231"/>
      <c r="F115" s="231"/>
      <c r="G115" s="230">
        <v>1</v>
      </c>
      <c r="H115" s="231"/>
      <c r="I115" s="231"/>
      <c r="J115" s="231"/>
      <c r="K115" s="231"/>
      <c r="L115" s="231"/>
      <c r="M115" s="230">
        <v>1</v>
      </c>
      <c r="N115" s="230">
        <v>0.5</v>
      </c>
      <c r="O115" s="230">
        <v>2</v>
      </c>
      <c r="P115" s="231"/>
      <c r="Q115" s="231"/>
      <c r="R115" s="231"/>
      <c r="S115" s="230">
        <v>2</v>
      </c>
      <c r="T115" s="231"/>
      <c r="U115" s="231"/>
    </row>
    <row r="116" spans="1:21" ht="10.15" customHeight="1" x14ac:dyDescent="0.2">
      <c r="A116" s="228" t="s">
        <v>37</v>
      </c>
      <c r="B116" s="229">
        <v>38.5</v>
      </c>
      <c r="C116" s="229">
        <v>3</v>
      </c>
      <c r="D116" s="229">
        <v>1</v>
      </c>
      <c r="E116" s="229">
        <v>3</v>
      </c>
      <c r="F116" s="229">
        <v>10</v>
      </c>
      <c r="G116" s="229">
        <v>1.5</v>
      </c>
      <c r="H116" s="229">
        <v>2.5</v>
      </c>
      <c r="I116" s="229">
        <v>2.5</v>
      </c>
      <c r="J116" s="229">
        <v>0.5</v>
      </c>
      <c r="K116" s="229">
        <v>3.5</v>
      </c>
      <c r="L116" s="229">
        <v>1</v>
      </c>
      <c r="M116" s="229">
        <v>4</v>
      </c>
      <c r="N116" s="229">
        <v>6</v>
      </c>
      <c r="O116" s="229">
        <v>11.5</v>
      </c>
      <c r="P116" s="229">
        <v>1.5</v>
      </c>
      <c r="Q116" s="232"/>
      <c r="R116" s="229">
        <v>5</v>
      </c>
      <c r="S116" s="229">
        <v>3.5</v>
      </c>
      <c r="T116" s="229">
        <v>1.5</v>
      </c>
      <c r="U116" s="232"/>
    </row>
    <row r="117" spans="1:21" x14ac:dyDescent="0.2">
      <c r="A117" s="227" t="s">
        <v>6</v>
      </c>
      <c r="B117" s="230">
        <v>35.5</v>
      </c>
      <c r="C117" s="230">
        <v>3</v>
      </c>
      <c r="D117" s="230">
        <v>1</v>
      </c>
      <c r="E117" s="230">
        <v>3</v>
      </c>
      <c r="F117" s="230">
        <v>10</v>
      </c>
      <c r="G117" s="230">
        <v>1.5</v>
      </c>
      <c r="H117" s="230">
        <v>2.5</v>
      </c>
      <c r="I117" s="230">
        <v>1</v>
      </c>
      <c r="J117" s="230">
        <v>0.5</v>
      </c>
      <c r="K117" s="230">
        <v>3.5</v>
      </c>
      <c r="L117" s="230">
        <v>1</v>
      </c>
      <c r="M117" s="230">
        <v>2.5</v>
      </c>
      <c r="N117" s="230">
        <v>6</v>
      </c>
      <c r="O117" s="230">
        <v>11.5</v>
      </c>
      <c r="P117" s="230">
        <v>1.5</v>
      </c>
      <c r="Q117" s="231"/>
      <c r="R117" s="230">
        <v>5</v>
      </c>
      <c r="S117" s="230">
        <v>3.5</v>
      </c>
      <c r="T117" s="230">
        <v>1.5</v>
      </c>
      <c r="U117" s="231"/>
    </row>
    <row r="118" spans="1:21" x14ac:dyDescent="0.2">
      <c r="A118" s="227" t="s">
        <v>8</v>
      </c>
      <c r="B118" s="230">
        <v>3</v>
      </c>
      <c r="C118" s="231"/>
      <c r="D118" s="231"/>
      <c r="E118" s="231"/>
      <c r="F118" s="231"/>
      <c r="G118" s="231"/>
      <c r="H118" s="231"/>
      <c r="I118" s="230">
        <v>1.5</v>
      </c>
      <c r="J118" s="231"/>
      <c r="K118" s="231"/>
      <c r="L118" s="231"/>
      <c r="M118" s="230">
        <v>1.5</v>
      </c>
      <c r="N118" s="231"/>
      <c r="O118" s="231"/>
      <c r="P118" s="231"/>
      <c r="Q118" s="231"/>
      <c r="R118" s="231"/>
      <c r="S118" s="231"/>
      <c r="T118" s="231"/>
      <c r="U118" s="231"/>
    </row>
    <row r="119" spans="1:21" ht="10.15" customHeight="1" x14ac:dyDescent="0.2">
      <c r="A119" s="228" t="s">
        <v>38</v>
      </c>
      <c r="B119" s="229">
        <v>87.5</v>
      </c>
      <c r="C119" s="229">
        <v>1.5</v>
      </c>
      <c r="D119" s="229">
        <v>1.5</v>
      </c>
      <c r="E119" s="229">
        <v>5</v>
      </c>
      <c r="F119" s="229">
        <v>19.5</v>
      </c>
      <c r="G119" s="229">
        <v>0.5</v>
      </c>
      <c r="H119" s="229">
        <v>6</v>
      </c>
      <c r="I119" s="229">
        <v>11</v>
      </c>
      <c r="J119" s="229">
        <v>12.5</v>
      </c>
      <c r="K119" s="229">
        <v>1.5</v>
      </c>
      <c r="L119" s="229">
        <v>8</v>
      </c>
      <c r="M119" s="229">
        <v>11</v>
      </c>
      <c r="N119" s="229">
        <v>9.5</v>
      </c>
      <c r="O119" s="229">
        <v>51</v>
      </c>
      <c r="P119" s="229">
        <v>4.5</v>
      </c>
      <c r="Q119" s="229">
        <v>11</v>
      </c>
      <c r="R119" s="229">
        <v>12</v>
      </c>
      <c r="S119" s="229">
        <v>9.5</v>
      </c>
      <c r="T119" s="229">
        <v>8</v>
      </c>
      <c r="U119" s="229">
        <v>6</v>
      </c>
    </row>
    <row r="120" spans="1:21" x14ac:dyDescent="0.2">
      <c r="A120" s="227" t="s">
        <v>6</v>
      </c>
      <c r="B120" s="230">
        <v>70.5</v>
      </c>
      <c r="C120" s="230">
        <v>1</v>
      </c>
      <c r="D120" s="230">
        <v>1.5</v>
      </c>
      <c r="E120" s="230">
        <v>4</v>
      </c>
      <c r="F120" s="230">
        <v>18</v>
      </c>
      <c r="G120" s="231"/>
      <c r="H120" s="230">
        <v>1</v>
      </c>
      <c r="I120" s="230">
        <v>10.5</v>
      </c>
      <c r="J120" s="230">
        <v>8.5</v>
      </c>
      <c r="K120" s="231"/>
      <c r="L120" s="230">
        <v>8</v>
      </c>
      <c r="M120" s="230">
        <v>9</v>
      </c>
      <c r="N120" s="230">
        <v>9</v>
      </c>
      <c r="O120" s="230">
        <v>37.5</v>
      </c>
      <c r="P120" s="230">
        <v>1</v>
      </c>
      <c r="Q120" s="230">
        <v>10</v>
      </c>
      <c r="R120" s="230">
        <v>6</v>
      </c>
      <c r="S120" s="230">
        <v>8.5</v>
      </c>
      <c r="T120" s="230">
        <v>8</v>
      </c>
      <c r="U120" s="230">
        <v>4</v>
      </c>
    </row>
    <row r="121" spans="1:21" x14ac:dyDescent="0.2">
      <c r="A121" s="227" t="s">
        <v>8</v>
      </c>
      <c r="B121" s="230">
        <v>17</v>
      </c>
      <c r="C121" s="230">
        <v>0.5</v>
      </c>
      <c r="D121" s="231"/>
      <c r="E121" s="230">
        <v>1</v>
      </c>
      <c r="F121" s="230">
        <v>1.5</v>
      </c>
      <c r="G121" s="230">
        <v>0.5</v>
      </c>
      <c r="H121" s="230">
        <v>5</v>
      </c>
      <c r="I121" s="230">
        <v>0.5</v>
      </c>
      <c r="J121" s="230">
        <v>4</v>
      </c>
      <c r="K121" s="230">
        <v>1.5</v>
      </c>
      <c r="L121" s="231"/>
      <c r="M121" s="230">
        <v>2</v>
      </c>
      <c r="N121" s="230">
        <v>0.5</v>
      </c>
      <c r="O121" s="230">
        <v>13.5</v>
      </c>
      <c r="P121" s="230">
        <v>3.5</v>
      </c>
      <c r="Q121" s="230">
        <v>1</v>
      </c>
      <c r="R121" s="230">
        <v>6</v>
      </c>
      <c r="S121" s="230">
        <v>1</v>
      </c>
      <c r="T121" s="231"/>
      <c r="U121" s="230">
        <v>2</v>
      </c>
    </row>
    <row r="122" spans="1:21" ht="10.15" customHeight="1" x14ac:dyDescent="0.2">
      <c r="A122" s="228" t="s">
        <v>39</v>
      </c>
      <c r="B122" s="229">
        <v>51</v>
      </c>
      <c r="C122" s="229">
        <v>2.5</v>
      </c>
      <c r="D122" s="232"/>
      <c r="E122" s="229">
        <v>6.5</v>
      </c>
      <c r="F122" s="232"/>
      <c r="G122" s="229">
        <v>2</v>
      </c>
      <c r="H122" s="229">
        <v>10</v>
      </c>
      <c r="I122" s="229">
        <v>8</v>
      </c>
      <c r="J122" s="229">
        <v>2</v>
      </c>
      <c r="K122" s="232"/>
      <c r="L122" s="229">
        <v>2</v>
      </c>
      <c r="M122" s="229">
        <v>6.5</v>
      </c>
      <c r="N122" s="229">
        <v>11.5</v>
      </c>
      <c r="O122" s="229">
        <v>40.5</v>
      </c>
      <c r="P122" s="229">
        <v>1.5</v>
      </c>
      <c r="Q122" s="229">
        <v>13.5</v>
      </c>
      <c r="R122" s="229">
        <v>7.5</v>
      </c>
      <c r="S122" s="229">
        <v>8.5</v>
      </c>
      <c r="T122" s="229">
        <v>5</v>
      </c>
      <c r="U122" s="229">
        <v>4.5</v>
      </c>
    </row>
    <row r="123" spans="1:21" x14ac:dyDescent="0.2">
      <c r="A123" s="227" t="s">
        <v>6</v>
      </c>
      <c r="B123" s="230">
        <v>40.5</v>
      </c>
      <c r="C123" s="230">
        <v>2.5</v>
      </c>
      <c r="D123" s="231"/>
      <c r="E123" s="230">
        <v>6.5</v>
      </c>
      <c r="F123" s="231"/>
      <c r="G123" s="230">
        <v>2</v>
      </c>
      <c r="H123" s="230">
        <v>6</v>
      </c>
      <c r="I123" s="230">
        <v>7</v>
      </c>
      <c r="J123" s="230">
        <v>1.5</v>
      </c>
      <c r="K123" s="231"/>
      <c r="L123" s="230">
        <v>1.5</v>
      </c>
      <c r="M123" s="230">
        <v>5</v>
      </c>
      <c r="N123" s="230">
        <v>8.5</v>
      </c>
      <c r="O123" s="230">
        <v>32</v>
      </c>
      <c r="P123" s="230">
        <v>1.5</v>
      </c>
      <c r="Q123" s="230">
        <v>11.5</v>
      </c>
      <c r="R123" s="230">
        <v>7.5</v>
      </c>
      <c r="S123" s="230">
        <v>3.5</v>
      </c>
      <c r="T123" s="230">
        <v>5</v>
      </c>
      <c r="U123" s="230">
        <v>3</v>
      </c>
    </row>
    <row r="124" spans="1:21" x14ac:dyDescent="0.2">
      <c r="A124" s="227" t="s">
        <v>8</v>
      </c>
      <c r="B124" s="230">
        <v>10.5</v>
      </c>
      <c r="C124" s="231"/>
      <c r="D124" s="231"/>
      <c r="E124" s="231"/>
      <c r="F124" s="231"/>
      <c r="G124" s="231"/>
      <c r="H124" s="230">
        <v>4</v>
      </c>
      <c r="I124" s="230">
        <v>1</v>
      </c>
      <c r="J124" s="230">
        <v>0.5</v>
      </c>
      <c r="K124" s="231"/>
      <c r="L124" s="230">
        <v>0.5</v>
      </c>
      <c r="M124" s="230">
        <v>1.5</v>
      </c>
      <c r="N124" s="230">
        <v>3</v>
      </c>
      <c r="O124" s="230">
        <v>8.5</v>
      </c>
      <c r="P124" s="231"/>
      <c r="Q124" s="230">
        <v>2</v>
      </c>
      <c r="R124" s="231"/>
      <c r="S124" s="230">
        <v>5</v>
      </c>
      <c r="T124" s="231"/>
      <c r="U124" s="230">
        <v>1.5</v>
      </c>
    </row>
    <row r="125" spans="1:21" ht="10.15" customHeight="1" x14ac:dyDescent="0.2">
      <c r="A125" s="228" t="s">
        <v>40</v>
      </c>
      <c r="B125" s="229">
        <v>9</v>
      </c>
      <c r="C125" s="232"/>
      <c r="D125" s="232"/>
      <c r="E125" s="232"/>
      <c r="F125" s="232"/>
      <c r="G125" s="232"/>
      <c r="H125" s="232"/>
      <c r="I125" s="232"/>
      <c r="J125" s="232"/>
      <c r="K125" s="229">
        <v>1.5</v>
      </c>
      <c r="L125" s="229">
        <v>2</v>
      </c>
      <c r="M125" s="229">
        <v>0.5</v>
      </c>
      <c r="N125" s="229">
        <v>5</v>
      </c>
      <c r="O125" s="229">
        <v>5</v>
      </c>
      <c r="P125" s="229">
        <v>1.5</v>
      </c>
      <c r="Q125" s="229">
        <v>1</v>
      </c>
      <c r="R125" s="232"/>
      <c r="S125" s="229">
        <v>1</v>
      </c>
      <c r="T125" s="229">
        <v>1</v>
      </c>
      <c r="U125" s="229">
        <v>0.5</v>
      </c>
    </row>
    <row r="126" spans="1:21" x14ac:dyDescent="0.2">
      <c r="A126" s="227" t="s">
        <v>6</v>
      </c>
      <c r="B126" s="230">
        <v>8</v>
      </c>
      <c r="C126" s="231"/>
      <c r="D126" s="231"/>
      <c r="E126" s="231"/>
      <c r="F126" s="231"/>
      <c r="G126" s="231"/>
      <c r="H126" s="231"/>
      <c r="I126" s="231"/>
      <c r="J126" s="231"/>
      <c r="K126" s="230">
        <v>1.5</v>
      </c>
      <c r="L126" s="230">
        <v>2</v>
      </c>
      <c r="M126" s="230">
        <v>0.5</v>
      </c>
      <c r="N126" s="230">
        <v>4</v>
      </c>
      <c r="O126" s="230">
        <v>3.5</v>
      </c>
      <c r="P126" s="230">
        <v>1</v>
      </c>
      <c r="Q126" s="231"/>
      <c r="R126" s="231"/>
      <c r="S126" s="230">
        <v>1</v>
      </c>
      <c r="T126" s="230">
        <v>1</v>
      </c>
      <c r="U126" s="230">
        <v>0.5</v>
      </c>
    </row>
    <row r="127" spans="1:21" x14ac:dyDescent="0.2">
      <c r="A127" s="227" t="s">
        <v>8</v>
      </c>
      <c r="B127" s="230">
        <v>1</v>
      </c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0">
        <v>1</v>
      </c>
      <c r="O127" s="230">
        <v>1.5</v>
      </c>
      <c r="P127" s="230">
        <v>0.5</v>
      </c>
      <c r="Q127" s="230">
        <v>1</v>
      </c>
      <c r="R127" s="231"/>
      <c r="S127" s="231"/>
      <c r="T127" s="231"/>
      <c r="U127" s="231"/>
    </row>
    <row r="128" spans="1:21" ht="10.15" customHeight="1" x14ac:dyDescent="0.2">
      <c r="A128" s="228" t="s">
        <v>41</v>
      </c>
      <c r="B128" s="229">
        <v>10</v>
      </c>
      <c r="C128" s="232"/>
      <c r="D128" s="232"/>
      <c r="E128" s="232"/>
      <c r="F128" s="232"/>
      <c r="G128" s="232"/>
      <c r="H128" s="229">
        <v>2</v>
      </c>
      <c r="I128" s="232"/>
      <c r="J128" s="229">
        <v>1.5</v>
      </c>
      <c r="K128" s="229">
        <v>1</v>
      </c>
      <c r="L128" s="229">
        <v>2</v>
      </c>
      <c r="M128" s="229">
        <v>2.5</v>
      </c>
      <c r="N128" s="229">
        <v>1</v>
      </c>
      <c r="O128" s="229">
        <v>11</v>
      </c>
      <c r="P128" s="229">
        <v>1</v>
      </c>
      <c r="Q128" s="229">
        <v>2.5</v>
      </c>
      <c r="R128" s="229">
        <v>1.5</v>
      </c>
      <c r="S128" s="229">
        <v>1</v>
      </c>
      <c r="T128" s="229">
        <v>2.5</v>
      </c>
      <c r="U128" s="229">
        <v>2.5</v>
      </c>
    </row>
    <row r="129" spans="1:21" x14ac:dyDescent="0.2">
      <c r="A129" s="227" t="s">
        <v>6</v>
      </c>
      <c r="B129" s="230">
        <v>10</v>
      </c>
      <c r="C129" s="231"/>
      <c r="D129" s="231"/>
      <c r="E129" s="231"/>
      <c r="F129" s="231"/>
      <c r="G129" s="231"/>
      <c r="H129" s="230">
        <v>2</v>
      </c>
      <c r="I129" s="231"/>
      <c r="J129" s="230">
        <v>1.5</v>
      </c>
      <c r="K129" s="230">
        <v>1</v>
      </c>
      <c r="L129" s="230">
        <v>2</v>
      </c>
      <c r="M129" s="230">
        <v>2.5</v>
      </c>
      <c r="N129" s="230">
        <v>1</v>
      </c>
      <c r="O129" s="230">
        <v>10</v>
      </c>
      <c r="P129" s="230">
        <v>1</v>
      </c>
      <c r="Q129" s="230">
        <v>2.5</v>
      </c>
      <c r="R129" s="230">
        <v>1.5</v>
      </c>
      <c r="S129" s="231"/>
      <c r="T129" s="230">
        <v>2.5</v>
      </c>
      <c r="U129" s="230">
        <v>2.5</v>
      </c>
    </row>
    <row r="130" spans="1:21" ht="10.15" customHeight="1" x14ac:dyDescent="0.2">
      <c r="A130" s="227" t="s">
        <v>8</v>
      </c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0">
        <v>1</v>
      </c>
      <c r="P130" s="231"/>
      <c r="Q130" s="231"/>
      <c r="R130" s="231"/>
      <c r="S130" s="230">
        <v>1</v>
      </c>
      <c r="T130" s="231"/>
      <c r="U130" s="231"/>
    </row>
    <row r="131" spans="1:21" x14ac:dyDescent="0.2">
      <c r="A131" s="228" t="s">
        <v>42</v>
      </c>
      <c r="B131" s="229">
        <v>3.5</v>
      </c>
      <c r="C131" s="232"/>
      <c r="D131" s="232"/>
      <c r="E131" s="232"/>
      <c r="F131" s="232"/>
      <c r="G131" s="232"/>
      <c r="H131" s="232"/>
      <c r="I131" s="232"/>
      <c r="J131" s="229">
        <v>0.5</v>
      </c>
      <c r="K131" s="229">
        <v>0.5</v>
      </c>
      <c r="L131" s="232"/>
      <c r="M131" s="229">
        <v>2</v>
      </c>
      <c r="N131" s="229">
        <v>0.5</v>
      </c>
      <c r="O131" s="229">
        <v>14.5</v>
      </c>
      <c r="P131" s="229">
        <v>0.5</v>
      </c>
      <c r="Q131" s="229">
        <v>2</v>
      </c>
      <c r="R131" s="229">
        <v>2</v>
      </c>
      <c r="S131" s="229">
        <v>2</v>
      </c>
      <c r="T131" s="229">
        <v>7</v>
      </c>
      <c r="U131" s="229">
        <v>1</v>
      </c>
    </row>
    <row r="132" spans="1:21" ht="10.15" customHeight="1" x14ac:dyDescent="0.2">
      <c r="A132" s="227" t="s">
        <v>6</v>
      </c>
      <c r="B132" s="230">
        <v>3.5</v>
      </c>
      <c r="C132" s="231"/>
      <c r="D132" s="231"/>
      <c r="E132" s="231"/>
      <c r="F132" s="231"/>
      <c r="G132" s="231"/>
      <c r="H132" s="231"/>
      <c r="I132" s="231"/>
      <c r="J132" s="230">
        <v>0.5</v>
      </c>
      <c r="K132" s="230">
        <v>0.5</v>
      </c>
      <c r="L132" s="231"/>
      <c r="M132" s="230">
        <v>2</v>
      </c>
      <c r="N132" s="230">
        <v>0.5</v>
      </c>
      <c r="O132" s="230">
        <v>14.5</v>
      </c>
      <c r="P132" s="230">
        <v>0.5</v>
      </c>
      <c r="Q132" s="230">
        <v>2</v>
      </c>
      <c r="R132" s="230">
        <v>2</v>
      </c>
      <c r="S132" s="230">
        <v>2</v>
      </c>
      <c r="T132" s="230">
        <v>7</v>
      </c>
      <c r="U132" s="230">
        <v>1</v>
      </c>
    </row>
    <row r="133" spans="1:21" x14ac:dyDescent="0.2">
      <c r="A133" s="228" t="s">
        <v>125</v>
      </c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29">
        <v>9</v>
      </c>
      <c r="P133" s="232"/>
      <c r="Q133" s="229">
        <v>1.5</v>
      </c>
      <c r="R133" s="232"/>
      <c r="S133" s="229">
        <v>4</v>
      </c>
      <c r="T133" s="229">
        <v>2</v>
      </c>
      <c r="U133" s="229">
        <v>1.5</v>
      </c>
    </row>
    <row r="134" spans="1:21" x14ac:dyDescent="0.2">
      <c r="A134" s="227" t="s">
        <v>6</v>
      </c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0">
        <v>9</v>
      </c>
      <c r="P134" s="231"/>
      <c r="Q134" s="230">
        <v>1.5</v>
      </c>
      <c r="R134" s="231"/>
      <c r="S134" s="230">
        <v>4</v>
      </c>
      <c r="T134" s="230">
        <v>2</v>
      </c>
      <c r="U134" s="230">
        <v>1.5</v>
      </c>
    </row>
    <row r="135" spans="1:21" ht="10.15" customHeight="1" x14ac:dyDescent="0.2">
      <c r="A135" s="228" t="s">
        <v>89</v>
      </c>
      <c r="B135" s="229">
        <v>13</v>
      </c>
      <c r="C135" s="229">
        <v>1.5</v>
      </c>
      <c r="D135" s="232"/>
      <c r="E135" s="232"/>
      <c r="F135" s="229">
        <v>1.5</v>
      </c>
      <c r="G135" s="232"/>
      <c r="H135" s="229">
        <v>1.5</v>
      </c>
      <c r="I135" s="229">
        <v>3</v>
      </c>
      <c r="J135" s="229">
        <v>3.5</v>
      </c>
      <c r="K135" s="229">
        <v>0.5</v>
      </c>
      <c r="L135" s="229">
        <v>0.5</v>
      </c>
      <c r="M135" s="229">
        <v>1</v>
      </c>
      <c r="N135" s="232"/>
      <c r="O135" s="229">
        <v>2.5</v>
      </c>
      <c r="P135" s="232"/>
      <c r="Q135" s="229">
        <v>1</v>
      </c>
      <c r="R135" s="229">
        <v>1.5</v>
      </c>
      <c r="S135" s="232"/>
      <c r="T135" s="232"/>
      <c r="U135" s="232"/>
    </row>
    <row r="136" spans="1:21" x14ac:dyDescent="0.2">
      <c r="A136" s="227" t="s">
        <v>6</v>
      </c>
      <c r="B136" s="230">
        <v>11.5</v>
      </c>
      <c r="C136" s="230">
        <v>1.5</v>
      </c>
      <c r="D136" s="231"/>
      <c r="E136" s="231"/>
      <c r="F136" s="230">
        <v>1.5</v>
      </c>
      <c r="G136" s="231"/>
      <c r="H136" s="230">
        <v>1.5</v>
      </c>
      <c r="I136" s="230">
        <v>3</v>
      </c>
      <c r="J136" s="230">
        <v>3.5</v>
      </c>
      <c r="K136" s="231"/>
      <c r="L136" s="230">
        <v>0.5</v>
      </c>
      <c r="M136" s="231"/>
      <c r="N136" s="231"/>
      <c r="O136" s="230">
        <v>1</v>
      </c>
      <c r="P136" s="231"/>
      <c r="Q136" s="230">
        <v>1</v>
      </c>
      <c r="R136" s="231"/>
      <c r="S136" s="231"/>
      <c r="T136" s="231"/>
      <c r="U136" s="231"/>
    </row>
    <row r="137" spans="1:21" x14ac:dyDescent="0.2">
      <c r="A137" s="227" t="s">
        <v>8</v>
      </c>
      <c r="B137" s="230">
        <v>1.5</v>
      </c>
      <c r="C137" s="231"/>
      <c r="D137" s="231"/>
      <c r="E137" s="231"/>
      <c r="F137" s="231"/>
      <c r="G137" s="231"/>
      <c r="H137" s="231"/>
      <c r="I137" s="231"/>
      <c r="J137" s="231"/>
      <c r="K137" s="230">
        <v>0.5</v>
      </c>
      <c r="L137" s="231"/>
      <c r="M137" s="230">
        <v>1</v>
      </c>
      <c r="N137" s="231"/>
      <c r="O137" s="230">
        <v>1.5</v>
      </c>
      <c r="P137" s="231"/>
      <c r="Q137" s="231"/>
      <c r="R137" s="230">
        <v>1.5</v>
      </c>
      <c r="S137" s="231"/>
      <c r="T137" s="231"/>
      <c r="U137" s="231"/>
    </row>
    <row r="138" spans="1:21" ht="10.15" customHeight="1" x14ac:dyDescent="0.2">
      <c r="A138" s="228" t="s">
        <v>43</v>
      </c>
      <c r="B138" s="229">
        <v>68.5</v>
      </c>
      <c r="C138" s="229">
        <v>6.5</v>
      </c>
      <c r="D138" s="229">
        <v>5.5</v>
      </c>
      <c r="E138" s="229">
        <v>3</v>
      </c>
      <c r="F138" s="229">
        <v>3</v>
      </c>
      <c r="G138" s="229">
        <v>9.5</v>
      </c>
      <c r="H138" s="229">
        <v>2</v>
      </c>
      <c r="I138" s="229">
        <v>4</v>
      </c>
      <c r="J138" s="229">
        <v>11.5</v>
      </c>
      <c r="K138" s="232"/>
      <c r="L138" s="229">
        <v>7</v>
      </c>
      <c r="M138" s="229">
        <v>8.5</v>
      </c>
      <c r="N138" s="229">
        <v>8</v>
      </c>
      <c r="O138" s="229">
        <v>44</v>
      </c>
      <c r="P138" s="229">
        <v>2.5</v>
      </c>
      <c r="Q138" s="229">
        <v>13.5</v>
      </c>
      <c r="R138" s="229">
        <v>6</v>
      </c>
      <c r="S138" s="229">
        <v>1.5</v>
      </c>
      <c r="T138" s="229">
        <v>10</v>
      </c>
      <c r="U138" s="229">
        <v>10.5</v>
      </c>
    </row>
    <row r="139" spans="1:21" x14ac:dyDescent="0.2">
      <c r="A139" s="227" t="s">
        <v>6</v>
      </c>
      <c r="B139" s="230">
        <v>59</v>
      </c>
      <c r="C139" s="230">
        <v>4.5</v>
      </c>
      <c r="D139" s="230">
        <v>5.5</v>
      </c>
      <c r="E139" s="230">
        <v>3</v>
      </c>
      <c r="F139" s="230">
        <v>3</v>
      </c>
      <c r="G139" s="230">
        <v>9.5</v>
      </c>
      <c r="H139" s="230">
        <v>1.5</v>
      </c>
      <c r="I139" s="230">
        <v>4</v>
      </c>
      <c r="J139" s="230">
        <v>6.5</v>
      </c>
      <c r="K139" s="231"/>
      <c r="L139" s="230">
        <v>7</v>
      </c>
      <c r="M139" s="230">
        <v>7.5</v>
      </c>
      <c r="N139" s="230">
        <v>7</v>
      </c>
      <c r="O139" s="230">
        <v>38.5</v>
      </c>
      <c r="P139" s="230">
        <v>1.5</v>
      </c>
      <c r="Q139" s="230">
        <v>11.5</v>
      </c>
      <c r="R139" s="230">
        <v>4.5</v>
      </c>
      <c r="S139" s="230">
        <v>1.5</v>
      </c>
      <c r="T139" s="230">
        <v>10</v>
      </c>
      <c r="U139" s="230">
        <v>9.5</v>
      </c>
    </row>
    <row r="140" spans="1:21" ht="10.15" customHeight="1" x14ac:dyDescent="0.2">
      <c r="A140" s="227" t="s">
        <v>8</v>
      </c>
      <c r="B140" s="230">
        <v>9.5</v>
      </c>
      <c r="C140" s="230">
        <v>2</v>
      </c>
      <c r="D140" s="231"/>
      <c r="E140" s="231"/>
      <c r="F140" s="231"/>
      <c r="G140" s="231"/>
      <c r="H140" s="230">
        <v>0.5</v>
      </c>
      <c r="I140" s="231"/>
      <c r="J140" s="230">
        <v>5</v>
      </c>
      <c r="K140" s="231"/>
      <c r="L140" s="231"/>
      <c r="M140" s="230">
        <v>1</v>
      </c>
      <c r="N140" s="230">
        <v>1</v>
      </c>
      <c r="O140" s="230">
        <v>5.5</v>
      </c>
      <c r="P140" s="230">
        <v>1</v>
      </c>
      <c r="Q140" s="230">
        <v>2</v>
      </c>
      <c r="R140" s="230">
        <v>1.5</v>
      </c>
      <c r="S140" s="231"/>
      <c r="T140" s="231"/>
      <c r="U140" s="230">
        <v>1</v>
      </c>
    </row>
    <row r="141" spans="1:21" x14ac:dyDescent="0.2">
      <c r="A141" s="228" t="s">
        <v>90</v>
      </c>
      <c r="B141" s="229">
        <v>2.5</v>
      </c>
      <c r="C141" s="232"/>
      <c r="D141" s="232"/>
      <c r="E141" s="232"/>
      <c r="F141" s="232"/>
      <c r="G141" s="232"/>
      <c r="H141" s="232"/>
      <c r="I141" s="229">
        <v>1.5</v>
      </c>
      <c r="J141" s="232"/>
      <c r="K141" s="232"/>
      <c r="L141" s="232"/>
      <c r="M141" s="229">
        <v>1</v>
      </c>
      <c r="N141" s="232"/>
      <c r="O141" s="229">
        <v>4</v>
      </c>
      <c r="P141" s="232"/>
      <c r="Q141" s="232"/>
      <c r="R141" s="229">
        <v>1.5</v>
      </c>
      <c r="S141" s="229">
        <v>2.5</v>
      </c>
      <c r="T141" s="232"/>
      <c r="U141" s="232"/>
    </row>
    <row r="142" spans="1:21" x14ac:dyDescent="0.2">
      <c r="A142" s="227" t="s">
        <v>6</v>
      </c>
      <c r="B142" s="230">
        <v>2.5</v>
      </c>
      <c r="C142" s="231"/>
      <c r="D142" s="231"/>
      <c r="E142" s="231"/>
      <c r="F142" s="231"/>
      <c r="G142" s="231"/>
      <c r="H142" s="231"/>
      <c r="I142" s="230">
        <v>1.5</v>
      </c>
      <c r="J142" s="231"/>
      <c r="K142" s="231"/>
      <c r="L142" s="231"/>
      <c r="M142" s="230">
        <v>1</v>
      </c>
      <c r="N142" s="231"/>
      <c r="O142" s="230">
        <v>4</v>
      </c>
      <c r="P142" s="231"/>
      <c r="Q142" s="231"/>
      <c r="R142" s="230">
        <v>1.5</v>
      </c>
      <c r="S142" s="230">
        <v>2.5</v>
      </c>
      <c r="T142" s="231"/>
      <c r="U142" s="231"/>
    </row>
    <row r="143" spans="1:21" ht="10.15" customHeight="1" x14ac:dyDescent="0.2">
      <c r="A143" s="228" t="s">
        <v>91</v>
      </c>
      <c r="B143" s="229">
        <v>6</v>
      </c>
      <c r="C143" s="232"/>
      <c r="D143" s="232"/>
      <c r="E143" s="229">
        <v>4.5</v>
      </c>
      <c r="F143" s="232"/>
      <c r="G143" s="232"/>
      <c r="H143" s="229">
        <v>1</v>
      </c>
      <c r="I143" s="232"/>
      <c r="J143" s="232"/>
      <c r="K143" s="229">
        <v>0.5</v>
      </c>
      <c r="L143" s="232"/>
      <c r="M143" s="232"/>
      <c r="N143" s="232"/>
      <c r="O143" s="229">
        <v>4</v>
      </c>
      <c r="P143" s="229">
        <v>2</v>
      </c>
      <c r="Q143" s="229">
        <v>0.5</v>
      </c>
      <c r="R143" s="232"/>
      <c r="S143" s="229">
        <v>1.5</v>
      </c>
      <c r="T143" s="232"/>
      <c r="U143" s="232"/>
    </row>
    <row r="144" spans="1:21" x14ac:dyDescent="0.2">
      <c r="A144" s="227" t="s">
        <v>6</v>
      </c>
      <c r="B144" s="230">
        <v>6</v>
      </c>
      <c r="C144" s="231"/>
      <c r="D144" s="231"/>
      <c r="E144" s="230">
        <v>4.5</v>
      </c>
      <c r="F144" s="231"/>
      <c r="G144" s="231"/>
      <c r="H144" s="230">
        <v>1</v>
      </c>
      <c r="I144" s="231"/>
      <c r="J144" s="231"/>
      <c r="K144" s="230">
        <v>0.5</v>
      </c>
      <c r="L144" s="231"/>
      <c r="M144" s="231"/>
      <c r="N144" s="231"/>
      <c r="O144" s="230">
        <v>3</v>
      </c>
      <c r="P144" s="230">
        <v>1</v>
      </c>
      <c r="Q144" s="230">
        <v>0.5</v>
      </c>
      <c r="R144" s="231"/>
      <c r="S144" s="230">
        <v>1.5</v>
      </c>
      <c r="T144" s="231"/>
      <c r="U144" s="231"/>
    </row>
    <row r="145" spans="1:21" x14ac:dyDescent="0.2">
      <c r="A145" s="227" t="s">
        <v>8</v>
      </c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0">
        <v>1</v>
      </c>
      <c r="P145" s="230">
        <v>1</v>
      </c>
      <c r="Q145" s="231"/>
      <c r="R145" s="231"/>
      <c r="S145" s="231"/>
      <c r="T145" s="231"/>
      <c r="U145" s="231"/>
    </row>
    <row r="146" spans="1:21" ht="10.15" customHeight="1" x14ac:dyDescent="0.2">
      <c r="A146" s="228" t="s">
        <v>92</v>
      </c>
      <c r="B146" s="229">
        <v>7</v>
      </c>
      <c r="C146" s="232"/>
      <c r="D146" s="232"/>
      <c r="E146" s="232"/>
      <c r="F146" s="229">
        <v>1.5</v>
      </c>
      <c r="G146" s="229">
        <v>1.5</v>
      </c>
      <c r="H146" s="229">
        <v>4</v>
      </c>
      <c r="I146" s="232"/>
      <c r="J146" s="232"/>
      <c r="K146" s="232"/>
      <c r="L146" s="232"/>
      <c r="M146" s="232"/>
      <c r="N146" s="232"/>
      <c r="O146" s="229">
        <v>3</v>
      </c>
      <c r="P146" s="232"/>
      <c r="Q146" s="229">
        <v>1.5</v>
      </c>
      <c r="R146" s="232"/>
      <c r="S146" s="229">
        <v>1</v>
      </c>
      <c r="T146" s="229">
        <v>-1</v>
      </c>
      <c r="U146" s="229">
        <v>1.5</v>
      </c>
    </row>
    <row r="147" spans="1:21" x14ac:dyDescent="0.2">
      <c r="A147" s="227" t="s">
        <v>8</v>
      </c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0">
        <v>1.5</v>
      </c>
      <c r="P147" s="231"/>
      <c r="Q147" s="230">
        <v>1.5</v>
      </c>
      <c r="R147" s="231"/>
      <c r="S147" s="231"/>
      <c r="T147" s="231"/>
      <c r="U147" s="231"/>
    </row>
    <row r="148" spans="1:21" x14ac:dyDescent="0.2">
      <c r="A148" s="227" t="s">
        <v>6</v>
      </c>
      <c r="B148" s="230">
        <v>7</v>
      </c>
      <c r="C148" s="231"/>
      <c r="D148" s="231"/>
      <c r="E148" s="231"/>
      <c r="F148" s="230">
        <v>1.5</v>
      </c>
      <c r="G148" s="230">
        <v>1.5</v>
      </c>
      <c r="H148" s="230">
        <v>4</v>
      </c>
      <c r="I148" s="231"/>
      <c r="J148" s="231"/>
      <c r="K148" s="231"/>
      <c r="L148" s="231"/>
      <c r="M148" s="231"/>
      <c r="N148" s="231"/>
      <c r="O148" s="230">
        <v>1.5</v>
      </c>
      <c r="P148" s="231"/>
      <c r="Q148" s="231"/>
      <c r="R148" s="231"/>
      <c r="S148" s="230">
        <v>1</v>
      </c>
      <c r="T148" s="230">
        <v>-1</v>
      </c>
      <c r="U148" s="230">
        <v>1.5</v>
      </c>
    </row>
    <row r="149" spans="1:21" x14ac:dyDescent="0.2">
      <c r="A149" s="228" t="s">
        <v>93</v>
      </c>
      <c r="B149" s="229">
        <v>12.5</v>
      </c>
      <c r="C149" s="232"/>
      <c r="D149" s="232"/>
      <c r="E149" s="229">
        <v>0.5</v>
      </c>
      <c r="F149" s="232"/>
      <c r="G149" s="229">
        <v>2.5</v>
      </c>
      <c r="H149" s="229">
        <v>3</v>
      </c>
      <c r="I149" s="232"/>
      <c r="J149" s="232"/>
      <c r="K149" s="229">
        <v>5</v>
      </c>
      <c r="L149" s="229">
        <v>1</v>
      </c>
      <c r="M149" s="229">
        <v>0.5</v>
      </c>
      <c r="N149" s="232"/>
      <c r="O149" s="229">
        <v>0.5</v>
      </c>
      <c r="P149" s="232"/>
      <c r="Q149" s="232"/>
      <c r="R149" s="232"/>
      <c r="S149" s="232"/>
      <c r="T149" s="232"/>
      <c r="U149" s="229">
        <v>0.5</v>
      </c>
    </row>
    <row r="150" spans="1:21" x14ac:dyDescent="0.2">
      <c r="A150" s="227" t="s">
        <v>6</v>
      </c>
      <c r="B150" s="230">
        <v>9.5</v>
      </c>
      <c r="C150" s="231"/>
      <c r="D150" s="231"/>
      <c r="E150" s="230">
        <v>0.5</v>
      </c>
      <c r="F150" s="231"/>
      <c r="G150" s="230">
        <v>2.5</v>
      </c>
      <c r="H150" s="230">
        <v>3</v>
      </c>
      <c r="I150" s="231"/>
      <c r="J150" s="231"/>
      <c r="K150" s="230">
        <v>3</v>
      </c>
      <c r="L150" s="231"/>
      <c r="M150" s="230">
        <v>0.5</v>
      </c>
      <c r="N150" s="231"/>
      <c r="O150" s="231"/>
      <c r="P150" s="231"/>
      <c r="Q150" s="231"/>
      <c r="R150" s="231"/>
      <c r="S150" s="231"/>
      <c r="T150" s="231"/>
      <c r="U150" s="231"/>
    </row>
    <row r="151" spans="1:21" x14ac:dyDescent="0.2">
      <c r="A151" s="227" t="s">
        <v>8</v>
      </c>
      <c r="B151" s="230">
        <v>3</v>
      </c>
      <c r="C151" s="231"/>
      <c r="D151" s="231"/>
      <c r="E151" s="231"/>
      <c r="F151" s="231"/>
      <c r="G151" s="231"/>
      <c r="H151" s="231"/>
      <c r="I151" s="231"/>
      <c r="J151" s="231"/>
      <c r="K151" s="230">
        <v>2</v>
      </c>
      <c r="L151" s="230">
        <v>1</v>
      </c>
      <c r="M151" s="231"/>
      <c r="N151" s="231"/>
      <c r="O151" s="230">
        <v>0.5</v>
      </c>
      <c r="P151" s="231"/>
      <c r="Q151" s="231"/>
      <c r="R151" s="231"/>
      <c r="S151" s="231"/>
      <c r="T151" s="231"/>
      <c r="U151" s="230">
        <v>0.5</v>
      </c>
    </row>
  </sheetData>
  <autoFilter ref="A1:A146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E173"/>
  <sheetViews>
    <sheetView topLeftCell="A97" workbookViewId="0">
      <selection activeCell="G138" sqref="G138"/>
    </sheetView>
  </sheetViews>
  <sheetFormatPr defaultRowHeight="11.25" x14ac:dyDescent="0.2"/>
  <cols>
    <col min="1" max="1" width="32.83203125" customWidth="1"/>
    <col min="4" max="4" width="7.33203125" customWidth="1"/>
  </cols>
  <sheetData>
    <row r="2" spans="1:3" x14ac:dyDescent="0.2">
      <c r="A2" s="353" t="s">
        <v>5</v>
      </c>
      <c r="B2" s="355">
        <v>53.5</v>
      </c>
      <c r="C2" s="375"/>
    </row>
    <row r="3" spans="1:3" hidden="1" x14ac:dyDescent="0.2">
      <c r="A3" s="145" t="s">
        <v>6</v>
      </c>
      <c r="B3" s="356">
        <v>48</v>
      </c>
      <c r="C3" s="376"/>
    </row>
    <row r="4" spans="1:3" hidden="1" x14ac:dyDescent="0.2">
      <c r="A4" s="145" t="s">
        <v>8</v>
      </c>
      <c r="B4" s="356">
        <v>5.5</v>
      </c>
      <c r="C4" s="376"/>
    </row>
    <row r="5" spans="1:3" x14ac:dyDescent="0.2">
      <c r="A5" s="353" t="s">
        <v>7</v>
      </c>
      <c r="B5" s="355">
        <v>156.5</v>
      </c>
      <c r="C5" s="375"/>
    </row>
    <row r="6" spans="1:3" hidden="1" x14ac:dyDescent="0.2">
      <c r="A6" s="145" t="s">
        <v>6</v>
      </c>
      <c r="B6" s="356">
        <f>148-98</f>
        <v>50</v>
      </c>
      <c r="C6" s="376"/>
    </row>
    <row r="7" spans="1:3" hidden="1" x14ac:dyDescent="0.2">
      <c r="A7" s="145" t="s">
        <v>8</v>
      </c>
      <c r="B7" s="356">
        <v>8.5</v>
      </c>
      <c r="C7" s="376"/>
    </row>
    <row r="8" spans="1:3" x14ac:dyDescent="0.2">
      <c r="A8" s="353" t="s">
        <v>9</v>
      </c>
      <c r="B8" s="355">
        <v>26</v>
      </c>
      <c r="C8" s="375"/>
    </row>
    <row r="9" spans="1:3" hidden="1" x14ac:dyDescent="0.2">
      <c r="A9" s="145" t="s">
        <v>6</v>
      </c>
      <c r="B9" s="356">
        <v>24.5</v>
      </c>
      <c r="C9" s="376"/>
    </row>
    <row r="10" spans="1:3" hidden="1" x14ac:dyDescent="0.2">
      <c r="A10" s="145" t="s">
        <v>8</v>
      </c>
      <c r="B10" s="356">
        <v>1.5</v>
      </c>
      <c r="C10" s="376"/>
    </row>
    <row r="11" spans="1:3" x14ac:dyDescent="0.2">
      <c r="A11" s="353" t="s">
        <v>10</v>
      </c>
      <c r="B11" s="355">
        <v>41.5</v>
      </c>
      <c r="C11" s="375"/>
    </row>
    <row r="12" spans="1:3" hidden="1" x14ac:dyDescent="0.2">
      <c r="A12" s="145" t="s">
        <v>6</v>
      </c>
      <c r="B12" s="356">
        <v>41.5</v>
      </c>
      <c r="C12" s="376"/>
    </row>
    <row r="13" spans="1:3" x14ac:dyDescent="0.2">
      <c r="A13" s="353" t="s">
        <v>12</v>
      </c>
      <c r="B13" s="355">
        <v>22.5</v>
      </c>
      <c r="C13" s="375"/>
    </row>
    <row r="14" spans="1:3" hidden="1" x14ac:dyDescent="0.2">
      <c r="A14" s="145" t="s">
        <v>6</v>
      </c>
      <c r="B14" s="356">
        <v>22.5</v>
      </c>
      <c r="C14" s="376"/>
    </row>
    <row r="15" spans="1:3" x14ac:dyDescent="0.2">
      <c r="A15" s="353" t="s">
        <v>13</v>
      </c>
      <c r="B15" s="355">
        <v>122.5</v>
      </c>
      <c r="C15" s="375"/>
    </row>
    <row r="16" spans="1:3" hidden="1" x14ac:dyDescent="0.2">
      <c r="A16" s="145" t="s">
        <v>6</v>
      </c>
      <c r="B16" s="356">
        <v>103</v>
      </c>
      <c r="C16" s="376"/>
    </row>
    <row r="17" spans="1:3" hidden="1" x14ac:dyDescent="0.2">
      <c r="A17" s="145" t="s">
        <v>8</v>
      </c>
      <c r="B17" s="356">
        <v>19.5</v>
      </c>
      <c r="C17" s="376"/>
    </row>
    <row r="18" spans="1:3" x14ac:dyDescent="0.2">
      <c r="A18" s="353" t="s">
        <v>14</v>
      </c>
      <c r="B18" s="355">
        <v>73.5</v>
      </c>
      <c r="C18" s="375"/>
    </row>
    <row r="19" spans="1:3" hidden="1" x14ac:dyDescent="0.2">
      <c r="A19" s="145" t="s">
        <v>6</v>
      </c>
      <c r="B19" s="356">
        <v>68.5</v>
      </c>
      <c r="C19" s="376"/>
    </row>
    <row r="20" spans="1:3" hidden="1" x14ac:dyDescent="0.2">
      <c r="A20" s="145" t="s">
        <v>8</v>
      </c>
      <c r="B20" s="356">
        <v>5</v>
      </c>
      <c r="C20" s="376"/>
    </row>
    <row r="21" spans="1:3" x14ac:dyDescent="0.2">
      <c r="A21" s="353" t="s">
        <v>15</v>
      </c>
      <c r="B21" s="355">
        <v>43</v>
      </c>
      <c r="C21" s="375"/>
    </row>
    <row r="22" spans="1:3" hidden="1" x14ac:dyDescent="0.2">
      <c r="A22" s="145" t="s">
        <v>6</v>
      </c>
      <c r="B22" s="356">
        <v>37.5</v>
      </c>
      <c r="C22" s="376"/>
    </row>
    <row r="23" spans="1:3" hidden="1" x14ac:dyDescent="0.2">
      <c r="A23" s="145" t="s">
        <v>8</v>
      </c>
      <c r="B23" s="356">
        <v>5.5</v>
      </c>
      <c r="C23" s="376"/>
    </row>
    <row r="24" spans="1:3" x14ac:dyDescent="0.2">
      <c r="A24" s="353" t="s">
        <v>16</v>
      </c>
      <c r="B24" s="355">
        <v>114.5</v>
      </c>
      <c r="C24" s="375"/>
    </row>
    <row r="25" spans="1:3" hidden="1" x14ac:dyDescent="0.2">
      <c r="A25" s="145" t="s">
        <v>6</v>
      </c>
      <c r="B25" s="356">
        <v>100</v>
      </c>
      <c r="C25" s="376"/>
    </row>
    <row r="26" spans="1:3" hidden="1" x14ac:dyDescent="0.2">
      <c r="A26" s="145" t="s">
        <v>8</v>
      </c>
      <c r="B26" s="356">
        <v>14.5</v>
      </c>
      <c r="C26" s="376"/>
    </row>
    <row r="27" spans="1:3" x14ac:dyDescent="0.2">
      <c r="A27" s="353" t="s">
        <v>17</v>
      </c>
      <c r="B27" s="355">
        <v>29.5</v>
      </c>
      <c r="C27" s="375"/>
    </row>
    <row r="28" spans="1:3" hidden="1" x14ac:dyDescent="0.2">
      <c r="A28" s="145" t="s">
        <v>6</v>
      </c>
      <c r="B28" s="356">
        <v>22.5</v>
      </c>
      <c r="C28" s="376"/>
    </row>
    <row r="29" spans="1:3" hidden="1" x14ac:dyDescent="0.2">
      <c r="A29" s="145" t="s">
        <v>8</v>
      </c>
      <c r="B29" s="356">
        <v>7</v>
      </c>
      <c r="C29" s="376"/>
    </row>
    <row r="30" spans="1:3" x14ac:dyDescent="0.2">
      <c r="A30" s="353" t="s">
        <v>18</v>
      </c>
      <c r="B30" s="355">
        <v>170.5</v>
      </c>
      <c r="C30" s="375"/>
    </row>
    <row r="31" spans="1:3" hidden="1" x14ac:dyDescent="0.2">
      <c r="A31" s="145" t="s">
        <v>6</v>
      </c>
      <c r="B31" s="356">
        <v>139.5</v>
      </c>
      <c r="C31" s="376"/>
    </row>
    <row r="32" spans="1:3" hidden="1" x14ac:dyDescent="0.2">
      <c r="A32" s="145" t="s">
        <v>8</v>
      </c>
      <c r="B32" s="356">
        <v>31</v>
      </c>
      <c r="C32" s="376"/>
    </row>
    <row r="33" spans="1:3" x14ac:dyDescent="0.2">
      <c r="A33" s="353" t="s">
        <v>19</v>
      </c>
      <c r="B33" s="355">
        <v>43</v>
      </c>
      <c r="C33" s="375"/>
    </row>
    <row r="34" spans="1:3" hidden="1" x14ac:dyDescent="0.2">
      <c r="A34" s="145" t="s">
        <v>6</v>
      </c>
      <c r="B34" s="356">
        <v>36</v>
      </c>
      <c r="C34" s="376"/>
    </row>
    <row r="35" spans="1:3" hidden="1" x14ac:dyDescent="0.2">
      <c r="A35" s="145" t="s">
        <v>8</v>
      </c>
      <c r="B35" s="356">
        <v>7</v>
      </c>
      <c r="C35" s="376"/>
    </row>
    <row r="36" spans="1:3" x14ac:dyDescent="0.2">
      <c r="A36" s="353" t="s">
        <v>20</v>
      </c>
      <c r="B36" s="355">
        <v>360</v>
      </c>
      <c r="C36" s="375"/>
    </row>
    <row r="37" spans="1:3" hidden="1" x14ac:dyDescent="0.2">
      <c r="A37" s="145" t="s">
        <v>6</v>
      </c>
      <c r="B37" s="356">
        <v>320.5</v>
      </c>
      <c r="C37" s="376"/>
    </row>
    <row r="38" spans="1:3" hidden="1" x14ac:dyDescent="0.2">
      <c r="A38" s="145" t="s">
        <v>8</v>
      </c>
      <c r="B38" s="356">
        <v>39.5</v>
      </c>
      <c r="C38" s="376"/>
    </row>
    <row r="39" spans="1:3" x14ac:dyDescent="0.2">
      <c r="A39" s="353" t="s">
        <v>21</v>
      </c>
      <c r="B39" s="355">
        <v>170.5</v>
      </c>
      <c r="C39" s="375"/>
    </row>
    <row r="40" spans="1:3" hidden="1" x14ac:dyDescent="0.2">
      <c r="A40" s="145" t="s">
        <v>6</v>
      </c>
      <c r="B40" s="356">
        <v>153.5</v>
      </c>
      <c r="C40" s="376"/>
    </row>
    <row r="41" spans="1:3" hidden="1" x14ac:dyDescent="0.2">
      <c r="A41" s="145" t="s">
        <v>8</v>
      </c>
      <c r="B41" s="356">
        <v>17</v>
      </c>
      <c r="C41" s="376"/>
    </row>
    <row r="42" spans="1:3" x14ac:dyDescent="0.2">
      <c r="A42" s="353" t="s">
        <v>22</v>
      </c>
      <c r="B42" s="355">
        <v>60.5</v>
      </c>
      <c r="C42" s="375"/>
    </row>
    <row r="43" spans="1:3" hidden="1" x14ac:dyDescent="0.2">
      <c r="A43" s="145" t="s">
        <v>6</v>
      </c>
      <c r="B43" s="356">
        <v>52.5</v>
      </c>
      <c r="C43" s="376"/>
    </row>
    <row r="44" spans="1:3" hidden="1" x14ac:dyDescent="0.2">
      <c r="A44" s="145" t="s">
        <v>8</v>
      </c>
      <c r="B44" s="356">
        <v>8</v>
      </c>
      <c r="C44" s="376"/>
    </row>
    <row r="45" spans="1:3" x14ac:dyDescent="0.2">
      <c r="A45" s="353" t="s">
        <v>23</v>
      </c>
      <c r="B45" s="355">
        <v>315.5</v>
      </c>
      <c r="C45" s="375"/>
    </row>
    <row r="46" spans="1:3" hidden="1" x14ac:dyDescent="0.2">
      <c r="A46" s="145" t="s">
        <v>6</v>
      </c>
      <c r="B46" s="356">
        <v>288.5</v>
      </c>
      <c r="C46" s="376"/>
    </row>
    <row r="47" spans="1:3" hidden="1" x14ac:dyDescent="0.2">
      <c r="A47" s="145" t="s">
        <v>8</v>
      </c>
      <c r="B47" s="356">
        <v>27</v>
      </c>
      <c r="C47" s="376"/>
    </row>
    <row r="48" spans="1:3" x14ac:dyDescent="0.2">
      <c r="A48" s="353" t="s">
        <v>24</v>
      </c>
      <c r="B48" s="355">
        <v>145</v>
      </c>
      <c r="C48" s="375"/>
    </row>
    <row r="49" spans="1:3" hidden="1" x14ac:dyDescent="0.2">
      <c r="A49" s="145" t="s">
        <v>6</v>
      </c>
      <c r="B49" s="356">
        <v>122.5</v>
      </c>
      <c r="C49" s="376"/>
    </row>
    <row r="50" spans="1:3" hidden="1" x14ac:dyDescent="0.2">
      <c r="A50" s="145" t="s">
        <v>8</v>
      </c>
      <c r="B50" s="356">
        <v>22.5</v>
      </c>
      <c r="C50" s="376"/>
    </row>
    <row r="51" spans="1:3" x14ac:dyDescent="0.2">
      <c r="A51" s="353" t="s">
        <v>86</v>
      </c>
      <c r="B51" s="355">
        <v>48</v>
      </c>
      <c r="C51" s="375"/>
    </row>
    <row r="52" spans="1:3" hidden="1" x14ac:dyDescent="0.2">
      <c r="A52" s="145" t="s">
        <v>8</v>
      </c>
      <c r="B52" s="356">
        <v>9</v>
      </c>
      <c r="C52" s="376"/>
    </row>
    <row r="53" spans="1:3" hidden="1" x14ac:dyDescent="0.2">
      <c r="A53" s="145" t="s">
        <v>6</v>
      </c>
      <c r="B53" s="356">
        <v>39</v>
      </c>
      <c r="C53" s="376"/>
    </row>
    <row r="54" spans="1:3" x14ac:dyDescent="0.2">
      <c r="A54" s="353" t="s">
        <v>95</v>
      </c>
      <c r="B54" s="355">
        <v>166</v>
      </c>
      <c r="C54" s="375"/>
    </row>
    <row r="55" spans="1:3" hidden="1" x14ac:dyDescent="0.2">
      <c r="A55" s="145" t="s">
        <v>6</v>
      </c>
      <c r="B55" s="356">
        <v>143</v>
      </c>
      <c r="C55" s="376"/>
    </row>
    <row r="56" spans="1:3" hidden="1" x14ac:dyDescent="0.2">
      <c r="A56" s="145" t="s">
        <v>8</v>
      </c>
      <c r="B56" s="356">
        <v>23</v>
      </c>
      <c r="C56" s="376"/>
    </row>
    <row r="57" spans="1:3" x14ac:dyDescent="0.2">
      <c r="A57" s="353" t="s">
        <v>96</v>
      </c>
      <c r="B57" s="355">
        <v>85</v>
      </c>
      <c r="C57" s="375"/>
    </row>
    <row r="58" spans="1:3" hidden="1" x14ac:dyDescent="0.2">
      <c r="A58" s="145" t="s">
        <v>6</v>
      </c>
      <c r="B58" s="356">
        <v>79</v>
      </c>
      <c r="C58" s="376"/>
    </row>
    <row r="59" spans="1:3" hidden="1" x14ac:dyDescent="0.2">
      <c r="A59" s="145" t="s">
        <v>8</v>
      </c>
      <c r="B59" s="356">
        <v>6</v>
      </c>
      <c r="C59" s="376"/>
    </row>
    <row r="60" spans="1:3" x14ac:dyDescent="0.2">
      <c r="A60" s="353" t="s">
        <v>97</v>
      </c>
      <c r="B60" s="355">
        <v>65</v>
      </c>
      <c r="C60" s="375"/>
    </row>
    <row r="61" spans="1:3" hidden="1" x14ac:dyDescent="0.2">
      <c r="A61" s="145" t="s">
        <v>6</v>
      </c>
      <c r="B61" s="356">
        <v>60</v>
      </c>
      <c r="C61" s="376"/>
    </row>
    <row r="62" spans="1:3" hidden="1" x14ac:dyDescent="0.2">
      <c r="A62" s="145" t="s">
        <v>8</v>
      </c>
      <c r="B62" s="356">
        <v>5</v>
      </c>
      <c r="C62" s="376"/>
    </row>
    <row r="63" spans="1:3" x14ac:dyDescent="0.2">
      <c r="A63" s="353" t="s">
        <v>25</v>
      </c>
      <c r="B63" s="355">
        <v>30</v>
      </c>
      <c r="C63" s="375"/>
    </row>
    <row r="64" spans="1:3" hidden="1" x14ac:dyDescent="0.2">
      <c r="A64" s="145" t="s">
        <v>6</v>
      </c>
      <c r="B64" s="356">
        <v>27</v>
      </c>
      <c r="C64" s="376"/>
    </row>
    <row r="65" spans="1:3" hidden="1" x14ac:dyDescent="0.2">
      <c r="A65" s="145" t="s">
        <v>8</v>
      </c>
      <c r="B65" s="356">
        <v>3</v>
      </c>
      <c r="C65" s="376"/>
    </row>
    <row r="66" spans="1:3" x14ac:dyDescent="0.2">
      <c r="A66" s="353" t="s">
        <v>26</v>
      </c>
      <c r="B66" s="355">
        <v>154</v>
      </c>
      <c r="C66" s="375"/>
    </row>
    <row r="67" spans="1:3" hidden="1" x14ac:dyDescent="0.2">
      <c r="A67" s="145" t="s">
        <v>6</v>
      </c>
      <c r="B67" s="356">
        <v>109.5</v>
      </c>
      <c r="C67" s="376"/>
    </row>
    <row r="68" spans="1:3" hidden="1" x14ac:dyDescent="0.2">
      <c r="A68" s="145" t="s">
        <v>8</v>
      </c>
      <c r="B68" s="356">
        <v>44.5</v>
      </c>
      <c r="C68" s="376"/>
    </row>
    <row r="69" spans="1:3" x14ac:dyDescent="0.2">
      <c r="A69" s="353" t="s">
        <v>27</v>
      </c>
      <c r="B69" s="355">
        <v>119.5</v>
      </c>
      <c r="C69" s="375"/>
    </row>
    <row r="70" spans="1:3" hidden="1" x14ac:dyDescent="0.2">
      <c r="A70" s="145" t="s">
        <v>6</v>
      </c>
      <c r="B70" s="356">
        <v>106.5</v>
      </c>
      <c r="C70" s="376"/>
    </row>
    <row r="71" spans="1:3" hidden="1" x14ac:dyDescent="0.2">
      <c r="A71" s="145" t="s">
        <v>8</v>
      </c>
      <c r="B71" s="356">
        <v>13</v>
      </c>
      <c r="C71" s="376"/>
    </row>
    <row r="72" spans="1:3" x14ac:dyDescent="0.2">
      <c r="A72" s="353" t="s">
        <v>28</v>
      </c>
      <c r="B72" s="355">
        <v>328.5</v>
      </c>
      <c r="C72" s="375"/>
    </row>
    <row r="73" spans="1:3" hidden="1" x14ac:dyDescent="0.2">
      <c r="A73" s="145" t="s">
        <v>6</v>
      </c>
      <c r="B73" s="356">
        <v>284.5</v>
      </c>
      <c r="C73" s="376"/>
    </row>
    <row r="74" spans="1:3" hidden="1" x14ac:dyDescent="0.2">
      <c r="A74" s="145" t="s">
        <v>8</v>
      </c>
      <c r="B74" s="356">
        <v>44</v>
      </c>
      <c r="C74" s="376"/>
    </row>
    <row r="75" spans="1:3" x14ac:dyDescent="0.2">
      <c r="A75" s="353" t="s">
        <v>29</v>
      </c>
      <c r="B75" s="355">
        <v>47.5</v>
      </c>
      <c r="C75" s="375"/>
    </row>
    <row r="76" spans="1:3" hidden="1" x14ac:dyDescent="0.2">
      <c r="A76" s="145" t="s">
        <v>6</v>
      </c>
      <c r="B76" s="356">
        <v>45.5</v>
      </c>
      <c r="C76" s="376"/>
    </row>
    <row r="77" spans="1:3" hidden="1" x14ac:dyDescent="0.2">
      <c r="A77" s="145" t="s">
        <v>8</v>
      </c>
      <c r="B77" s="356">
        <v>2</v>
      </c>
      <c r="C77" s="376"/>
    </row>
    <row r="78" spans="1:3" x14ac:dyDescent="0.2">
      <c r="A78" s="353" t="s">
        <v>164</v>
      </c>
      <c r="B78" s="355">
        <v>13</v>
      </c>
      <c r="C78" s="375"/>
    </row>
    <row r="79" spans="1:3" hidden="1" x14ac:dyDescent="0.2">
      <c r="A79" s="145" t="s">
        <v>6</v>
      </c>
      <c r="B79" s="356">
        <v>13</v>
      </c>
      <c r="C79" s="376"/>
    </row>
    <row r="80" spans="1:3" x14ac:dyDescent="0.2">
      <c r="A80" s="353" t="s">
        <v>30</v>
      </c>
      <c r="B80" s="355">
        <v>87.5</v>
      </c>
      <c r="C80" s="375"/>
    </row>
    <row r="81" spans="1:3" hidden="1" x14ac:dyDescent="0.2">
      <c r="A81" s="145" t="s">
        <v>6</v>
      </c>
      <c r="B81" s="356">
        <v>77.5</v>
      </c>
      <c r="C81" s="376"/>
    </row>
    <row r="82" spans="1:3" hidden="1" x14ac:dyDescent="0.2">
      <c r="A82" s="145" t="s">
        <v>8</v>
      </c>
      <c r="B82" s="356">
        <v>10</v>
      </c>
      <c r="C82" s="376"/>
    </row>
    <row r="83" spans="1:3" x14ac:dyDescent="0.2">
      <c r="A83" s="353" t="s">
        <v>31</v>
      </c>
      <c r="B83" s="355">
        <v>57</v>
      </c>
      <c r="C83" s="375"/>
    </row>
    <row r="84" spans="1:3" hidden="1" x14ac:dyDescent="0.2">
      <c r="A84" s="145" t="s">
        <v>8</v>
      </c>
      <c r="B84" s="356">
        <v>11</v>
      </c>
      <c r="C84" s="376"/>
    </row>
    <row r="85" spans="1:3" hidden="1" x14ac:dyDescent="0.2">
      <c r="A85" s="145" t="s">
        <v>6</v>
      </c>
      <c r="B85" s="356">
        <v>46</v>
      </c>
      <c r="C85" s="376"/>
    </row>
    <row r="86" spans="1:3" x14ac:dyDescent="0.2">
      <c r="A86" s="353" t="s">
        <v>32</v>
      </c>
      <c r="B86" s="355">
        <v>54</v>
      </c>
      <c r="C86" s="375"/>
    </row>
    <row r="87" spans="1:3" hidden="1" x14ac:dyDescent="0.2">
      <c r="A87" s="145" t="s">
        <v>6</v>
      </c>
      <c r="B87" s="356">
        <v>54</v>
      </c>
      <c r="C87" s="376"/>
    </row>
    <row r="88" spans="1:3" x14ac:dyDescent="0.2">
      <c r="A88" s="353" t="s">
        <v>33</v>
      </c>
      <c r="B88" s="355">
        <v>44</v>
      </c>
      <c r="C88" s="375"/>
    </row>
    <row r="89" spans="1:3" hidden="1" x14ac:dyDescent="0.2">
      <c r="A89" s="145" t="s">
        <v>6</v>
      </c>
      <c r="B89" s="356">
        <v>33</v>
      </c>
      <c r="C89" s="376"/>
    </row>
    <row r="90" spans="1:3" hidden="1" x14ac:dyDescent="0.2">
      <c r="A90" s="145" t="s">
        <v>8</v>
      </c>
      <c r="B90" s="356">
        <v>11</v>
      </c>
      <c r="C90" s="376"/>
    </row>
    <row r="91" spans="1:3" x14ac:dyDescent="0.2">
      <c r="A91" s="353" t="s">
        <v>34</v>
      </c>
      <c r="B91" s="355">
        <v>63.5</v>
      </c>
      <c r="C91" s="375"/>
    </row>
    <row r="92" spans="1:3" hidden="1" x14ac:dyDescent="0.2">
      <c r="A92" s="145" t="s">
        <v>6</v>
      </c>
      <c r="B92" s="356">
        <v>52</v>
      </c>
      <c r="C92" s="376"/>
    </row>
    <row r="93" spans="1:3" hidden="1" x14ac:dyDescent="0.2">
      <c r="A93" s="145" t="s">
        <v>8</v>
      </c>
      <c r="B93" s="356">
        <v>11.5</v>
      </c>
      <c r="C93" s="376"/>
    </row>
    <row r="94" spans="1:3" x14ac:dyDescent="0.2">
      <c r="A94" s="353" t="s">
        <v>35</v>
      </c>
      <c r="B94" s="355">
        <v>47.5</v>
      </c>
      <c r="C94" s="375"/>
    </row>
    <row r="95" spans="1:3" hidden="1" x14ac:dyDescent="0.2">
      <c r="A95" s="145" t="s">
        <v>6</v>
      </c>
      <c r="B95" s="356">
        <v>40</v>
      </c>
      <c r="C95" s="376"/>
    </row>
    <row r="96" spans="1:3" hidden="1" x14ac:dyDescent="0.2">
      <c r="A96" s="145" t="s">
        <v>8</v>
      </c>
      <c r="B96" s="356">
        <v>7.5</v>
      </c>
      <c r="C96" s="376"/>
    </row>
    <row r="97" spans="1:3" x14ac:dyDescent="0.2">
      <c r="A97" s="353" t="s">
        <v>36</v>
      </c>
      <c r="B97" s="355">
        <v>37</v>
      </c>
      <c r="C97" s="375"/>
    </row>
    <row r="98" spans="1:3" hidden="1" x14ac:dyDescent="0.2">
      <c r="A98" s="145" t="s">
        <v>6</v>
      </c>
      <c r="B98" s="356">
        <v>30</v>
      </c>
      <c r="C98" s="376"/>
    </row>
    <row r="99" spans="1:3" hidden="1" x14ac:dyDescent="0.2">
      <c r="A99" s="145" t="s">
        <v>8</v>
      </c>
      <c r="B99" s="356">
        <v>7</v>
      </c>
      <c r="C99" s="376"/>
    </row>
    <row r="100" spans="1:3" x14ac:dyDescent="0.2">
      <c r="A100" s="353" t="s">
        <v>37</v>
      </c>
      <c r="B100" s="355">
        <v>22.5</v>
      </c>
      <c r="C100" s="375"/>
    </row>
    <row r="101" spans="1:3" hidden="1" x14ac:dyDescent="0.2">
      <c r="A101" s="145" t="s">
        <v>6</v>
      </c>
      <c r="B101" s="356">
        <v>22.5</v>
      </c>
      <c r="C101" s="376"/>
    </row>
    <row r="102" spans="1:3" x14ac:dyDescent="0.2">
      <c r="A102" s="353" t="s">
        <v>38</v>
      </c>
      <c r="B102" s="355">
        <v>94</v>
      </c>
      <c r="C102" s="375"/>
    </row>
    <row r="103" spans="1:3" hidden="1" x14ac:dyDescent="0.2">
      <c r="A103" s="145" t="s">
        <v>6</v>
      </c>
      <c r="B103" s="356">
        <v>77.5</v>
      </c>
      <c r="C103" s="376"/>
    </row>
    <row r="104" spans="1:3" hidden="1" x14ac:dyDescent="0.2">
      <c r="A104" s="145" t="s">
        <v>8</v>
      </c>
      <c r="B104" s="356">
        <v>16.5</v>
      </c>
      <c r="C104" s="376"/>
    </row>
    <row r="105" spans="1:3" x14ac:dyDescent="0.2">
      <c r="A105" s="353" t="s">
        <v>39</v>
      </c>
      <c r="B105" s="355">
        <v>76.5</v>
      </c>
      <c r="C105" s="375"/>
    </row>
    <row r="106" spans="1:3" hidden="1" x14ac:dyDescent="0.2">
      <c r="A106" s="145" t="s">
        <v>6</v>
      </c>
      <c r="B106" s="356">
        <v>63</v>
      </c>
      <c r="C106" s="376"/>
    </row>
    <row r="107" spans="1:3" hidden="1" x14ac:dyDescent="0.2">
      <c r="A107" s="145" t="s">
        <v>8</v>
      </c>
      <c r="B107" s="356">
        <v>13.5</v>
      </c>
      <c r="C107" s="376"/>
    </row>
    <row r="108" spans="1:3" x14ac:dyDescent="0.2">
      <c r="A108" s="353" t="s">
        <v>40</v>
      </c>
      <c r="B108" s="355">
        <v>20</v>
      </c>
      <c r="C108" s="375"/>
    </row>
    <row r="109" spans="1:3" hidden="1" x14ac:dyDescent="0.2">
      <c r="A109" s="145" t="s">
        <v>6</v>
      </c>
      <c r="B109" s="356">
        <v>17</v>
      </c>
      <c r="C109" s="376"/>
    </row>
    <row r="110" spans="1:3" hidden="1" x14ac:dyDescent="0.2">
      <c r="A110" s="145" t="s">
        <v>8</v>
      </c>
      <c r="B110" s="356">
        <v>3</v>
      </c>
      <c r="C110" s="376"/>
    </row>
    <row r="111" spans="1:3" x14ac:dyDescent="0.2">
      <c r="A111" s="353" t="s">
        <v>41</v>
      </c>
      <c r="B111" s="355">
        <v>37</v>
      </c>
      <c r="C111" s="375"/>
    </row>
    <row r="112" spans="1:3" hidden="1" x14ac:dyDescent="0.2">
      <c r="A112" s="145" t="s">
        <v>6</v>
      </c>
      <c r="B112" s="356">
        <v>35</v>
      </c>
      <c r="C112" s="376"/>
    </row>
    <row r="113" spans="1:5" hidden="1" x14ac:dyDescent="0.2">
      <c r="A113" s="145" t="s">
        <v>8</v>
      </c>
      <c r="B113" s="356">
        <v>2</v>
      </c>
      <c r="C113" s="376"/>
    </row>
    <row r="114" spans="1:5" x14ac:dyDescent="0.2">
      <c r="A114" s="353" t="s">
        <v>42</v>
      </c>
      <c r="B114" s="355">
        <v>32.5</v>
      </c>
      <c r="C114" s="375"/>
    </row>
    <row r="115" spans="1:5" hidden="1" x14ac:dyDescent="0.2">
      <c r="A115" s="145" t="s">
        <v>6</v>
      </c>
      <c r="B115" s="356">
        <v>32.5</v>
      </c>
      <c r="C115" s="376"/>
    </row>
    <row r="116" spans="1:5" x14ac:dyDescent="0.2">
      <c r="A116" s="353" t="s">
        <v>125</v>
      </c>
      <c r="B116" s="355">
        <v>24</v>
      </c>
      <c r="C116" s="375"/>
    </row>
    <row r="117" spans="1:5" hidden="1" x14ac:dyDescent="0.2">
      <c r="A117" s="145" t="s">
        <v>6</v>
      </c>
      <c r="B117" s="356">
        <v>24</v>
      </c>
      <c r="C117" s="376"/>
    </row>
    <row r="118" spans="1:5" x14ac:dyDescent="0.2">
      <c r="A118" s="353" t="s">
        <v>43</v>
      </c>
      <c r="B118" s="355">
        <v>95</v>
      </c>
      <c r="C118" s="375"/>
    </row>
    <row r="119" spans="1:5" hidden="1" x14ac:dyDescent="0.2">
      <c r="A119" s="145" t="s">
        <v>6</v>
      </c>
      <c r="B119" s="356">
        <v>77.5</v>
      </c>
      <c r="C119" s="376"/>
    </row>
    <row r="120" spans="1:5" hidden="1" x14ac:dyDescent="0.2">
      <c r="A120" s="145" t="s">
        <v>8</v>
      </c>
      <c r="B120" s="356">
        <v>17.5</v>
      </c>
      <c r="C120" s="376"/>
    </row>
    <row r="121" spans="1:5" x14ac:dyDescent="0.2">
      <c r="E121">
        <f>SUBTOTAL(9,E122:E172)</f>
        <v>100</v>
      </c>
    </row>
    <row r="122" spans="1:5" x14ac:dyDescent="0.2">
      <c r="A122" s="353" t="s">
        <v>20</v>
      </c>
      <c r="B122" s="355">
        <v>360</v>
      </c>
      <c r="C122" s="377">
        <f t="shared" ref="C122:C133" si="0">B122/$B$173</f>
        <v>9.7336758145193991E-2</v>
      </c>
      <c r="D122" s="117">
        <f>B122/12</f>
        <v>30</v>
      </c>
      <c r="E122" s="117">
        <v>8</v>
      </c>
    </row>
    <row r="123" spans="1:5" x14ac:dyDescent="0.2">
      <c r="A123" s="353" t="s">
        <v>28</v>
      </c>
      <c r="B123" s="355">
        <v>328.5</v>
      </c>
      <c r="C123" s="377">
        <f t="shared" si="0"/>
        <v>8.8819791807489529E-2</v>
      </c>
      <c r="D123" s="117">
        <f t="shared" ref="D123:D172" si="1">B123/12</f>
        <v>27.375</v>
      </c>
      <c r="E123" s="117">
        <v>8</v>
      </c>
    </row>
    <row r="124" spans="1:5" x14ac:dyDescent="0.2">
      <c r="A124" s="353" t="s">
        <v>23</v>
      </c>
      <c r="B124" s="355">
        <v>315.5</v>
      </c>
      <c r="C124" s="377">
        <f t="shared" si="0"/>
        <v>8.5304853318913076E-2</v>
      </c>
      <c r="D124" s="117">
        <f t="shared" si="1"/>
        <v>26.291666666666668</v>
      </c>
      <c r="E124" s="117">
        <v>8</v>
      </c>
    </row>
    <row r="125" spans="1:5" x14ac:dyDescent="0.2">
      <c r="A125" s="353" t="s">
        <v>18</v>
      </c>
      <c r="B125" s="355">
        <v>170.5</v>
      </c>
      <c r="C125" s="377">
        <f t="shared" si="0"/>
        <v>4.6099770177098827E-2</v>
      </c>
      <c r="D125" s="117">
        <f t="shared" si="1"/>
        <v>14.208333333333334</v>
      </c>
      <c r="E125" s="117">
        <v>5</v>
      </c>
    </row>
    <row r="126" spans="1:5" x14ac:dyDescent="0.2">
      <c r="A126" s="353" t="s">
        <v>21</v>
      </c>
      <c r="B126" s="355">
        <v>170.5</v>
      </c>
      <c r="C126" s="377">
        <f t="shared" si="0"/>
        <v>4.6099770177098827E-2</v>
      </c>
      <c r="D126" s="117">
        <f t="shared" si="1"/>
        <v>14.208333333333334</v>
      </c>
      <c r="E126" s="117">
        <v>5</v>
      </c>
    </row>
    <row r="127" spans="1:5" x14ac:dyDescent="0.2">
      <c r="A127" s="353" t="s">
        <v>95</v>
      </c>
      <c r="B127" s="355">
        <v>166</v>
      </c>
      <c r="C127" s="377">
        <f t="shared" si="0"/>
        <v>4.4883060700283896E-2</v>
      </c>
      <c r="D127" s="117">
        <f t="shared" si="1"/>
        <v>13.833333333333334</v>
      </c>
      <c r="E127" s="117">
        <v>5</v>
      </c>
    </row>
    <row r="128" spans="1:5" x14ac:dyDescent="0.2">
      <c r="A128" s="353" t="s">
        <v>26</v>
      </c>
      <c r="B128" s="355">
        <v>154</v>
      </c>
      <c r="C128" s="377">
        <f t="shared" si="0"/>
        <v>4.1638502095444098E-2</v>
      </c>
      <c r="D128" s="117">
        <f t="shared" si="1"/>
        <v>12.833333333333334</v>
      </c>
      <c r="E128" s="117">
        <v>5</v>
      </c>
    </row>
    <row r="129" spans="1:5" x14ac:dyDescent="0.2">
      <c r="A129" s="353" t="s">
        <v>24</v>
      </c>
      <c r="B129" s="355">
        <v>145</v>
      </c>
      <c r="C129" s="377">
        <f t="shared" si="0"/>
        <v>3.920508314181425E-2</v>
      </c>
      <c r="D129" s="117">
        <f t="shared" si="1"/>
        <v>12.083333333333334</v>
      </c>
      <c r="E129" s="117">
        <v>4</v>
      </c>
    </row>
    <row r="130" spans="1:5" x14ac:dyDescent="0.2">
      <c r="A130" s="353" t="s">
        <v>27</v>
      </c>
      <c r="B130" s="355">
        <v>119.5</v>
      </c>
      <c r="C130" s="377">
        <f t="shared" si="0"/>
        <v>3.2310396106529672E-2</v>
      </c>
      <c r="D130" s="117">
        <f>B130/12</f>
        <v>9.9583333333333339</v>
      </c>
      <c r="E130" s="117">
        <v>5</v>
      </c>
    </row>
    <row r="131" spans="1:5" x14ac:dyDescent="0.2">
      <c r="A131" s="353" t="s">
        <v>96</v>
      </c>
      <c r="B131" s="355">
        <v>85</v>
      </c>
      <c r="C131" s="377">
        <f t="shared" si="0"/>
        <v>2.298229011761525E-2</v>
      </c>
      <c r="D131" s="117">
        <f>B131/12</f>
        <v>7.083333333333333</v>
      </c>
      <c r="E131" s="117">
        <v>5</v>
      </c>
    </row>
    <row r="132" spans="1:5" x14ac:dyDescent="0.2">
      <c r="A132" s="353" t="s">
        <v>97</v>
      </c>
      <c r="B132" s="355">
        <v>65</v>
      </c>
      <c r="C132" s="377">
        <f t="shared" si="0"/>
        <v>1.7574692442882251E-2</v>
      </c>
      <c r="D132" s="117">
        <f>B132/12</f>
        <v>5.416666666666667</v>
      </c>
      <c r="E132" s="117">
        <v>5</v>
      </c>
    </row>
    <row r="133" spans="1:5" x14ac:dyDescent="0.2">
      <c r="A133" s="353" t="s">
        <v>86</v>
      </c>
      <c r="B133" s="355">
        <v>48</v>
      </c>
      <c r="C133" s="377">
        <f t="shared" si="0"/>
        <v>1.29782344193592E-2</v>
      </c>
      <c r="D133" s="117">
        <f>B133/12</f>
        <v>4</v>
      </c>
      <c r="E133" s="117">
        <v>4</v>
      </c>
    </row>
    <row r="134" spans="1:5" x14ac:dyDescent="0.2">
      <c r="A134" s="321" t="s">
        <v>294</v>
      </c>
      <c r="B134" s="117"/>
      <c r="C134" s="117"/>
      <c r="D134" s="117"/>
      <c r="E134" s="117">
        <v>5</v>
      </c>
    </row>
    <row r="135" spans="1:5" x14ac:dyDescent="0.2">
      <c r="A135" s="321" t="s">
        <v>295</v>
      </c>
      <c r="B135" s="117"/>
      <c r="C135" s="117"/>
      <c r="D135" s="117"/>
      <c r="E135" s="117">
        <v>5</v>
      </c>
    </row>
    <row r="136" spans="1:5" x14ac:dyDescent="0.2">
      <c r="A136" s="321" t="s">
        <v>296</v>
      </c>
      <c r="B136" s="117"/>
      <c r="C136" s="117"/>
      <c r="D136" s="117"/>
      <c r="E136" s="117">
        <v>5</v>
      </c>
    </row>
    <row r="137" spans="1:5" x14ac:dyDescent="0.2">
      <c r="A137" s="321" t="s">
        <v>297</v>
      </c>
      <c r="B137" s="117"/>
      <c r="C137" s="117"/>
      <c r="D137" s="117"/>
      <c r="E137" s="117">
        <v>5</v>
      </c>
    </row>
    <row r="138" spans="1:5" x14ac:dyDescent="0.2">
      <c r="A138" s="371" t="s">
        <v>190</v>
      </c>
      <c r="B138" s="117"/>
      <c r="C138" s="117"/>
      <c r="D138" s="117"/>
      <c r="E138" s="117">
        <v>5</v>
      </c>
    </row>
    <row r="139" spans="1:5" x14ac:dyDescent="0.2">
      <c r="A139" s="321" t="s">
        <v>298</v>
      </c>
      <c r="B139" s="117"/>
      <c r="C139" s="117"/>
      <c r="D139" s="117"/>
      <c r="E139" s="117">
        <v>4</v>
      </c>
    </row>
    <row r="140" spans="1:5" x14ac:dyDescent="0.2">
      <c r="A140" s="321" t="s">
        <v>299</v>
      </c>
      <c r="B140" s="117"/>
      <c r="C140" s="117"/>
      <c r="D140" s="117"/>
      <c r="E140" s="117">
        <v>4</v>
      </c>
    </row>
    <row r="141" spans="1:5" x14ac:dyDescent="0.2">
      <c r="E141" s="117"/>
    </row>
    <row r="142" spans="1:5" x14ac:dyDescent="0.2">
      <c r="A142" s="353" t="s">
        <v>13</v>
      </c>
      <c r="B142" s="355">
        <v>122.5</v>
      </c>
      <c r="C142" s="377">
        <f t="shared" ref="C142:C154" si="2">B142/$B$173</f>
        <v>3.3121535757739622E-2</v>
      </c>
      <c r="D142" s="117">
        <f>B142/12</f>
        <v>10.208333333333334</v>
      </c>
    </row>
    <row r="143" spans="1:5" x14ac:dyDescent="0.2">
      <c r="A143" s="353" t="s">
        <v>16</v>
      </c>
      <c r="B143" s="355">
        <v>114.5</v>
      </c>
      <c r="C143" s="377">
        <f t="shared" si="2"/>
        <v>3.0958496687846424E-2</v>
      </c>
      <c r="D143" s="117">
        <f t="shared" si="1"/>
        <v>9.5416666666666661</v>
      </c>
      <c r="E143" s="117"/>
    </row>
    <row r="144" spans="1:5" x14ac:dyDescent="0.2">
      <c r="A144" s="353" t="s">
        <v>43</v>
      </c>
      <c r="B144" s="355">
        <v>95</v>
      </c>
      <c r="C144" s="377">
        <f t="shared" si="2"/>
        <v>2.5686088954981749E-2</v>
      </c>
      <c r="D144" s="117">
        <f t="shared" si="1"/>
        <v>7.916666666666667</v>
      </c>
      <c r="E144" s="117"/>
    </row>
    <row r="145" spans="1:5" x14ac:dyDescent="0.2">
      <c r="A145" s="353" t="s">
        <v>38</v>
      </c>
      <c r="B145" s="355">
        <v>94</v>
      </c>
      <c r="C145" s="377">
        <f t="shared" si="2"/>
        <v>2.5415709071245098E-2</v>
      </c>
      <c r="D145" s="117">
        <f t="shared" si="1"/>
        <v>7.833333333333333</v>
      </c>
      <c r="E145" s="117"/>
    </row>
    <row r="146" spans="1:5" x14ac:dyDescent="0.2">
      <c r="A146" s="353" t="s">
        <v>30</v>
      </c>
      <c r="B146" s="355">
        <v>87.5</v>
      </c>
      <c r="C146" s="377">
        <f t="shared" si="2"/>
        <v>2.3658239826956876E-2</v>
      </c>
      <c r="D146" s="117">
        <f t="shared" si="1"/>
        <v>7.291666666666667</v>
      </c>
      <c r="E146" s="117"/>
    </row>
    <row r="147" spans="1:5" x14ac:dyDescent="0.2">
      <c r="A147" s="353" t="s">
        <v>39</v>
      </c>
      <c r="B147" s="355">
        <v>76.5</v>
      </c>
      <c r="C147" s="377">
        <f t="shared" si="2"/>
        <v>2.0684061105853725E-2</v>
      </c>
      <c r="D147" s="117">
        <f t="shared" si="1"/>
        <v>6.375</v>
      </c>
      <c r="E147" s="117"/>
    </row>
    <row r="148" spans="1:5" x14ac:dyDescent="0.2">
      <c r="A148" s="353" t="s">
        <v>14</v>
      </c>
      <c r="B148" s="355">
        <v>73.5</v>
      </c>
      <c r="C148" s="377">
        <f t="shared" si="2"/>
        <v>1.9872921454643776E-2</v>
      </c>
      <c r="D148" s="117">
        <f t="shared" si="1"/>
        <v>6.125</v>
      </c>
      <c r="E148" s="117"/>
    </row>
    <row r="149" spans="1:5" x14ac:dyDescent="0.2">
      <c r="A149" s="353" t="s">
        <v>34</v>
      </c>
      <c r="B149" s="355">
        <v>63.5</v>
      </c>
      <c r="C149" s="377">
        <f t="shared" si="2"/>
        <v>1.7169122617277273E-2</v>
      </c>
      <c r="D149" s="117">
        <f t="shared" si="1"/>
        <v>5.291666666666667</v>
      </c>
      <c r="E149" s="117"/>
    </row>
    <row r="150" spans="1:5" x14ac:dyDescent="0.2">
      <c r="A150" s="353" t="s">
        <v>22</v>
      </c>
      <c r="B150" s="355">
        <v>60.5</v>
      </c>
      <c r="C150" s="377">
        <f t="shared" si="2"/>
        <v>1.6357982966067323E-2</v>
      </c>
      <c r="D150" s="117">
        <f t="shared" si="1"/>
        <v>5.041666666666667</v>
      </c>
      <c r="E150" s="117"/>
    </row>
    <row r="151" spans="1:5" x14ac:dyDescent="0.2">
      <c r="A151" s="353" t="s">
        <v>7</v>
      </c>
      <c r="B151" s="355">
        <f>156.5-98</f>
        <v>58.5</v>
      </c>
      <c r="C151" s="377">
        <f t="shared" si="2"/>
        <v>1.5817223198594025E-2</v>
      </c>
      <c r="D151" s="117">
        <f>B151/12</f>
        <v>4.875</v>
      </c>
      <c r="E151" s="117"/>
    </row>
    <row r="152" spans="1:5" x14ac:dyDescent="0.2">
      <c r="A152" s="353" t="s">
        <v>31</v>
      </c>
      <c r="B152" s="355">
        <v>57</v>
      </c>
      <c r="C152" s="377">
        <f t="shared" si="2"/>
        <v>1.541165337298905E-2</v>
      </c>
      <c r="D152" s="117">
        <f t="shared" si="1"/>
        <v>4.75</v>
      </c>
      <c r="E152" s="117"/>
    </row>
    <row r="153" spans="1:5" x14ac:dyDescent="0.2">
      <c r="A153" s="353" t="s">
        <v>32</v>
      </c>
      <c r="B153" s="355">
        <v>54</v>
      </c>
      <c r="C153" s="377">
        <f t="shared" si="2"/>
        <v>1.4600513721779099E-2</v>
      </c>
      <c r="D153" s="117">
        <f t="shared" si="1"/>
        <v>4.5</v>
      </c>
      <c r="E153" s="117"/>
    </row>
    <row r="154" spans="1:5" x14ac:dyDescent="0.2">
      <c r="A154" s="353" t="s">
        <v>5</v>
      </c>
      <c r="B154" s="355">
        <v>53.5</v>
      </c>
      <c r="C154" s="377">
        <f t="shared" si="2"/>
        <v>1.4465323779910775E-2</v>
      </c>
      <c r="D154" s="117">
        <f t="shared" si="1"/>
        <v>4.458333333333333</v>
      </c>
      <c r="E154" s="117"/>
    </row>
    <row r="155" spans="1:5" x14ac:dyDescent="0.2">
      <c r="E155" s="117"/>
    </row>
    <row r="156" spans="1:5" x14ac:dyDescent="0.2">
      <c r="A156" s="353" t="s">
        <v>29</v>
      </c>
      <c r="B156" s="355">
        <v>47.5</v>
      </c>
      <c r="C156" s="377">
        <f t="shared" ref="C156:C173" si="3">B156/$B$173</f>
        <v>1.2843044477490875E-2</v>
      </c>
      <c r="D156" s="117">
        <f t="shared" si="1"/>
        <v>3.9583333333333335</v>
      </c>
      <c r="E156" s="117"/>
    </row>
    <row r="157" spans="1:5" x14ac:dyDescent="0.2">
      <c r="A157" s="353" t="s">
        <v>35</v>
      </c>
      <c r="B157" s="355">
        <v>47.5</v>
      </c>
      <c r="C157" s="377">
        <f t="shared" si="3"/>
        <v>1.2843044477490875E-2</v>
      </c>
      <c r="D157" s="117">
        <f t="shared" si="1"/>
        <v>3.9583333333333335</v>
      </c>
      <c r="E157" s="117"/>
    </row>
    <row r="158" spans="1:5" x14ac:dyDescent="0.2">
      <c r="A158" s="353" t="s">
        <v>33</v>
      </c>
      <c r="B158" s="355">
        <v>44</v>
      </c>
      <c r="C158" s="377">
        <f t="shared" si="3"/>
        <v>1.18967148844126E-2</v>
      </c>
      <c r="D158" s="117">
        <f t="shared" si="1"/>
        <v>3.6666666666666665</v>
      </c>
      <c r="E158" s="117"/>
    </row>
    <row r="159" spans="1:5" x14ac:dyDescent="0.2">
      <c r="A159" s="353" t="s">
        <v>15</v>
      </c>
      <c r="B159" s="355">
        <v>43</v>
      </c>
      <c r="C159" s="377">
        <f t="shared" si="3"/>
        <v>1.162633500067595E-2</v>
      </c>
      <c r="D159" s="117">
        <f t="shared" si="1"/>
        <v>3.5833333333333335</v>
      </c>
      <c r="E159" s="117"/>
    </row>
    <row r="160" spans="1:5" x14ac:dyDescent="0.2">
      <c r="A160" s="353" t="s">
        <v>19</v>
      </c>
      <c r="B160" s="355">
        <v>43</v>
      </c>
      <c r="C160" s="377">
        <f t="shared" si="3"/>
        <v>1.162633500067595E-2</v>
      </c>
      <c r="D160" s="117">
        <f t="shared" si="1"/>
        <v>3.5833333333333335</v>
      </c>
      <c r="E160" s="117"/>
    </row>
    <row r="161" spans="1:5" x14ac:dyDescent="0.2">
      <c r="A161" s="353" t="s">
        <v>10</v>
      </c>
      <c r="B161" s="355">
        <v>41.5</v>
      </c>
      <c r="C161" s="377">
        <f t="shared" si="3"/>
        <v>1.1220765175070974E-2</v>
      </c>
      <c r="D161" s="117">
        <f t="shared" si="1"/>
        <v>3.4583333333333335</v>
      </c>
      <c r="E161" s="117"/>
    </row>
    <row r="162" spans="1:5" x14ac:dyDescent="0.2">
      <c r="A162" s="353" t="s">
        <v>36</v>
      </c>
      <c r="B162" s="355">
        <v>37</v>
      </c>
      <c r="C162" s="377">
        <f t="shared" si="3"/>
        <v>1.000405569825605E-2</v>
      </c>
      <c r="D162" s="117">
        <f t="shared" si="1"/>
        <v>3.0833333333333335</v>
      </c>
      <c r="E162" s="117"/>
    </row>
    <row r="163" spans="1:5" x14ac:dyDescent="0.2">
      <c r="A163" s="353" t="s">
        <v>41</v>
      </c>
      <c r="B163" s="355">
        <v>37</v>
      </c>
      <c r="C163" s="377">
        <f t="shared" si="3"/>
        <v>1.000405569825605E-2</v>
      </c>
      <c r="D163" s="117">
        <f t="shared" si="1"/>
        <v>3.0833333333333335</v>
      </c>
      <c r="E163" s="117"/>
    </row>
    <row r="164" spans="1:5" x14ac:dyDescent="0.2">
      <c r="A164" s="353" t="s">
        <v>42</v>
      </c>
      <c r="B164" s="355">
        <v>32.5</v>
      </c>
      <c r="C164" s="377">
        <f t="shared" si="3"/>
        <v>8.7873462214411256E-3</v>
      </c>
      <c r="D164" s="117">
        <f t="shared" si="1"/>
        <v>2.7083333333333335</v>
      </c>
      <c r="E164" s="117"/>
    </row>
    <row r="165" spans="1:5" x14ac:dyDescent="0.2">
      <c r="A165" s="353" t="s">
        <v>25</v>
      </c>
      <c r="B165" s="355">
        <v>30</v>
      </c>
      <c r="C165" s="377">
        <f t="shared" si="3"/>
        <v>8.1113965120994998E-3</v>
      </c>
      <c r="D165" s="117">
        <f t="shared" si="1"/>
        <v>2.5</v>
      </c>
      <c r="E165" s="117"/>
    </row>
    <row r="166" spans="1:5" x14ac:dyDescent="0.2">
      <c r="A166" s="353" t="s">
        <v>17</v>
      </c>
      <c r="B166" s="355">
        <v>29.5</v>
      </c>
      <c r="C166" s="377">
        <f t="shared" si="3"/>
        <v>7.9762065702311744E-3</v>
      </c>
      <c r="D166" s="117">
        <f t="shared" si="1"/>
        <v>2.4583333333333335</v>
      </c>
      <c r="E166" s="117"/>
    </row>
    <row r="167" spans="1:5" x14ac:dyDescent="0.2">
      <c r="A167" s="353" t="s">
        <v>9</v>
      </c>
      <c r="B167" s="355">
        <v>26</v>
      </c>
      <c r="C167" s="377">
        <f t="shared" si="3"/>
        <v>7.0298769771528994E-3</v>
      </c>
      <c r="D167" s="117">
        <f t="shared" si="1"/>
        <v>2.1666666666666665</v>
      </c>
      <c r="E167" s="117"/>
    </row>
    <row r="168" spans="1:5" x14ac:dyDescent="0.2">
      <c r="A168" s="353" t="s">
        <v>125</v>
      </c>
      <c r="B168" s="355">
        <v>24</v>
      </c>
      <c r="C168" s="377">
        <f t="shared" si="3"/>
        <v>6.4891172096796E-3</v>
      </c>
      <c r="D168" s="117">
        <f t="shared" si="1"/>
        <v>2</v>
      </c>
      <c r="E168" s="117"/>
    </row>
    <row r="169" spans="1:5" x14ac:dyDescent="0.2">
      <c r="A169" s="353" t="s">
        <v>12</v>
      </c>
      <c r="B169" s="355">
        <v>22.5</v>
      </c>
      <c r="C169" s="377">
        <f t="shared" si="3"/>
        <v>6.0835473840746244E-3</v>
      </c>
      <c r="D169" s="117">
        <f t="shared" si="1"/>
        <v>1.875</v>
      </c>
      <c r="E169" s="117"/>
    </row>
    <row r="170" spans="1:5" x14ac:dyDescent="0.2">
      <c r="A170" s="353" t="s">
        <v>37</v>
      </c>
      <c r="B170" s="355">
        <v>22.5</v>
      </c>
      <c r="C170" s="377">
        <f t="shared" si="3"/>
        <v>6.0835473840746244E-3</v>
      </c>
      <c r="D170" s="117">
        <f t="shared" si="1"/>
        <v>1.875</v>
      </c>
      <c r="E170" s="117"/>
    </row>
    <row r="171" spans="1:5" x14ac:dyDescent="0.2">
      <c r="A171" s="353" t="s">
        <v>40</v>
      </c>
      <c r="B171" s="355">
        <v>20</v>
      </c>
      <c r="C171" s="377">
        <f t="shared" si="3"/>
        <v>5.4075976747329996E-3</v>
      </c>
      <c r="D171" s="117">
        <f t="shared" si="1"/>
        <v>1.6666666666666667</v>
      </c>
      <c r="E171" s="117"/>
    </row>
    <row r="172" spans="1:5" x14ac:dyDescent="0.2">
      <c r="A172" s="353" t="s">
        <v>164</v>
      </c>
      <c r="B172" s="355">
        <v>13</v>
      </c>
      <c r="C172" s="377">
        <f t="shared" si="3"/>
        <v>3.5149384885764497E-3</v>
      </c>
      <c r="D172" s="117">
        <f t="shared" si="1"/>
        <v>1.0833333333333333</v>
      </c>
      <c r="E172" s="117"/>
    </row>
    <row r="173" spans="1:5" x14ac:dyDescent="0.2">
      <c r="B173">
        <f>SUBTOTAL(9,B122:B172)</f>
        <v>3698.5</v>
      </c>
      <c r="C173" s="377">
        <f t="shared" si="3"/>
        <v>1</v>
      </c>
    </row>
  </sheetData>
  <autoFilter ref="A2:B120">
    <filterColumn colId="0">
      <colorFilter dxfId="0"/>
    </filterColumn>
  </autoFilter>
  <sortState ref="A122:B163">
    <sortCondition descending="1" ref="B122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"/>
  <sheetViews>
    <sheetView workbookViewId="0">
      <selection activeCell="B4" sqref="B4:V4"/>
    </sheetView>
  </sheetViews>
  <sheetFormatPr defaultRowHeight="11.25" x14ac:dyDescent="0.2"/>
  <cols>
    <col min="1" max="1" width="18.1640625" bestFit="1" customWidth="1"/>
    <col min="2" max="2" width="11.6640625" bestFit="1" customWidth="1"/>
    <col min="3" max="3" width="12.6640625" bestFit="1" customWidth="1"/>
    <col min="4" max="4" width="7.6640625" bestFit="1" customWidth="1"/>
    <col min="6" max="6" width="16.5" bestFit="1" customWidth="1"/>
    <col min="7" max="7" width="13" bestFit="1" customWidth="1"/>
    <col min="14" max="14" width="10.1640625" bestFit="1" customWidth="1"/>
  </cols>
  <sheetData>
    <row r="1" spans="1:23" x14ac:dyDescent="0.2">
      <c r="A1" s="173"/>
      <c r="B1" s="497" t="s">
        <v>644</v>
      </c>
      <c r="C1" s="498"/>
      <c r="D1" s="499"/>
      <c r="E1" s="497" t="s">
        <v>647</v>
      </c>
      <c r="F1" s="498"/>
      <c r="G1" s="499"/>
      <c r="H1" s="497" t="s">
        <v>648</v>
      </c>
      <c r="I1" s="498"/>
      <c r="J1" s="499"/>
      <c r="K1" s="497" t="s">
        <v>649</v>
      </c>
      <c r="L1" s="498"/>
      <c r="M1" s="499"/>
      <c r="N1" s="497" t="s">
        <v>650</v>
      </c>
      <c r="O1" s="498"/>
      <c r="P1" s="499"/>
      <c r="Q1" s="497" t="s">
        <v>651</v>
      </c>
      <c r="R1" s="498"/>
      <c r="S1" s="499"/>
      <c r="T1" s="497" t="s">
        <v>652</v>
      </c>
      <c r="U1" s="498"/>
      <c r="V1" s="499"/>
    </row>
    <row r="2" spans="1:23" x14ac:dyDescent="0.2">
      <c r="B2" s="415" t="s">
        <v>653</v>
      </c>
      <c r="C2" s="407" t="s">
        <v>138</v>
      </c>
      <c r="D2" s="416" t="s">
        <v>654</v>
      </c>
      <c r="E2" s="415" t="s">
        <v>653</v>
      </c>
      <c r="F2" s="407" t="s">
        <v>138</v>
      </c>
      <c r="G2" s="416" t="s">
        <v>654</v>
      </c>
      <c r="H2" s="415" t="s">
        <v>653</v>
      </c>
      <c r="I2" s="407" t="s">
        <v>138</v>
      </c>
      <c r="J2" s="416" t="s">
        <v>654</v>
      </c>
      <c r="K2" s="415" t="s">
        <v>653</v>
      </c>
      <c r="L2" s="407" t="s">
        <v>138</v>
      </c>
      <c r="M2" s="416" t="s">
        <v>654</v>
      </c>
      <c r="N2" s="415" t="s">
        <v>653</v>
      </c>
      <c r="O2" s="407" t="s">
        <v>138</v>
      </c>
      <c r="P2" s="416" t="s">
        <v>654</v>
      </c>
      <c r="Q2" s="415" t="s">
        <v>653</v>
      </c>
      <c r="R2" s="407" t="s">
        <v>138</v>
      </c>
      <c r="S2" s="416" t="s">
        <v>654</v>
      </c>
      <c r="T2" s="415" t="s">
        <v>653</v>
      </c>
      <c r="U2" s="407" t="s">
        <v>138</v>
      </c>
      <c r="V2" s="416" t="s">
        <v>654</v>
      </c>
    </row>
    <row r="3" spans="1:23" x14ac:dyDescent="0.2">
      <c r="A3" s="4" t="s">
        <v>645</v>
      </c>
      <c r="B3" s="417">
        <v>440</v>
      </c>
      <c r="C3" s="383"/>
      <c r="D3" s="418">
        <f>B3+C5-C4</f>
        <v>293.58000000000004</v>
      </c>
      <c r="E3" s="417">
        <f>D3</f>
        <v>293.58000000000004</v>
      </c>
      <c r="F3" s="383"/>
      <c r="G3" s="418">
        <f>E3+F5-F4</f>
        <v>241.16000000000008</v>
      </c>
      <c r="H3" s="417">
        <f>G3</f>
        <v>241.16000000000008</v>
      </c>
      <c r="I3" s="383"/>
      <c r="J3" s="418">
        <f>H3+I5-I4</f>
        <v>250.70500000000004</v>
      </c>
      <c r="K3" s="417">
        <f>J3</f>
        <v>250.70500000000004</v>
      </c>
      <c r="L3" s="383"/>
      <c r="M3" s="418">
        <f>K3+L5-L4</f>
        <v>318.21499999999997</v>
      </c>
      <c r="N3" s="417">
        <f>M3</f>
        <v>318.21499999999997</v>
      </c>
      <c r="O3" s="383"/>
      <c r="P3" s="418">
        <f>N3+O5-O4</f>
        <v>350.68999999999994</v>
      </c>
      <c r="Q3" s="417">
        <f>P3</f>
        <v>350.68999999999994</v>
      </c>
      <c r="R3" s="383"/>
      <c r="S3" s="418">
        <f>Q3+R5-R4</f>
        <v>313.09499999999991</v>
      </c>
      <c r="T3" s="417">
        <f>S3</f>
        <v>313.09499999999991</v>
      </c>
      <c r="U3" s="383"/>
      <c r="V3" s="418">
        <f>T3+U5-U4</f>
        <v>368.49999999999989</v>
      </c>
    </row>
    <row r="4" spans="1:23" x14ac:dyDescent="0.2">
      <c r="A4" s="4" t="s">
        <v>69</v>
      </c>
      <c r="B4" s="419"/>
      <c r="C4" s="6">
        <f>I15</f>
        <v>420.41999999999996</v>
      </c>
      <c r="D4" s="420"/>
      <c r="E4" s="419"/>
      <c r="F4" s="6">
        <f>J15</f>
        <v>420.41999999999996</v>
      </c>
      <c r="G4" s="420"/>
      <c r="H4" s="419"/>
      <c r="I4" s="6">
        <f>K15</f>
        <v>455.45500000000004</v>
      </c>
      <c r="J4" s="420"/>
      <c r="K4" s="419"/>
      <c r="L4" s="6">
        <f>L15</f>
        <v>490.49000000000007</v>
      </c>
      <c r="M4" s="420"/>
      <c r="N4" s="419"/>
      <c r="O4" s="6">
        <f>M15</f>
        <v>525.52499999999998</v>
      </c>
      <c r="P4" s="420"/>
      <c r="Q4" s="419"/>
      <c r="R4" s="6">
        <f>N15</f>
        <v>595.59500000000003</v>
      </c>
      <c r="S4" s="420"/>
      <c r="T4" s="419"/>
      <c r="U4" s="6">
        <f>O15</f>
        <v>595.59500000000003</v>
      </c>
      <c r="V4" s="420"/>
      <c r="W4">
        <f>SUM(B4:V4)</f>
        <v>3503.5</v>
      </c>
    </row>
    <row r="5" spans="1:23" x14ac:dyDescent="0.2">
      <c r="A5" s="4" t="s">
        <v>646</v>
      </c>
      <c r="B5" s="419"/>
      <c r="C5" s="5">
        <f>88+95+91</f>
        <v>274</v>
      </c>
      <c r="D5" s="420"/>
      <c r="E5" s="419"/>
      <c r="F5" s="5">
        <f>93+96+92+87</f>
        <v>368</v>
      </c>
      <c r="G5" s="420"/>
      <c r="H5" s="419"/>
      <c r="I5" s="5">
        <f>93*I6</f>
        <v>465</v>
      </c>
      <c r="J5" s="420"/>
      <c r="K5" s="419"/>
      <c r="L5" s="5">
        <f>93*L6</f>
        <v>558</v>
      </c>
      <c r="M5" s="420"/>
      <c r="N5" s="419"/>
      <c r="O5" s="5">
        <f>93*O6</f>
        <v>558</v>
      </c>
      <c r="P5" s="420"/>
      <c r="Q5" s="419"/>
      <c r="R5" s="5">
        <f>93*R6</f>
        <v>558</v>
      </c>
      <c r="S5" s="420"/>
      <c r="T5" s="419"/>
      <c r="U5" s="5">
        <f>93*U6</f>
        <v>651</v>
      </c>
      <c r="V5" s="420"/>
      <c r="W5">
        <f>SUM(B5:V5)</f>
        <v>3432</v>
      </c>
    </row>
    <row r="6" spans="1:23" ht="12" thickBot="1" x14ac:dyDescent="0.25">
      <c r="A6" s="4" t="s">
        <v>810</v>
      </c>
      <c r="B6" s="421"/>
      <c r="C6" s="424">
        <v>3</v>
      </c>
      <c r="D6" s="423"/>
      <c r="E6" s="421"/>
      <c r="F6" s="424">
        <v>4</v>
      </c>
      <c r="G6" s="423"/>
      <c r="H6" s="421"/>
      <c r="I6" s="422">
        <v>5</v>
      </c>
      <c r="J6" s="423"/>
      <c r="K6" s="421"/>
      <c r="L6" s="422">
        <v>6</v>
      </c>
      <c r="M6" s="423"/>
      <c r="N6" s="421"/>
      <c r="O6" s="422">
        <v>6</v>
      </c>
      <c r="P6" s="423"/>
      <c r="Q6" s="421"/>
      <c r="R6" s="422">
        <v>6</v>
      </c>
      <c r="S6" s="423"/>
      <c r="T6" s="421"/>
      <c r="U6" s="422">
        <v>7</v>
      </c>
      <c r="V6" s="423"/>
      <c r="W6">
        <f>SUM(B6:V6)</f>
        <v>37</v>
      </c>
    </row>
    <row r="8" spans="1:23" x14ac:dyDescent="0.2">
      <c r="A8" s="408" t="s">
        <v>655</v>
      </c>
      <c r="B8" s="409">
        <v>26138.68</v>
      </c>
      <c r="C8">
        <v>1</v>
      </c>
    </row>
    <row r="9" spans="1:23" x14ac:dyDescent="0.2">
      <c r="A9" s="408" t="s">
        <v>656</v>
      </c>
      <c r="B9" s="409">
        <v>440666.24</v>
      </c>
      <c r="C9">
        <v>2</v>
      </c>
    </row>
    <row r="10" spans="1:23" x14ac:dyDescent="0.2">
      <c r="A10" s="408" t="s">
        <v>657</v>
      </c>
      <c r="B10" s="409">
        <v>32965.769999999997</v>
      </c>
      <c r="C10">
        <v>3</v>
      </c>
    </row>
    <row r="11" spans="1:23" x14ac:dyDescent="0.2">
      <c r="A11" s="408" t="s">
        <v>658</v>
      </c>
      <c r="B11" s="409">
        <v>52753.82</v>
      </c>
      <c r="C11">
        <v>4</v>
      </c>
      <c r="I11" s="406">
        <f>I12/$P$12</f>
        <v>0.14165834165834165</v>
      </c>
      <c r="J11" s="406">
        <f t="shared" ref="J11:O11" si="0">J12/$P$12</f>
        <v>0.10409590409590409</v>
      </c>
      <c r="K11" s="406">
        <f t="shared" si="0"/>
        <v>0.13826173826173827</v>
      </c>
      <c r="L11" s="406">
        <f t="shared" si="0"/>
        <v>0.12107892107892108</v>
      </c>
      <c r="M11" s="406">
        <f t="shared" si="0"/>
        <v>0.16663336663336664</v>
      </c>
      <c r="N11" s="406">
        <f t="shared" si="0"/>
        <v>0.13066933066933067</v>
      </c>
      <c r="O11" s="406">
        <f t="shared" si="0"/>
        <v>0.19760239760239759</v>
      </c>
    </row>
    <row r="12" spans="1:23" x14ac:dyDescent="0.2">
      <c r="A12" s="408" t="s">
        <v>659</v>
      </c>
      <c r="B12" s="409">
        <v>190969.68</v>
      </c>
      <c r="C12">
        <v>5</v>
      </c>
      <c r="I12" s="117">
        <v>354.5</v>
      </c>
      <c r="J12" s="117">
        <v>260.5</v>
      </c>
      <c r="K12" s="117">
        <v>346</v>
      </c>
      <c r="L12" s="117">
        <v>303</v>
      </c>
      <c r="M12" s="117">
        <v>417</v>
      </c>
      <c r="N12" s="117">
        <v>327</v>
      </c>
      <c r="O12" s="117">
        <v>494.5</v>
      </c>
      <c r="P12" s="117">
        <f>SUM(I12:O12)</f>
        <v>2502.5</v>
      </c>
      <c r="Q12" s="406">
        <f>(P13-P12)/P12</f>
        <v>0.4</v>
      </c>
    </row>
    <row r="13" spans="1:23" x14ac:dyDescent="0.2">
      <c r="A13" s="408" t="s">
        <v>660</v>
      </c>
      <c r="B13" s="409">
        <v>105507.64</v>
      </c>
      <c r="C13">
        <v>6</v>
      </c>
      <c r="I13" s="117">
        <f>1.45*I12</f>
        <v>514.02499999999998</v>
      </c>
      <c r="J13" s="117">
        <f t="shared" ref="J13:O13" si="1">1.45*J12</f>
        <v>377.72499999999997</v>
      </c>
      <c r="K13" s="117">
        <f t="shared" si="1"/>
        <v>501.7</v>
      </c>
      <c r="L13" s="117">
        <f t="shared" si="1"/>
        <v>439.34999999999997</v>
      </c>
      <c r="M13" s="117">
        <f t="shared" si="1"/>
        <v>604.65</v>
      </c>
      <c r="N13" s="117">
        <f t="shared" si="1"/>
        <v>474.15</v>
      </c>
      <c r="O13" s="117">
        <f t="shared" si="1"/>
        <v>717.02499999999998</v>
      </c>
      <c r="P13" s="117">
        <f>P12*1.4</f>
        <v>3503.5</v>
      </c>
      <c r="Q13" s="117">
        <f>P13/7</f>
        <v>500.5</v>
      </c>
    </row>
    <row r="14" spans="1:23" x14ac:dyDescent="0.2">
      <c r="A14" s="408" t="s">
        <v>661</v>
      </c>
      <c r="B14" s="409">
        <v>97477.97</v>
      </c>
      <c r="C14">
        <v>7</v>
      </c>
      <c r="I14" s="53">
        <v>0.12</v>
      </c>
      <c r="J14" s="53">
        <v>0.12</v>
      </c>
      <c r="K14" s="53">
        <v>0.13</v>
      </c>
      <c r="L14" s="53">
        <v>0.14000000000000001</v>
      </c>
      <c r="M14" s="53">
        <v>0.15</v>
      </c>
      <c r="N14" s="53">
        <v>0.17</v>
      </c>
      <c r="O14" s="53">
        <v>0.17</v>
      </c>
      <c r="P14" s="53">
        <f>SUM(I14:O14)</f>
        <v>1</v>
      </c>
    </row>
    <row r="15" spans="1:23" x14ac:dyDescent="0.2">
      <c r="A15" s="408" t="s">
        <v>662</v>
      </c>
      <c r="B15" s="409">
        <v>105784.04</v>
      </c>
      <c r="C15">
        <v>8</v>
      </c>
      <c r="I15" s="117">
        <f>$P$13*I14</f>
        <v>420.41999999999996</v>
      </c>
      <c r="J15" s="117">
        <f t="shared" ref="J15:O15" si="2">$P$13*J14</f>
        <v>420.41999999999996</v>
      </c>
      <c r="K15" s="117">
        <f t="shared" si="2"/>
        <v>455.45500000000004</v>
      </c>
      <c r="L15" s="117">
        <f t="shared" si="2"/>
        <v>490.49000000000007</v>
      </c>
      <c r="M15" s="117">
        <f t="shared" si="2"/>
        <v>525.52499999999998</v>
      </c>
      <c r="N15" s="117">
        <f t="shared" si="2"/>
        <v>595.59500000000003</v>
      </c>
      <c r="O15" s="117">
        <f t="shared" si="2"/>
        <v>595.59500000000003</v>
      </c>
    </row>
    <row r="16" spans="1:23" x14ac:dyDescent="0.2">
      <c r="A16" s="408" t="s">
        <v>663</v>
      </c>
      <c r="B16" s="409">
        <v>139634.49</v>
      </c>
      <c r="C16">
        <v>9</v>
      </c>
    </row>
    <row r="17" spans="1:3" x14ac:dyDescent="0.2">
      <c r="A17" s="408" t="s">
        <v>664</v>
      </c>
      <c r="B17" s="409">
        <v>127646.65</v>
      </c>
      <c r="C17">
        <v>10</v>
      </c>
    </row>
    <row r="18" spans="1:3" x14ac:dyDescent="0.2">
      <c r="A18" s="408" t="s">
        <v>665</v>
      </c>
      <c r="B18" s="409">
        <v>94723.62</v>
      </c>
      <c r="C18">
        <v>11</v>
      </c>
    </row>
    <row r="19" spans="1:3" x14ac:dyDescent="0.2">
      <c r="A19" s="408" t="s">
        <v>666</v>
      </c>
      <c r="B19" s="409">
        <v>43983.43</v>
      </c>
      <c r="C19">
        <v>12</v>
      </c>
    </row>
    <row r="20" spans="1:3" x14ac:dyDescent="0.2">
      <c r="A20" s="408" t="s">
        <v>667</v>
      </c>
      <c r="B20" s="409">
        <v>160698.78</v>
      </c>
      <c r="C20">
        <v>13</v>
      </c>
    </row>
    <row r="21" spans="1:3" x14ac:dyDescent="0.2">
      <c r="A21" s="408" t="s">
        <v>668</v>
      </c>
      <c r="B21" s="409">
        <v>57096.4</v>
      </c>
      <c r="C21">
        <v>14</v>
      </c>
    </row>
    <row r="22" spans="1:3" x14ac:dyDescent="0.2">
      <c r="A22" s="408" t="s">
        <v>669</v>
      </c>
      <c r="B22" s="409">
        <v>190321.33</v>
      </c>
      <c r="C22">
        <v>15</v>
      </c>
    </row>
    <row r="23" spans="1:3" x14ac:dyDescent="0.2">
      <c r="A23" s="408" t="s">
        <v>670</v>
      </c>
      <c r="B23" s="409">
        <v>105149.43</v>
      </c>
      <c r="C23">
        <v>16</v>
      </c>
    </row>
    <row r="24" spans="1:3" x14ac:dyDescent="0.2">
      <c r="A24" s="408" t="s">
        <v>671</v>
      </c>
      <c r="B24" s="409">
        <v>32853.85</v>
      </c>
      <c r="C24">
        <v>17</v>
      </c>
    </row>
    <row r="25" spans="1:3" x14ac:dyDescent="0.2">
      <c r="A25" s="408" t="s">
        <v>672</v>
      </c>
      <c r="B25" s="409">
        <v>87439.16</v>
      </c>
      <c r="C25">
        <v>18</v>
      </c>
    </row>
    <row r="26" spans="1:3" x14ac:dyDescent="0.2">
      <c r="A26" s="408" t="s">
        <v>673</v>
      </c>
      <c r="B26" s="409">
        <v>132570.41</v>
      </c>
      <c r="C26">
        <v>19</v>
      </c>
    </row>
    <row r="27" spans="1:3" x14ac:dyDescent="0.2">
      <c r="A27" s="408" t="s">
        <v>674</v>
      </c>
      <c r="B27" s="409">
        <v>94634.49</v>
      </c>
      <c r="C27">
        <v>20</v>
      </c>
    </row>
    <row r="28" spans="1:3" x14ac:dyDescent="0.2">
      <c r="A28" s="408" t="s">
        <v>675</v>
      </c>
      <c r="B28" s="409">
        <v>63996.56</v>
      </c>
      <c r="C28">
        <v>21</v>
      </c>
    </row>
    <row r="29" spans="1:3" x14ac:dyDescent="0.2">
      <c r="A29" s="408" t="s">
        <v>676</v>
      </c>
      <c r="B29" s="409">
        <v>52574.720000000001</v>
      </c>
      <c r="C29">
        <v>22</v>
      </c>
    </row>
    <row r="30" spans="1:3" x14ac:dyDescent="0.2">
      <c r="A30" s="408" t="s">
        <v>677</v>
      </c>
      <c r="B30" s="409">
        <v>122688.6</v>
      </c>
      <c r="C30">
        <v>23</v>
      </c>
    </row>
    <row r="31" spans="1:3" x14ac:dyDescent="0.2">
      <c r="A31" s="408" t="s">
        <v>678</v>
      </c>
      <c r="B31" s="409">
        <v>144077.82</v>
      </c>
      <c r="C31">
        <v>24</v>
      </c>
    </row>
    <row r="32" spans="1:3" x14ac:dyDescent="0.2">
      <c r="A32" s="408" t="s">
        <v>679</v>
      </c>
      <c r="B32" s="409">
        <v>39018.03</v>
      </c>
      <c r="C32">
        <v>25</v>
      </c>
    </row>
    <row r="33" spans="1:3" x14ac:dyDescent="0.2">
      <c r="A33" s="408" t="s">
        <v>680</v>
      </c>
      <c r="B33" s="409">
        <v>49917.52</v>
      </c>
      <c r="C33">
        <v>26</v>
      </c>
    </row>
    <row r="34" spans="1:3" x14ac:dyDescent="0.2">
      <c r="A34" s="408" t="s">
        <v>681</v>
      </c>
      <c r="B34" s="409">
        <v>131287.89000000001</v>
      </c>
      <c r="C34">
        <v>27</v>
      </c>
    </row>
    <row r="35" spans="1:3" x14ac:dyDescent="0.2">
      <c r="A35" s="408" t="s">
        <v>682</v>
      </c>
      <c r="B35" s="409">
        <v>27405.360000000001</v>
      </c>
      <c r="C35">
        <v>28</v>
      </c>
    </row>
    <row r="36" spans="1:3" x14ac:dyDescent="0.2">
      <c r="A36" s="408" t="s">
        <v>683</v>
      </c>
      <c r="B36" s="409">
        <v>63404.3</v>
      </c>
      <c r="C36">
        <v>29</v>
      </c>
    </row>
    <row r="37" spans="1:3" x14ac:dyDescent="0.2">
      <c r="A37" s="408" t="s">
        <v>684</v>
      </c>
      <c r="B37" s="409">
        <v>190212.89</v>
      </c>
      <c r="C37">
        <v>30</v>
      </c>
    </row>
    <row r="38" spans="1:3" x14ac:dyDescent="0.2">
      <c r="A38" s="408" t="s">
        <v>685</v>
      </c>
      <c r="B38" s="409">
        <v>190212.89</v>
      </c>
      <c r="C38">
        <v>31</v>
      </c>
    </row>
    <row r="39" spans="1:3" x14ac:dyDescent="0.2">
      <c r="A39" s="408" t="s">
        <v>686</v>
      </c>
      <c r="B39" s="409">
        <v>126808.59</v>
      </c>
      <c r="C39">
        <v>32</v>
      </c>
    </row>
    <row r="40" spans="1:3" x14ac:dyDescent="0.2">
      <c r="A40" s="408" t="s">
        <v>687</v>
      </c>
      <c r="B40" s="409">
        <v>107878.93</v>
      </c>
      <c r="C40">
        <v>33</v>
      </c>
    </row>
    <row r="41" spans="1:3" x14ac:dyDescent="0.2">
      <c r="A41" s="408" t="s">
        <v>688</v>
      </c>
      <c r="B41" s="409">
        <v>127022.19</v>
      </c>
      <c r="C41">
        <v>34</v>
      </c>
    </row>
    <row r="42" spans="1:3" x14ac:dyDescent="0.2">
      <c r="A42" s="408" t="s">
        <v>689</v>
      </c>
      <c r="B42" s="409">
        <v>127022.19</v>
      </c>
      <c r="C42">
        <v>35</v>
      </c>
    </row>
    <row r="43" spans="1:3" x14ac:dyDescent="0.2">
      <c r="A43" s="408" t="s">
        <v>690</v>
      </c>
      <c r="B43" s="409">
        <v>52633.27</v>
      </c>
      <c r="C43">
        <v>36</v>
      </c>
    </row>
    <row r="44" spans="1:3" x14ac:dyDescent="0.2">
      <c r="A44" s="408" t="s">
        <v>691</v>
      </c>
      <c r="B44" s="409">
        <v>110576.98</v>
      </c>
      <c r="C44">
        <v>37</v>
      </c>
    </row>
    <row r="45" spans="1:3" x14ac:dyDescent="0.2">
      <c r="A45" s="408" t="s">
        <v>692</v>
      </c>
      <c r="B45" s="409">
        <v>52633.27</v>
      </c>
      <c r="C45">
        <v>38</v>
      </c>
    </row>
    <row r="46" spans="1:3" x14ac:dyDescent="0.2">
      <c r="A46" s="408" t="s">
        <v>693</v>
      </c>
      <c r="B46" s="409">
        <v>166816.21</v>
      </c>
      <c r="C46">
        <v>39</v>
      </c>
    </row>
    <row r="47" spans="1:3" x14ac:dyDescent="0.2">
      <c r="A47" s="408" t="s">
        <v>694</v>
      </c>
      <c r="B47" s="409">
        <v>127022.19</v>
      </c>
      <c r="C47">
        <v>40</v>
      </c>
    </row>
    <row r="48" spans="1:3" x14ac:dyDescent="0.2">
      <c r="A48" s="408" t="s">
        <v>695</v>
      </c>
      <c r="B48" s="409">
        <v>288476.57</v>
      </c>
      <c r="C48">
        <v>41</v>
      </c>
    </row>
    <row r="49" spans="1:7" x14ac:dyDescent="0.2">
      <c r="A49" s="408" t="s">
        <v>696</v>
      </c>
      <c r="B49" s="409">
        <v>290408.03999999998</v>
      </c>
      <c r="C49">
        <v>42</v>
      </c>
    </row>
    <row r="50" spans="1:7" x14ac:dyDescent="0.2">
      <c r="A50" s="408" t="s">
        <v>697</v>
      </c>
      <c r="B50" s="409">
        <v>60335.54</v>
      </c>
      <c r="C50">
        <v>43</v>
      </c>
    </row>
    <row r="51" spans="1:7" x14ac:dyDescent="0.2">
      <c r="A51" s="408" t="s">
        <v>698</v>
      </c>
      <c r="B51" s="409">
        <v>79846.080000000002</v>
      </c>
      <c r="C51">
        <v>44</v>
      </c>
    </row>
    <row r="52" spans="1:7" x14ac:dyDescent="0.2">
      <c r="A52" s="408" t="s">
        <v>699</v>
      </c>
      <c r="B52" s="409">
        <v>702232.15</v>
      </c>
      <c r="C52">
        <v>45</v>
      </c>
    </row>
    <row r="53" spans="1:7" x14ac:dyDescent="0.2">
      <c r="A53" s="408" t="s">
        <v>700</v>
      </c>
      <c r="B53" s="409">
        <v>94191.89</v>
      </c>
      <c r="C53">
        <v>46</v>
      </c>
    </row>
    <row r="54" spans="1:7" x14ac:dyDescent="0.2">
      <c r="A54" s="408" t="s">
        <v>701</v>
      </c>
      <c r="B54" s="409">
        <v>47228.74</v>
      </c>
      <c r="C54">
        <v>47</v>
      </c>
    </row>
    <row r="55" spans="1:7" x14ac:dyDescent="0.2">
      <c r="A55" s="408" t="s">
        <v>702</v>
      </c>
      <c r="B55" s="409">
        <v>157753.64000000001</v>
      </c>
      <c r="C55">
        <v>48</v>
      </c>
    </row>
    <row r="56" spans="1:7" x14ac:dyDescent="0.2">
      <c r="A56" s="408" t="s">
        <v>703</v>
      </c>
      <c r="B56" s="409">
        <v>24632.73</v>
      </c>
      <c r="C56">
        <v>49</v>
      </c>
    </row>
    <row r="57" spans="1:7" x14ac:dyDescent="0.2">
      <c r="A57" s="408" t="s">
        <v>704</v>
      </c>
      <c r="B57" s="409">
        <v>34910.239999999998</v>
      </c>
      <c r="C57">
        <v>50</v>
      </c>
    </row>
    <row r="58" spans="1:7" x14ac:dyDescent="0.2">
      <c r="A58" s="408" t="s">
        <v>705</v>
      </c>
      <c r="B58" s="409">
        <v>37114.79</v>
      </c>
      <c r="C58">
        <v>51</v>
      </c>
    </row>
    <row r="59" spans="1:7" x14ac:dyDescent="0.2">
      <c r="A59" s="408" t="s">
        <v>706</v>
      </c>
      <c r="B59" s="409">
        <v>96114.18</v>
      </c>
      <c r="C59">
        <v>52</v>
      </c>
    </row>
    <row r="60" spans="1:7" x14ac:dyDescent="0.2">
      <c r="A60" s="408" t="s">
        <v>707</v>
      </c>
      <c r="B60" s="409">
        <v>52476.38</v>
      </c>
      <c r="C60">
        <v>53</v>
      </c>
    </row>
    <row r="61" spans="1:7" x14ac:dyDescent="0.2">
      <c r="A61" s="408" t="s">
        <v>708</v>
      </c>
      <c r="B61" s="409">
        <v>27455.1</v>
      </c>
      <c r="C61">
        <v>54</v>
      </c>
    </row>
    <row r="62" spans="1:7" x14ac:dyDescent="0.2">
      <c r="A62" s="408" t="s">
        <v>709</v>
      </c>
      <c r="B62" s="409">
        <v>60155.69</v>
      </c>
      <c r="C62">
        <v>55</v>
      </c>
    </row>
    <row r="63" spans="1:7" x14ac:dyDescent="0.2">
      <c r="A63" s="408" t="s">
        <v>710</v>
      </c>
      <c r="B63" s="409">
        <v>160360.23000000001</v>
      </c>
      <c r="C63">
        <v>56</v>
      </c>
    </row>
    <row r="64" spans="1:7" ht="12.75" x14ac:dyDescent="0.2">
      <c r="A64" s="408" t="s">
        <v>711</v>
      </c>
      <c r="B64" s="409">
        <v>131818.65</v>
      </c>
      <c r="C64">
        <v>57</v>
      </c>
      <c r="F64" s="411">
        <v>85030254.420000002</v>
      </c>
      <c r="G64" s="412">
        <v>1579.5</v>
      </c>
    </row>
    <row r="65" spans="1:7" ht="12.75" x14ac:dyDescent="0.2">
      <c r="A65" s="408" t="s">
        <v>712</v>
      </c>
      <c r="B65" s="409">
        <v>36973.49</v>
      </c>
      <c r="C65">
        <v>58</v>
      </c>
      <c r="G65" s="412">
        <f>F64/G64</f>
        <v>53833.652687559355</v>
      </c>
    </row>
    <row r="66" spans="1:7" x14ac:dyDescent="0.2">
      <c r="A66" s="408" t="s">
        <v>713</v>
      </c>
      <c r="B66" s="409">
        <v>80180.11</v>
      </c>
      <c r="C66">
        <v>59</v>
      </c>
    </row>
    <row r="67" spans="1:7" x14ac:dyDescent="0.2">
      <c r="A67" s="408" t="s">
        <v>714</v>
      </c>
      <c r="B67" s="409">
        <v>141146.76999999999</v>
      </c>
      <c r="C67">
        <v>60</v>
      </c>
    </row>
    <row r="68" spans="1:7" x14ac:dyDescent="0.2">
      <c r="A68" s="408" t="s">
        <v>715</v>
      </c>
      <c r="B68" s="409">
        <v>95748.24</v>
      </c>
      <c r="C68">
        <v>61</v>
      </c>
    </row>
    <row r="69" spans="1:7" x14ac:dyDescent="0.2">
      <c r="A69" s="408" t="s">
        <v>716</v>
      </c>
      <c r="B69" s="409">
        <v>59926.66</v>
      </c>
      <c r="C69">
        <v>62</v>
      </c>
    </row>
    <row r="70" spans="1:7" x14ac:dyDescent="0.2">
      <c r="A70" s="408" t="s">
        <v>717</v>
      </c>
      <c r="B70" s="409">
        <v>22884.3</v>
      </c>
      <c r="C70">
        <v>63</v>
      </c>
    </row>
    <row r="71" spans="1:7" x14ac:dyDescent="0.2">
      <c r="A71" s="408" t="s">
        <v>718</v>
      </c>
      <c r="B71" s="409">
        <v>185058.67</v>
      </c>
      <c r="C71">
        <v>64</v>
      </c>
    </row>
    <row r="72" spans="1:7" x14ac:dyDescent="0.2">
      <c r="A72" s="408" t="s">
        <v>719</v>
      </c>
      <c r="B72" s="409">
        <v>126161.39</v>
      </c>
      <c r="C72">
        <v>65</v>
      </c>
    </row>
    <row r="73" spans="1:7" x14ac:dyDescent="0.2">
      <c r="A73" s="408" t="s">
        <v>720</v>
      </c>
      <c r="B73" s="409">
        <v>126161.38</v>
      </c>
      <c r="C73">
        <v>66</v>
      </c>
    </row>
    <row r="74" spans="1:7" x14ac:dyDescent="0.2">
      <c r="A74" s="408" t="s">
        <v>721</v>
      </c>
      <c r="B74" s="409">
        <v>52276.58</v>
      </c>
      <c r="C74">
        <v>67</v>
      </c>
    </row>
    <row r="75" spans="1:7" x14ac:dyDescent="0.2">
      <c r="A75" s="408" t="s">
        <v>722</v>
      </c>
      <c r="B75" s="409">
        <v>93833.279999999999</v>
      </c>
      <c r="C75">
        <v>68</v>
      </c>
    </row>
    <row r="76" spans="1:7" x14ac:dyDescent="0.2">
      <c r="A76" s="408" t="s">
        <v>723</v>
      </c>
      <c r="B76" s="409">
        <v>189242.07</v>
      </c>
      <c r="C76">
        <v>69</v>
      </c>
    </row>
    <row r="77" spans="1:7" x14ac:dyDescent="0.2">
      <c r="A77" s="408" t="s">
        <v>724</v>
      </c>
      <c r="B77" s="409">
        <v>52276.58</v>
      </c>
      <c r="C77">
        <v>70</v>
      </c>
    </row>
    <row r="78" spans="1:7" x14ac:dyDescent="0.2">
      <c r="A78" s="408" t="s">
        <v>725</v>
      </c>
      <c r="B78" s="409">
        <v>99325.5</v>
      </c>
      <c r="C78">
        <v>71</v>
      </c>
    </row>
    <row r="79" spans="1:7" x14ac:dyDescent="0.2">
      <c r="A79" s="408" t="s">
        <v>726</v>
      </c>
      <c r="B79" s="409">
        <v>27265.49</v>
      </c>
      <c r="C79">
        <v>72</v>
      </c>
    </row>
    <row r="80" spans="1:7" x14ac:dyDescent="0.2">
      <c r="A80" s="408" t="s">
        <v>727</v>
      </c>
      <c r="B80" s="409">
        <v>118636.78</v>
      </c>
      <c r="C80">
        <v>73</v>
      </c>
    </row>
    <row r="81" spans="1:14" x14ac:dyDescent="0.2">
      <c r="B81" s="410">
        <f>SUM(B8:B80)</f>
        <v>8244834.2100000028</v>
      </c>
      <c r="C81" s="410">
        <f>B81*0.75</f>
        <v>6183625.6575000025</v>
      </c>
    </row>
    <row r="82" spans="1:14" x14ac:dyDescent="0.2">
      <c r="B82" s="410">
        <f>B81/7</f>
        <v>1177833.4585714289</v>
      </c>
      <c r="C82" s="410">
        <f>C81/7</f>
        <v>883375.09392857179</v>
      </c>
    </row>
    <row r="83" spans="1:14" x14ac:dyDescent="0.2">
      <c r="C83" s="410">
        <f>C82*20</f>
        <v>17667501.878571436</v>
      </c>
    </row>
    <row r="84" spans="1:14" x14ac:dyDescent="0.2">
      <c r="C84">
        <f>C83/G65</f>
        <v>328.18694248949402</v>
      </c>
    </row>
    <row r="86" spans="1:14" ht="12.75" x14ac:dyDescent="0.2">
      <c r="A86" s="411">
        <v>427490.32</v>
      </c>
      <c r="B86" s="413">
        <v>8</v>
      </c>
      <c r="C86" s="411">
        <v>406460.26</v>
      </c>
      <c r="D86" s="413">
        <v>8</v>
      </c>
      <c r="E86" s="411">
        <v>245727.07</v>
      </c>
      <c r="F86" s="413">
        <v>4.5</v>
      </c>
      <c r="G86" s="411">
        <v>500813.42</v>
      </c>
      <c r="H86" s="413">
        <v>10</v>
      </c>
      <c r="I86" s="411">
        <v>470153.37</v>
      </c>
      <c r="J86" s="413">
        <v>9</v>
      </c>
      <c r="K86" s="411">
        <v>1539877.48</v>
      </c>
      <c r="L86" s="413">
        <v>29.5</v>
      </c>
      <c r="M86" s="411">
        <v>443119.83</v>
      </c>
      <c r="N86" s="413">
        <v>8.5</v>
      </c>
    </row>
    <row r="87" spans="1:14" x14ac:dyDescent="0.2">
      <c r="B87" s="414">
        <f>B86+D86+F86+H86+J86+L86+N86</f>
        <v>77.5</v>
      </c>
    </row>
    <row r="89" spans="1:14" x14ac:dyDescent="0.2">
      <c r="A89" s="408" t="s">
        <v>728</v>
      </c>
      <c r="B89" s="409"/>
      <c r="C89">
        <v>1</v>
      </c>
      <c r="E89">
        <f>62/85</f>
        <v>0.72941176470588232</v>
      </c>
    </row>
    <row r="90" spans="1:14" x14ac:dyDescent="0.2">
      <c r="A90" s="408" t="s">
        <v>729</v>
      </c>
      <c r="B90" s="409">
        <v>25840.13</v>
      </c>
      <c r="C90">
        <v>2</v>
      </c>
    </row>
    <row r="91" spans="1:14" x14ac:dyDescent="0.2">
      <c r="A91" s="408" t="s">
        <v>730</v>
      </c>
      <c r="B91" s="409">
        <v>27863.81</v>
      </c>
      <c r="C91">
        <v>3</v>
      </c>
    </row>
    <row r="92" spans="1:14" x14ac:dyDescent="0.2">
      <c r="A92" s="408" t="s">
        <v>731</v>
      </c>
      <c r="B92" s="409"/>
      <c r="C92">
        <v>4</v>
      </c>
    </row>
    <row r="93" spans="1:14" x14ac:dyDescent="0.2">
      <c r="A93" s="408" t="s">
        <v>732</v>
      </c>
      <c r="B93" s="409">
        <v>53804.72</v>
      </c>
      <c r="C93">
        <v>5</v>
      </c>
    </row>
    <row r="94" spans="1:14" x14ac:dyDescent="0.2">
      <c r="A94" s="408" t="s">
        <v>733</v>
      </c>
      <c r="B94" s="409">
        <v>93677.52</v>
      </c>
      <c r="C94">
        <v>6</v>
      </c>
    </row>
    <row r="95" spans="1:14" x14ac:dyDescent="0.2">
      <c r="A95" s="408" t="s">
        <v>734</v>
      </c>
      <c r="B95" s="409"/>
      <c r="C95">
        <v>7</v>
      </c>
    </row>
    <row r="96" spans="1:14" x14ac:dyDescent="0.2">
      <c r="A96" s="408" t="s">
        <v>735</v>
      </c>
      <c r="B96" s="409">
        <v>53804.72</v>
      </c>
      <c r="C96">
        <v>8</v>
      </c>
    </row>
    <row r="97" spans="1:3" x14ac:dyDescent="0.2">
      <c r="A97" s="408" t="s">
        <v>736</v>
      </c>
      <c r="B97" s="409">
        <v>60976.89</v>
      </c>
      <c r="C97">
        <v>9</v>
      </c>
    </row>
    <row r="98" spans="1:3" x14ac:dyDescent="0.2">
      <c r="A98" s="408" t="s">
        <v>737</v>
      </c>
      <c r="B98" s="409">
        <v>133768.04</v>
      </c>
      <c r="C98">
        <v>10</v>
      </c>
    </row>
    <row r="99" spans="1:3" x14ac:dyDescent="0.2">
      <c r="A99" s="408" t="s">
        <v>738</v>
      </c>
      <c r="B99" s="409">
        <v>119926.17</v>
      </c>
      <c r="C99">
        <v>11</v>
      </c>
    </row>
    <row r="100" spans="1:3" x14ac:dyDescent="0.2">
      <c r="A100" s="408" t="s">
        <v>739</v>
      </c>
      <c r="B100" s="409"/>
      <c r="C100">
        <v>12</v>
      </c>
    </row>
    <row r="101" spans="1:3" x14ac:dyDescent="0.2">
      <c r="A101" s="408" t="s">
        <v>740</v>
      </c>
      <c r="B101" s="409">
        <v>81914.5</v>
      </c>
      <c r="C101">
        <v>13</v>
      </c>
    </row>
    <row r="102" spans="1:3" x14ac:dyDescent="0.2">
      <c r="A102" s="408" t="s">
        <v>741</v>
      </c>
      <c r="B102" s="409">
        <v>44723.65</v>
      </c>
      <c r="C102">
        <v>14</v>
      </c>
    </row>
    <row r="103" spans="1:3" x14ac:dyDescent="0.2">
      <c r="A103" s="408" t="s">
        <v>742</v>
      </c>
      <c r="B103" s="409">
        <v>59963.08</v>
      </c>
      <c r="C103">
        <v>15</v>
      </c>
    </row>
    <row r="104" spans="1:3" x14ac:dyDescent="0.2">
      <c r="A104" s="408" t="s">
        <v>743</v>
      </c>
      <c r="B104" s="409">
        <v>45870.41</v>
      </c>
      <c r="C104">
        <v>16</v>
      </c>
    </row>
    <row r="105" spans="1:3" x14ac:dyDescent="0.2">
      <c r="A105" s="408" t="s">
        <v>744</v>
      </c>
      <c r="B105" s="409">
        <v>149078.82999999999</v>
      </c>
      <c r="C105">
        <v>17</v>
      </c>
    </row>
    <row r="106" spans="1:3" x14ac:dyDescent="0.2">
      <c r="A106" s="408" t="s">
        <v>745</v>
      </c>
      <c r="B106" s="409"/>
      <c r="C106">
        <v>18</v>
      </c>
    </row>
    <row r="107" spans="1:3" x14ac:dyDescent="0.2">
      <c r="A107" s="408" t="s">
        <v>746</v>
      </c>
      <c r="B107" s="409">
        <v>28457.200000000001</v>
      </c>
      <c r="C107">
        <v>19</v>
      </c>
    </row>
    <row r="108" spans="1:3" x14ac:dyDescent="0.2">
      <c r="A108" s="408" t="s">
        <v>747</v>
      </c>
      <c r="B108" s="409"/>
      <c r="C108">
        <v>20</v>
      </c>
    </row>
    <row r="109" spans="1:3" x14ac:dyDescent="0.2">
      <c r="A109" s="408" t="s">
        <v>748</v>
      </c>
      <c r="B109" s="409"/>
      <c r="C109">
        <v>21</v>
      </c>
    </row>
    <row r="110" spans="1:3" x14ac:dyDescent="0.2">
      <c r="A110" s="408" t="s">
        <v>749</v>
      </c>
      <c r="B110" s="409">
        <v>99385.88</v>
      </c>
      <c r="C110">
        <v>22</v>
      </c>
    </row>
    <row r="111" spans="1:3" x14ac:dyDescent="0.2">
      <c r="A111" s="408" t="s">
        <v>750</v>
      </c>
      <c r="B111" s="409">
        <v>1</v>
      </c>
      <c r="C111">
        <v>23</v>
      </c>
    </row>
    <row r="112" spans="1:3" x14ac:dyDescent="0.2">
      <c r="A112" s="408" t="s">
        <v>751</v>
      </c>
      <c r="B112" s="409">
        <v>150979.20000000001</v>
      </c>
      <c r="C112">
        <v>24</v>
      </c>
    </row>
    <row r="113" spans="1:3" x14ac:dyDescent="0.2">
      <c r="A113" s="408" t="s">
        <v>752</v>
      </c>
      <c r="B113" s="409">
        <v>59696.46</v>
      </c>
      <c r="C113">
        <v>25</v>
      </c>
    </row>
    <row r="114" spans="1:3" x14ac:dyDescent="0.2">
      <c r="A114" s="408" t="s">
        <v>752</v>
      </c>
      <c r="B114" s="409">
        <v>53726.81</v>
      </c>
      <c r="C114">
        <v>26</v>
      </c>
    </row>
    <row r="115" spans="1:3" x14ac:dyDescent="0.2">
      <c r="A115" s="408" t="s">
        <v>752</v>
      </c>
      <c r="B115" s="409">
        <v>119650.54</v>
      </c>
      <c r="C115">
        <v>27</v>
      </c>
    </row>
    <row r="116" spans="1:3" x14ac:dyDescent="0.2">
      <c r="A116" s="408" t="s">
        <v>752</v>
      </c>
      <c r="B116" s="409">
        <v>41139.440000000002</v>
      </c>
      <c r="C116">
        <v>28</v>
      </c>
    </row>
    <row r="117" spans="1:3" x14ac:dyDescent="0.2">
      <c r="A117" s="408" t="s">
        <v>753</v>
      </c>
      <c r="B117" s="409">
        <v>28330.66</v>
      </c>
      <c r="C117">
        <v>29</v>
      </c>
    </row>
    <row r="118" spans="1:3" x14ac:dyDescent="0.2">
      <c r="A118" s="408" t="s">
        <v>754</v>
      </c>
      <c r="B118" s="409"/>
      <c r="C118">
        <v>30</v>
      </c>
    </row>
    <row r="119" spans="1:3" x14ac:dyDescent="0.2">
      <c r="A119" s="408" t="s">
        <v>755</v>
      </c>
      <c r="B119" s="409">
        <v>135277.09</v>
      </c>
      <c r="C119">
        <v>31</v>
      </c>
    </row>
    <row r="120" spans="1:3" x14ac:dyDescent="0.2">
      <c r="A120" s="408" t="s">
        <v>756</v>
      </c>
      <c r="B120" s="409">
        <v>89049.56</v>
      </c>
      <c r="C120">
        <v>32</v>
      </c>
    </row>
    <row r="121" spans="1:3" x14ac:dyDescent="0.2">
      <c r="A121" s="408" t="s">
        <v>757</v>
      </c>
      <c r="B121" s="409"/>
      <c r="C121">
        <v>33</v>
      </c>
    </row>
    <row r="122" spans="1:3" x14ac:dyDescent="0.2">
      <c r="A122" s="408" t="s">
        <v>758</v>
      </c>
      <c r="B122" s="409">
        <v>98943.96</v>
      </c>
      <c r="C122">
        <v>34</v>
      </c>
    </row>
    <row r="123" spans="1:3" x14ac:dyDescent="0.2">
      <c r="A123" s="408" t="s">
        <v>759</v>
      </c>
      <c r="B123" s="409">
        <v>44524.78</v>
      </c>
      <c r="C123">
        <v>35</v>
      </c>
    </row>
    <row r="124" spans="1:3" x14ac:dyDescent="0.2">
      <c r="A124" s="408" t="s">
        <v>760</v>
      </c>
      <c r="B124" s="409">
        <v>44524.78</v>
      </c>
      <c r="C124">
        <v>36</v>
      </c>
    </row>
    <row r="125" spans="1:3" x14ac:dyDescent="0.2">
      <c r="A125" s="408" t="s">
        <v>761</v>
      </c>
      <c r="B125" s="409">
        <v>98943.96</v>
      </c>
      <c r="C125">
        <v>37</v>
      </c>
    </row>
    <row r="126" spans="1:3" x14ac:dyDescent="0.2">
      <c r="A126" s="408" t="s">
        <v>762</v>
      </c>
      <c r="B126" s="409"/>
      <c r="C126">
        <v>38</v>
      </c>
    </row>
    <row r="127" spans="1:3" x14ac:dyDescent="0.2">
      <c r="A127" s="408" t="s">
        <v>763</v>
      </c>
      <c r="B127" s="409"/>
      <c r="C127">
        <v>39</v>
      </c>
    </row>
    <row r="128" spans="1:3" x14ac:dyDescent="0.2">
      <c r="A128" s="408" t="s">
        <v>764</v>
      </c>
      <c r="B128" s="409">
        <v>28561.4</v>
      </c>
      <c r="C128">
        <v>40</v>
      </c>
    </row>
    <row r="129" spans="1:3" x14ac:dyDescent="0.2">
      <c r="A129" s="408" t="s">
        <v>765</v>
      </c>
      <c r="B129" s="409"/>
      <c r="C129">
        <v>41</v>
      </c>
    </row>
    <row r="130" spans="1:3" x14ac:dyDescent="0.2">
      <c r="A130" s="408" t="s">
        <v>766</v>
      </c>
      <c r="B130" s="409">
        <v>59747.74</v>
      </c>
      <c r="C130">
        <v>42</v>
      </c>
    </row>
    <row r="131" spans="1:3" x14ac:dyDescent="0.2">
      <c r="A131" s="408" t="s">
        <v>767</v>
      </c>
      <c r="B131" s="409"/>
      <c r="C131">
        <v>43</v>
      </c>
    </row>
    <row r="132" spans="1:3" x14ac:dyDescent="0.2">
      <c r="A132" s="408" t="s">
        <v>768</v>
      </c>
      <c r="B132" s="409">
        <v>37057.300000000003</v>
      </c>
      <c r="C132">
        <v>44</v>
      </c>
    </row>
    <row r="133" spans="1:3" x14ac:dyDescent="0.2">
      <c r="A133" s="408" t="s">
        <v>769</v>
      </c>
      <c r="B133" s="409">
        <v>67805.42</v>
      </c>
      <c r="C133">
        <v>45</v>
      </c>
    </row>
    <row r="134" spans="1:3" x14ac:dyDescent="0.2">
      <c r="A134" s="408" t="s">
        <v>770</v>
      </c>
      <c r="B134" s="409">
        <v>178252.12</v>
      </c>
      <c r="C134">
        <v>46</v>
      </c>
    </row>
    <row r="135" spans="1:3" x14ac:dyDescent="0.2">
      <c r="A135" s="408" t="s">
        <v>771</v>
      </c>
      <c r="B135" s="409">
        <v>49514.48</v>
      </c>
      <c r="C135">
        <v>47</v>
      </c>
    </row>
    <row r="136" spans="1:3" x14ac:dyDescent="0.2">
      <c r="A136" s="408" t="s">
        <v>772</v>
      </c>
      <c r="B136" s="409"/>
      <c r="C136">
        <v>48</v>
      </c>
    </row>
    <row r="137" spans="1:3" x14ac:dyDescent="0.2">
      <c r="A137" s="408" t="s">
        <v>773</v>
      </c>
      <c r="B137" s="409">
        <v>161318.9</v>
      </c>
      <c r="C137">
        <v>49</v>
      </c>
    </row>
    <row r="138" spans="1:3" x14ac:dyDescent="0.2">
      <c r="A138" s="408" t="s">
        <v>774</v>
      </c>
      <c r="B138" s="409">
        <v>250444.96</v>
      </c>
      <c r="C138">
        <v>50</v>
      </c>
    </row>
    <row r="139" spans="1:3" x14ac:dyDescent="0.2">
      <c r="A139" s="408" t="s">
        <v>775</v>
      </c>
      <c r="B139" s="409"/>
      <c r="C139">
        <v>51</v>
      </c>
    </row>
    <row r="140" spans="1:3" x14ac:dyDescent="0.2">
      <c r="A140" s="408" t="s">
        <v>776</v>
      </c>
      <c r="B140" s="409"/>
      <c r="C140">
        <v>52</v>
      </c>
    </row>
    <row r="141" spans="1:3" x14ac:dyDescent="0.2">
      <c r="A141" s="408" t="s">
        <v>777</v>
      </c>
      <c r="B141" s="409"/>
      <c r="C141">
        <v>53</v>
      </c>
    </row>
    <row r="142" spans="1:3" x14ac:dyDescent="0.2">
      <c r="A142" s="408" t="s">
        <v>778</v>
      </c>
      <c r="B142" s="409">
        <v>119495.48</v>
      </c>
      <c r="C142">
        <v>54</v>
      </c>
    </row>
    <row r="143" spans="1:3" x14ac:dyDescent="0.2">
      <c r="A143" s="408" t="s">
        <v>779</v>
      </c>
      <c r="B143" s="409">
        <v>107545.93</v>
      </c>
      <c r="C143">
        <v>55</v>
      </c>
    </row>
    <row r="144" spans="1:3" x14ac:dyDescent="0.2">
      <c r="A144" s="408" t="s">
        <v>780</v>
      </c>
      <c r="B144" s="409">
        <v>59747.74</v>
      </c>
      <c r="C144">
        <v>56</v>
      </c>
    </row>
    <row r="145" spans="1:3" x14ac:dyDescent="0.2">
      <c r="A145" s="408" t="s">
        <v>781</v>
      </c>
      <c r="B145" s="409">
        <v>23251.46</v>
      </c>
      <c r="C145">
        <v>57</v>
      </c>
    </row>
    <row r="146" spans="1:3" x14ac:dyDescent="0.2">
      <c r="A146" s="408" t="s">
        <v>782</v>
      </c>
      <c r="B146" s="409">
        <v>67831.899999999994</v>
      </c>
      <c r="C146">
        <v>58</v>
      </c>
    </row>
    <row r="147" spans="1:3" x14ac:dyDescent="0.2">
      <c r="A147" s="408" t="s">
        <v>783</v>
      </c>
      <c r="B147" s="409">
        <v>28366.06</v>
      </c>
      <c r="C147">
        <v>59</v>
      </c>
    </row>
    <row r="148" spans="1:3" x14ac:dyDescent="0.2">
      <c r="A148" s="408" t="s">
        <v>784</v>
      </c>
      <c r="B148" s="409">
        <v>59771.07</v>
      </c>
      <c r="C148">
        <v>60</v>
      </c>
    </row>
    <row r="149" spans="1:3" x14ac:dyDescent="0.2">
      <c r="A149" s="408" t="s">
        <v>785</v>
      </c>
      <c r="B149" s="409">
        <v>53793.96</v>
      </c>
      <c r="C149">
        <v>61</v>
      </c>
    </row>
    <row r="150" spans="1:3" x14ac:dyDescent="0.2">
      <c r="A150" s="408" t="s">
        <v>786</v>
      </c>
      <c r="B150" s="409">
        <v>19515.28</v>
      </c>
      <c r="C150">
        <v>62</v>
      </c>
    </row>
    <row r="151" spans="1:3" x14ac:dyDescent="0.2">
      <c r="A151" s="408" t="s">
        <v>787</v>
      </c>
      <c r="B151" s="409">
        <v>107587.93</v>
      </c>
      <c r="C151">
        <v>63</v>
      </c>
    </row>
    <row r="152" spans="1:3" x14ac:dyDescent="0.2">
      <c r="A152" s="408" t="s">
        <v>788</v>
      </c>
      <c r="B152" s="409">
        <v>62874.49</v>
      </c>
      <c r="C152">
        <v>64</v>
      </c>
    </row>
    <row r="153" spans="1:3" x14ac:dyDescent="0.2">
      <c r="A153" s="408" t="s">
        <v>789</v>
      </c>
      <c r="B153" s="409">
        <v>151946.68</v>
      </c>
      <c r="C153">
        <v>65</v>
      </c>
    </row>
    <row r="154" spans="1:3" x14ac:dyDescent="0.2">
      <c r="A154" s="408" t="s">
        <v>790</v>
      </c>
      <c r="B154" s="409"/>
      <c r="C154">
        <v>66</v>
      </c>
    </row>
    <row r="155" spans="1:3" x14ac:dyDescent="0.2">
      <c r="A155" s="408" t="s">
        <v>791</v>
      </c>
      <c r="B155" s="409">
        <v>25834.959999999999</v>
      </c>
      <c r="C155">
        <v>67</v>
      </c>
    </row>
    <row r="156" spans="1:3" x14ac:dyDescent="0.2">
      <c r="A156" s="408" t="s">
        <v>792</v>
      </c>
      <c r="B156" s="409"/>
      <c r="C156">
        <v>68</v>
      </c>
    </row>
    <row r="157" spans="1:3" x14ac:dyDescent="0.2">
      <c r="A157" s="408" t="s">
        <v>793</v>
      </c>
      <c r="B157" s="409">
        <v>119542.14</v>
      </c>
      <c r="C157">
        <v>69</v>
      </c>
    </row>
    <row r="158" spans="1:3" x14ac:dyDescent="0.2">
      <c r="A158" s="408" t="s">
        <v>794</v>
      </c>
      <c r="B158" s="409">
        <v>107587.93</v>
      </c>
      <c r="C158">
        <v>70</v>
      </c>
    </row>
    <row r="159" spans="1:3" x14ac:dyDescent="0.2">
      <c r="A159" s="408" t="s">
        <v>795</v>
      </c>
      <c r="B159" s="409">
        <v>25754.18</v>
      </c>
      <c r="C159">
        <v>71</v>
      </c>
    </row>
    <row r="160" spans="1:3" x14ac:dyDescent="0.2">
      <c r="A160" s="408" t="s">
        <v>796</v>
      </c>
      <c r="B160" s="409"/>
      <c r="C160">
        <v>72</v>
      </c>
    </row>
    <row r="161" spans="1:3" x14ac:dyDescent="0.2">
      <c r="A161" s="408" t="s">
        <v>797</v>
      </c>
      <c r="B161" s="409"/>
      <c r="C161">
        <v>73</v>
      </c>
    </row>
    <row r="162" spans="1:3" x14ac:dyDescent="0.2">
      <c r="A162" s="408" t="s">
        <v>798</v>
      </c>
      <c r="B162" s="409">
        <v>49378.91</v>
      </c>
      <c r="C162">
        <v>74</v>
      </c>
    </row>
    <row r="163" spans="1:3" x14ac:dyDescent="0.2">
      <c r="A163" s="408" t="s">
        <v>799</v>
      </c>
      <c r="B163" s="409">
        <v>44441.02</v>
      </c>
      <c r="C163">
        <v>75</v>
      </c>
    </row>
    <row r="164" spans="1:3" x14ac:dyDescent="0.2">
      <c r="A164" s="408" t="s">
        <v>800</v>
      </c>
      <c r="B164" s="409"/>
      <c r="C164">
        <v>76</v>
      </c>
    </row>
    <row r="165" spans="1:3" x14ac:dyDescent="0.2">
      <c r="A165" s="408" t="s">
        <v>801</v>
      </c>
      <c r="B165" s="409">
        <v>44441.02</v>
      </c>
      <c r="C165">
        <v>77</v>
      </c>
    </row>
    <row r="166" spans="1:3" x14ac:dyDescent="0.2">
      <c r="A166" s="408" t="s">
        <v>802</v>
      </c>
      <c r="B166" s="409">
        <v>88882.05</v>
      </c>
      <c r="C166">
        <v>78</v>
      </c>
    </row>
    <row r="167" spans="1:3" x14ac:dyDescent="0.2">
      <c r="A167" s="408" t="s">
        <v>803</v>
      </c>
      <c r="B167" s="409"/>
      <c r="C167">
        <v>79</v>
      </c>
    </row>
    <row r="168" spans="1:3" x14ac:dyDescent="0.2">
      <c r="A168" s="408" t="s">
        <v>804</v>
      </c>
      <c r="B168" s="409">
        <v>59584.160000000003</v>
      </c>
      <c r="C168">
        <v>80</v>
      </c>
    </row>
    <row r="169" spans="1:3" x14ac:dyDescent="0.2">
      <c r="A169" s="408" t="s">
        <v>805</v>
      </c>
      <c r="B169" s="409">
        <v>81396.86</v>
      </c>
      <c r="C169">
        <v>81</v>
      </c>
    </row>
    <row r="170" spans="1:3" x14ac:dyDescent="0.2">
      <c r="A170" s="408" t="s">
        <v>806</v>
      </c>
      <c r="B170" s="409">
        <v>36667.18</v>
      </c>
      <c r="C170">
        <v>82</v>
      </c>
    </row>
    <row r="171" spans="1:3" x14ac:dyDescent="0.2">
      <c r="A171" s="408" t="s">
        <v>807</v>
      </c>
      <c r="B171" s="409">
        <v>74934.64</v>
      </c>
      <c r="C171">
        <v>83</v>
      </c>
    </row>
    <row r="172" spans="1:3" x14ac:dyDescent="0.2">
      <c r="A172" s="408" t="s">
        <v>808</v>
      </c>
      <c r="B172" s="409">
        <v>54367.94</v>
      </c>
      <c r="C172">
        <v>84</v>
      </c>
    </row>
    <row r="173" spans="1:3" x14ac:dyDescent="0.2">
      <c r="A173" s="408" t="s">
        <v>809</v>
      </c>
      <c r="B173" s="409">
        <v>180224.39</v>
      </c>
      <c r="C173">
        <v>85</v>
      </c>
    </row>
    <row r="174" spans="1:3" x14ac:dyDescent="0.2">
      <c r="B174" s="410">
        <f>SUM(B89:B173)</f>
        <v>4731311.4700000007</v>
      </c>
    </row>
  </sheetData>
  <mergeCells count="7">
    <mergeCell ref="T1:V1"/>
    <mergeCell ref="E1:G1"/>
    <mergeCell ref="B1:D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opLeftCell="A19" workbookViewId="0">
      <selection activeCell="C40" sqref="C40"/>
    </sheetView>
  </sheetViews>
  <sheetFormatPr defaultRowHeight="11.25" x14ac:dyDescent="0.2"/>
  <cols>
    <col min="1" max="1" width="37.5" style="1" customWidth="1"/>
    <col min="2" max="2" width="7.6640625" style="1" bestFit="1" customWidth="1"/>
    <col min="3" max="3" width="8.83203125" style="1" bestFit="1" customWidth="1"/>
    <col min="4" max="4" width="8.83203125" style="1" customWidth="1"/>
    <col min="5" max="5" width="10.83203125" style="1" customWidth="1"/>
    <col min="7" max="7" width="10.1640625" bestFit="1" customWidth="1"/>
    <col min="8" max="8" width="26.33203125" bestFit="1" customWidth="1"/>
    <col min="9" max="9" width="69" hidden="1" customWidth="1"/>
  </cols>
  <sheetData>
    <row r="1" spans="1:8" ht="13.15" customHeight="1" x14ac:dyDescent="0.2">
      <c r="A1" s="43" t="s">
        <v>0</v>
      </c>
      <c r="B1" s="459" t="s">
        <v>131</v>
      </c>
      <c r="C1" s="460"/>
      <c r="D1" s="460"/>
      <c r="E1" s="462"/>
      <c r="F1" s="455" t="s">
        <v>134</v>
      </c>
      <c r="G1" s="455" t="s">
        <v>72</v>
      </c>
      <c r="H1" s="463" t="s">
        <v>71</v>
      </c>
    </row>
    <row r="2" spans="1:8" ht="13.15" customHeight="1" x14ac:dyDescent="0.2">
      <c r="A2" s="45"/>
      <c r="B2" s="44" t="s">
        <v>1</v>
      </c>
      <c r="C2" s="44" t="s">
        <v>2</v>
      </c>
      <c r="D2" s="44" t="s">
        <v>3</v>
      </c>
      <c r="E2" s="44" t="s">
        <v>4</v>
      </c>
      <c r="F2" s="456"/>
      <c r="G2" s="456"/>
      <c r="H2" s="464"/>
    </row>
    <row r="3" spans="1:8" ht="15" x14ac:dyDescent="0.2">
      <c r="A3" s="3" t="s">
        <v>5</v>
      </c>
      <c r="B3" s="57">
        <v>4.5</v>
      </c>
      <c r="C3" s="58">
        <v>12</v>
      </c>
      <c r="D3" s="57">
        <v>2.5</v>
      </c>
      <c r="E3" s="58">
        <v>14</v>
      </c>
      <c r="F3" s="48"/>
      <c r="G3" s="48"/>
    </row>
    <row r="4" spans="1:8" ht="15" x14ac:dyDescent="0.2">
      <c r="A4" s="2" t="s">
        <v>6</v>
      </c>
      <c r="B4" s="59">
        <v>4.5</v>
      </c>
      <c r="C4" s="60">
        <v>8</v>
      </c>
      <c r="D4" s="59">
        <v>2.5</v>
      </c>
      <c r="E4" s="60">
        <v>10</v>
      </c>
      <c r="F4" s="48"/>
      <c r="G4" s="48"/>
    </row>
    <row r="5" spans="1:8" ht="15" x14ac:dyDescent="0.2">
      <c r="A5" s="2" t="s">
        <v>8</v>
      </c>
      <c r="B5" s="61"/>
      <c r="C5" s="60">
        <v>4</v>
      </c>
      <c r="D5" s="61"/>
      <c r="E5" s="60">
        <v>4</v>
      </c>
      <c r="F5" s="48"/>
      <c r="G5" s="48"/>
    </row>
    <row r="6" spans="1:8" ht="15" x14ac:dyDescent="0.2">
      <c r="A6" s="3" t="s">
        <v>7</v>
      </c>
      <c r="B6" s="57">
        <v>16.5</v>
      </c>
      <c r="C6" s="62"/>
      <c r="D6" s="57">
        <v>5.5</v>
      </c>
      <c r="E6" s="58">
        <v>11</v>
      </c>
      <c r="F6" s="48"/>
      <c r="G6" s="48"/>
    </row>
    <row r="7" spans="1:8" ht="15" x14ac:dyDescent="0.2">
      <c r="A7" s="2" t="s">
        <v>6</v>
      </c>
      <c r="B7" s="60">
        <v>13</v>
      </c>
      <c r="C7" s="61"/>
      <c r="D7" s="59">
        <v>5.5</v>
      </c>
      <c r="E7" s="59">
        <v>7.5</v>
      </c>
      <c r="F7" s="48">
        <v>10</v>
      </c>
      <c r="G7" s="48">
        <v>2200</v>
      </c>
    </row>
    <row r="8" spans="1:8" ht="15" x14ac:dyDescent="0.2">
      <c r="A8" s="2" t="s">
        <v>8</v>
      </c>
      <c r="B8" s="59">
        <v>3.5</v>
      </c>
      <c r="C8" s="61"/>
      <c r="D8" s="61"/>
      <c r="E8" s="59">
        <v>3.5</v>
      </c>
      <c r="F8" s="48"/>
      <c r="G8" s="48"/>
    </row>
    <row r="9" spans="1:8" ht="15" x14ac:dyDescent="0.2">
      <c r="A9" s="3" t="s">
        <v>9</v>
      </c>
      <c r="B9" s="58">
        <v>9</v>
      </c>
      <c r="C9" s="58">
        <v>8</v>
      </c>
      <c r="D9" s="57">
        <v>1.5</v>
      </c>
      <c r="E9" s="57">
        <v>15.5</v>
      </c>
      <c r="F9" s="48"/>
      <c r="G9" s="48"/>
    </row>
    <row r="10" spans="1:8" ht="15" x14ac:dyDescent="0.2">
      <c r="A10" s="2" t="s">
        <v>6</v>
      </c>
      <c r="B10" s="59">
        <v>5.5</v>
      </c>
      <c r="C10" s="60">
        <v>8</v>
      </c>
      <c r="D10" s="59">
        <v>1.5</v>
      </c>
      <c r="E10" s="60">
        <v>12</v>
      </c>
      <c r="F10" s="48"/>
      <c r="G10" s="48"/>
    </row>
    <row r="11" spans="1:8" ht="15" x14ac:dyDescent="0.2">
      <c r="A11" s="2" t="s">
        <v>8</v>
      </c>
      <c r="B11" s="59">
        <v>3.5</v>
      </c>
      <c r="C11" s="61"/>
      <c r="D11" s="61"/>
      <c r="E11" s="59">
        <v>3.5</v>
      </c>
      <c r="F11" s="48"/>
      <c r="G11" s="48"/>
    </row>
    <row r="12" spans="1:8" ht="15" x14ac:dyDescent="0.2">
      <c r="A12" s="3" t="s">
        <v>10</v>
      </c>
      <c r="B12" s="58">
        <v>3</v>
      </c>
      <c r="C12" s="58">
        <v>8</v>
      </c>
      <c r="D12" s="58">
        <v>1</v>
      </c>
      <c r="E12" s="58">
        <v>10</v>
      </c>
      <c r="F12" s="48"/>
      <c r="G12" s="48"/>
    </row>
    <row r="13" spans="1:8" ht="15" x14ac:dyDescent="0.2">
      <c r="A13" s="2" t="s">
        <v>6</v>
      </c>
      <c r="B13" s="60">
        <v>3</v>
      </c>
      <c r="C13" s="60">
        <v>8</v>
      </c>
      <c r="D13" s="60">
        <v>1</v>
      </c>
      <c r="E13" s="60">
        <v>10</v>
      </c>
      <c r="F13" s="48"/>
      <c r="G13" s="48"/>
    </row>
    <row r="14" spans="1:8" ht="15" x14ac:dyDescent="0.2">
      <c r="A14" s="3" t="s">
        <v>11</v>
      </c>
      <c r="B14" s="58">
        <v>11</v>
      </c>
      <c r="C14" s="62"/>
      <c r="D14" s="58">
        <v>6</v>
      </c>
      <c r="E14" s="58">
        <v>5</v>
      </c>
      <c r="F14" s="48"/>
      <c r="G14" s="48"/>
    </row>
    <row r="15" spans="1:8" ht="15" x14ac:dyDescent="0.2">
      <c r="A15" s="2" t="s">
        <v>6</v>
      </c>
      <c r="B15" s="60">
        <v>11</v>
      </c>
      <c r="C15" s="61"/>
      <c r="D15" s="60">
        <v>6</v>
      </c>
      <c r="E15" s="60">
        <v>5</v>
      </c>
      <c r="F15" s="48"/>
      <c r="G15" s="48"/>
    </row>
    <row r="16" spans="1:8" ht="15" x14ac:dyDescent="0.2">
      <c r="A16" s="3" t="s">
        <v>12</v>
      </c>
      <c r="B16" s="62"/>
      <c r="C16" s="58">
        <v>8</v>
      </c>
      <c r="D16" s="62"/>
      <c r="E16" s="58">
        <v>8</v>
      </c>
      <c r="F16" s="48"/>
      <c r="G16" s="48"/>
    </row>
    <row r="17" spans="1:8" ht="15" x14ac:dyDescent="0.2">
      <c r="A17" s="2" t="s">
        <v>6</v>
      </c>
      <c r="B17" s="61"/>
      <c r="C17" s="60">
        <v>8</v>
      </c>
      <c r="D17" s="61"/>
      <c r="E17" s="60">
        <v>8</v>
      </c>
      <c r="F17" s="48"/>
      <c r="G17" s="48"/>
    </row>
    <row r="18" spans="1:8" ht="15" x14ac:dyDescent="0.2">
      <c r="A18" s="3" t="s">
        <v>13</v>
      </c>
      <c r="B18" s="58">
        <v>19</v>
      </c>
      <c r="C18" s="58">
        <v>16</v>
      </c>
      <c r="D18" s="58">
        <v>5</v>
      </c>
      <c r="E18" s="58">
        <v>30</v>
      </c>
      <c r="F18" s="48"/>
      <c r="G18" s="48"/>
    </row>
    <row r="19" spans="1:8" ht="15" x14ac:dyDescent="0.2">
      <c r="A19" s="2" t="s">
        <v>6</v>
      </c>
      <c r="B19" s="60">
        <v>17</v>
      </c>
      <c r="C19" s="60">
        <v>8</v>
      </c>
      <c r="D19" s="59">
        <v>4.5</v>
      </c>
      <c r="E19" s="59">
        <v>20.5</v>
      </c>
      <c r="F19" s="48"/>
      <c r="G19" s="48"/>
    </row>
    <row r="20" spans="1:8" ht="15" x14ac:dyDescent="0.2">
      <c r="A20" s="2" t="s">
        <v>8</v>
      </c>
      <c r="B20" s="60">
        <v>2</v>
      </c>
      <c r="C20" s="60">
        <v>8</v>
      </c>
      <c r="D20" s="59">
        <v>0.5</v>
      </c>
      <c r="E20" s="59">
        <v>9.5</v>
      </c>
      <c r="F20" s="48"/>
      <c r="G20" s="48"/>
    </row>
    <row r="21" spans="1:8" ht="15" x14ac:dyDescent="0.2">
      <c r="A21" s="3" t="s">
        <v>14</v>
      </c>
      <c r="B21" s="58">
        <v>9</v>
      </c>
      <c r="C21" s="58">
        <v>14</v>
      </c>
      <c r="D21" s="58">
        <v>6</v>
      </c>
      <c r="E21" s="58">
        <v>17</v>
      </c>
      <c r="F21" s="48"/>
      <c r="G21" s="48"/>
    </row>
    <row r="22" spans="1:8" ht="15.75" x14ac:dyDescent="0.2">
      <c r="A22" s="2" t="s">
        <v>6</v>
      </c>
      <c r="B22" s="60">
        <v>6</v>
      </c>
      <c r="C22" s="60">
        <v>10</v>
      </c>
      <c r="D22" s="60">
        <v>6</v>
      </c>
      <c r="E22" s="60">
        <v>10</v>
      </c>
      <c r="F22" s="48">
        <v>10</v>
      </c>
      <c r="G22" s="48">
        <v>2200</v>
      </c>
      <c r="H22" s="72" t="s">
        <v>83</v>
      </c>
    </row>
    <row r="23" spans="1:8" ht="15" x14ac:dyDescent="0.2">
      <c r="A23" s="2" t="s">
        <v>8</v>
      </c>
      <c r="B23" s="60">
        <v>3</v>
      </c>
      <c r="C23" s="60">
        <v>4</v>
      </c>
      <c r="D23" s="61"/>
      <c r="E23" s="60">
        <v>7</v>
      </c>
      <c r="F23" s="48"/>
      <c r="G23" s="48"/>
    </row>
    <row r="24" spans="1:8" ht="15" x14ac:dyDescent="0.2">
      <c r="A24" s="3" t="s">
        <v>15</v>
      </c>
      <c r="B24" s="58">
        <v>13</v>
      </c>
      <c r="C24" s="58">
        <v>8</v>
      </c>
      <c r="D24" s="58">
        <v>4</v>
      </c>
      <c r="E24" s="58">
        <v>17</v>
      </c>
      <c r="F24" s="48"/>
      <c r="G24" s="48"/>
    </row>
    <row r="25" spans="1:8" ht="15" x14ac:dyDescent="0.2">
      <c r="A25" s="2" t="s">
        <v>6</v>
      </c>
      <c r="B25" s="60">
        <v>7</v>
      </c>
      <c r="C25" s="60">
        <v>8</v>
      </c>
      <c r="D25" s="59">
        <v>3.5</v>
      </c>
      <c r="E25" s="59">
        <v>11.5</v>
      </c>
      <c r="F25" s="48"/>
      <c r="G25" s="48"/>
    </row>
    <row r="26" spans="1:8" ht="15" x14ac:dyDescent="0.2">
      <c r="A26" s="2" t="s">
        <v>8</v>
      </c>
      <c r="B26" s="60">
        <v>6</v>
      </c>
      <c r="C26" s="61"/>
      <c r="D26" s="59">
        <v>0.5</v>
      </c>
      <c r="E26" s="59">
        <v>5.5</v>
      </c>
      <c r="F26" s="48"/>
      <c r="G26" s="48"/>
    </row>
    <row r="27" spans="1:8" ht="15" x14ac:dyDescent="0.2">
      <c r="A27" s="3" t="s">
        <v>16</v>
      </c>
      <c r="B27" s="58">
        <v>19</v>
      </c>
      <c r="C27" s="58">
        <v>4</v>
      </c>
      <c r="D27" s="58">
        <v>4</v>
      </c>
      <c r="E27" s="58">
        <v>19</v>
      </c>
      <c r="F27" s="48"/>
      <c r="G27" s="48"/>
    </row>
    <row r="28" spans="1:8" ht="15" x14ac:dyDescent="0.2">
      <c r="A28" s="2" t="s">
        <v>6</v>
      </c>
      <c r="B28" s="60">
        <v>15</v>
      </c>
      <c r="C28" s="61"/>
      <c r="D28" s="60">
        <v>4</v>
      </c>
      <c r="E28" s="60">
        <v>11</v>
      </c>
      <c r="F28" s="48">
        <v>10</v>
      </c>
      <c r="G28" s="48">
        <v>2200</v>
      </c>
    </row>
    <row r="29" spans="1:8" ht="15" x14ac:dyDescent="0.2">
      <c r="A29" s="2" t="s">
        <v>8</v>
      </c>
      <c r="B29" s="60">
        <v>4</v>
      </c>
      <c r="C29" s="60">
        <v>4</v>
      </c>
      <c r="D29" s="61"/>
      <c r="E29" s="60">
        <v>8</v>
      </c>
      <c r="F29" s="48"/>
      <c r="G29" s="48"/>
    </row>
    <row r="30" spans="1:8" ht="15" x14ac:dyDescent="0.2">
      <c r="A30" s="3" t="s">
        <v>17</v>
      </c>
      <c r="B30" s="57">
        <v>9.5</v>
      </c>
      <c r="C30" s="58">
        <v>4</v>
      </c>
      <c r="D30" s="58">
        <v>5</v>
      </c>
      <c r="E30" s="57">
        <v>8.5</v>
      </c>
      <c r="F30" s="48"/>
      <c r="G30" s="48"/>
    </row>
    <row r="31" spans="1:8" ht="15" x14ac:dyDescent="0.2">
      <c r="A31" s="2" t="s">
        <v>6</v>
      </c>
      <c r="B31" s="59">
        <v>6.5</v>
      </c>
      <c r="C31" s="61"/>
      <c r="D31" s="60">
        <v>2</v>
      </c>
      <c r="E31" s="59">
        <v>4.5</v>
      </c>
      <c r="F31" s="48">
        <v>10</v>
      </c>
      <c r="G31" s="48">
        <v>2200</v>
      </c>
    </row>
    <row r="32" spans="1:8" ht="15" x14ac:dyDescent="0.2">
      <c r="A32" s="2" t="s">
        <v>8</v>
      </c>
      <c r="B32" s="60">
        <v>3</v>
      </c>
      <c r="C32" s="60">
        <v>4</v>
      </c>
      <c r="D32" s="60">
        <v>3</v>
      </c>
      <c r="E32" s="60">
        <v>4</v>
      </c>
      <c r="F32" s="48"/>
      <c r="G32" s="48"/>
    </row>
    <row r="33" spans="1:8" ht="15" x14ac:dyDescent="0.2">
      <c r="A33" s="3" t="s">
        <v>18</v>
      </c>
      <c r="B33" s="57">
        <v>23.5</v>
      </c>
      <c r="C33" s="58">
        <v>8</v>
      </c>
      <c r="D33" s="58">
        <v>10</v>
      </c>
      <c r="E33" s="57">
        <v>21.5</v>
      </c>
      <c r="F33" s="48"/>
      <c r="G33" s="48"/>
    </row>
    <row r="34" spans="1:8" ht="15" x14ac:dyDescent="0.2">
      <c r="A34" s="2" t="s">
        <v>6</v>
      </c>
      <c r="B34" s="59">
        <v>22.5</v>
      </c>
      <c r="C34" s="61"/>
      <c r="D34" s="60">
        <v>10</v>
      </c>
      <c r="E34" s="59">
        <v>12.5</v>
      </c>
      <c r="F34" s="48">
        <v>10</v>
      </c>
      <c r="G34" s="48">
        <v>2200</v>
      </c>
    </row>
    <row r="35" spans="1:8" ht="15" x14ac:dyDescent="0.2">
      <c r="A35" s="2" t="s">
        <v>8</v>
      </c>
      <c r="B35" s="60">
        <v>1</v>
      </c>
      <c r="C35" s="60">
        <v>8</v>
      </c>
      <c r="D35" s="61"/>
      <c r="E35" s="60">
        <v>9</v>
      </c>
      <c r="F35" s="48"/>
      <c r="G35" s="48"/>
    </row>
    <row r="36" spans="1:8" ht="15" x14ac:dyDescent="0.2">
      <c r="A36" s="3" t="s">
        <v>19</v>
      </c>
      <c r="B36" s="58">
        <v>15</v>
      </c>
      <c r="C36" s="58">
        <v>7</v>
      </c>
      <c r="D36" s="57">
        <v>8.5</v>
      </c>
      <c r="E36" s="57">
        <v>13.5</v>
      </c>
      <c r="F36" s="48"/>
      <c r="G36" s="48"/>
    </row>
    <row r="37" spans="1:8" ht="15" x14ac:dyDescent="0.2">
      <c r="A37" s="2" t="s">
        <v>6</v>
      </c>
      <c r="B37" s="59">
        <v>9.5</v>
      </c>
      <c r="C37" s="60">
        <v>7</v>
      </c>
      <c r="D37" s="60">
        <v>3</v>
      </c>
      <c r="E37" s="59">
        <v>13.5</v>
      </c>
      <c r="F37" s="48"/>
      <c r="G37" s="48"/>
    </row>
    <row r="38" spans="1:8" ht="15" x14ac:dyDescent="0.2">
      <c r="A38" s="2" t="s">
        <v>8</v>
      </c>
      <c r="B38" s="59">
        <v>5.5</v>
      </c>
      <c r="C38" s="61"/>
      <c r="D38" s="59">
        <v>5.5</v>
      </c>
      <c r="E38" s="61"/>
      <c r="F38" s="48">
        <v>3</v>
      </c>
      <c r="G38" s="48">
        <v>930</v>
      </c>
    </row>
    <row r="39" spans="1:8" ht="15" x14ac:dyDescent="0.2">
      <c r="A39" s="3" t="s">
        <v>20</v>
      </c>
      <c r="B39" s="57">
        <v>42.5</v>
      </c>
      <c r="C39" s="58">
        <v>23</v>
      </c>
      <c r="D39" s="57">
        <v>10.5</v>
      </c>
      <c r="E39" s="58">
        <v>55</v>
      </c>
      <c r="F39" s="48"/>
      <c r="G39" s="48"/>
    </row>
    <row r="40" spans="1:8" ht="15" customHeight="1" x14ac:dyDescent="0.2">
      <c r="A40" s="2" t="s">
        <v>6</v>
      </c>
      <c r="B40" s="59">
        <v>41.5</v>
      </c>
      <c r="C40" s="60">
        <v>10</v>
      </c>
      <c r="D40" s="59">
        <v>7.5</v>
      </c>
      <c r="E40" s="60">
        <v>44</v>
      </c>
      <c r="F40" s="48">
        <v>10</v>
      </c>
      <c r="G40" s="48">
        <v>2200</v>
      </c>
      <c r="H40" s="72" t="s">
        <v>83</v>
      </c>
    </row>
    <row r="41" spans="1:8" ht="15" customHeight="1" x14ac:dyDescent="0.2">
      <c r="A41" s="2" t="s">
        <v>8</v>
      </c>
      <c r="B41" s="60">
        <v>1</v>
      </c>
      <c r="C41" s="60">
        <v>13</v>
      </c>
      <c r="D41" s="60">
        <v>3</v>
      </c>
      <c r="E41" s="60">
        <v>11</v>
      </c>
      <c r="F41" s="48"/>
      <c r="G41" s="48"/>
      <c r="H41" s="72"/>
    </row>
    <row r="42" spans="1:8" ht="15" x14ac:dyDescent="0.2">
      <c r="A42" s="3" t="s">
        <v>21</v>
      </c>
      <c r="B42" s="57">
        <v>19.5</v>
      </c>
      <c r="C42" s="58">
        <v>33</v>
      </c>
      <c r="D42" s="58">
        <v>19</v>
      </c>
      <c r="E42" s="57">
        <v>33.5</v>
      </c>
      <c r="F42" s="48"/>
      <c r="G42" s="48"/>
    </row>
    <row r="43" spans="1:8" ht="15" x14ac:dyDescent="0.2">
      <c r="A43" s="2" t="s">
        <v>6</v>
      </c>
      <c r="B43" s="60">
        <v>19</v>
      </c>
      <c r="C43" s="60">
        <v>24</v>
      </c>
      <c r="D43" s="60">
        <v>17</v>
      </c>
      <c r="E43" s="60">
        <v>26</v>
      </c>
      <c r="F43" s="48">
        <v>10</v>
      </c>
      <c r="G43" s="48">
        <v>2200</v>
      </c>
    </row>
    <row r="44" spans="1:8" ht="15" x14ac:dyDescent="0.2">
      <c r="A44" s="2" t="s">
        <v>8</v>
      </c>
      <c r="B44" s="59">
        <v>0.5</v>
      </c>
      <c r="C44" s="60">
        <v>9</v>
      </c>
      <c r="D44" s="60">
        <v>2</v>
      </c>
      <c r="E44" s="59">
        <v>7.5</v>
      </c>
      <c r="F44" s="48"/>
      <c r="G44" s="48"/>
    </row>
    <row r="45" spans="1:8" ht="15" x14ac:dyDescent="0.2">
      <c r="A45" s="3" t="s">
        <v>22</v>
      </c>
      <c r="B45" s="58">
        <v>1</v>
      </c>
      <c r="C45" s="58">
        <v>20</v>
      </c>
      <c r="D45" s="58">
        <v>6</v>
      </c>
      <c r="E45" s="58">
        <v>15</v>
      </c>
      <c r="F45" s="48"/>
      <c r="G45" s="48"/>
    </row>
    <row r="46" spans="1:8" ht="15" x14ac:dyDescent="0.2">
      <c r="A46" s="2" t="s">
        <v>6</v>
      </c>
      <c r="B46" s="59">
        <v>0.5</v>
      </c>
      <c r="C46" s="60">
        <v>16</v>
      </c>
      <c r="D46" s="60">
        <v>4</v>
      </c>
      <c r="E46" s="59">
        <v>12.5</v>
      </c>
      <c r="F46" s="48"/>
      <c r="G46" s="48"/>
    </row>
    <row r="47" spans="1:8" ht="15" x14ac:dyDescent="0.2">
      <c r="A47" s="2" t="s">
        <v>8</v>
      </c>
      <c r="B47" s="59">
        <v>0.5</v>
      </c>
      <c r="C47" s="60">
        <v>4</v>
      </c>
      <c r="D47" s="60">
        <v>2</v>
      </c>
      <c r="E47" s="59">
        <v>2.5</v>
      </c>
      <c r="F47" s="48"/>
      <c r="G47" s="48"/>
    </row>
    <row r="48" spans="1:8" ht="15" x14ac:dyDescent="0.2">
      <c r="A48" s="3" t="s">
        <v>23</v>
      </c>
      <c r="B48" s="57">
        <v>11.5</v>
      </c>
      <c r="C48" s="58">
        <v>57</v>
      </c>
      <c r="D48" s="58">
        <v>29</v>
      </c>
      <c r="E48" s="57">
        <v>39.5</v>
      </c>
      <c r="F48" s="48"/>
      <c r="G48" s="48"/>
    </row>
    <row r="49" spans="1:9" ht="15" x14ac:dyDescent="0.2">
      <c r="A49" s="2" t="s">
        <v>6</v>
      </c>
      <c r="B49" s="60">
        <v>10</v>
      </c>
      <c r="C49" s="60">
        <v>45</v>
      </c>
      <c r="D49" s="59">
        <v>21.5</v>
      </c>
      <c r="E49" s="59">
        <v>33.5</v>
      </c>
      <c r="F49" s="48"/>
      <c r="G49" s="48"/>
      <c r="I49" s="52" t="s">
        <v>132</v>
      </c>
    </row>
    <row r="50" spans="1:9" ht="15" x14ac:dyDescent="0.2">
      <c r="A50" s="2" t="s">
        <v>8</v>
      </c>
      <c r="B50" s="59">
        <v>1.5</v>
      </c>
      <c r="C50" s="60">
        <v>12</v>
      </c>
      <c r="D50" s="59">
        <v>7.5</v>
      </c>
      <c r="E50" s="60">
        <v>6</v>
      </c>
      <c r="F50" s="48"/>
      <c r="G50" s="48"/>
    </row>
    <row r="51" spans="1:9" ht="15" x14ac:dyDescent="0.2">
      <c r="A51" s="3" t="s">
        <v>24</v>
      </c>
      <c r="B51" s="57">
        <v>1.5</v>
      </c>
      <c r="C51" s="58">
        <v>24</v>
      </c>
      <c r="D51" s="57">
        <v>3.5</v>
      </c>
      <c r="E51" s="58">
        <v>22</v>
      </c>
      <c r="F51" s="48"/>
      <c r="G51" s="48"/>
    </row>
    <row r="52" spans="1:9" ht="15" x14ac:dyDescent="0.2">
      <c r="A52" s="2" t="s">
        <v>6</v>
      </c>
      <c r="B52" s="59">
        <v>0.5</v>
      </c>
      <c r="C52" s="60">
        <v>20</v>
      </c>
      <c r="D52" s="59">
        <v>3.5</v>
      </c>
      <c r="E52" s="60">
        <v>17</v>
      </c>
      <c r="F52" s="48"/>
      <c r="G52" s="48"/>
    </row>
    <row r="53" spans="1:9" ht="15" x14ac:dyDescent="0.2">
      <c r="A53" s="2" t="s">
        <v>8</v>
      </c>
      <c r="B53" s="60">
        <v>1</v>
      </c>
      <c r="C53" s="60">
        <v>4</v>
      </c>
      <c r="D53" s="61"/>
      <c r="E53" s="60">
        <v>5</v>
      </c>
      <c r="F53" s="48"/>
      <c r="G53" s="48"/>
    </row>
    <row r="54" spans="1:9" ht="15" x14ac:dyDescent="0.2">
      <c r="A54" s="3" t="s">
        <v>86</v>
      </c>
      <c r="B54" s="58">
        <v>17</v>
      </c>
      <c r="C54" s="62"/>
      <c r="D54" s="62"/>
      <c r="E54" s="58">
        <v>17</v>
      </c>
      <c r="F54" s="48"/>
      <c r="G54" s="48"/>
    </row>
    <row r="55" spans="1:9" ht="15" x14ac:dyDescent="0.2">
      <c r="A55" s="2" t="s">
        <v>6</v>
      </c>
      <c r="B55" s="60">
        <v>12</v>
      </c>
      <c r="C55" s="61"/>
      <c r="D55" s="61"/>
      <c r="E55" s="60">
        <v>12</v>
      </c>
      <c r="F55" s="48"/>
      <c r="G55" s="48"/>
    </row>
    <row r="56" spans="1:9" ht="15" x14ac:dyDescent="0.2">
      <c r="A56" s="2" t="s">
        <v>8</v>
      </c>
      <c r="B56" s="60">
        <v>5</v>
      </c>
      <c r="C56" s="61"/>
      <c r="D56" s="61"/>
      <c r="E56" s="60">
        <v>5</v>
      </c>
      <c r="F56" s="48"/>
      <c r="G56" s="48"/>
    </row>
    <row r="57" spans="1:9" ht="15" x14ac:dyDescent="0.2">
      <c r="A57" s="3" t="s">
        <v>95</v>
      </c>
      <c r="B57" s="58">
        <v>1</v>
      </c>
      <c r="C57" s="58">
        <v>8</v>
      </c>
      <c r="D57" s="62"/>
      <c r="E57" s="58">
        <v>9</v>
      </c>
      <c r="F57" s="48"/>
      <c r="G57" s="48"/>
    </row>
    <row r="58" spans="1:9" ht="15" x14ac:dyDescent="0.2">
      <c r="A58" s="2" t="s">
        <v>6</v>
      </c>
      <c r="B58" s="60">
        <v>1</v>
      </c>
      <c r="C58" s="60">
        <v>8</v>
      </c>
      <c r="D58" s="61"/>
      <c r="E58" s="60">
        <v>9</v>
      </c>
      <c r="F58" s="48"/>
      <c r="G58" s="48"/>
    </row>
    <row r="59" spans="1:9" ht="15" x14ac:dyDescent="0.2">
      <c r="A59" s="3" t="s">
        <v>96</v>
      </c>
      <c r="B59" s="58">
        <v>1</v>
      </c>
      <c r="C59" s="62"/>
      <c r="D59" s="62"/>
      <c r="E59" s="58">
        <v>1</v>
      </c>
      <c r="F59" s="48"/>
      <c r="G59" s="48"/>
    </row>
    <row r="60" spans="1:9" ht="15" x14ac:dyDescent="0.2">
      <c r="A60" s="2" t="s">
        <v>6</v>
      </c>
      <c r="B60" s="60">
        <v>1</v>
      </c>
      <c r="C60" s="61"/>
      <c r="D60" s="61"/>
      <c r="E60" s="60">
        <v>1</v>
      </c>
      <c r="F60" s="48">
        <v>10</v>
      </c>
      <c r="G60" s="48">
        <v>2200</v>
      </c>
    </row>
    <row r="61" spans="1:9" ht="15" x14ac:dyDescent="0.2">
      <c r="A61" s="3" t="s">
        <v>97</v>
      </c>
      <c r="B61" s="58">
        <v>1</v>
      </c>
      <c r="C61" s="62"/>
      <c r="D61" s="62"/>
      <c r="E61" s="58">
        <v>1</v>
      </c>
      <c r="F61" s="48"/>
      <c r="G61" s="48"/>
    </row>
    <row r="62" spans="1:9" ht="15" x14ac:dyDescent="0.2">
      <c r="A62" s="2" t="s">
        <v>6</v>
      </c>
      <c r="B62" s="60">
        <v>1</v>
      </c>
      <c r="C62" s="61"/>
      <c r="D62" s="61"/>
      <c r="E62" s="60">
        <v>1</v>
      </c>
      <c r="F62" s="73">
        <v>5</v>
      </c>
      <c r="G62" s="73">
        <v>1100</v>
      </c>
    </row>
    <row r="63" spans="1:9" ht="15" x14ac:dyDescent="0.2">
      <c r="A63" s="3" t="s">
        <v>25</v>
      </c>
      <c r="B63" s="62"/>
      <c r="C63" s="58">
        <v>13</v>
      </c>
      <c r="D63" s="62"/>
      <c r="E63" s="58">
        <v>13</v>
      </c>
      <c r="F63" s="48"/>
      <c r="G63" s="48"/>
    </row>
    <row r="64" spans="1:9" ht="15" x14ac:dyDescent="0.2">
      <c r="A64" s="2" t="s">
        <v>6</v>
      </c>
      <c r="B64" s="61"/>
      <c r="C64" s="60">
        <v>8</v>
      </c>
      <c r="D64" s="61"/>
      <c r="E64" s="60">
        <v>8</v>
      </c>
      <c r="F64" s="73">
        <v>5</v>
      </c>
      <c r="G64" s="73">
        <v>1100</v>
      </c>
    </row>
    <row r="65" spans="1:7" ht="15" x14ac:dyDescent="0.2">
      <c r="A65" s="2" t="s">
        <v>8</v>
      </c>
      <c r="B65" s="61"/>
      <c r="C65" s="60">
        <v>5</v>
      </c>
      <c r="D65" s="61"/>
      <c r="E65" s="60">
        <v>5</v>
      </c>
      <c r="F65" s="48"/>
      <c r="G65" s="48"/>
    </row>
    <row r="66" spans="1:7" ht="15" x14ac:dyDescent="0.2">
      <c r="A66" s="65" t="s">
        <v>87</v>
      </c>
      <c r="B66" s="66">
        <v>0.5</v>
      </c>
      <c r="C66" s="67"/>
      <c r="D66" s="67"/>
      <c r="E66" s="66">
        <v>0.5</v>
      </c>
      <c r="F66" s="48"/>
      <c r="G66" s="48"/>
    </row>
    <row r="67" spans="1:7" ht="15" x14ac:dyDescent="0.2">
      <c r="A67" s="68" t="s">
        <v>6</v>
      </c>
      <c r="B67" s="69"/>
      <c r="C67" s="69"/>
      <c r="D67" s="69"/>
      <c r="E67" s="69"/>
      <c r="F67" s="73">
        <v>1</v>
      </c>
      <c r="G67" s="73">
        <v>220</v>
      </c>
    </row>
    <row r="68" spans="1:7" ht="15" x14ac:dyDescent="0.2">
      <c r="A68" s="68" t="s">
        <v>8</v>
      </c>
      <c r="B68" s="70">
        <v>0.5</v>
      </c>
      <c r="C68" s="71"/>
      <c r="D68" s="71"/>
      <c r="E68" s="70">
        <v>0.5</v>
      </c>
      <c r="F68" s="48"/>
      <c r="G68" s="48"/>
    </row>
    <row r="69" spans="1:7" ht="15" x14ac:dyDescent="0.2">
      <c r="A69" s="3" t="s">
        <v>26</v>
      </c>
      <c r="B69" s="57">
        <v>0.5</v>
      </c>
      <c r="C69" s="58">
        <v>26</v>
      </c>
      <c r="D69" s="57">
        <v>8.5</v>
      </c>
      <c r="E69" s="58">
        <v>18</v>
      </c>
      <c r="F69" s="48"/>
      <c r="G69" s="48"/>
    </row>
    <row r="70" spans="1:7" ht="15" x14ac:dyDescent="0.2">
      <c r="A70" s="2" t="s">
        <v>6</v>
      </c>
      <c r="B70" s="59">
        <v>0.5</v>
      </c>
      <c r="C70" s="60">
        <v>26</v>
      </c>
      <c r="D70" s="59">
        <v>8.5</v>
      </c>
      <c r="E70" s="60">
        <v>18</v>
      </c>
      <c r="F70" s="73">
        <v>5</v>
      </c>
      <c r="G70" s="73">
        <v>1100</v>
      </c>
    </row>
    <row r="71" spans="1:7" ht="15" x14ac:dyDescent="0.2">
      <c r="A71" s="2" t="s">
        <v>8</v>
      </c>
      <c r="B71"/>
      <c r="C71"/>
      <c r="D71"/>
      <c r="E71"/>
      <c r="F71" s="48"/>
      <c r="G71" s="48"/>
    </row>
    <row r="72" spans="1:7" ht="15" x14ac:dyDescent="0.2">
      <c r="A72" s="3" t="s">
        <v>27</v>
      </c>
      <c r="B72" s="58">
        <v>24</v>
      </c>
      <c r="C72" s="58">
        <v>12</v>
      </c>
      <c r="D72" s="57">
        <v>12.5</v>
      </c>
      <c r="E72" s="57">
        <v>23.5</v>
      </c>
      <c r="F72" s="48"/>
      <c r="G72" s="48"/>
    </row>
    <row r="73" spans="1:7" ht="15" x14ac:dyDescent="0.2">
      <c r="A73" s="2" t="s">
        <v>6</v>
      </c>
      <c r="B73" s="60">
        <v>20</v>
      </c>
      <c r="C73" s="60">
        <v>8</v>
      </c>
      <c r="D73" s="60">
        <v>11</v>
      </c>
      <c r="E73" s="60">
        <v>17</v>
      </c>
      <c r="F73" s="48"/>
      <c r="G73" s="48"/>
    </row>
    <row r="74" spans="1:7" ht="15" x14ac:dyDescent="0.2">
      <c r="A74" s="2" t="s">
        <v>8</v>
      </c>
      <c r="B74" s="60">
        <v>4</v>
      </c>
      <c r="C74" s="60">
        <v>4</v>
      </c>
      <c r="D74" s="59">
        <v>1.5</v>
      </c>
      <c r="E74" s="59">
        <v>6.5</v>
      </c>
      <c r="F74" s="48"/>
      <c r="G74" s="48"/>
    </row>
    <row r="75" spans="1:7" ht="15" x14ac:dyDescent="0.2">
      <c r="A75" s="3" t="s">
        <v>28</v>
      </c>
      <c r="B75" s="58">
        <v>23</v>
      </c>
      <c r="C75" s="58">
        <v>39</v>
      </c>
      <c r="D75" s="58">
        <v>27</v>
      </c>
      <c r="E75" s="58">
        <v>35</v>
      </c>
      <c r="F75" s="48"/>
      <c r="G75" s="48"/>
    </row>
    <row r="76" spans="1:7" ht="15" x14ac:dyDescent="0.2">
      <c r="A76" s="2" t="s">
        <v>6</v>
      </c>
      <c r="B76" s="60">
        <v>22</v>
      </c>
      <c r="C76" s="60">
        <v>30</v>
      </c>
      <c r="D76" s="60">
        <v>25</v>
      </c>
      <c r="E76" s="60">
        <v>27</v>
      </c>
      <c r="F76" s="48"/>
      <c r="G76" s="48"/>
    </row>
    <row r="77" spans="1:7" ht="15" x14ac:dyDescent="0.2">
      <c r="A77" s="2" t="s">
        <v>8</v>
      </c>
      <c r="B77" s="60">
        <v>1</v>
      </c>
      <c r="C77" s="60">
        <v>9</v>
      </c>
      <c r="D77" s="60">
        <v>2</v>
      </c>
      <c r="E77" s="60">
        <v>8</v>
      </c>
      <c r="F77" s="48"/>
      <c r="G77" s="48"/>
    </row>
    <row r="78" spans="1:7" ht="15" x14ac:dyDescent="0.2">
      <c r="A78" s="3" t="s">
        <v>29</v>
      </c>
      <c r="B78" s="58">
        <v>7</v>
      </c>
      <c r="C78" s="58">
        <v>14</v>
      </c>
      <c r="D78" s="58">
        <v>2</v>
      </c>
      <c r="E78" s="58">
        <v>19</v>
      </c>
      <c r="F78" s="48"/>
      <c r="G78" s="48"/>
    </row>
    <row r="79" spans="1:7" ht="15" x14ac:dyDescent="0.2">
      <c r="A79" s="2" t="s">
        <v>6</v>
      </c>
      <c r="B79" s="59">
        <v>6.5</v>
      </c>
      <c r="C79" s="60">
        <v>10</v>
      </c>
      <c r="D79" s="60">
        <v>2</v>
      </c>
      <c r="E79" s="59">
        <v>14.5</v>
      </c>
      <c r="F79" s="48"/>
      <c r="G79" s="48"/>
    </row>
    <row r="80" spans="1:7" ht="15" x14ac:dyDescent="0.2">
      <c r="A80" s="2" t="s">
        <v>8</v>
      </c>
      <c r="B80" s="59">
        <v>0.5</v>
      </c>
      <c r="C80" s="60">
        <v>4</v>
      </c>
      <c r="D80" s="61"/>
      <c r="E80" s="59">
        <v>4.5</v>
      </c>
      <c r="F80" s="48"/>
      <c r="G80" s="48"/>
    </row>
    <row r="81" spans="1:7" ht="15" x14ac:dyDescent="0.2">
      <c r="A81" s="3" t="s">
        <v>30</v>
      </c>
      <c r="B81" s="58">
        <v>7</v>
      </c>
      <c r="C81" s="58">
        <v>30</v>
      </c>
      <c r="D81" s="57">
        <v>14.5</v>
      </c>
      <c r="E81" s="57">
        <v>22.5</v>
      </c>
      <c r="F81" s="48"/>
      <c r="G81" s="48"/>
    </row>
    <row r="82" spans="1:7" ht="15" x14ac:dyDescent="0.2">
      <c r="A82" s="2" t="s">
        <v>6</v>
      </c>
      <c r="B82" s="59">
        <v>5.5</v>
      </c>
      <c r="C82" s="60">
        <v>26</v>
      </c>
      <c r="D82" s="59">
        <v>14.5</v>
      </c>
      <c r="E82" s="60">
        <v>17</v>
      </c>
      <c r="F82" s="48"/>
      <c r="G82" s="48"/>
    </row>
    <row r="83" spans="1:7" ht="15" x14ac:dyDescent="0.2">
      <c r="A83" s="2" t="s">
        <v>8</v>
      </c>
      <c r="B83" s="59">
        <v>1.5</v>
      </c>
      <c r="C83" s="60">
        <v>4</v>
      </c>
      <c r="D83" s="61"/>
      <c r="E83" s="59">
        <v>5.5</v>
      </c>
      <c r="F83" s="48"/>
      <c r="G83" s="48"/>
    </row>
    <row r="84" spans="1:7" ht="15" x14ac:dyDescent="0.2">
      <c r="A84" s="3" t="s">
        <v>31</v>
      </c>
      <c r="B84" s="58">
        <v>16</v>
      </c>
      <c r="C84" s="58">
        <v>4</v>
      </c>
      <c r="D84" s="58">
        <v>2</v>
      </c>
      <c r="E84" s="58">
        <v>18</v>
      </c>
      <c r="F84" s="48"/>
      <c r="G84" s="48"/>
    </row>
    <row r="85" spans="1:7" ht="15" x14ac:dyDescent="0.2">
      <c r="A85" s="2" t="s">
        <v>6</v>
      </c>
      <c r="B85" s="60">
        <v>12</v>
      </c>
      <c r="C85" s="61"/>
      <c r="D85" s="60">
        <v>2</v>
      </c>
      <c r="E85" s="60">
        <v>10</v>
      </c>
      <c r="F85" s="48"/>
      <c r="G85" s="48"/>
    </row>
    <row r="86" spans="1:7" ht="15" x14ac:dyDescent="0.2">
      <c r="A86" s="2" t="s">
        <v>8</v>
      </c>
      <c r="B86" s="60">
        <v>4</v>
      </c>
      <c r="C86" s="60">
        <v>4</v>
      </c>
      <c r="D86" s="61"/>
      <c r="E86" s="60">
        <v>8</v>
      </c>
      <c r="F86" s="48"/>
      <c r="G86" s="48"/>
    </row>
    <row r="87" spans="1:7" ht="15" x14ac:dyDescent="0.2">
      <c r="A87" s="3" t="s">
        <v>32</v>
      </c>
      <c r="B87" s="58">
        <v>7</v>
      </c>
      <c r="C87" s="58">
        <v>10</v>
      </c>
      <c r="D87" s="58">
        <v>11</v>
      </c>
      <c r="E87" s="58">
        <v>6</v>
      </c>
      <c r="F87" s="48"/>
      <c r="G87" s="48"/>
    </row>
    <row r="88" spans="1:7" ht="15" x14ac:dyDescent="0.2">
      <c r="A88" s="2" t="s">
        <v>6</v>
      </c>
      <c r="B88" s="60">
        <v>7</v>
      </c>
      <c r="C88" s="60">
        <v>10</v>
      </c>
      <c r="D88" s="60">
        <v>11</v>
      </c>
      <c r="E88" s="60">
        <v>6</v>
      </c>
      <c r="F88" s="48"/>
      <c r="G88" s="48"/>
    </row>
    <row r="89" spans="1:7" ht="15" x14ac:dyDescent="0.2">
      <c r="A89" s="3" t="s">
        <v>33</v>
      </c>
      <c r="B89" s="57">
        <v>18.5</v>
      </c>
      <c r="C89" s="62"/>
      <c r="D89" s="58">
        <v>3</v>
      </c>
      <c r="E89" s="57">
        <v>15.5</v>
      </c>
      <c r="F89" s="48"/>
      <c r="G89" s="48"/>
    </row>
    <row r="90" spans="1:7" ht="15" x14ac:dyDescent="0.2">
      <c r="A90" s="2" t="s">
        <v>6</v>
      </c>
      <c r="B90" s="60">
        <v>14</v>
      </c>
      <c r="C90" s="61"/>
      <c r="D90" s="60">
        <v>2</v>
      </c>
      <c r="E90" s="60">
        <v>12</v>
      </c>
      <c r="F90" s="48"/>
      <c r="G90" s="48"/>
    </row>
    <row r="91" spans="1:7" ht="15" x14ac:dyDescent="0.2">
      <c r="A91" s="2" t="s">
        <v>8</v>
      </c>
      <c r="B91" s="59">
        <v>4.5</v>
      </c>
      <c r="C91" s="61"/>
      <c r="D91" s="60">
        <v>1</v>
      </c>
      <c r="E91" s="59">
        <v>3.5</v>
      </c>
      <c r="F91" s="48"/>
      <c r="G91" s="48"/>
    </row>
    <row r="92" spans="1:7" ht="15" x14ac:dyDescent="0.2">
      <c r="A92" s="3" t="s">
        <v>34</v>
      </c>
      <c r="B92" s="58">
        <v>3</v>
      </c>
      <c r="C92" s="58">
        <v>20</v>
      </c>
      <c r="D92" s="57">
        <v>4.5</v>
      </c>
      <c r="E92" s="57">
        <v>18.5</v>
      </c>
      <c r="F92" s="48"/>
      <c r="G92" s="48"/>
    </row>
    <row r="93" spans="1:7" ht="15" x14ac:dyDescent="0.2">
      <c r="A93" s="2" t="s">
        <v>6</v>
      </c>
      <c r="B93" s="60">
        <v>2</v>
      </c>
      <c r="C93" s="60">
        <v>16</v>
      </c>
      <c r="D93" s="59">
        <v>2.5</v>
      </c>
      <c r="E93" s="59">
        <v>15.5</v>
      </c>
      <c r="F93" s="48"/>
      <c r="G93" s="48"/>
    </row>
    <row r="94" spans="1:7" ht="15" x14ac:dyDescent="0.2">
      <c r="A94" s="2" t="s">
        <v>8</v>
      </c>
      <c r="B94" s="60">
        <v>1</v>
      </c>
      <c r="C94" s="60">
        <v>4</v>
      </c>
      <c r="D94" s="60">
        <v>2</v>
      </c>
      <c r="E94" s="60">
        <v>3</v>
      </c>
      <c r="F94" s="48"/>
      <c r="G94" s="48"/>
    </row>
    <row r="95" spans="1:7" ht="15" x14ac:dyDescent="0.2">
      <c r="A95" s="3" t="s">
        <v>35</v>
      </c>
      <c r="B95" s="58">
        <v>2</v>
      </c>
      <c r="C95" s="58">
        <v>26</v>
      </c>
      <c r="D95" s="57">
        <v>5.5</v>
      </c>
      <c r="E95" s="57">
        <v>22.5</v>
      </c>
      <c r="F95" s="48"/>
      <c r="G95" s="48"/>
    </row>
    <row r="96" spans="1:7" ht="15" x14ac:dyDescent="0.2">
      <c r="A96" s="2" t="s">
        <v>6</v>
      </c>
      <c r="B96" s="60">
        <v>2</v>
      </c>
      <c r="C96" s="60">
        <v>18</v>
      </c>
      <c r="D96" s="59">
        <v>5.5</v>
      </c>
      <c r="E96" s="59">
        <v>14.5</v>
      </c>
      <c r="F96" s="48"/>
      <c r="G96" s="48"/>
    </row>
    <row r="97" spans="1:7" ht="15" x14ac:dyDescent="0.2">
      <c r="A97" s="2" t="s">
        <v>8</v>
      </c>
      <c r="B97" s="61"/>
      <c r="C97" s="60">
        <v>8</v>
      </c>
      <c r="D97" s="61"/>
      <c r="E97" s="60">
        <v>8</v>
      </c>
      <c r="F97" s="48"/>
      <c r="G97" s="48"/>
    </row>
    <row r="98" spans="1:7" ht="15" x14ac:dyDescent="0.2">
      <c r="A98" s="3" t="s">
        <v>36</v>
      </c>
      <c r="B98" s="58">
        <v>4</v>
      </c>
      <c r="C98" s="58">
        <v>16</v>
      </c>
      <c r="D98" s="57">
        <v>1.5</v>
      </c>
      <c r="E98" s="57">
        <v>18.5</v>
      </c>
      <c r="F98" s="48"/>
      <c r="G98" s="48"/>
    </row>
    <row r="99" spans="1:7" ht="15" x14ac:dyDescent="0.2">
      <c r="A99" s="2" t="s">
        <v>6</v>
      </c>
      <c r="B99" s="59">
        <v>1.5</v>
      </c>
      <c r="C99" s="60">
        <v>16</v>
      </c>
      <c r="D99" s="59">
        <v>1.5</v>
      </c>
      <c r="E99" s="60">
        <v>16</v>
      </c>
      <c r="F99" s="48"/>
      <c r="G99" s="48"/>
    </row>
    <row r="100" spans="1:7" ht="15" x14ac:dyDescent="0.2">
      <c r="A100" s="2" t="s">
        <v>8</v>
      </c>
      <c r="B100" s="59">
        <v>2.5</v>
      </c>
      <c r="C100" s="61"/>
      <c r="D100" s="61"/>
      <c r="E100" s="59">
        <v>2.5</v>
      </c>
      <c r="F100" s="48"/>
      <c r="G100" s="48"/>
    </row>
    <row r="101" spans="1:7" ht="15" x14ac:dyDescent="0.2">
      <c r="A101" s="3" t="s">
        <v>37</v>
      </c>
      <c r="B101" s="58">
        <v>8</v>
      </c>
      <c r="C101" s="58">
        <v>19</v>
      </c>
      <c r="D101" s="58">
        <v>4</v>
      </c>
      <c r="E101" s="58">
        <v>23</v>
      </c>
      <c r="F101" s="48"/>
      <c r="G101" s="48"/>
    </row>
    <row r="102" spans="1:7" ht="15" x14ac:dyDescent="0.2">
      <c r="A102" s="2" t="s">
        <v>6</v>
      </c>
      <c r="B102" s="59">
        <v>4.5</v>
      </c>
      <c r="C102" s="60">
        <v>14</v>
      </c>
      <c r="D102" s="59">
        <v>2.5</v>
      </c>
      <c r="E102" s="60">
        <v>16</v>
      </c>
      <c r="F102" s="48"/>
      <c r="G102" s="48"/>
    </row>
    <row r="103" spans="1:7" ht="15" x14ac:dyDescent="0.2">
      <c r="A103" s="2" t="s">
        <v>8</v>
      </c>
      <c r="B103" s="59">
        <v>3.5</v>
      </c>
      <c r="C103" s="60">
        <v>5</v>
      </c>
      <c r="D103" s="59">
        <v>1.5</v>
      </c>
      <c r="E103" s="60">
        <v>7</v>
      </c>
      <c r="F103" s="48"/>
      <c r="G103" s="48"/>
    </row>
    <row r="104" spans="1:7" ht="15" x14ac:dyDescent="0.2">
      <c r="A104" s="3" t="s">
        <v>38</v>
      </c>
      <c r="B104" s="57">
        <v>11.5</v>
      </c>
      <c r="C104" s="58">
        <v>20</v>
      </c>
      <c r="D104" s="57">
        <v>3.5</v>
      </c>
      <c r="E104" s="58">
        <v>28</v>
      </c>
      <c r="F104" s="48"/>
      <c r="G104" s="48"/>
    </row>
    <row r="105" spans="1:7" ht="15" x14ac:dyDescent="0.2">
      <c r="A105" s="2" t="s">
        <v>6</v>
      </c>
      <c r="B105" s="60">
        <v>3</v>
      </c>
      <c r="C105" s="60">
        <v>16</v>
      </c>
      <c r="D105" s="60">
        <v>3</v>
      </c>
      <c r="E105" s="60">
        <v>16</v>
      </c>
      <c r="F105" s="48"/>
      <c r="G105" s="48"/>
    </row>
    <row r="106" spans="1:7" ht="15" x14ac:dyDescent="0.2">
      <c r="A106" s="2" t="s">
        <v>8</v>
      </c>
      <c r="B106" s="59">
        <v>8.5</v>
      </c>
      <c r="C106" s="60">
        <v>4</v>
      </c>
      <c r="D106" s="59">
        <v>0.5</v>
      </c>
      <c r="E106" s="60">
        <v>12</v>
      </c>
      <c r="F106" s="48"/>
      <c r="G106" s="48"/>
    </row>
    <row r="107" spans="1:7" ht="15" x14ac:dyDescent="0.2">
      <c r="A107" s="3" t="s">
        <v>39</v>
      </c>
      <c r="B107" s="57">
        <v>11.5</v>
      </c>
      <c r="C107" s="58">
        <v>14</v>
      </c>
      <c r="D107" s="57">
        <v>2.5</v>
      </c>
      <c r="E107" s="58">
        <v>23</v>
      </c>
      <c r="F107" s="48"/>
      <c r="G107" s="48"/>
    </row>
    <row r="108" spans="1:7" ht="15" x14ac:dyDescent="0.2">
      <c r="A108" s="2" t="s">
        <v>6</v>
      </c>
      <c r="B108" s="59">
        <v>10.5</v>
      </c>
      <c r="C108" s="60">
        <v>10</v>
      </c>
      <c r="D108" s="59">
        <v>2.5</v>
      </c>
      <c r="E108" s="60">
        <v>18</v>
      </c>
      <c r="F108" s="48"/>
      <c r="G108" s="48"/>
    </row>
    <row r="109" spans="1:7" ht="15" x14ac:dyDescent="0.2">
      <c r="A109" s="2" t="s">
        <v>8</v>
      </c>
      <c r="B109" s="60">
        <v>1</v>
      </c>
      <c r="C109" s="60">
        <v>4</v>
      </c>
      <c r="D109" s="61"/>
      <c r="E109" s="60">
        <v>5</v>
      </c>
      <c r="F109" s="48"/>
      <c r="G109" s="48"/>
    </row>
    <row r="110" spans="1:7" ht="15" x14ac:dyDescent="0.2">
      <c r="A110" s="3" t="s">
        <v>40</v>
      </c>
      <c r="B110" s="57">
        <v>14.5</v>
      </c>
      <c r="C110" s="62"/>
      <c r="D110" s="58">
        <v>3</v>
      </c>
      <c r="E110" s="57">
        <v>11.5</v>
      </c>
      <c r="F110" s="48"/>
      <c r="G110" s="48"/>
    </row>
    <row r="111" spans="1:7" ht="15" x14ac:dyDescent="0.2">
      <c r="A111" s="2" t="s">
        <v>6</v>
      </c>
      <c r="B111" s="59">
        <v>10.5</v>
      </c>
      <c r="C111" s="61"/>
      <c r="D111" s="60">
        <v>3</v>
      </c>
      <c r="E111" s="59">
        <v>7.5</v>
      </c>
      <c r="F111" s="48"/>
      <c r="G111" s="48"/>
    </row>
    <row r="112" spans="1:7" ht="15" x14ac:dyDescent="0.2">
      <c r="A112" s="2" t="s">
        <v>8</v>
      </c>
      <c r="B112" s="60">
        <v>4</v>
      </c>
      <c r="C112" s="61"/>
      <c r="D112" s="61"/>
      <c r="E112" s="60">
        <v>4</v>
      </c>
      <c r="F112" s="48"/>
      <c r="G112" s="48"/>
    </row>
    <row r="113" spans="1:7" ht="15" x14ac:dyDescent="0.2">
      <c r="A113" s="3" t="s">
        <v>41</v>
      </c>
      <c r="B113" s="58">
        <v>6</v>
      </c>
      <c r="C113" s="62"/>
      <c r="D113" s="57">
        <v>0.5</v>
      </c>
      <c r="E113" s="57">
        <v>5.5</v>
      </c>
      <c r="F113" s="48"/>
      <c r="G113" s="48"/>
    </row>
    <row r="114" spans="1:7" ht="15" x14ac:dyDescent="0.2">
      <c r="A114" s="2" t="s">
        <v>6</v>
      </c>
      <c r="B114" s="60">
        <v>6</v>
      </c>
      <c r="C114" s="61"/>
      <c r="D114" s="59">
        <v>0.5</v>
      </c>
      <c r="E114" s="59">
        <v>5.5</v>
      </c>
      <c r="F114" s="48"/>
      <c r="G114" s="48"/>
    </row>
    <row r="115" spans="1:7" ht="15" x14ac:dyDescent="0.2">
      <c r="A115" s="3" t="s">
        <v>42</v>
      </c>
      <c r="B115" s="58">
        <v>18</v>
      </c>
      <c r="C115" s="62"/>
      <c r="D115" s="57">
        <v>0.5</v>
      </c>
      <c r="E115" s="57">
        <v>17.5</v>
      </c>
      <c r="F115" s="48"/>
      <c r="G115" s="48"/>
    </row>
    <row r="116" spans="1:7" ht="15" x14ac:dyDescent="0.2">
      <c r="A116" s="2" t="s">
        <v>6</v>
      </c>
      <c r="B116" s="60">
        <v>18</v>
      </c>
      <c r="C116" s="61"/>
      <c r="D116" s="59">
        <v>0.5</v>
      </c>
      <c r="E116" s="59">
        <v>17.5</v>
      </c>
      <c r="F116" s="48"/>
      <c r="G116" s="48"/>
    </row>
    <row r="117" spans="1:7" ht="15" x14ac:dyDescent="0.2">
      <c r="A117" s="3" t="s">
        <v>125</v>
      </c>
      <c r="B117" s="62"/>
      <c r="C117" s="58">
        <v>8</v>
      </c>
      <c r="D117" s="62"/>
      <c r="E117" s="58">
        <v>8</v>
      </c>
      <c r="F117" s="48"/>
      <c r="G117" s="48"/>
    </row>
    <row r="118" spans="1:7" ht="15" x14ac:dyDescent="0.2">
      <c r="A118" s="2" t="s">
        <v>6</v>
      </c>
      <c r="B118" s="61"/>
      <c r="C118" s="60">
        <v>8</v>
      </c>
      <c r="D118" s="61"/>
      <c r="E118" s="60">
        <v>8</v>
      </c>
      <c r="F118" s="48"/>
      <c r="G118" s="48"/>
    </row>
    <row r="119" spans="1:7" ht="15" x14ac:dyDescent="0.2">
      <c r="A119" s="3" t="s">
        <v>43</v>
      </c>
      <c r="B119" s="57">
        <v>8.5</v>
      </c>
      <c r="C119" s="58">
        <v>22</v>
      </c>
      <c r="D119" s="57">
        <v>5.5</v>
      </c>
      <c r="E119" s="58">
        <v>25</v>
      </c>
      <c r="F119" s="48"/>
      <c r="G119" s="48"/>
    </row>
    <row r="120" spans="1:7" ht="15" x14ac:dyDescent="0.2">
      <c r="A120" s="2" t="s">
        <v>6</v>
      </c>
      <c r="B120" s="60">
        <v>6</v>
      </c>
      <c r="C120" s="60">
        <v>18</v>
      </c>
      <c r="D120" s="59">
        <v>5.5</v>
      </c>
      <c r="E120" s="59">
        <v>18.5</v>
      </c>
      <c r="F120" s="48"/>
      <c r="G120" s="48"/>
    </row>
    <row r="121" spans="1:7" ht="15" x14ac:dyDescent="0.2">
      <c r="A121" s="2" t="s">
        <v>8</v>
      </c>
      <c r="B121" s="59">
        <v>2.5</v>
      </c>
      <c r="C121" s="60">
        <v>4</v>
      </c>
      <c r="D121" s="61"/>
      <c r="E121" s="59">
        <v>6.5</v>
      </c>
      <c r="F121" s="48"/>
      <c r="G121" s="48"/>
    </row>
    <row r="122" spans="1:7" ht="15.75" x14ac:dyDescent="0.25">
      <c r="F122" s="23">
        <f>SUM(F3:F121)</f>
        <v>99</v>
      </c>
      <c r="G122" s="23">
        <f>SUM(G3:G121)</f>
        <v>22050</v>
      </c>
    </row>
  </sheetData>
  <mergeCells count="4">
    <mergeCell ref="B1:E1"/>
    <mergeCell ref="F1:F2"/>
    <mergeCell ref="G1:G2"/>
    <mergeCell ref="H1:H2"/>
  </mergeCells>
  <conditionalFormatting sqref="I49 F3:G121">
    <cfRule type="cellIs" dxfId="430" priority="14" operator="equal">
      <formula>0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B42" sqref="B42"/>
    </sheetView>
  </sheetViews>
  <sheetFormatPr defaultRowHeight="11.25" x14ac:dyDescent="0.2"/>
  <sheetData>
    <row r="1" spans="1:24" ht="25.5" x14ac:dyDescent="0.2">
      <c r="A1" s="393" t="s">
        <v>328</v>
      </c>
      <c r="B1" s="393" t="s">
        <v>329</v>
      </c>
      <c r="C1" s="393" t="s">
        <v>330</v>
      </c>
      <c r="D1" s="393" t="s">
        <v>331</v>
      </c>
      <c r="E1" s="393" t="s">
        <v>332</v>
      </c>
      <c r="F1" s="393" t="s">
        <v>333</v>
      </c>
      <c r="G1" s="393" t="s">
        <v>334</v>
      </c>
      <c r="H1" s="393" t="s">
        <v>335</v>
      </c>
      <c r="I1" s="393" t="s">
        <v>336</v>
      </c>
      <c r="J1" s="393" t="s">
        <v>337</v>
      </c>
      <c r="K1" s="393" t="s">
        <v>338</v>
      </c>
      <c r="L1" s="393" t="s">
        <v>339</v>
      </c>
      <c r="M1" s="393" t="s">
        <v>340</v>
      </c>
      <c r="N1" s="393" t="s">
        <v>341</v>
      </c>
      <c r="O1" s="393" t="s">
        <v>342</v>
      </c>
      <c r="P1" s="393" t="s">
        <v>343</v>
      </c>
      <c r="Q1" s="393" t="s">
        <v>344</v>
      </c>
      <c r="R1" s="393" t="s">
        <v>345</v>
      </c>
      <c r="S1" s="393" t="s">
        <v>346</v>
      </c>
      <c r="T1" s="393" t="s">
        <v>347</v>
      </c>
      <c r="U1" s="393" t="s">
        <v>348</v>
      </c>
      <c r="V1" s="393" t="s">
        <v>349</v>
      </c>
      <c r="W1" s="393" t="s">
        <v>350</v>
      </c>
      <c r="X1" s="393" t="s">
        <v>351</v>
      </c>
    </row>
    <row r="2" spans="1:24" ht="12.75" x14ac:dyDescent="0.2">
      <c r="A2" s="400">
        <v>20.5</v>
      </c>
      <c r="B2" s="400">
        <v>16.5</v>
      </c>
      <c r="C2" s="400">
        <v>19</v>
      </c>
      <c r="D2" s="400">
        <v>16.5</v>
      </c>
      <c r="E2" s="400">
        <v>8.5</v>
      </c>
      <c r="F2" s="400">
        <v>11.5</v>
      </c>
      <c r="G2" s="400">
        <v>8.5</v>
      </c>
      <c r="H2" s="400">
        <v>19.5</v>
      </c>
      <c r="I2" s="400">
        <v>12.5</v>
      </c>
      <c r="J2" s="400">
        <v>5</v>
      </c>
      <c r="K2" s="400">
        <v>7.5</v>
      </c>
      <c r="L2" s="400">
        <v>11.5</v>
      </c>
      <c r="M2" s="400">
        <v>15.5</v>
      </c>
      <c r="N2" s="400">
        <v>11</v>
      </c>
      <c r="O2" s="400">
        <v>29.5</v>
      </c>
      <c r="P2" s="400">
        <v>13.5</v>
      </c>
      <c r="Q2" s="400">
        <v>13.5</v>
      </c>
      <c r="R2" s="400">
        <v>42</v>
      </c>
      <c r="S2" s="400">
        <v>11</v>
      </c>
      <c r="T2" s="400">
        <v>43</v>
      </c>
      <c r="U2" s="400">
        <v>27</v>
      </c>
      <c r="V2" s="400">
        <v>20</v>
      </c>
      <c r="W2" s="400">
        <v>20.5</v>
      </c>
      <c r="X2" s="400">
        <v>21.5</v>
      </c>
    </row>
    <row r="3" spans="1:24" x14ac:dyDescent="0.2">
      <c r="A3" s="401"/>
      <c r="B3" s="401">
        <f>B2+A2</f>
        <v>37</v>
      </c>
      <c r="C3" s="401">
        <f>B3+C2</f>
        <v>56</v>
      </c>
      <c r="D3" s="401">
        <f t="shared" ref="D3:X3" si="0">C3+D2</f>
        <v>72.5</v>
      </c>
      <c r="E3" s="401">
        <f t="shared" si="0"/>
        <v>81</v>
      </c>
      <c r="F3" s="401">
        <f t="shared" si="0"/>
        <v>92.5</v>
      </c>
      <c r="G3" s="401">
        <f t="shared" si="0"/>
        <v>101</v>
      </c>
      <c r="H3" s="401">
        <f t="shared" si="0"/>
        <v>120.5</v>
      </c>
      <c r="I3" s="401">
        <f t="shared" si="0"/>
        <v>133</v>
      </c>
      <c r="J3" s="401">
        <f t="shared" si="0"/>
        <v>138</v>
      </c>
      <c r="K3" s="401">
        <f t="shared" si="0"/>
        <v>145.5</v>
      </c>
      <c r="L3" s="401">
        <f t="shared" si="0"/>
        <v>157</v>
      </c>
      <c r="M3" s="401">
        <f t="shared" si="0"/>
        <v>172.5</v>
      </c>
      <c r="N3" s="401">
        <f t="shared" si="0"/>
        <v>183.5</v>
      </c>
      <c r="O3" s="401">
        <f t="shared" si="0"/>
        <v>213</v>
      </c>
      <c r="P3" s="401">
        <f t="shared" si="0"/>
        <v>226.5</v>
      </c>
      <c r="Q3" s="401">
        <f t="shared" si="0"/>
        <v>240</v>
      </c>
      <c r="R3" s="401">
        <f t="shared" si="0"/>
        <v>282</v>
      </c>
      <c r="S3" s="401">
        <f t="shared" si="0"/>
        <v>293</v>
      </c>
      <c r="T3" s="401">
        <f t="shared" si="0"/>
        <v>336</v>
      </c>
      <c r="U3" s="401">
        <f t="shared" si="0"/>
        <v>363</v>
      </c>
      <c r="V3" s="401">
        <f t="shared" si="0"/>
        <v>383</v>
      </c>
      <c r="W3" s="401">
        <f t="shared" si="0"/>
        <v>403.5</v>
      </c>
      <c r="X3" s="401">
        <f t="shared" si="0"/>
        <v>425</v>
      </c>
    </row>
    <row r="35" spans="1:24" ht="25.5" x14ac:dyDescent="0.2">
      <c r="A35" s="393" t="s">
        <v>620</v>
      </c>
      <c r="B35" s="393" t="s">
        <v>621</v>
      </c>
      <c r="C35" s="393" t="s">
        <v>622</v>
      </c>
      <c r="D35" s="393" t="s">
        <v>623</v>
      </c>
      <c r="E35" s="393" t="s">
        <v>624</v>
      </c>
      <c r="F35" s="393" t="s">
        <v>625</v>
      </c>
      <c r="G35" s="393" t="s">
        <v>626</v>
      </c>
      <c r="H35" s="393" t="s">
        <v>627</v>
      </c>
      <c r="I35" s="393" t="s">
        <v>628</v>
      </c>
      <c r="J35" s="393" t="s">
        <v>629</v>
      </c>
      <c r="K35" s="393" t="s">
        <v>630</v>
      </c>
      <c r="L35" s="393" t="s">
        <v>631</v>
      </c>
      <c r="M35" s="393" t="s">
        <v>632</v>
      </c>
      <c r="N35" s="393" t="s">
        <v>633</v>
      </c>
      <c r="O35" s="393" t="s">
        <v>634</v>
      </c>
      <c r="P35" s="393" t="s">
        <v>635</v>
      </c>
      <c r="Q35" s="393" t="s">
        <v>636</v>
      </c>
      <c r="R35" s="393" t="s">
        <v>637</v>
      </c>
      <c r="S35" s="393" t="s">
        <v>638</v>
      </c>
      <c r="T35" s="393" t="s">
        <v>639</v>
      </c>
      <c r="U35" s="393" t="s">
        <v>640</v>
      </c>
      <c r="V35" s="393" t="s">
        <v>641</v>
      </c>
      <c r="W35" s="393" t="s">
        <v>642</v>
      </c>
      <c r="X35" s="393" t="s">
        <v>643</v>
      </c>
    </row>
    <row r="36" spans="1:24" ht="12.75" x14ac:dyDescent="0.2">
      <c r="A36" s="400">
        <v>10.5</v>
      </c>
      <c r="B36" s="400">
        <v>11</v>
      </c>
      <c r="C36" s="400">
        <v>1</v>
      </c>
      <c r="D36" s="400">
        <v>5</v>
      </c>
      <c r="E36" s="400">
        <v>32</v>
      </c>
      <c r="F36" s="400">
        <v>8.5</v>
      </c>
      <c r="G36" s="400">
        <v>16</v>
      </c>
      <c r="H36" s="400">
        <v>20</v>
      </c>
      <c r="I36" s="400">
        <v>6</v>
      </c>
      <c r="J36" s="400">
        <v>9</v>
      </c>
      <c r="K36" s="400">
        <v>10.5</v>
      </c>
      <c r="L36" s="400">
        <v>21</v>
      </c>
      <c r="M36" s="400">
        <v>10.5</v>
      </c>
      <c r="N36" s="400">
        <v>1.5</v>
      </c>
      <c r="O36" s="400">
        <v>15</v>
      </c>
      <c r="P36" s="400">
        <v>1</v>
      </c>
      <c r="Q36" s="400">
        <v>3</v>
      </c>
      <c r="R36" s="400">
        <v>18</v>
      </c>
      <c r="S36" s="400">
        <v>36.5</v>
      </c>
      <c r="T36" s="400">
        <v>22.5</v>
      </c>
      <c r="U36" s="400">
        <v>28</v>
      </c>
      <c r="V36" s="400">
        <v>12</v>
      </c>
      <c r="W36" s="400">
        <v>37</v>
      </c>
      <c r="X36" s="400">
        <v>19.5</v>
      </c>
    </row>
    <row r="37" spans="1:24" x14ac:dyDescent="0.2">
      <c r="A37" s="401"/>
      <c r="B37" s="401">
        <f>B36+A36</f>
        <v>21.5</v>
      </c>
      <c r="C37" s="401">
        <f>B37+C36</f>
        <v>22.5</v>
      </c>
      <c r="D37" s="401">
        <f t="shared" ref="D37" si="1">C37+D36</f>
        <v>27.5</v>
      </c>
      <c r="E37" s="401">
        <f t="shared" ref="E37" si="2">D37+E36</f>
        <v>59.5</v>
      </c>
      <c r="F37" s="401">
        <f t="shared" ref="F37" si="3">E37+F36</f>
        <v>68</v>
      </c>
      <c r="G37" s="401">
        <f t="shared" ref="G37" si="4">F37+G36</f>
        <v>84</v>
      </c>
      <c r="H37" s="401">
        <f t="shared" ref="H37" si="5">G37+H36</f>
        <v>104</v>
      </c>
      <c r="I37" s="401">
        <f t="shared" ref="I37" si="6">H37+I36</f>
        <v>110</v>
      </c>
      <c r="J37" s="401">
        <f t="shared" ref="J37" si="7">I37+J36</f>
        <v>119</v>
      </c>
      <c r="K37" s="401">
        <f t="shared" ref="K37" si="8">J37+K36</f>
        <v>129.5</v>
      </c>
      <c r="L37" s="401">
        <f t="shared" ref="L37" si="9">K37+L36</f>
        <v>150.5</v>
      </c>
      <c r="M37" s="401">
        <f t="shared" ref="M37" si="10">L37+M36</f>
        <v>161</v>
      </c>
      <c r="N37" s="401">
        <f t="shared" ref="N37" si="11">M37+N36</f>
        <v>162.5</v>
      </c>
      <c r="O37" s="401">
        <f t="shared" ref="O37" si="12">N37+O36</f>
        <v>177.5</v>
      </c>
      <c r="P37" s="401">
        <f t="shared" ref="P37" si="13">O37+P36</f>
        <v>178.5</v>
      </c>
      <c r="Q37" s="401">
        <f t="shared" ref="Q37" si="14">P37+Q36</f>
        <v>181.5</v>
      </c>
      <c r="R37" s="401">
        <f t="shared" ref="R37" si="15">Q37+R36</f>
        <v>199.5</v>
      </c>
      <c r="S37" s="401">
        <f t="shared" ref="S37" si="16">R37+S36</f>
        <v>236</v>
      </c>
      <c r="T37" s="401">
        <f t="shared" ref="T37" si="17">S37+T36</f>
        <v>258.5</v>
      </c>
      <c r="U37" s="401">
        <f t="shared" ref="U37" si="18">T37+U36</f>
        <v>286.5</v>
      </c>
      <c r="V37" s="401">
        <f t="shared" ref="V37" si="19">U37+V36</f>
        <v>298.5</v>
      </c>
      <c r="W37" s="401">
        <f t="shared" ref="W37" si="20">V37+W36</f>
        <v>335.5</v>
      </c>
      <c r="X37" s="401">
        <f t="shared" ref="X37" si="21">W37+X36</f>
        <v>355</v>
      </c>
    </row>
    <row r="38" spans="1:24" x14ac:dyDescent="0.2">
      <c r="A38" s="401"/>
      <c r="B38" s="401">
        <f>B3-B37</f>
        <v>15.5</v>
      </c>
      <c r="C38" s="401">
        <f t="shared" ref="C38:X38" si="22">C3-C37</f>
        <v>33.5</v>
      </c>
      <c r="D38" s="401">
        <f t="shared" si="22"/>
        <v>45</v>
      </c>
      <c r="E38" s="401">
        <f t="shared" si="22"/>
        <v>21.5</v>
      </c>
      <c r="F38" s="401">
        <f t="shared" si="22"/>
        <v>24.5</v>
      </c>
      <c r="G38" s="401">
        <f t="shared" si="22"/>
        <v>17</v>
      </c>
      <c r="H38" s="401">
        <f t="shared" si="22"/>
        <v>16.5</v>
      </c>
      <c r="I38" s="401">
        <f t="shared" si="22"/>
        <v>23</v>
      </c>
      <c r="J38" s="401">
        <f t="shared" si="22"/>
        <v>19</v>
      </c>
      <c r="K38" s="401">
        <f t="shared" si="22"/>
        <v>16</v>
      </c>
      <c r="L38" s="401">
        <f t="shared" si="22"/>
        <v>6.5</v>
      </c>
      <c r="M38" s="401">
        <f t="shared" si="22"/>
        <v>11.5</v>
      </c>
      <c r="N38" s="401">
        <f t="shared" si="22"/>
        <v>21</v>
      </c>
      <c r="O38" s="401">
        <f t="shared" si="22"/>
        <v>35.5</v>
      </c>
      <c r="P38" s="401">
        <f t="shared" si="22"/>
        <v>48</v>
      </c>
      <c r="Q38" s="401">
        <f t="shared" si="22"/>
        <v>58.5</v>
      </c>
      <c r="R38" s="401">
        <f t="shared" si="22"/>
        <v>82.5</v>
      </c>
      <c r="S38" s="401">
        <f t="shared" si="22"/>
        <v>57</v>
      </c>
      <c r="T38" s="401">
        <f t="shared" si="22"/>
        <v>77.5</v>
      </c>
      <c r="U38" s="401">
        <f t="shared" si="22"/>
        <v>76.5</v>
      </c>
      <c r="V38" s="401">
        <f t="shared" si="22"/>
        <v>84.5</v>
      </c>
      <c r="W38" s="401">
        <f t="shared" si="22"/>
        <v>68</v>
      </c>
      <c r="X38" s="401">
        <f t="shared" si="22"/>
        <v>70</v>
      </c>
    </row>
    <row r="39" spans="1:24" x14ac:dyDescent="0.2">
      <c r="O39" s="401">
        <f>O2-O36</f>
        <v>14.5</v>
      </c>
      <c r="P39" s="401">
        <f t="shared" ref="P39:X39" si="23">P2-P36</f>
        <v>12.5</v>
      </c>
      <c r="Q39" s="401">
        <f t="shared" si="23"/>
        <v>10.5</v>
      </c>
      <c r="R39" s="401">
        <f t="shared" si="23"/>
        <v>24</v>
      </c>
      <c r="S39" s="401">
        <f t="shared" si="23"/>
        <v>-25.5</v>
      </c>
      <c r="T39" s="401">
        <f t="shared" si="23"/>
        <v>20.5</v>
      </c>
      <c r="U39" s="401">
        <f t="shared" si="23"/>
        <v>-1</v>
      </c>
      <c r="V39" s="401">
        <f t="shared" si="23"/>
        <v>8</v>
      </c>
      <c r="W39" s="401">
        <f t="shared" si="23"/>
        <v>-16.5</v>
      </c>
      <c r="X39" s="401">
        <f t="shared" si="23"/>
        <v>2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25"/>
  <sheetViews>
    <sheetView topLeftCell="A900" workbookViewId="0">
      <selection activeCell="B876" sqref="B876:B1290"/>
    </sheetView>
  </sheetViews>
  <sheetFormatPr defaultRowHeight="12.75" x14ac:dyDescent="0.2"/>
  <cols>
    <col min="1" max="1" width="23.33203125" style="398" bestFit="1" customWidth="1"/>
    <col min="2" max="2" width="13" style="398" bestFit="1" customWidth="1"/>
    <col min="3" max="3" width="56.6640625" style="398" bestFit="1" customWidth="1"/>
    <col min="6" max="6" width="9.33203125" bestFit="1" customWidth="1"/>
    <col min="7" max="7" width="10.1640625" bestFit="1" customWidth="1"/>
    <col min="8" max="8" width="9.33203125" bestFit="1" customWidth="1"/>
    <col min="9" max="9" width="10.1640625" bestFit="1" customWidth="1"/>
    <col min="10" max="10" width="9.33203125" bestFit="1" customWidth="1"/>
    <col min="11" max="11" width="10.1640625" bestFit="1" customWidth="1"/>
    <col min="12" max="12" width="9.33203125" bestFit="1" customWidth="1"/>
    <col min="13" max="13" width="10.1640625" bestFit="1" customWidth="1"/>
    <col min="14" max="15" width="9.33203125" bestFit="1" customWidth="1"/>
  </cols>
  <sheetData>
    <row r="1" spans="1:15" x14ac:dyDescent="0.2">
      <c r="A1" s="399">
        <v>43474</v>
      </c>
      <c r="B1" s="395">
        <v>521821.46</v>
      </c>
      <c r="C1" s="394" t="s">
        <v>352</v>
      </c>
      <c r="F1" s="500" t="s">
        <v>612</v>
      </c>
      <c r="G1" s="501"/>
      <c r="H1" s="500" t="s">
        <v>617</v>
      </c>
      <c r="I1" s="501"/>
      <c r="J1" s="500" t="s">
        <v>618</v>
      </c>
      <c r="K1" s="501"/>
      <c r="L1" s="500" t="s">
        <v>619</v>
      </c>
      <c r="M1" s="501"/>
      <c r="N1" s="500" t="s">
        <v>234</v>
      </c>
      <c r="O1" s="501"/>
    </row>
    <row r="2" spans="1:15" hidden="1" x14ac:dyDescent="0.2">
      <c r="A2" s="399">
        <v>43474</v>
      </c>
      <c r="B2" s="395">
        <v>66966.179999999993</v>
      </c>
      <c r="C2" s="394" t="s">
        <v>353</v>
      </c>
      <c r="F2" s="4" t="s">
        <v>614</v>
      </c>
      <c r="G2" s="4" t="s">
        <v>613</v>
      </c>
      <c r="H2" s="4" t="s">
        <v>614</v>
      </c>
      <c r="I2" s="4" t="s">
        <v>613</v>
      </c>
      <c r="J2" s="4" t="s">
        <v>614</v>
      </c>
      <c r="K2" s="4" t="s">
        <v>613</v>
      </c>
      <c r="L2" s="4" t="s">
        <v>614</v>
      </c>
      <c r="M2" s="4" t="s">
        <v>613</v>
      </c>
      <c r="N2" s="4" t="s">
        <v>614</v>
      </c>
      <c r="O2" s="4" t="s">
        <v>613</v>
      </c>
    </row>
    <row r="3" spans="1:15" hidden="1" x14ac:dyDescent="0.2">
      <c r="A3" s="399">
        <v>43474</v>
      </c>
      <c r="B3" s="396"/>
      <c r="C3" s="394" t="s">
        <v>354</v>
      </c>
      <c r="E3" s="4" t="s">
        <v>615</v>
      </c>
      <c r="F3" s="334">
        <v>287</v>
      </c>
      <c r="G3" s="334">
        <v>15057000</v>
      </c>
      <c r="H3" s="334">
        <v>272</v>
      </c>
      <c r="I3" s="334">
        <v>15113000</v>
      </c>
      <c r="J3" s="334">
        <v>315</v>
      </c>
      <c r="K3" s="334">
        <v>16808000</v>
      </c>
      <c r="L3" s="334">
        <v>415</v>
      </c>
      <c r="M3" s="334">
        <v>26000000</v>
      </c>
      <c r="N3" s="334">
        <v>35</v>
      </c>
      <c r="O3" s="334">
        <v>2603000</v>
      </c>
    </row>
    <row r="4" spans="1:15" hidden="1" x14ac:dyDescent="0.2">
      <c r="A4" s="399">
        <v>43474</v>
      </c>
      <c r="B4" s="397">
        <v>1</v>
      </c>
      <c r="C4" s="394" t="s">
        <v>355</v>
      </c>
      <c r="E4" s="4" t="s">
        <v>616</v>
      </c>
      <c r="F4" s="334">
        <v>19</v>
      </c>
      <c r="G4" s="334">
        <f>G3/F4</f>
        <v>792473.68421052629</v>
      </c>
      <c r="H4" s="334">
        <v>18</v>
      </c>
      <c r="I4" s="334">
        <f>I3/H4</f>
        <v>839611.11111111112</v>
      </c>
      <c r="J4" s="334">
        <v>19</v>
      </c>
      <c r="K4" s="334">
        <f>K3/J4</f>
        <v>884631.57894736843</v>
      </c>
      <c r="L4" s="334">
        <v>22</v>
      </c>
      <c r="M4" s="334">
        <f>M3/L4</f>
        <v>1181818.1818181819</v>
      </c>
      <c r="N4" s="334">
        <v>2</v>
      </c>
      <c r="O4" s="334">
        <f>O3/N4</f>
        <v>1301500</v>
      </c>
    </row>
    <row r="5" spans="1:15" hidden="1" x14ac:dyDescent="0.2">
      <c r="A5" s="399">
        <v>43474</v>
      </c>
      <c r="B5" s="396"/>
      <c r="C5" s="394" t="s">
        <v>356</v>
      </c>
    </row>
    <row r="6" spans="1:15" hidden="1" x14ac:dyDescent="0.2">
      <c r="A6" s="399">
        <v>43474</v>
      </c>
      <c r="B6" s="396"/>
      <c r="C6" s="394" t="s">
        <v>356</v>
      </c>
    </row>
    <row r="7" spans="1:15" hidden="1" x14ac:dyDescent="0.2">
      <c r="A7" s="399">
        <v>43474</v>
      </c>
      <c r="B7" s="396"/>
      <c r="C7" s="394" t="s">
        <v>356</v>
      </c>
    </row>
    <row r="8" spans="1:15" hidden="1" x14ac:dyDescent="0.2">
      <c r="A8" s="399">
        <v>43474</v>
      </c>
      <c r="B8" s="396"/>
      <c r="C8" s="394" t="s">
        <v>356</v>
      </c>
    </row>
    <row r="9" spans="1:15" hidden="1" x14ac:dyDescent="0.2">
      <c r="A9" s="399">
        <v>43474</v>
      </c>
      <c r="B9" s="395">
        <v>142206.32</v>
      </c>
      <c r="C9" s="394" t="s">
        <v>357</v>
      </c>
    </row>
    <row r="10" spans="1:15" hidden="1" x14ac:dyDescent="0.2">
      <c r="A10" s="399">
        <v>43474</v>
      </c>
      <c r="B10" s="395">
        <v>84441.51</v>
      </c>
      <c r="C10" s="394" t="s">
        <v>358</v>
      </c>
    </row>
    <row r="11" spans="1:15" hidden="1" x14ac:dyDescent="0.2">
      <c r="A11" s="399">
        <v>43474</v>
      </c>
      <c r="B11" s="396"/>
      <c r="C11" s="394" t="s">
        <v>358</v>
      </c>
    </row>
    <row r="12" spans="1:15" hidden="1" x14ac:dyDescent="0.2">
      <c r="A12" s="399">
        <v>43474</v>
      </c>
      <c r="B12" s="396"/>
      <c r="C12" s="394" t="s">
        <v>359</v>
      </c>
    </row>
    <row r="13" spans="1:15" hidden="1" x14ac:dyDescent="0.2">
      <c r="A13" s="399">
        <v>43474</v>
      </c>
      <c r="B13" s="396"/>
      <c r="C13" s="394" t="s">
        <v>360</v>
      </c>
    </row>
    <row r="14" spans="1:15" hidden="1" x14ac:dyDescent="0.2">
      <c r="A14" s="399">
        <v>43474</v>
      </c>
      <c r="B14" s="395">
        <v>41534.39</v>
      </c>
      <c r="C14" s="394" t="s">
        <v>352</v>
      </c>
    </row>
    <row r="15" spans="1:15" hidden="1" x14ac:dyDescent="0.2">
      <c r="A15" s="399">
        <v>43474</v>
      </c>
      <c r="B15" s="396"/>
      <c r="C15" s="394" t="s">
        <v>361</v>
      </c>
    </row>
    <row r="16" spans="1:15" hidden="1" x14ac:dyDescent="0.2">
      <c r="A16" s="399">
        <v>43474</v>
      </c>
      <c r="B16" s="395">
        <v>134889.68</v>
      </c>
      <c r="C16" s="394" t="s">
        <v>362</v>
      </c>
    </row>
    <row r="17" spans="1:3" hidden="1" x14ac:dyDescent="0.2">
      <c r="A17" s="399">
        <v>43474</v>
      </c>
      <c r="B17" s="395">
        <v>141511.60999999999</v>
      </c>
      <c r="C17" s="394" t="s">
        <v>363</v>
      </c>
    </row>
    <row r="18" spans="1:3" hidden="1" x14ac:dyDescent="0.2">
      <c r="A18" s="399">
        <v>43474</v>
      </c>
      <c r="B18" s="395">
        <v>47170.54</v>
      </c>
      <c r="C18" s="394" t="s">
        <v>364</v>
      </c>
    </row>
    <row r="19" spans="1:3" hidden="1" x14ac:dyDescent="0.2">
      <c r="A19" s="399">
        <v>43474</v>
      </c>
      <c r="B19" s="395">
        <v>55496.59</v>
      </c>
      <c r="C19" s="394" t="s">
        <v>365</v>
      </c>
    </row>
    <row r="20" spans="1:3" hidden="1" x14ac:dyDescent="0.2">
      <c r="A20" s="399">
        <v>43474</v>
      </c>
      <c r="B20" s="395">
        <v>84441.51</v>
      </c>
      <c r="C20" s="394" t="s">
        <v>366</v>
      </c>
    </row>
    <row r="21" spans="1:3" hidden="1" x14ac:dyDescent="0.2">
      <c r="A21" s="399">
        <v>43474</v>
      </c>
      <c r="B21" s="396"/>
      <c r="C21" s="394" t="s">
        <v>367</v>
      </c>
    </row>
    <row r="22" spans="1:3" hidden="1" x14ac:dyDescent="0.2">
      <c r="A22" s="399">
        <v>43474</v>
      </c>
      <c r="B22" s="396"/>
      <c r="C22" s="394" t="s">
        <v>368</v>
      </c>
    </row>
    <row r="23" spans="1:3" hidden="1" x14ac:dyDescent="0.2">
      <c r="A23" s="399">
        <v>43475</v>
      </c>
      <c r="B23" s="396"/>
      <c r="C23" s="394" t="s">
        <v>369</v>
      </c>
    </row>
    <row r="24" spans="1:3" hidden="1" x14ac:dyDescent="0.2">
      <c r="A24" s="399">
        <v>43475</v>
      </c>
      <c r="B24" s="395">
        <v>107172.92</v>
      </c>
      <c r="C24" s="394" t="s">
        <v>369</v>
      </c>
    </row>
    <row r="25" spans="1:3" hidden="1" x14ac:dyDescent="0.2">
      <c r="A25" s="399">
        <v>43475</v>
      </c>
      <c r="B25" s="395">
        <v>61428.22</v>
      </c>
      <c r="C25" s="394" t="s">
        <v>370</v>
      </c>
    </row>
    <row r="26" spans="1:3" hidden="1" x14ac:dyDescent="0.2">
      <c r="A26" s="399">
        <v>43475</v>
      </c>
      <c r="B26" s="395">
        <v>354743.23</v>
      </c>
      <c r="C26" s="394" t="s">
        <v>371</v>
      </c>
    </row>
    <row r="27" spans="1:3" hidden="1" x14ac:dyDescent="0.2">
      <c r="A27" s="399">
        <v>43475</v>
      </c>
      <c r="B27" s="395">
        <v>73381.61</v>
      </c>
      <c r="C27" s="394" t="s">
        <v>356</v>
      </c>
    </row>
    <row r="28" spans="1:3" hidden="1" x14ac:dyDescent="0.2">
      <c r="A28" s="399">
        <v>43475</v>
      </c>
      <c r="B28" s="395">
        <v>73381.61</v>
      </c>
      <c r="C28" s="394" t="s">
        <v>356</v>
      </c>
    </row>
    <row r="29" spans="1:3" hidden="1" x14ac:dyDescent="0.2">
      <c r="A29" s="399">
        <v>43475</v>
      </c>
      <c r="B29" s="395">
        <v>72518.31</v>
      </c>
      <c r="C29" s="394" t="s">
        <v>356</v>
      </c>
    </row>
    <row r="30" spans="1:3" hidden="1" x14ac:dyDescent="0.2">
      <c r="A30" s="399">
        <v>43475</v>
      </c>
      <c r="B30" s="395">
        <v>96455.63</v>
      </c>
      <c r="C30" s="394" t="s">
        <v>356</v>
      </c>
    </row>
    <row r="31" spans="1:3" hidden="1" x14ac:dyDescent="0.2">
      <c r="A31" s="399">
        <v>43475</v>
      </c>
      <c r="B31" s="395">
        <v>48227.81</v>
      </c>
      <c r="C31" s="394" t="s">
        <v>354</v>
      </c>
    </row>
    <row r="32" spans="1:3" hidden="1" x14ac:dyDescent="0.2">
      <c r="A32" s="399">
        <v>43475</v>
      </c>
      <c r="B32" s="395">
        <v>53586.46</v>
      </c>
      <c r="C32" s="394" t="s">
        <v>372</v>
      </c>
    </row>
    <row r="33" spans="1:3" hidden="1" x14ac:dyDescent="0.2">
      <c r="A33" s="399">
        <v>43475</v>
      </c>
      <c r="B33" s="395">
        <v>84061.35</v>
      </c>
      <c r="C33" s="394" t="s">
        <v>373</v>
      </c>
    </row>
    <row r="34" spans="1:3" hidden="1" x14ac:dyDescent="0.2">
      <c r="A34" s="399">
        <v>43475</v>
      </c>
      <c r="B34" s="396"/>
      <c r="C34" s="394" t="s">
        <v>374</v>
      </c>
    </row>
    <row r="35" spans="1:3" hidden="1" x14ac:dyDescent="0.2">
      <c r="A35" s="399">
        <v>43475</v>
      </c>
      <c r="B35" s="395">
        <v>64661.279999999999</v>
      </c>
      <c r="C35" s="394" t="s">
        <v>375</v>
      </c>
    </row>
    <row r="36" spans="1:3" hidden="1" x14ac:dyDescent="0.2">
      <c r="A36" s="399">
        <v>43475</v>
      </c>
      <c r="B36" s="396"/>
      <c r="C36" s="394" t="s">
        <v>376</v>
      </c>
    </row>
    <row r="37" spans="1:3" hidden="1" x14ac:dyDescent="0.2">
      <c r="A37" s="399">
        <v>43475</v>
      </c>
      <c r="B37" s="395">
        <v>55897.34</v>
      </c>
      <c r="C37" s="394" t="s">
        <v>361</v>
      </c>
    </row>
    <row r="38" spans="1:3" hidden="1" x14ac:dyDescent="0.2">
      <c r="A38" s="399">
        <v>43476</v>
      </c>
      <c r="B38" s="395">
        <v>96140.71</v>
      </c>
      <c r="C38" s="394" t="s">
        <v>377</v>
      </c>
    </row>
    <row r="39" spans="1:3" hidden="1" x14ac:dyDescent="0.2">
      <c r="A39" s="399">
        <v>43476</v>
      </c>
      <c r="B39" s="395">
        <v>25071.69</v>
      </c>
      <c r="C39" s="394" t="s">
        <v>377</v>
      </c>
    </row>
    <row r="40" spans="1:3" hidden="1" x14ac:dyDescent="0.2">
      <c r="A40" s="399">
        <v>43476</v>
      </c>
      <c r="B40" s="396"/>
      <c r="C40" s="394" t="s">
        <v>370</v>
      </c>
    </row>
    <row r="41" spans="1:3" hidden="1" x14ac:dyDescent="0.2">
      <c r="A41" s="399">
        <v>43476</v>
      </c>
      <c r="B41" s="396"/>
      <c r="C41" s="394" t="s">
        <v>370</v>
      </c>
    </row>
    <row r="42" spans="1:3" hidden="1" x14ac:dyDescent="0.2">
      <c r="A42" s="399">
        <v>43476</v>
      </c>
      <c r="B42" s="395">
        <v>96140.71</v>
      </c>
      <c r="C42" s="394" t="s">
        <v>370</v>
      </c>
    </row>
    <row r="43" spans="1:3" hidden="1" x14ac:dyDescent="0.2">
      <c r="A43" s="399">
        <v>43476</v>
      </c>
      <c r="B43" s="396"/>
      <c r="C43" s="394" t="s">
        <v>370</v>
      </c>
    </row>
    <row r="44" spans="1:3" hidden="1" x14ac:dyDescent="0.2">
      <c r="A44" s="399">
        <v>43476</v>
      </c>
      <c r="B44" s="396"/>
      <c r="C44" s="394" t="s">
        <v>378</v>
      </c>
    </row>
    <row r="45" spans="1:3" hidden="1" x14ac:dyDescent="0.2">
      <c r="A45" s="399">
        <v>43476</v>
      </c>
      <c r="B45" s="396"/>
      <c r="C45" s="394" t="s">
        <v>379</v>
      </c>
    </row>
    <row r="46" spans="1:3" hidden="1" x14ac:dyDescent="0.2">
      <c r="A46" s="399">
        <v>43476</v>
      </c>
      <c r="B46" s="395">
        <v>169282.76</v>
      </c>
      <c r="C46" s="394" t="s">
        <v>352</v>
      </c>
    </row>
    <row r="47" spans="1:3" hidden="1" x14ac:dyDescent="0.2">
      <c r="A47" s="399">
        <v>43476</v>
      </c>
      <c r="B47" s="395">
        <v>92935.59</v>
      </c>
      <c r="C47" s="394" t="s">
        <v>380</v>
      </c>
    </row>
    <row r="48" spans="1:3" hidden="1" x14ac:dyDescent="0.2">
      <c r="A48" s="399">
        <v>43476</v>
      </c>
      <c r="B48" s="395">
        <v>53411.51</v>
      </c>
      <c r="C48" s="394" t="s">
        <v>381</v>
      </c>
    </row>
    <row r="49" spans="1:3" hidden="1" x14ac:dyDescent="0.2">
      <c r="A49" s="399">
        <v>43476</v>
      </c>
      <c r="B49" s="395">
        <v>69066.899999999994</v>
      </c>
      <c r="C49" s="394" t="s">
        <v>368</v>
      </c>
    </row>
    <row r="50" spans="1:3" hidden="1" x14ac:dyDescent="0.2">
      <c r="A50" s="399">
        <v>43476</v>
      </c>
      <c r="B50" s="396"/>
      <c r="C50" s="394" t="s">
        <v>382</v>
      </c>
    </row>
    <row r="51" spans="1:3" hidden="1" x14ac:dyDescent="0.2">
      <c r="A51" s="399">
        <v>43476</v>
      </c>
      <c r="B51" s="395">
        <v>257800.71</v>
      </c>
      <c r="C51" s="394" t="s">
        <v>383</v>
      </c>
    </row>
    <row r="52" spans="1:3" hidden="1" x14ac:dyDescent="0.2">
      <c r="A52" s="399">
        <v>43476</v>
      </c>
      <c r="B52" s="395">
        <v>243546.06</v>
      </c>
      <c r="C52" s="394" t="s">
        <v>384</v>
      </c>
    </row>
    <row r="53" spans="1:3" hidden="1" x14ac:dyDescent="0.2">
      <c r="A53" s="399">
        <v>43479</v>
      </c>
      <c r="B53" s="395">
        <v>232542.22</v>
      </c>
      <c r="C53" s="394" t="s">
        <v>385</v>
      </c>
    </row>
    <row r="54" spans="1:3" hidden="1" x14ac:dyDescent="0.2">
      <c r="A54" s="399">
        <v>43479</v>
      </c>
      <c r="B54" s="396"/>
      <c r="C54" s="394" t="s">
        <v>386</v>
      </c>
    </row>
    <row r="55" spans="1:3" hidden="1" x14ac:dyDescent="0.2">
      <c r="A55" s="399">
        <v>43479</v>
      </c>
      <c r="B55" s="396"/>
      <c r="C55" s="394" t="s">
        <v>387</v>
      </c>
    </row>
    <row r="56" spans="1:3" hidden="1" x14ac:dyDescent="0.2">
      <c r="A56" s="399">
        <v>43479</v>
      </c>
      <c r="B56" s="395">
        <v>125790.02</v>
      </c>
      <c r="C56" s="394" t="s">
        <v>388</v>
      </c>
    </row>
    <row r="57" spans="1:3" hidden="1" x14ac:dyDescent="0.2">
      <c r="A57" s="399">
        <v>43479</v>
      </c>
      <c r="B57" s="395">
        <v>106912.81</v>
      </c>
      <c r="C57" s="394" t="s">
        <v>389</v>
      </c>
    </row>
    <row r="58" spans="1:3" hidden="1" x14ac:dyDescent="0.2">
      <c r="A58" s="399">
        <v>43479</v>
      </c>
      <c r="B58" s="396"/>
      <c r="C58" s="394" t="s">
        <v>390</v>
      </c>
    </row>
    <row r="59" spans="1:3" hidden="1" x14ac:dyDescent="0.2">
      <c r="A59" s="399">
        <v>43479</v>
      </c>
      <c r="B59" s="396"/>
      <c r="C59" s="394" t="s">
        <v>382</v>
      </c>
    </row>
    <row r="60" spans="1:3" hidden="1" x14ac:dyDescent="0.2">
      <c r="A60" s="399">
        <v>43479</v>
      </c>
      <c r="B60" s="396"/>
      <c r="C60" s="394" t="s">
        <v>391</v>
      </c>
    </row>
    <row r="61" spans="1:3" hidden="1" x14ac:dyDescent="0.2">
      <c r="A61" s="399">
        <v>43479</v>
      </c>
      <c r="B61" s="395">
        <v>121314.29</v>
      </c>
      <c r="C61" s="394" t="s">
        <v>392</v>
      </c>
    </row>
    <row r="62" spans="1:3" hidden="1" x14ac:dyDescent="0.2">
      <c r="A62" s="399">
        <v>43479</v>
      </c>
      <c r="B62" s="395">
        <v>48110.76</v>
      </c>
      <c r="C62" s="394" t="s">
        <v>356</v>
      </c>
    </row>
    <row r="63" spans="1:3" hidden="1" x14ac:dyDescent="0.2">
      <c r="A63" s="399">
        <v>43479</v>
      </c>
      <c r="B63" s="395">
        <v>97909.18</v>
      </c>
      <c r="C63" s="394" t="s">
        <v>393</v>
      </c>
    </row>
    <row r="64" spans="1:3" hidden="1" x14ac:dyDescent="0.2">
      <c r="A64" s="399">
        <v>43479</v>
      </c>
      <c r="B64" s="396"/>
      <c r="C64" s="394" t="s">
        <v>394</v>
      </c>
    </row>
    <row r="65" spans="1:3" hidden="1" x14ac:dyDescent="0.2">
      <c r="A65" s="399">
        <v>43479</v>
      </c>
      <c r="B65" s="395">
        <v>96221.53</v>
      </c>
      <c r="C65" s="394" t="s">
        <v>395</v>
      </c>
    </row>
    <row r="66" spans="1:3" hidden="1" x14ac:dyDescent="0.2">
      <c r="A66" s="399">
        <v>43479</v>
      </c>
      <c r="B66" s="396"/>
      <c r="C66" s="394" t="s">
        <v>368</v>
      </c>
    </row>
    <row r="67" spans="1:3" hidden="1" x14ac:dyDescent="0.2">
      <c r="A67" s="399">
        <v>43479</v>
      </c>
      <c r="B67" s="396"/>
      <c r="C67" s="394" t="s">
        <v>396</v>
      </c>
    </row>
    <row r="68" spans="1:3" hidden="1" x14ac:dyDescent="0.2">
      <c r="A68" s="399">
        <v>43479</v>
      </c>
      <c r="B68" s="395">
        <v>48110.76</v>
      </c>
      <c r="C68" s="394" t="s">
        <v>396</v>
      </c>
    </row>
    <row r="69" spans="1:3" hidden="1" x14ac:dyDescent="0.2">
      <c r="A69" s="399">
        <v>43479</v>
      </c>
      <c r="B69" s="395">
        <v>53456.4</v>
      </c>
      <c r="C69" s="394" t="s">
        <v>358</v>
      </c>
    </row>
    <row r="70" spans="1:3" hidden="1" x14ac:dyDescent="0.2">
      <c r="A70" s="399">
        <v>43479</v>
      </c>
      <c r="B70" s="396"/>
      <c r="C70" s="394" t="s">
        <v>397</v>
      </c>
    </row>
    <row r="71" spans="1:3" hidden="1" x14ac:dyDescent="0.2">
      <c r="A71" s="399">
        <v>43480</v>
      </c>
      <c r="B71" s="395">
        <v>44749.87</v>
      </c>
      <c r="C71" s="394" t="s">
        <v>368</v>
      </c>
    </row>
    <row r="72" spans="1:3" hidden="1" x14ac:dyDescent="0.2">
      <c r="A72" s="399">
        <v>43480</v>
      </c>
      <c r="B72" s="395">
        <v>48308.7</v>
      </c>
      <c r="C72" s="394" t="s">
        <v>392</v>
      </c>
    </row>
    <row r="73" spans="1:3" hidden="1" x14ac:dyDescent="0.2">
      <c r="A73" s="399">
        <v>43480</v>
      </c>
      <c r="B73" s="395">
        <v>932684.13</v>
      </c>
      <c r="C73" s="394" t="s">
        <v>394</v>
      </c>
    </row>
    <row r="74" spans="1:3" hidden="1" x14ac:dyDescent="0.2">
      <c r="A74" s="399">
        <v>43480</v>
      </c>
      <c r="B74" s="395">
        <v>48308.7</v>
      </c>
      <c r="C74" s="394" t="s">
        <v>352</v>
      </c>
    </row>
    <row r="75" spans="1:3" hidden="1" x14ac:dyDescent="0.2">
      <c r="A75" s="399">
        <v>43480</v>
      </c>
      <c r="B75" s="395">
        <v>92765.28</v>
      </c>
      <c r="C75" s="394" t="s">
        <v>398</v>
      </c>
    </row>
    <row r="76" spans="1:3" hidden="1" x14ac:dyDescent="0.2">
      <c r="A76" s="399">
        <v>43480</v>
      </c>
      <c r="B76" s="396"/>
      <c r="C76" s="394" t="s">
        <v>399</v>
      </c>
    </row>
    <row r="77" spans="1:3" hidden="1" x14ac:dyDescent="0.2">
      <c r="A77" s="399">
        <v>43480</v>
      </c>
      <c r="B77" s="395">
        <v>31865.14</v>
      </c>
      <c r="C77" s="394" t="s">
        <v>399</v>
      </c>
    </row>
    <row r="78" spans="1:3" hidden="1" x14ac:dyDescent="0.2">
      <c r="A78" s="399">
        <v>43480</v>
      </c>
      <c r="B78" s="396"/>
      <c r="C78" s="394" t="s">
        <v>359</v>
      </c>
    </row>
    <row r="79" spans="1:3" hidden="1" x14ac:dyDescent="0.2">
      <c r="A79" s="399">
        <v>43480</v>
      </c>
      <c r="B79" s="396"/>
      <c r="C79" s="394" t="s">
        <v>370</v>
      </c>
    </row>
    <row r="80" spans="1:3" hidden="1" x14ac:dyDescent="0.2">
      <c r="A80" s="399">
        <v>43480</v>
      </c>
      <c r="B80" s="396"/>
      <c r="C80" s="394" t="s">
        <v>370</v>
      </c>
    </row>
    <row r="81" spans="1:3" hidden="1" x14ac:dyDescent="0.2">
      <c r="A81" s="399">
        <v>43480</v>
      </c>
      <c r="B81" s="396"/>
      <c r="C81" s="394" t="s">
        <v>370</v>
      </c>
    </row>
    <row r="82" spans="1:3" hidden="1" x14ac:dyDescent="0.2">
      <c r="A82" s="399">
        <v>43480</v>
      </c>
      <c r="B82" s="396"/>
      <c r="C82" s="394" t="s">
        <v>367</v>
      </c>
    </row>
    <row r="83" spans="1:3" hidden="1" x14ac:dyDescent="0.2">
      <c r="A83" s="399">
        <v>43480</v>
      </c>
      <c r="B83" s="395">
        <v>127731.99</v>
      </c>
      <c r="C83" s="394" t="s">
        <v>400</v>
      </c>
    </row>
    <row r="84" spans="1:3" hidden="1" x14ac:dyDescent="0.2">
      <c r="A84" s="399">
        <v>43480</v>
      </c>
      <c r="B84" s="395">
        <v>123062.49</v>
      </c>
      <c r="C84" s="394" t="s">
        <v>377</v>
      </c>
    </row>
    <row r="85" spans="1:3" hidden="1" x14ac:dyDescent="0.2">
      <c r="A85" s="399">
        <v>43480</v>
      </c>
      <c r="B85" s="396"/>
      <c r="C85" s="394" t="s">
        <v>401</v>
      </c>
    </row>
    <row r="86" spans="1:3" hidden="1" x14ac:dyDescent="0.2">
      <c r="A86" s="399">
        <v>43480</v>
      </c>
      <c r="B86" s="396"/>
      <c r="C86" s="394" t="s">
        <v>359</v>
      </c>
    </row>
    <row r="87" spans="1:3" hidden="1" x14ac:dyDescent="0.2">
      <c r="A87" s="399">
        <v>43480</v>
      </c>
      <c r="B87" s="395">
        <v>87830.02</v>
      </c>
      <c r="C87" s="394" t="s">
        <v>402</v>
      </c>
    </row>
    <row r="88" spans="1:3" hidden="1" x14ac:dyDescent="0.2">
      <c r="A88" s="399">
        <v>43480</v>
      </c>
      <c r="B88" s="395">
        <v>25195.99</v>
      </c>
      <c r="C88" s="394" t="s">
        <v>359</v>
      </c>
    </row>
    <row r="89" spans="1:3" hidden="1" x14ac:dyDescent="0.2">
      <c r="A89" s="399">
        <v>43480</v>
      </c>
      <c r="B89" s="395">
        <v>135348.21</v>
      </c>
      <c r="C89" s="394" t="s">
        <v>365</v>
      </c>
    </row>
    <row r="90" spans="1:3" hidden="1" x14ac:dyDescent="0.2">
      <c r="A90" s="399">
        <v>43480</v>
      </c>
      <c r="B90" s="397">
        <v>1</v>
      </c>
      <c r="C90" s="394" t="s">
        <v>370</v>
      </c>
    </row>
    <row r="91" spans="1:3" hidden="1" x14ac:dyDescent="0.2">
      <c r="A91" s="399">
        <v>43481</v>
      </c>
      <c r="B91" s="396"/>
      <c r="C91" s="394" t="s">
        <v>403</v>
      </c>
    </row>
    <row r="92" spans="1:3" hidden="1" x14ac:dyDescent="0.2">
      <c r="A92" s="399">
        <v>43481</v>
      </c>
      <c r="B92" s="395">
        <v>45548.68</v>
      </c>
      <c r="C92" s="394" t="s">
        <v>400</v>
      </c>
    </row>
    <row r="93" spans="1:3" hidden="1" x14ac:dyDescent="0.2">
      <c r="A93" s="399">
        <v>43481</v>
      </c>
      <c r="B93" s="396"/>
      <c r="C93" s="394" t="s">
        <v>370</v>
      </c>
    </row>
    <row r="94" spans="1:3" hidden="1" x14ac:dyDescent="0.2">
      <c r="A94" s="399">
        <v>43481</v>
      </c>
      <c r="B94" s="395">
        <v>205779.68</v>
      </c>
      <c r="C94" s="394" t="s">
        <v>390</v>
      </c>
    </row>
    <row r="95" spans="1:3" hidden="1" x14ac:dyDescent="0.2">
      <c r="A95" s="399">
        <v>43481</v>
      </c>
      <c r="B95" s="395">
        <v>48229.61</v>
      </c>
      <c r="C95" s="394" t="s">
        <v>401</v>
      </c>
    </row>
    <row r="96" spans="1:3" hidden="1" x14ac:dyDescent="0.2">
      <c r="A96" s="399">
        <v>43481</v>
      </c>
      <c r="B96" s="395">
        <v>33487.339999999997</v>
      </c>
      <c r="C96" s="394" t="s">
        <v>404</v>
      </c>
    </row>
    <row r="97" spans="1:3" hidden="1" x14ac:dyDescent="0.2">
      <c r="A97" s="399">
        <v>43481</v>
      </c>
      <c r="B97" s="395">
        <v>21112.720000000001</v>
      </c>
      <c r="C97" s="394" t="s">
        <v>378</v>
      </c>
    </row>
    <row r="98" spans="1:3" hidden="1" x14ac:dyDescent="0.2">
      <c r="A98" s="399">
        <v>43481</v>
      </c>
      <c r="B98" s="395">
        <v>61430.51</v>
      </c>
      <c r="C98" s="394" t="s">
        <v>378</v>
      </c>
    </row>
    <row r="99" spans="1:3" hidden="1" x14ac:dyDescent="0.2">
      <c r="A99" s="399">
        <v>43481</v>
      </c>
      <c r="B99" s="395">
        <v>73384.350000000006</v>
      </c>
      <c r="C99" s="394" t="s">
        <v>378</v>
      </c>
    </row>
    <row r="100" spans="1:3" hidden="1" x14ac:dyDescent="0.2">
      <c r="A100" s="399">
        <v>43481</v>
      </c>
      <c r="B100" s="396"/>
      <c r="C100" s="394" t="s">
        <v>378</v>
      </c>
    </row>
    <row r="101" spans="1:3" hidden="1" x14ac:dyDescent="0.2">
      <c r="A101" s="399">
        <v>43481</v>
      </c>
      <c r="B101" s="395">
        <v>48229.61</v>
      </c>
      <c r="C101" s="394" t="s">
        <v>352</v>
      </c>
    </row>
    <row r="102" spans="1:3" hidden="1" x14ac:dyDescent="0.2">
      <c r="A102" s="399">
        <v>43481</v>
      </c>
      <c r="B102" s="396"/>
      <c r="C102" s="394" t="s">
        <v>369</v>
      </c>
    </row>
    <row r="103" spans="1:3" hidden="1" x14ac:dyDescent="0.2">
      <c r="A103" s="399">
        <v>43481</v>
      </c>
      <c r="B103" s="395">
        <v>81538.17</v>
      </c>
      <c r="C103" s="394" t="s">
        <v>405</v>
      </c>
    </row>
    <row r="104" spans="1:3" hidden="1" x14ac:dyDescent="0.2">
      <c r="A104" s="399">
        <v>43481</v>
      </c>
      <c r="B104" s="396"/>
      <c r="C104" s="394" t="s">
        <v>406</v>
      </c>
    </row>
    <row r="105" spans="1:3" hidden="1" x14ac:dyDescent="0.2">
      <c r="A105" s="399">
        <v>43481</v>
      </c>
      <c r="B105" s="395">
        <v>64663.7</v>
      </c>
      <c r="C105" s="394" t="s">
        <v>407</v>
      </c>
    </row>
    <row r="106" spans="1:3" hidden="1" x14ac:dyDescent="0.2">
      <c r="A106" s="399">
        <v>43481</v>
      </c>
      <c r="B106" s="396"/>
      <c r="C106" s="394" t="s">
        <v>385</v>
      </c>
    </row>
    <row r="107" spans="1:3" hidden="1" x14ac:dyDescent="0.2">
      <c r="A107" s="399">
        <v>43481</v>
      </c>
      <c r="B107" s="395">
        <v>35650.06</v>
      </c>
      <c r="C107" s="394" t="s">
        <v>374</v>
      </c>
    </row>
    <row r="108" spans="1:3" hidden="1" x14ac:dyDescent="0.2">
      <c r="A108" s="399">
        <v>43481</v>
      </c>
      <c r="B108" s="396"/>
      <c r="C108" s="394" t="s">
        <v>408</v>
      </c>
    </row>
    <row r="109" spans="1:3" hidden="1" x14ac:dyDescent="0.2">
      <c r="A109" s="399">
        <v>43481</v>
      </c>
      <c r="B109" s="396"/>
      <c r="C109" s="394" t="s">
        <v>409</v>
      </c>
    </row>
    <row r="110" spans="1:3" hidden="1" x14ac:dyDescent="0.2">
      <c r="A110" s="399">
        <v>43481</v>
      </c>
      <c r="B110" s="395">
        <v>40106.31</v>
      </c>
      <c r="C110" s="394" t="s">
        <v>352</v>
      </c>
    </row>
    <row r="111" spans="1:3" hidden="1" x14ac:dyDescent="0.2">
      <c r="A111" s="399">
        <v>43481</v>
      </c>
      <c r="B111" s="395">
        <v>25154.74</v>
      </c>
      <c r="C111" s="394" t="s">
        <v>410</v>
      </c>
    </row>
    <row r="112" spans="1:3" hidden="1" x14ac:dyDescent="0.2">
      <c r="A112" s="399">
        <v>43482</v>
      </c>
      <c r="B112" s="396"/>
      <c r="C112" s="394" t="s">
        <v>411</v>
      </c>
    </row>
    <row r="113" spans="1:3" hidden="1" x14ac:dyDescent="0.2">
      <c r="A113" s="399">
        <v>43482</v>
      </c>
      <c r="B113" s="395">
        <v>98289.91</v>
      </c>
      <c r="C113" s="394" t="s">
        <v>391</v>
      </c>
    </row>
    <row r="114" spans="1:3" hidden="1" x14ac:dyDescent="0.2">
      <c r="A114" s="399">
        <v>43482</v>
      </c>
      <c r="B114" s="395">
        <v>61137.19</v>
      </c>
      <c r="C114" s="394" t="s">
        <v>374</v>
      </c>
    </row>
    <row r="115" spans="1:3" hidden="1" x14ac:dyDescent="0.2">
      <c r="A115" s="399">
        <v>43482</v>
      </c>
      <c r="B115" s="396"/>
      <c r="C115" s="394" t="s">
        <v>374</v>
      </c>
    </row>
    <row r="116" spans="1:3" hidden="1" x14ac:dyDescent="0.2">
      <c r="A116" s="399">
        <v>43482</v>
      </c>
      <c r="B116" s="396"/>
      <c r="C116" s="394" t="s">
        <v>354</v>
      </c>
    </row>
    <row r="117" spans="1:3" hidden="1" x14ac:dyDescent="0.2">
      <c r="A117" s="399">
        <v>43482</v>
      </c>
      <c r="B117" s="396"/>
      <c r="C117" s="394" t="s">
        <v>412</v>
      </c>
    </row>
    <row r="118" spans="1:3" hidden="1" x14ac:dyDescent="0.2">
      <c r="A118" s="399">
        <v>43482</v>
      </c>
      <c r="B118" s="395">
        <v>162037.32</v>
      </c>
      <c r="C118" s="394" t="s">
        <v>391</v>
      </c>
    </row>
    <row r="119" spans="1:3" hidden="1" x14ac:dyDescent="0.2">
      <c r="A119" s="399">
        <v>43482</v>
      </c>
      <c r="B119" s="395">
        <v>134481.43</v>
      </c>
      <c r="C119" s="394" t="s">
        <v>413</v>
      </c>
    </row>
    <row r="120" spans="1:3" hidden="1" x14ac:dyDescent="0.2">
      <c r="A120" s="399">
        <v>43482</v>
      </c>
      <c r="B120" s="395">
        <v>35479.839999999997</v>
      </c>
      <c r="C120" s="394" t="s">
        <v>414</v>
      </c>
    </row>
    <row r="121" spans="1:3" hidden="1" x14ac:dyDescent="0.2">
      <c r="A121" s="399">
        <v>43482</v>
      </c>
      <c r="B121" s="395">
        <v>27903.05</v>
      </c>
      <c r="C121" s="394" t="s">
        <v>379</v>
      </c>
    </row>
    <row r="122" spans="1:3" hidden="1" x14ac:dyDescent="0.2">
      <c r="A122" s="399">
        <v>43482</v>
      </c>
      <c r="B122" s="395">
        <v>95998.65</v>
      </c>
      <c r="C122" s="394" t="s">
        <v>415</v>
      </c>
    </row>
    <row r="123" spans="1:3" hidden="1" x14ac:dyDescent="0.2">
      <c r="A123" s="399">
        <v>43482</v>
      </c>
      <c r="B123" s="396"/>
      <c r="C123" s="394" t="s">
        <v>416</v>
      </c>
    </row>
    <row r="124" spans="1:3" hidden="1" x14ac:dyDescent="0.2">
      <c r="A124" s="399">
        <v>43483</v>
      </c>
      <c r="B124" s="395">
        <v>45115.34</v>
      </c>
      <c r="C124" s="394" t="s">
        <v>357</v>
      </c>
    </row>
    <row r="125" spans="1:3" hidden="1" x14ac:dyDescent="0.2">
      <c r="A125" s="399">
        <v>43483</v>
      </c>
      <c r="B125" s="395">
        <v>47770.77</v>
      </c>
      <c r="C125" s="394" t="s">
        <v>377</v>
      </c>
    </row>
    <row r="126" spans="1:3" hidden="1" x14ac:dyDescent="0.2">
      <c r="A126" s="399">
        <v>43483</v>
      </c>
      <c r="B126" s="395">
        <v>146607.59</v>
      </c>
      <c r="C126" s="394" t="s">
        <v>392</v>
      </c>
    </row>
    <row r="127" spans="1:3" hidden="1" x14ac:dyDescent="0.2">
      <c r="A127" s="399">
        <v>43483</v>
      </c>
      <c r="B127" s="395">
        <v>95541.53</v>
      </c>
      <c r="C127" s="394" t="s">
        <v>356</v>
      </c>
    </row>
    <row r="128" spans="1:3" hidden="1" x14ac:dyDescent="0.2">
      <c r="A128" s="399">
        <v>43483</v>
      </c>
      <c r="B128" s="395">
        <v>53078.63</v>
      </c>
      <c r="C128" s="394" t="s">
        <v>417</v>
      </c>
    </row>
    <row r="129" spans="1:3" hidden="1" x14ac:dyDescent="0.2">
      <c r="A129" s="399">
        <v>43483</v>
      </c>
      <c r="B129" s="396"/>
      <c r="C129" s="394" t="s">
        <v>397</v>
      </c>
    </row>
    <row r="130" spans="1:3" hidden="1" x14ac:dyDescent="0.2">
      <c r="A130" s="399">
        <v>43483</v>
      </c>
      <c r="B130" s="397">
        <v>1</v>
      </c>
      <c r="C130" s="394" t="s">
        <v>403</v>
      </c>
    </row>
    <row r="131" spans="1:3" hidden="1" x14ac:dyDescent="0.2">
      <c r="A131" s="399">
        <v>43483</v>
      </c>
      <c r="B131" s="396"/>
      <c r="C131" s="394" t="s">
        <v>418</v>
      </c>
    </row>
    <row r="132" spans="1:3" hidden="1" x14ac:dyDescent="0.2">
      <c r="A132" s="399">
        <v>43483</v>
      </c>
      <c r="B132" s="396"/>
      <c r="C132" s="394" t="s">
        <v>370</v>
      </c>
    </row>
    <row r="133" spans="1:3" hidden="1" x14ac:dyDescent="0.2">
      <c r="A133" s="399">
        <v>43483</v>
      </c>
      <c r="B133" s="396"/>
      <c r="C133" s="394" t="s">
        <v>387</v>
      </c>
    </row>
    <row r="134" spans="1:3" hidden="1" x14ac:dyDescent="0.2">
      <c r="A134" s="399">
        <v>43483</v>
      </c>
      <c r="B134" s="396"/>
      <c r="C134" s="394" t="s">
        <v>419</v>
      </c>
    </row>
    <row r="135" spans="1:3" hidden="1" x14ac:dyDescent="0.2">
      <c r="A135" s="399">
        <v>43483</v>
      </c>
      <c r="B135" s="395">
        <v>97217.25</v>
      </c>
      <c r="C135" s="394" t="s">
        <v>420</v>
      </c>
    </row>
    <row r="136" spans="1:3" hidden="1" x14ac:dyDescent="0.2">
      <c r="A136" s="399">
        <v>43483</v>
      </c>
      <c r="B136" s="396"/>
      <c r="C136" s="394" t="s">
        <v>399</v>
      </c>
    </row>
    <row r="137" spans="1:3" hidden="1" x14ac:dyDescent="0.2">
      <c r="A137" s="399">
        <v>43483</v>
      </c>
      <c r="B137" s="396"/>
      <c r="C137" s="394" t="s">
        <v>370</v>
      </c>
    </row>
    <row r="138" spans="1:3" hidden="1" x14ac:dyDescent="0.2">
      <c r="A138" s="399">
        <v>43483</v>
      </c>
      <c r="B138" s="396"/>
      <c r="C138" s="394" t="s">
        <v>370</v>
      </c>
    </row>
    <row r="139" spans="1:3" hidden="1" x14ac:dyDescent="0.2">
      <c r="A139" s="399">
        <v>43483</v>
      </c>
      <c r="B139" s="396"/>
      <c r="C139" s="394" t="s">
        <v>370</v>
      </c>
    </row>
    <row r="140" spans="1:3" hidden="1" x14ac:dyDescent="0.2">
      <c r="A140" s="399">
        <v>43483</v>
      </c>
      <c r="B140" s="396"/>
      <c r="C140" s="394" t="s">
        <v>421</v>
      </c>
    </row>
    <row r="141" spans="1:3" hidden="1" x14ac:dyDescent="0.2">
      <c r="A141" s="399">
        <v>43486</v>
      </c>
      <c r="B141" s="395">
        <v>169916.55</v>
      </c>
      <c r="C141" s="394" t="s">
        <v>422</v>
      </c>
    </row>
    <row r="142" spans="1:3" hidden="1" x14ac:dyDescent="0.2">
      <c r="A142" s="399">
        <v>43486</v>
      </c>
      <c r="B142" s="396"/>
      <c r="C142" s="394" t="s">
        <v>423</v>
      </c>
    </row>
    <row r="143" spans="1:3" hidden="1" x14ac:dyDescent="0.2">
      <c r="A143" s="399">
        <v>43486</v>
      </c>
      <c r="B143" s="395">
        <v>52988.44</v>
      </c>
      <c r="C143" s="394" t="s">
        <v>360</v>
      </c>
    </row>
    <row r="144" spans="1:3" hidden="1" x14ac:dyDescent="0.2">
      <c r="A144" s="399">
        <v>43486</v>
      </c>
      <c r="B144" s="396"/>
      <c r="C144" s="394" t="s">
        <v>415</v>
      </c>
    </row>
    <row r="145" spans="1:3" hidden="1" x14ac:dyDescent="0.2">
      <c r="A145" s="399">
        <v>43486</v>
      </c>
      <c r="B145" s="395">
        <v>39657.26</v>
      </c>
      <c r="C145" s="394" t="s">
        <v>401</v>
      </c>
    </row>
    <row r="146" spans="1:3" hidden="1" x14ac:dyDescent="0.2">
      <c r="A146" s="399">
        <v>43486</v>
      </c>
      <c r="B146" s="395">
        <v>67259.53</v>
      </c>
      <c r="C146" s="394" t="s">
        <v>424</v>
      </c>
    </row>
    <row r="147" spans="1:3" hidden="1" x14ac:dyDescent="0.2">
      <c r="A147" s="399">
        <v>43486</v>
      </c>
      <c r="B147" s="395">
        <v>27636.77</v>
      </c>
      <c r="C147" s="394" t="s">
        <v>425</v>
      </c>
    </row>
    <row r="148" spans="1:3" hidden="1" x14ac:dyDescent="0.2">
      <c r="A148" s="399">
        <v>43486</v>
      </c>
      <c r="B148" s="395">
        <v>274343</v>
      </c>
      <c r="C148" s="394" t="s">
        <v>426</v>
      </c>
    </row>
    <row r="149" spans="1:3" hidden="1" x14ac:dyDescent="0.2">
      <c r="A149" s="399">
        <v>43486</v>
      </c>
      <c r="B149" s="395">
        <v>52988.44</v>
      </c>
      <c r="C149" s="394" t="s">
        <v>393</v>
      </c>
    </row>
    <row r="150" spans="1:3" hidden="1" x14ac:dyDescent="0.2">
      <c r="A150" s="399">
        <v>43486</v>
      </c>
      <c r="B150" s="395">
        <v>143068.79999999999</v>
      </c>
      <c r="C150" s="394" t="s">
        <v>370</v>
      </c>
    </row>
    <row r="151" spans="1:3" hidden="1" x14ac:dyDescent="0.2">
      <c r="A151" s="399">
        <v>43486</v>
      </c>
      <c r="B151" s="396"/>
      <c r="C151" s="394" t="s">
        <v>361</v>
      </c>
    </row>
    <row r="152" spans="1:3" hidden="1" x14ac:dyDescent="0.2">
      <c r="A152" s="399">
        <v>43486</v>
      </c>
      <c r="B152" s="395">
        <v>60742.69</v>
      </c>
      <c r="C152" s="394" t="s">
        <v>359</v>
      </c>
    </row>
    <row r="153" spans="1:3" hidden="1" x14ac:dyDescent="0.2">
      <c r="A153" s="399">
        <v>43486</v>
      </c>
      <c r="B153" s="396"/>
      <c r="C153" s="394" t="s">
        <v>427</v>
      </c>
    </row>
    <row r="154" spans="1:3" hidden="1" x14ac:dyDescent="0.2">
      <c r="A154" s="399">
        <v>43486</v>
      </c>
      <c r="B154" s="395">
        <v>105976.88</v>
      </c>
      <c r="C154" s="394" t="s">
        <v>412</v>
      </c>
    </row>
    <row r="155" spans="1:3" hidden="1" x14ac:dyDescent="0.2">
      <c r="A155" s="399">
        <v>43486</v>
      </c>
      <c r="B155" s="395">
        <v>160991.72</v>
      </c>
      <c r="C155" s="394" t="s">
        <v>369</v>
      </c>
    </row>
    <row r="156" spans="1:3" hidden="1" x14ac:dyDescent="0.2">
      <c r="A156" s="399">
        <v>43486</v>
      </c>
      <c r="B156" s="397">
        <v>1</v>
      </c>
      <c r="C156" s="394" t="s">
        <v>370</v>
      </c>
    </row>
    <row r="157" spans="1:3" hidden="1" x14ac:dyDescent="0.2">
      <c r="A157" s="399">
        <v>43486</v>
      </c>
      <c r="B157" s="395">
        <v>80625.210000000006</v>
      </c>
      <c r="C157" s="394" t="s">
        <v>412</v>
      </c>
    </row>
    <row r="158" spans="1:3" hidden="1" x14ac:dyDescent="0.2">
      <c r="A158" s="399">
        <v>43486</v>
      </c>
      <c r="B158" s="395">
        <v>24873.09</v>
      </c>
      <c r="C158" s="394" t="s">
        <v>428</v>
      </c>
    </row>
    <row r="159" spans="1:3" hidden="1" x14ac:dyDescent="0.2">
      <c r="A159" s="399">
        <v>43487</v>
      </c>
      <c r="B159" s="395">
        <v>72598.240000000005</v>
      </c>
      <c r="C159" s="394" t="s">
        <v>401</v>
      </c>
    </row>
    <row r="160" spans="1:3" hidden="1" x14ac:dyDescent="0.2">
      <c r="A160" s="399">
        <v>43487</v>
      </c>
      <c r="B160" s="395">
        <v>53014.400000000001</v>
      </c>
      <c r="C160" s="394" t="s">
        <v>412</v>
      </c>
    </row>
    <row r="161" spans="1:3" hidden="1" x14ac:dyDescent="0.2">
      <c r="A161" s="399">
        <v>43487</v>
      </c>
      <c r="B161" s="396"/>
      <c r="C161" s="394" t="s">
        <v>429</v>
      </c>
    </row>
    <row r="162" spans="1:3" hidden="1" x14ac:dyDescent="0.2">
      <c r="A162" s="399">
        <v>43487</v>
      </c>
      <c r="B162" s="395">
        <v>88170.41</v>
      </c>
      <c r="C162" s="394" t="s">
        <v>411</v>
      </c>
    </row>
    <row r="163" spans="1:3" hidden="1" x14ac:dyDescent="0.2">
      <c r="A163" s="399">
        <v>43487</v>
      </c>
      <c r="B163" s="395">
        <v>92244.63</v>
      </c>
      <c r="C163" s="394" t="s">
        <v>392</v>
      </c>
    </row>
    <row r="164" spans="1:3" hidden="1" x14ac:dyDescent="0.2">
      <c r="A164" s="399">
        <v>43487</v>
      </c>
      <c r="B164" s="396"/>
      <c r="C164" s="394" t="s">
        <v>417</v>
      </c>
    </row>
    <row r="165" spans="1:3" hidden="1" x14ac:dyDescent="0.2">
      <c r="A165" s="399">
        <v>43487</v>
      </c>
      <c r="B165" s="395">
        <v>30359.27</v>
      </c>
      <c r="C165" s="394" t="s">
        <v>377</v>
      </c>
    </row>
    <row r="166" spans="1:3" hidden="1" x14ac:dyDescent="0.2">
      <c r="A166" s="399">
        <v>43487</v>
      </c>
      <c r="B166" s="395">
        <v>80664.710000000006</v>
      </c>
      <c r="C166" s="394" t="s">
        <v>430</v>
      </c>
    </row>
    <row r="167" spans="1:3" hidden="1" x14ac:dyDescent="0.2">
      <c r="A167" s="399">
        <v>43487</v>
      </c>
      <c r="B167" s="396"/>
      <c r="C167" s="394" t="s">
        <v>372</v>
      </c>
    </row>
    <row r="168" spans="1:3" hidden="1" x14ac:dyDescent="0.2">
      <c r="A168" s="399">
        <v>43487</v>
      </c>
      <c r="B168" s="396"/>
      <c r="C168" s="394" t="s">
        <v>431</v>
      </c>
    </row>
    <row r="169" spans="1:3" hidden="1" x14ac:dyDescent="0.2">
      <c r="A169" s="399">
        <v>43487</v>
      </c>
      <c r="B169" s="395">
        <v>95425.93</v>
      </c>
      <c r="C169" s="394" t="s">
        <v>352</v>
      </c>
    </row>
    <row r="170" spans="1:3" hidden="1" x14ac:dyDescent="0.2">
      <c r="A170" s="399">
        <v>43487</v>
      </c>
      <c r="B170" s="396"/>
      <c r="C170" s="394" t="s">
        <v>401</v>
      </c>
    </row>
    <row r="171" spans="1:3" hidden="1" x14ac:dyDescent="0.2">
      <c r="A171" s="399">
        <v>43488</v>
      </c>
      <c r="B171" s="396"/>
      <c r="C171" s="394" t="s">
        <v>377</v>
      </c>
    </row>
    <row r="172" spans="1:3" hidden="1" x14ac:dyDescent="0.2">
      <c r="A172" s="399">
        <v>43488</v>
      </c>
      <c r="B172" s="396"/>
      <c r="C172" s="394" t="s">
        <v>401</v>
      </c>
    </row>
    <row r="173" spans="1:3" hidden="1" x14ac:dyDescent="0.2">
      <c r="A173" s="399">
        <v>43488</v>
      </c>
      <c r="B173" s="395">
        <v>81540.259999999995</v>
      </c>
      <c r="C173" s="394" t="s">
        <v>421</v>
      </c>
    </row>
    <row r="174" spans="1:3" hidden="1" x14ac:dyDescent="0.2">
      <c r="A174" s="399">
        <v>43488</v>
      </c>
      <c r="B174" s="396"/>
      <c r="C174" s="394" t="s">
        <v>400</v>
      </c>
    </row>
    <row r="175" spans="1:3" hidden="1" x14ac:dyDescent="0.2">
      <c r="A175" s="399">
        <v>43488</v>
      </c>
      <c r="B175" s="395">
        <v>128301.55</v>
      </c>
      <c r="C175" s="394" t="s">
        <v>397</v>
      </c>
    </row>
    <row r="176" spans="1:3" hidden="1" x14ac:dyDescent="0.2">
      <c r="A176" s="399">
        <v>43488</v>
      </c>
      <c r="B176" s="396"/>
      <c r="C176" s="394" t="s">
        <v>432</v>
      </c>
    </row>
    <row r="177" spans="1:3" hidden="1" x14ac:dyDescent="0.2">
      <c r="A177" s="399">
        <v>43488</v>
      </c>
      <c r="B177" s="395">
        <v>121886.47</v>
      </c>
      <c r="C177" s="394" t="s">
        <v>355</v>
      </c>
    </row>
    <row r="178" spans="1:3" hidden="1" x14ac:dyDescent="0.2">
      <c r="A178" s="399">
        <v>43488</v>
      </c>
      <c r="B178" s="396"/>
      <c r="C178" s="394" t="s">
        <v>387</v>
      </c>
    </row>
    <row r="179" spans="1:3" hidden="1" x14ac:dyDescent="0.2">
      <c r="A179" s="399">
        <v>43488</v>
      </c>
      <c r="B179" s="396"/>
      <c r="C179" s="394" t="s">
        <v>390</v>
      </c>
    </row>
    <row r="180" spans="1:3" hidden="1" x14ac:dyDescent="0.2">
      <c r="A180" s="399">
        <v>43488</v>
      </c>
      <c r="B180" s="395">
        <v>47847.05</v>
      </c>
      <c r="C180" s="394" t="s">
        <v>399</v>
      </c>
    </row>
    <row r="181" spans="1:3" hidden="1" x14ac:dyDescent="0.2">
      <c r="A181" s="399">
        <v>43488</v>
      </c>
      <c r="B181" s="395">
        <v>128301.55</v>
      </c>
      <c r="C181" s="394" t="s">
        <v>358</v>
      </c>
    </row>
    <row r="182" spans="1:3" hidden="1" x14ac:dyDescent="0.2">
      <c r="A182" s="399">
        <v>43488</v>
      </c>
      <c r="B182" s="396"/>
      <c r="C182" s="394" t="s">
        <v>366</v>
      </c>
    </row>
    <row r="183" spans="1:3" hidden="1" x14ac:dyDescent="0.2">
      <c r="A183" s="399">
        <v>43488</v>
      </c>
      <c r="B183" s="396"/>
      <c r="C183" s="394" t="s">
        <v>433</v>
      </c>
    </row>
    <row r="184" spans="1:3" hidden="1" x14ac:dyDescent="0.2">
      <c r="A184" s="399">
        <v>43488</v>
      </c>
      <c r="B184" s="396"/>
      <c r="C184" s="394" t="s">
        <v>434</v>
      </c>
    </row>
    <row r="185" spans="1:3" hidden="1" x14ac:dyDescent="0.2">
      <c r="A185" s="399">
        <v>43489</v>
      </c>
      <c r="B185" s="396"/>
      <c r="C185" s="394" t="s">
        <v>370</v>
      </c>
    </row>
    <row r="186" spans="1:3" hidden="1" x14ac:dyDescent="0.2">
      <c r="A186" s="399">
        <v>43489</v>
      </c>
      <c r="B186" s="396"/>
      <c r="C186" s="394" t="s">
        <v>370</v>
      </c>
    </row>
    <row r="187" spans="1:3" hidden="1" x14ac:dyDescent="0.2">
      <c r="A187" s="399">
        <v>43489</v>
      </c>
      <c r="B187" s="396"/>
      <c r="C187" s="394" t="s">
        <v>401</v>
      </c>
    </row>
    <row r="188" spans="1:3" hidden="1" x14ac:dyDescent="0.2">
      <c r="A188" s="399">
        <v>43489</v>
      </c>
      <c r="B188" s="395">
        <v>199453.09</v>
      </c>
      <c r="C188" s="394" t="s">
        <v>434</v>
      </c>
    </row>
    <row r="189" spans="1:3" hidden="1" x14ac:dyDescent="0.2">
      <c r="A189" s="399">
        <v>43489</v>
      </c>
      <c r="B189" s="395">
        <v>18556.98</v>
      </c>
      <c r="C189" s="394" t="s">
        <v>414</v>
      </c>
    </row>
    <row r="190" spans="1:3" hidden="1" x14ac:dyDescent="0.2">
      <c r="A190" s="399">
        <v>43489</v>
      </c>
      <c r="B190" s="395">
        <v>52989.16</v>
      </c>
      <c r="C190" s="394" t="s">
        <v>387</v>
      </c>
    </row>
    <row r="191" spans="1:3" hidden="1" x14ac:dyDescent="0.2">
      <c r="A191" s="399">
        <v>43489</v>
      </c>
      <c r="B191" s="396"/>
      <c r="C191" s="394" t="s">
        <v>416</v>
      </c>
    </row>
    <row r="192" spans="1:3" hidden="1" x14ac:dyDescent="0.2">
      <c r="A192" s="399">
        <v>43489</v>
      </c>
      <c r="B192" s="396"/>
      <c r="C192" s="394" t="s">
        <v>401</v>
      </c>
    </row>
    <row r="193" spans="1:3" hidden="1" x14ac:dyDescent="0.2">
      <c r="A193" s="399">
        <v>43489</v>
      </c>
      <c r="B193" s="395">
        <v>47690.239999999998</v>
      </c>
      <c r="C193" s="394" t="s">
        <v>401</v>
      </c>
    </row>
    <row r="194" spans="1:3" hidden="1" x14ac:dyDescent="0.2">
      <c r="A194" s="399">
        <v>43489</v>
      </c>
      <c r="B194" s="395">
        <v>102304.86</v>
      </c>
      <c r="C194" s="394" t="s">
        <v>419</v>
      </c>
    </row>
    <row r="195" spans="1:3" hidden="1" x14ac:dyDescent="0.2">
      <c r="A195" s="399">
        <v>43489</v>
      </c>
      <c r="B195" s="396"/>
      <c r="C195" s="394" t="s">
        <v>435</v>
      </c>
    </row>
    <row r="196" spans="1:3" hidden="1" x14ac:dyDescent="0.2">
      <c r="A196" s="399">
        <v>43489</v>
      </c>
      <c r="B196" s="395">
        <v>45039.29</v>
      </c>
      <c r="C196" s="394" t="s">
        <v>408</v>
      </c>
    </row>
    <row r="197" spans="1:3" hidden="1" x14ac:dyDescent="0.2">
      <c r="A197" s="399">
        <v>43489</v>
      </c>
      <c r="B197" s="395">
        <v>39657.79</v>
      </c>
      <c r="C197" s="394" t="s">
        <v>352</v>
      </c>
    </row>
    <row r="198" spans="1:3" hidden="1" x14ac:dyDescent="0.2">
      <c r="A198" s="399">
        <v>43489</v>
      </c>
      <c r="B198" s="395">
        <v>52989.16</v>
      </c>
      <c r="C198" s="394" t="s">
        <v>433</v>
      </c>
    </row>
    <row r="199" spans="1:3" hidden="1" x14ac:dyDescent="0.2">
      <c r="A199" s="399">
        <v>43489</v>
      </c>
      <c r="B199" s="396"/>
      <c r="C199" s="394" t="s">
        <v>436</v>
      </c>
    </row>
    <row r="200" spans="1:3" hidden="1" x14ac:dyDescent="0.2">
      <c r="A200" s="399">
        <v>43489</v>
      </c>
      <c r="B200" s="396"/>
      <c r="C200" s="394" t="s">
        <v>437</v>
      </c>
    </row>
    <row r="201" spans="1:3" hidden="1" x14ac:dyDescent="0.2">
      <c r="A201" s="399">
        <v>43489</v>
      </c>
      <c r="B201" s="396"/>
      <c r="C201" s="394" t="s">
        <v>438</v>
      </c>
    </row>
    <row r="202" spans="1:3" hidden="1" x14ac:dyDescent="0.2">
      <c r="A202" s="399">
        <v>43490</v>
      </c>
      <c r="B202" s="395">
        <v>117614.85</v>
      </c>
      <c r="C202" s="394" t="s">
        <v>400</v>
      </c>
    </row>
    <row r="203" spans="1:3" hidden="1" x14ac:dyDescent="0.2">
      <c r="A203" s="399">
        <v>43490</v>
      </c>
      <c r="B203" s="395">
        <v>52725.38</v>
      </c>
      <c r="C203" s="394" t="s">
        <v>439</v>
      </c>
    </row>
    <row r="204" spans="1:3" hidden="1" x14ac:dyDescent="0.2">
      <c r="A204" s="399">
        <v>43490</v>
      </c>
      <c r="B204" s="395">
        <v>369077.66</v>
      </c>
      <c r="C204" s="394" t="s">
        <v>440</v>
      </c>
    </row>
    <row r="205" spans="1:3" hidden="1" x14ac:dyDescent="0.2">
      <c r="A205" s="399">
        <v>43490</v>
      </c>
      <c r="B205" s="396"/>
      <c r="C205" s="394" t="s">
        <v>438</v>
      </c>
    </row>
    <row r="206" spans="1:3" hidden="1" x14ac:dyDescent="0.2">
      <c r="A206" s="399">
        <v>43490</v>
      </c>
      <c r="B206" s="395">
        <v>97170.85</v>
      </c>
      <c r="C206" s="394" t="s">
        <v>435</v>
      </c>
    </row>
    <row r="207" spans="1:3" hidden="1" x14ac:dyDescent="0.2">
      <c r="A207" s="399">
        <v>43490</v>
      </c>
      <c r="B207" s="396"/>
      <c r="C207" s="394" t="s">
        <v>429</v>
      </c>
    </row>
    <row r="208" spans="1:3" hidden="1" x14ac:dyDescent="0.2">
      <c r="A208" s="399">
        <v>43490</v>
      </c>
      <c r="B208" s="396"/>
      <c r="C208" s="394" t="s">
        <v>370</v>
      </c>
    </row>
    <row r="209" spans="1:3" hidden="1" x14ac:dyDescent="0.2">
      <c r="A209" s="399">
        <v>43490</v>
      </c>
      <c r="B209" s="396"/>
      <c r="C209" s="394" t="s">
        <v>441</v>
      </c>
    </row>
    <row r="210" spans="1:3" hidden="1" x14ac:dyDescent="0.2">
      <c r="A210" s="399">
        <v>43490</v>
      </c>
      <c r="B210" s="395">
        <v>114578.78</v>
      </c>
      <c r="C210" s="394" t="s">
        <v>400</v>
      </c>
    </row>
    <row r="211" spans="1:3" hidden="1" x14ac:dyDescent="0.2">
      <c r="A211" s="399">
        <v>43490</v>
      </c>
      <c r="B211" s="395">
        <v>52726</v>
      </c>
      <c r="C211" s="394" t="s">
        <v>375</v>
      </c>
    </row>
    <row r="212" spans="1:3" hidden="1" x14ac:dyDescent="0.2">
      <c r="A212" s="399">
        <v>43490</v>
      </c>
      <c r="B212" s="396"/>
      <c r="C212" s="394" t="s">
        <v>442</v>
      </c>
    </row>
    <row r="213" spans="1:3" hidden="1" x14ac:dyDescent="0.2">
      <c r="A213" s="399">
        <v>43490</v>
      </c>
      <c r="B213" s="395">
        <v>19707.419999999998</v>
      </c>
      <c r="C213" s="394" t="s">
        <v>373</v>
      </c>
    </row>
    <row r="214" spans="1:3" hidden="1" x14ac:dyDescent="0.2">
      <c r="A214" s="399">
        <v>43490</v>
      </c>
      <c r="B214" s="396"/>
      <c r="C214" s="394" t="s">
        <v>443</v>
      </c>
    </row>
    <row r="215" spans="1:3" hidden="1" x14ac:dyDescent="0.2">
      <c r="A215" s="399">
        <v>43493</v>
      </c>
      <c r="B215" s="396"/>
      <c r="C215" s="394" t="s">
        <v>444</v>
      </c>
    </row>
    <row r="216" spans="1:3" hidden="1" x14ac:dyDescent="0.2">
      <c r="A216" s="399">
        <v>43493</v>
      </c>
      <c r="B216" s="396"/>
      <c r="C216" s="394" t="s">
        <v>365</v>
      </c>
    </row>
    <row r="217" spans="1:3" hidden="1" x14ac:dyDescent="0.2">
      <c r="A217" s="399">
        <v>43493</v>
      </c>
      <c r="B217" s="395">
        <v>105315.59</v>
      </c>
      <c r="C217" s="394" t="s">
        <v>361</v>
      </c>
    </row>
    <row r="218" spans="1:3" hidden="1" x14ac:dyDescent="0.2">
      <c r="A218" s="399">
        <v>43493</v>
      </c>
      <c r="B218" s="396"/>
      <c r="C218" s="394" t="s">
        <v>365</v>
      </c>
    </row>
    <row r="219" spans="1:3" hidden="1" x14ac:dyDescent="0.2">
      <c r="A219" s="399">
        <v>43493</v>
      </c>
      <c r="B219" s="395">
        <v>72109.899999999994</v>
      </c>
      <c r="C219" s="394" t="s">
        <v>445</v>
      </c>
    </row>
    <row r="220" spans="1:3" hidden="1" x14ac:dyDescent="0.2">
      <c r="A220" s="399">
        <v>43493</v>
      </c>
      <c r="B220" s="396"/>
      <c r="C220" s="394" t="s">
        <v>397</v>
      </c>
    </row>
    <row r="221" spans="1:3" hidden="1" x14ac:dyDescent="0.2">
      <c r="A221" s="399">
        <v>43493</v>
      </c>
      <c r="B221" s="396"/>
      <c r="C221" s="394" t="s">
        <v>409</v>
      </c>
    </row>
    <row r="222" spans="1:3" hidden="1" x14ac:dyDescent="0.2">
      <c r="A222" s="399">
        <v>43493</v>
      </c>
      <c r="B222" s="395">
        <v>94784.03</v>
      </c>
      <c r="C222" s="394" t="s">
        <v>409</v>
      </c>
    </row>
    <row r="223" spans="1:3" hidden="1" x14ac:dyDescent="0.2">
      <c r="A223" s="399">
        <v>43493</v>
      </c>
      <c r="B223" s="395">
        <v>168119.32</v>
      </c>
      <c r="C223" s="394" t="s">
        <v>377</v>
      </c>
    </row>
    <row r="224" spans="1:3" hidden="1" x14ac:dyDescent="0.2">
      <c r="A224" s="399">
        <v>43493</v>
      </c>
      <c r="B224" s="395">
        <v>47392.01</v>
      </c>
      <c r="C224" s="394" t="s">
        <v>401</v>
      </c>
    </row>
    <row r="225" spans="1:3" hidden="1" x14ac:dyDescent="0.2">
      <c r="A225" s="399">
        <v>43493</v>
      </c>
      <c r="B225" s="395">
        <v>60363.66</v>
      </c>
      <c r="C225" s="394" t="s">
        <v>370</v>
      </c>
    </row>
    <row r="226" spans="1:3" hidden="1" x14ac:dyDescent="0.2">
      <c r="A226" s="399">
        <v>43493</v>
      </c>
      <c r="B226" s="396"/>
      <c r="C226" s="394" t="s">
        <v>370</v>
      </c>
    </row>
    <row r="227" spans="1:3" hidden="1" x14ac:dyDescent="0.2">
      <c r="A227" s="399">
        <v>43493</v>
      </c>
      <c r="B227" s="396"/>
      <c r="C227" s="394" t="s">
        <v>446</v>
      </c>
    </row>
    <row r="228" spans="1:3" hidden="1" x14ac:dyDescent="0.2">
      <c r="A228" s="399">
        <v>43493</v>
      </c>
      <c r="B228" s="396"/>
      <c r="C228" s="394" t="s">
        <v>423</v>
      </c>
    </row>
    <row r="229" spans="1:3" hidden="1" x14ac:dyDescent="0.2">
      <c r="A229" s="399">
        <v>43493</v>
      </c>
      <c r="B229" s="395">
        <v>127081.38</v>
      </c>
      <c r="C229" s="394" t="s">
        <v>423</v>
      </c>
    </row>
    <row r="230" spans="1:3" hidden="1" x14ac:dyDescent="0.2">
      <c r="A230" s="399">
        <v>43493</v>
      </c>
      <c r="B230" s="396"/>
      <c r="C230" s="394" t="s">
        <v>401</v>
      </c>
    </row>
    <row r="231" spans="1:3" hidden="1" x14ac:dyDescent="0.2">
      <c r="A231" s="399">
        <v>43493</v>
      </c>
      <c r="B231" s="395">
        <v>32905.769999999997</v>
      </c>
      <c r="C231" s="394" t="s">
        <v>427</v>
      </c>
    </row>
    <row r="232" spans="1:3" hidden="1" x14ac:dyDescent="0.2">
      <c r="A232" s="399">
        <v>43493</v>
      </c>
      <c r="B232" s="395">
        <v>127081.38</v>
      </c>
      <c r="C232" s="394" t="s">
        <v>416</v>
      </c>
    </row>
    <row r="233" spans="1:3" hidden="1" x14ac:dyDescent="0.2">
      <c r="A233" s="399">
        <v>43493</v>
      </c>
      <c r="B233" s="396"/>
      <c r="C233" s="394" t="s">
        <v>447</v>
      </c>
    </row>
    <row r="234" spans="1:3" hidden="1" x14ac:dyDescent="0.2">
      <c r="A234" s="399">
        <v>43493</v>
      </c>
      <c r="B234" s="395">
        <v>57186.62</v>
      </c>
      <c r="C234" s="394" t="s">
        <v>370</v>
      </c>
    </row>
    <row r="235" spans="1:3" hidden="1" x14ac:dyDescent="0.2">
      <c r="A235" s="399">
        <v>43493</v>
      </c>
      <c r="B235" s="395">
        <v>52657.79</v>
      </c>
      <c r="C235" s="394" t="s">
        <v>444</v>
      </c>
    </row>
    <row r="236" spans="1:3" hidden="1" x14ac:dyDescent="0.2">
      <c r="A236" s="399">
        <v>43493</v>
      </c>
      <c r="B236" s="395">
        <v>27464.32</v>
      </c>
      <c r="C236" s="394" t="s">
        <v>372</v>
      </c>
    </row>
    <row r="237" spans="1:3" hidden="1" x14ac:dyDescent="0.2">
      <c r="A237" s="399">
        <v>43493</v>
      </c>
      <c r="B237" s="396"/>
      <c r="C237" s="394" t="s">
        <v>359</v>
      </c>
    </row>
    <row r="238" spans="1:3" hidden="1" x14ac:dyDescent="0.2">
      <c r="A238" s="399">
        <v>43493</v>
      </c>
      <c r="B238" s="395">
        <v>60363.66</v>
      </c>
      <c r="C238" s="394" t="s">
        <v>415</v>
      </c>
    </row>
    <row r="239" spans="1:3" hidden="1" x14ac:dyDescent="0.2">
      <c r="A239" s="399">
        <v>43493</v>
      </c>
      <c r="B239" s="395">
        <v>105315.59</v>
      </c>
      <c r="C239" s="394" t="s">
        <v>358</v>
      </c>
    </row>
    <row r="240" spans="1:3" hidden="1" x14ac:dyDescent="0.2">
      <c r="A240" s="399">
        <v>43493</v>
      </c>
      <c r="B240" s="396"/>
      <c r="C240" s="394" t="s">
        <v>448</v>
      </c>
    </row>
    <row r="241" spans="1:3" hidden="1" x14ac:dyDescent="0.2">
      <c r="A241" s="399">
        <v>43494</v>
      </c>
      <c r="B241" s="396"/>
      <c r="C241" s="394" t="s">
        <v>431</v>
      </c>
    </row>
    <row r="242" spans="1:3" hidden="1" x14ac:dyDescent="0.2">
      <c r="A242" s="399">
        <v>43494</v>
      </c>
      <c r="B242" s="395">
        <v>105336.36</v>
      </c>
      <c r="C242" s="394" t="s">
        <v>449</v>
      </c>
    </row>
    <row r="243" spans="1:3" hidden="1" x14ac:dyDescent="0.2">
      <c r="A243" s="399">
        <v>43494</v>
      </c>
      <c r="B243" s="395">
        <v>110650.32</v>
      </c>
      <c r="C243" s="394" t="s">
        <v>431</v>
      </c>
    </row>
    <row r="244" spans="1:3" hidden="1" x14ac:dyDescent="0.2">
      <c r="A244" s="399">
        <v>43494</v>
      </c>
      <c r="B244" s="396"/>
      <c r="C244" s="394" t="s">
        <v>450</v>
      </c>
    </row>
    <row r="245" spans="1:3" hidden="1" x14ac:dyDescent="0.2">
      <c r="A245" s="399">
        <v>43494</v>
      </c>
      <c r="B245" s="395">
        <v>52668.18</v>
      </c>
      <c r="C245" s="394" t="s">
        <v>437</v>
      </c>
    </row>
    <row r="246" spans="1:3" hidden="1" x14ac:dyDescent="0.2">
      <c r="A246" s="399">
        <v>43494</v>
      </c>
      <c r="B246" s="395">
        <v>24722.76</v>
      </c>
      <c r="C246" s="394" t="s">
        <v>377</v>
      </c>
    </row>
    <row r="247" spans="1:3" hidden="1" x14ac:dyDescent="0.2">
      <c r="A247" s="399">
        <v>43494</v>
      </c>
      <c r="B247" s="395">
        <v>60375.56</v>
      </c>
      <c r="C247" s="394" t="s">
        <v>378</v>
      </c>
    </row>
    <row r="248" spans="1:3" hidden="1" x14ac:dyDescent="0.2">
      <c r="A248" s="399">
        <v>43494</v>
      </c>
      <c r="B248" s="396"/>
      <c r="C248" s="394" t="s">
        <v>365</v>
      </c>
    </row>
    <row r="249" spans="1:3" hidden="1" x14ac:dyDescent="0.2">
      <c r="A249" s="399">
        <v>43494</v>
      </c>
      <c r="B249" s="395">
        <v>105336.36</v>
      </c>
      <c r="C249" s="394" t="s">
        <v>451</v>
      </c>
    </row>
    <row r="250" spans="1:3" hidden="1" x14ac:dyDescent="0.2">
      <c r="A250" s="399">
        <v>43495</v>
      </c>
      <c r="B250" s="395">
        <v>27641.06</v>
      </c>
      <c r="C250" s="394" t="s">
        <v>420</v>
      </c>
    </row>
    <row r="251" spans="1:3" hidden="1" x14ac:dyDescent="0.2">
      <c r="A251" s="399">
        <v>43495</v>
      </c>
      <c r="B251" s="395">
        <v>47696.99</v>
      </c>
      <c r="C251" s="394" t="s">
        <v>378</v>
      </c>
    </row>
    <row r="252" spans="1:3" hidden="1" x14ac:dyDescent="0.2">
      <c r="A252" s="399">
        <v>43495</v>
      </c>
      <c r="B252" s="396"/>
      <c r="C252" s="394" t="s">
        <v>450</v>
      </c>
    </row>
    <row r="253" spans="1:3" hidden="1" x14ac:dyDescent="0.2">
      <c r="A253" s="399">
        <v>43495</v>
      </c>
      <c r="B253" s="395">
        <v>63949.599999999999</v>
      </c>
      <c r="C253" s="394" t="s">
        <v>422</v>
      </c>
    </row>
    <row r="254" spans="1:3" hidden="1" x14ac:dyDescent="0.2">
      <c r="A254" s="399">
        <v>43495</v>
      </c>
      <c r="B254" s="395">
        <v>42388.71</v>
      </c>
      <c r="C254" s="394" t="s">
        <v>390</v>
      </c>
    </row>
    <row r="255" spans="1:3" hidden="1" x14ac:dyDescent="0.2">
      <c r="A255" s="399">
        <v>43495</v>
      </c>
      <c r="B255" s="395">
        <v>47696.99</v>
      </c>
      <c r="C255" s="394" t="s">
        <v>445</v>
      </c>
    </row>
    <row r="256" spans="1:3" hidden="1" x14ac:dyDescent="0.2">
      <c r="A256" s="399">
        <v>43495</v>
      </c>
      <c r="B256" s="396"/>
      <c r="C256" s="394" t="s">
        <v>443</v>
      </c>
    </row>
    <row r="257" spans="1:3" hidden="1" x14ac:dyDescent="0.2">
      <c r="A257" s="399">
        <v>43495</v>
      </c>
      <c r="B257" s="395">
        <v>133634.39000000001</v>
      </c>
      <c r="C257" s="394" t="s">
        <v>365</v>
      </c>
    </row>
    <row r="258" spans="1:3" hidden="1" x14ac:dyDescent="0.2">
      <c r="A258" s="399">
        <v>43495</v>
      </c>
      <c r="B258" s="396"/>
      <c r="C258" s="394" t="s">
        <v>452</v>
      </c>
    </row>
    <row r="259" spans="1:3" hidden="1" x14ac:dyDescent="0.2">
      <c r="A259" s="399">
        <v>43495</v>
      </c>
      <c r="B259" s="396"/>
      <c r="C259" s="394" t="s">
        <v>370</v>
      </c>
    </row>
    <row r="260" spans="1:3" hidden="1" x14ac:dyDescent="0.2">
      <c r="A260" s="399">
        <v>43495</v>
      </c>
      <c r="B260" s="396"/>
      <c r="C260" s="394" t="s">
        <v>370</v>
      </c>
    </row>
    <row r="261" spans="1:3" hidden="1" x14ac:dyDescent="0.2">
      <c r="A261" s="399">
        <v>43495</v>
      </c>
      <c r="B261" s="395">
        <v>31461.65</v>
      </c>
      <c r="C261" s="394" t="s">
        <v>370</v>
      </c>
    </row>
    <row r="262" spans="1:3" hidden="1" x14ac:dyDescent="0.2">
      <c r="A262" s="399">
        <v>43495</v>
      </c>
      <c r="B262" s="395">
        <v>120270.95</v>
      </c>
      <c r="C262" s="394" t="s">
        <v>370</v>
      </c>
    </row>
    <row r="263" spans="1:3" hidden="1" x14ac:dyDescent="0.2">
      <c r="A263" s="399">
        <v>43495</v>
      </c>
      <c r="B263" s="396"/>
      <c r="C263" s="394" t="s">
        <v>365</v>
      </c>
    </row>
    <row r="264" spans="1:3" hidden="1" x14ac:dyDescent="0.2">
      <c r="A264" s="399">
        <v>43495</v>
      </c>
      <c r="B264" s="395">
        <v>7297.53</v>
      </c>
      <c r="C264" s="394" t="s">
        <v>352</v>
      </c>
    </row>
    <row r="265" spans="1:3" hidden="1" x14ac:dyDescent="0.2">
      <c r="A265" s="399">
        <v>43495</v>
      </c>
      <c r="B265" s="395">
        <v>47696.99</v>
      </c>
      <c r="C265" s="394" t="s">
        <v>370</v>
      </c>
    </row>
    <row r="266" spans="1:3" hidden="1" x14ac:dyDescent="0.2">
      <c r="A266" s="399">
        <v>43495</v>
      </c>
      <c r="B266" s="396"/>
      <c r="C266" s="394" t="s">
        <v>453</v>
      </c>
    </row>
    <row r="267" spans="1:3" hidden="1" x14ac:dyDescent="0.2">
      <c r="A267" s="399">
        <v>43495</v>
      </c>
      <c r="B267" s="395">
        <v>52996.66</v>
      </c>
      <c r="C267" s="394" t="s">
        <v>454</v>
      </c>
    </row>
    <row r="268" spans="1:3" hidden="1" x14ac:dyDescent="0.2">
      <c r="A268" s="399">
        <v>43495</v>
      </c>
      <c r="B268" s="395">
        <v>24876.95</v>
      </c>
      <c r="C268" s="394" t="s">
        <v>455</v>
      </c>
    </row>
    <row r="269" spans="1:3" hidden="1" x14ac:dyDescent="0.2">
      <c r="A269" s="399">
        <v>43495</v>
      </c>
      <c r="B269" s="395">
        <v>158989.99</v>
      </c>
      <c r="C269" s="394" t="s">
        <v>456</v>
      </c>
    </row>
    <row r="270" spans="1:3" hidden="1" x14ac:dyDescent="0.2">
      <c r="A270" s="399">
        <v>43495</v>
      </c>
      <c r="B270" s="396"/>
      <c r="C270" s="394" t="s">
        <v>398</v>
      </c>
    </row>
    <row r="271" spans="1:3" hidden="1" x14ac:dyDescent="0.2">
      <c r="A271" s="399">
        <v>43495</v>
      </c>
      <c r="B271" s="395">
        <v>80637.72</v>
      </c>
      <c r="C271" s="394" t="s">
        <v>361</v>
      </c>
    </row>
    <row r="272" spans="1:3" hidden="1" x14ac:dyDescent="0.2">
      <c r="A272" s="399">
        <v>43495</v>
      </c>
      <c r="B272" s="395">
        <v>63949.599999999999</v>
      </c>
      <c r="C272" s="394" t="s">
        <v>361</v>
      </c>
    </row>
    <row r="273" spans="1:5" hidden="1" x14ac:dyDescent="0.2">
      <c r="A273" s="399">
        <v>43495</v>
      </c>
      <c r="B273" s="396"/>
      <c r="C273" s="394" t="s">
        <v>457</v>
      </c>
    </row>
    <row r="274" spans="1:5" hidden="1" x14ac:dyDescent="0.2">
      <c r="A274" s="399">
        <v>43495</v>
      </c>
      <c r="B274" s="395">
        <v>183603.91</v>
      </c>
      <c r="C274" s="394" t="s">
        <v>429</v>
      </c>
    </row>
    <row r="275" spans="1:5" hidden="1" x14ac:dyDescent="0.2">
      <c r="A275" s="399">
        <v>43495</v>
      </c>
      <c r="B275" s="395">
        <v>121504.24</v>
      </c>
      <c r="C275" s="394" t="s">
        <v>354</v>
      </c>
    </row>
    <row r="276" spans="1:5" hidden="1" x14ac:dyDescent="0.2">
      <c r="A276" s="399">
        <v>43496</v>
      </c>
      <c r="B276" s="395">
        <v>133145.92000000001</v>
      </c>
      <c r="C276" s="394" t="s">
        <v>381</v>
      </c>
    </row>
    <row r="277" spans="1:5" hidden="1" x14ac:dyDescent="0.2">
      <c r="A277" s="399">
        <v>43496</v>
      </c>
      <c r="B277" s="396"/>
      <c r="C277" s="394" t="s">
        <v>455</v>
      </c>
    </row>
    <row r="278" spans="1:5" hidden="1" x14ac:dyDescent="0.2">
      <c r="A278" s="399">
        <v>43496</v>
      </c>
      <c r="B278" s="395">
        <v>127431.67999999999</v>
      </c>
      <c r="C278" s="394" t="s">
        <v>398</v>
      </c>
    </row>
    <row r="279" spans="1:5" hidden="1" x14ac:dyDescent="0.2">
      <c r="A279" s="399">
        <v>43496</v>
      </c>
      <c r="B279" s="395">
        <v>134643.04999999999</v>
      </c>
      <c r="C279" s="394" t="s">
        <v>385</v>
      </c>
    </row>
    <row r="280" spans="1:5" hidden="1" x14ac:dyDescent="0.2">
      <c r="A280" s="399">
        <v>43496</v>
      </c>
      <c r="B280" s="395">
        <v>91876.7</v>
      </c>
      <c r="C280" s="394" t="s">
        <v>367</v>
      </c>
    </row>
    <row r="281" spans="1:5" hidden="1" x14ac:dyDescent="0.2">
      <c r="A281" s="399">
        <v>43496</v>
      </c>
      <c r="B281" s="396"/>
      <c r="C281" s="394" t="s">
        <v>378</v>
      </c>
    </row>
    <row r="282" spans="1:5" hidden="1" x14ac:dyDescent="0.2">
      <c r="A282" s="399">
        <v>43496</v>
      </c>
      <c r="B282" s="396"/>
      <c r="C282" s="394" t="s">
        <v>458</v>
      </c>
    </row>
    <row r="283" spans="1:5" hidden="1" x14ac:dyDescent="0.2">
      <c r="A283" s="399">
        <v>43496</v>
      </c>
      <c r="B283" s="395">
        <v>63715.839999999997</v>
      </c>
      <c r="C283" s="394" t="s">
        <v>458</v>
      </c>
    </row>
    <row r="284" spans="1:5" hidden="1" x14ac:dyDescent="0.2">
      <c r="A284" s="399">
        <v>43496</v>
      </c>
      <c r="B284" s="395">
        <v>128301.55</v>
      </c>
      <c r="C284" s="394" t="s">
        <v>366</v>
      </c>
    </row>
    <row r="285" spans="1:5" hidden="1" x14ac:dyDescent="0.2">
      <c r="A285" s="399">
        <v>43496</v>
      </c>
      <c r="B285" s="395">
        <v>167353.98000000001</v>
      </c>
      <c r="C285" s="394" t="s">
        <v>352</v>
      </c>
    </row>
    <row r="286" spans="1:5" hidden="1" x14ac:dyDescent="0.2">
      <c r="A286" s="399">
        <v>43496</v>
      </c>
      <c r="B286" s="396"/>
      <c r="C286" s="394" t="s">
        <v>455</v>
      </c>
    </row>
    <row r="287" spans="1:5" hidden="1" x14ac:dyDescent="0.2">
      <c r="A287" s="399">
        <v>43496</v>
      </c>
      <c r="B287" s="396"/>
      <c r="C287" s="394" t="s">
        <v>441</v>
      </c>
    </row>
    <row r="288" spans="1:5" hidden="1" x14ac:dyDescent="0.2">
      <c r="A288" s="399">
        <v>43496</v>
      </c>
      <c r="B288" s="395">
        <v>133145.92000000001</v>
      </c>
      <c r="C288" s="394" t="s">
        <v>446</v>
      </c>
      <c r="D288">
        <v>287</v>
      </c>
      <c r="E288">
        <v>15057000</v>
      </c>
    </row>
    <row r="289" spans="1:3" hidden="1" x14ac:dyDescent="0.2">
      <c r="A289" s="399">
        <v>43497</v>
      </c>
      <c r="B289" s="397">
        <v>1</v>
      </c>
      <c r="C289" s="394" t="s">
        <v>366</v>
      </c>
    </row>
    <row r="290" spans="1:3" hidden="1" x14ac:dyDescent="0.2">
      <c r="A290" s="399">
        <v>43497</v>
      </c>
      <c r="B290" s="395">
        <v>131653.28</v>
      </c>
      <c r="C290" s="394" t="s">
        <v>448</v>
      </c>
    </row>
    <row r="291" spans="1:3" hidden="1" x14ac:dyDescent="0.2">
      <c r="A291" s="399">
        <v>43497</v>
      </c>
      <c r="B291" s="395">
        <v>126003.11</v>
      </c>
      <c r="C291" s="394" t="s">
        <v>457</v>
      </c>
    </row>
    <row r="292" spans="1:3" hidden="1" x14ac:dyDescent="0.2">
      <c r="A292" s="399">
        <v>43497</v>
      </c>
      <c r="B292" s="397">
        <v>1</v>
      </c>
      <c r="C292" s="394" t="s">
        <v>371</v>
      </c>
    </row>
    <row r="293" spans="1:3" hidden="1" x14ac:dyDescent="0.2">
      <c r="A293" s="399">
        <v>43497</v>
      </c>
      <c r="B293" s="395">
        <v>158629.67000000001</v>
      </c>
      <c r="C293" s="394" t="s">
        <v>444</v>
      </c>
    </row>
    <row r="294" spans="1:3" hidden="1" x14ac:dyDescent="0.2">
      <c r="A294" s="399">
        <v>43497</v>
      </c>
      <c r="B294" s="396"/>
      <c r="C294" s="394" t="s">
        <v>397</v>
      </c>
    </row>
    <row r="295" spans="1:3" hidden="1" x14ac:dyDescent="0.2">
      <c r="A295" s="399">
        <v>43497</v>
      </c>
      <c r="B295" s="396"/>
      <c r="C295" s="394" t="s">
        <v>378</v>
      </c>
    </row>
    <row r="296" spans="1:3" hidden="1" x14ac:dyDescent="0.2">
      <c r="A296" s="399">
        <v>43497</v>
      </c>
      <c r="B296" s="395">
        <v>107909.83</v>
      </c>
      <c r="C296" s="394" t="s">
        <v>450</v>
      </c>
    </row>
    <row r="297" spans="1:3" hidden="1" x14ac:dyDescent="0.2">
      <c r="A297" s="399">
        <v>43497</v>
      </c>
      <c r="B297" s="396"/>
      <c r="C297" s="394" t="s">
        <v>365</v>
      </c>
    </row>
    <row r="298" spans="1:3" hidden="1" x14ac:dyDescent="0.2">
      <c r="A298" s="399">
        <v>43497</v>
      </c>
      <c r="B298" s="395">
        <v>57268.43</v>
      </c>
      <c r="C298" s="394" t="s">
        <v>359</v>
      </c>
    </row>
    <row r="299" spans="1:3" hidden="1" x14ac:dyDescent="0.2">
      <c r="A299" s="399">
        <v>43500</v>
      </c>
      <c r="B299" s="395">
        <v>154301.24</v>
      </c>
      <c r="C299" s="394" t="s">
        <v>400</v>
      </c>
    </row>
    <row r="300" spans="1:3" hidden="1" x14ac:dyDescent="0.2">
      <c r="A300" s="399">
        <v>43500</v>
      </c>
      <c r="B300" s="395">
        <v>143743.09</v>
      </c>
      <c r="C300" s="394" t="s">
        <v>459</v>
      </c>
    </row>
    <row r="301" spans="1:3" hidden="1" x14ac:dyDescent="0.2">
      <c r="A301" s="399">
        <v>43500</v>
      </c>
      <c r="B301" s="395">
        <v>126586.11</v>
      </c>
      <c r="C301" s="394" t="s">
        <v>460</v>
      </c>
    </row>
    <row r="302" spans="1:3" hidden="1" x14ac:dyDescent="0.2">
      <c r="A302" s="399">
        <v>43500</v>
      </c>
      <c r="B302" s="395">
        <v>31138.639999999999</v>
      </c>
      <c r="C302" s="394" t="s">
        <v>356</v>
      </c>
    </row>
    <row r="303" spans="1:3" hidden="1" x14ac:dyDescent="0.2">
      <c r="A303" s="399">
        <v>43500</v>
      </c>
      <c r="B303" s="395">
        <v>188931.67</v>
      </c>
      <c r="C303" s="394" t="s">
        <v>397</v>
      </c>
    </row>
    <row r="304" spans="1:3" hidden="1" x14ac:dyDescent="0.2">
      <c r="A304" s="399">
        <v>43500</v>
      </c>
      <c r="B304" s="395">
        <v>71828.86</v>
      </c>
      <c r="C304" s="394" t="s">
        <v>453</v>
      </c>
    </row>
    <row r="305" spans="1:3" hidden="1" x14ac:dyDescent="0.2">
      <c r="A305" s="399">
        <v>43500</v>
      </c>
      <c r="B305" s="395">
        <v>60128.4</v>
      </c>
      <c r="C305" s="394" t="s">
        <v>455</v>
      </c>
    </row>
    <row r="306" spans="1:3" hidden="1" x14ac:dyDescent="0.2">
      <c r="A306" s="399">
        <v>43500</v>
      </c>
      <c r="B306" s="396"/>
      <c r="C306" s="394" t="s">
        <v>461</v>
      </c>
    </row>
    <row r="307" spans="1:3" hidden="1" x14ac:dyDescent="0.2">
      <c r="A307" s="399">
        <v>43500</v>
      </c>
      <c r="B307" s="396"/>
      <c r="C307" s="394" t="s">
        <v>370</v>
      </c>
    </row>
    <row r="308" spans="1:3" hidden="1" x14ac:dyDescent="0.2">
      <c r="A308" s="399">
        <v>43500</v>
      </c>
      <c r="B308" s="395">
        <v>59921.4</v>
      </c>
      <c r="C308" s="394" t="s">
        <v>370</v>
      </c>
    </row>
    <row r="309" spans="1:3" hidden="1" x14ac:dyDescent="0.2">
      <c r="A309" s="399">
        <v>43500</v>
      </c>
      <c r="B309" s="396"/>
      <c r="C309" s="394" t="s">
        <v>392</v>
      </c>
    </row>
    <row r="310" spans="1:3" hidden="1" x14ac:dyDescent="0.2">
      <c r="A310" s="399">
        <v>43500</v>
      </c>
      <c r="B310" s="396"/>
      <c r="C310" s="394" t="s">
        <v>378</v>
      </c>
    </row>
    <row r="311" spans="1:3" hidden="1" x14ac:dyDescent="0.2">
      <c r="A311" s="399">
        <v>43500</v>
      </c>
      <c r="B311" s="395">
        <v>20170.78</v>
      </c>
      <c r="C311" s="394" t="s">
        <v>356</v>
      </c>
    </row>
    <row r="312" spans="1:3" hidden="1" x14ac:dyDescent="0.2">
      <c r="A312" s="399">
        <v>43500</v>
      </c>
      <c r="B312" s="396"/>
      <c r="C312" s="394" t="s">
        <v>462</v>
      </c>
    </row>
    <row r="313" spans="1:3" hidden="1" x14ac:dyDescent="0.2">
      <c r="A313" s="399">
        <v>43500</v>
      </c>
      <c r="B313" s="395">
        <v>16835.25</v>
      </c>
      <c r="C313" s="394" t="s">
        <v>463</v>
      </c>
    </row>
    <row r="314" spans="1:3" hidden="1" x14ac:dyDescent="0.2">
      <c r="A314" s="399">
        <v>43501</v>
      </c>
      <c r="B314" s="395">
        <v>32242.03</v>
      </c>
      <c r="C314" s="394" t="s">
        <v>443</v>
      </c>
    </row>
    <row r="315" spans="1:3" hidden="1" x14ac:dyDescent="0.2">
      <c r="A315" s="399">
        <v>43501</v>
      </c>
      <c r="B315" s="395">
        <v>148355.29999999999</v>
      </c>
      <c r="C315" s="394" t="s">
        <v>439</v>
      </c>
    </row>
    <row r="316" spans="1:3" hidden="1" x14ac:dyDescent="0.2">
      <c r="A316" s="399">
        <v>43501</v>
      </c>
      <c r="B316" s="396"/>
      <c r="C316" s="394" t="s">
        <v>427</v>
      </c>
    </row>
    <row r="317" spans="1:3" hidden="1" x14ac:dyDescent="0.2">
      <c r="A317" s="399">
        <v>43501</v>
      </c>
      <c r="B317" s="396"/>
      <c r="C317" s="394" t="s">
        <v>464</v>
      </c>
    </row>
    <row r="318" spans="1:3" hidden="1" x14ac:dyDescent="0.2">
      <c r="A318" s="399">
        <v>43501</v>
      </c>
      <c r="B318" s="396"/>
      <c r="C318" s="394" t="s">
        <v>465</v>
      </c>
    </row>
    <row r="319" spans="1:3" hidden="1" x14ac:dyDescent="0.2">
      <c r="A319" s="399">
        <v>43501</v>
      </c>
      <c r="B319" s="396"/>
      <c r="C319" s="394" t="s">
        <v>418</v>
      </c>
    </row>
    <row r="320" spans="1:3" hidden="1" x14ac:dyDescent="0.2">
      <c r="A320" s="399">
        <v>43501</v>
      </c>
      <c r="B320" s="396"/>
      <c r="C320" s="394" t="s">
        <v>438</v>
      </c>
    </row>
    <row r="321" spans="1:3" hidden="1" x14ac:dyDescent="0.2">
      <c r="A321" s="399">
        <v>43501</v>
      </c>
      <c r="B321" s="395">
        <v>31103.46</v>
      </c>
      <c r="C321" s="394" t="s">
        <v>355</v>
      </c>
    </row>
    <row r="322" spans="1:3" hidden="1" x14ac:dyDescent="0.2">
      <c r="A322" s="399">
        <v>43501</v>
      </c>
      <c r="B322" s="396"/>
      <c r="C322" s="394" t="s">
        <v>378</v>
      </c>
    </row>
    <row r="323" spans="1:3" hidden="1" x14ac:dyDescent="0.2">
      <c r="A323" s="399">
        <v>43501</v>
      </c>
      <c r="B323" s="395">
        <v>94307.93</v>
      </c>
      <c r="C323" s="394" t="s">
        <v>352</v>
      </c>
    </row>
    <row r="324" spans="1:3" hidden="1" x14ac:dyDescent="0.2">
      <c r="A324" s="399">
        <v>43501</v>
      </c>
      <c r="B324" s="395">
        <v>71747.69</v>
      </c>
      <c r="C324" s="394" t="s">
        <v>359</v>
      </c>
    </row>
    <row r="325" spans="1:3" hidden="1" x14ac:dyDescent="0.2">
      <c r="A325" s="399">
        <v>43501</v>
      </c>
      <c r="B325" s="396"/>
      <c r="C325" s="394" t="s">
        <v>364</v>
      </c>
    </row>
    <row r="326" spans="1:3" hidden="1" x14ac:dyDescent="0.2">
      <c r="A326" s="399">
        <v>43501</v>
      </c>
      <c r="B326" s="396"/>
      <c r="C326" s="394" t="s">
        <v>466</v>
      </c>
    </row>
    <row r="327" spans="1:3" hidden="1" x14ac:dyDescent="0.2">
      <c r="A327" s="399">
        <v>43502</v>
      </c>
      <c r="B327" s="395">
        <v>360042.92</v>
      </c>
      <c r="C327" s="394" t="s">
        <v>467</v>
      </c>
    </row>
    <row r="328" spans="1:3" hidden="1" x14ac:dyDescent="0.2">
      <c r="A328" s="399">
        <v>43502</v>
      </c>
      <c r="B328" s="395">
        <v>49174.84</v>
      </c>
      <c r="C328" s="394" t="s">
        <v>378</v>
      </c>
    </row>
    <row r="329" spans="1:3" hidden="1" x14ac:dyDescent="0.2">
      <c r="A329" s="399">
        <v>43502</v>
      </c>
      <c r="B329" s="396"/>
      <c r="C329" s="394" t="s">
        <v>370</v>
      </c>
    </row>
    <row r="330" spans="1:3" hidden="1" x14ac:dyDescent="0.2">
      <c r="A330" s="399">
        <v>43502</v>
      </c>
      <c r="B330" s="396"/>
      <c r="C330" s="394" t="s">
        <v>370</v>
      </c>
    </row>
    <row r="331" spans="1:3" hidden="1" x14ac:dyDescent="0.2">
      <c r="A331" s="399">
        <v>43502</v>
      </c>
      <c r="B331" s="396"/>
      <c r="C331" s="394" t="s">
        <v>468</v>
      </c>
    </row>
    <row r="332" spans="1:3" hidden="1" x14ac:dyDescent="0.2">
      <c r="A332" s="399">
        <v>43502</v>
      </c>
      <c r="B332" s="396"/>
      <c r="C332" s="394" t="s">
        <v>445</v>
      </c>
    </row>
    <row r="333" spans="1:3" hidden="1" x14ac:dyDescent="0.2">
      <c r="A333" s="399">
        <v>43502</v>
      </c>
      <c r="B333" s="395">
        <v>95937.44</v>
      </c>
      <c r="C333" s="394" t="s">
        <v>423</v>
      </c>
    </row>
    <row r="334" spans="1:3" hidden="1" x14ac:dyDescent="0.2">
      <c r="A334" s="399">
        <v>43502</v>
      </c>
      <c r="B334" s="396"/>
      <c r="C334" s="394" t="s">
        <v>469</v>
      </c>
    </row>
    <row r="335" spans="1:3" hidden="1" x14ac:dyDescent="0.2">
      <c r="A335" s="399">
        <v>43502</v>
      </c>
      <c r="B335" s="396"/>
      <c r="C335" s="394" t="s">
        <v>388</v>
      </c>
    </row>
    <row r="336" spans="1:3" hidden="1" x14ac:dyDescent="0.2">
      <c r="A336" s="399">
        <v>43502</v>
      </c>
      <c r="B336" s="395">
        <v>120090.14</v>
      </c>
      <c r="C336" s="394" t="s">
        <v>410</v>
      </c>
    </row>
    <row r="337" spans="1:3" hidden="1" x14ac:dyDescent="0.2">
      <c r="A337" s="399">
        <v>43502</v>
      </c>
      <c r="B337" s="396"/>
      <c r="C337" s="394" t="s">
        <v>438</v>
      </c>
    </row>
    <row r="338" spans="1:3" hidden="1" x14ac:dyDescent="0.2">
      <c r="A338" s="399">
        <v>43502</v>
      </c>
      <c r="B338" s="395">
        <v>37417.01</v>
      </c>
      <c r="C338" s="394" t="s">
        <v>352</v>
      </c>
    </row>
    <row r="339" spans="1:3" hidden="1" x14ac:dyDescent="0.2">
      <c r="A339" s="399">
        <v>43502</v>
      </c>
      <c r="B339" s="395">
        <v>27319.360000000001</v>
      </c>
      <c r="C339" s="394" t="s">
        <v>418</v>
      </c>
    </row>
    <row r="340" spans="1:3" hidden="1" x14ac:dyDescent="0.2">
      <c r="A340" s="399">
        <v>43502</v>
      </c>
      <c r="B340" s="395">
        <v>95937.44</v>
      </c>
      <c r="C340" s="394" t="s">
        <v>470</v>
      </c>
    </row>
    <row r="341" spans="1:3" hidden="1" x14ac:dyDescent="0.2">
      <c r="A341" s="399">
        <v>43502</v>
      </c>
      <c r="B341" s="395">
        <v>63205.34</v>
      </c>
      <c r="C341" s="394" t="s">
        <v>471</v>
      </c>
    </row>
    <row r="342" spans="1:3" hidden="1" x14ac:dyDescent="0.2">
      <c r="A342" s="399">
        <v>43502</v>
      </c>
      <c r="B342" s="396"/>
      <c r="C342" s="394" t="s">
        <v>392</v>
      </c>
    </row>
    <row r="343" spans="1:3" hidden="1" x14ac:dyDescent="0.2">
      <c r="A343" s="399">
        <v>43502</v>
      </c>
      <c r="B343" s="395">
        <v>52379.87</v>
      </c>
      <c r="C343" s="394" t="s">
        <v>375</v>
      </c>
    </row>
    <row r="344" spans="1:3" hidden="1" x14ac:dyDescent="0.2">
      <c r="A344" s="399">
        <v>43502</v>
      </c>
      <c r="B344" s="396"/>
      <c r="C344" s="394" t="s">
        <v>439</v>
      </c>
    </row>
    <row r="345" spans="1:3" hidden="1" x14ac:dyDescent="0.2">
      <c r="A345" s="399">
        <v>43502</v>
      </c>
      <c r="B345" s="395">
        <v>104759.75</v>
      </c>
      <c r="C345" s="394" t="s">
        <v>444</v>
      </c>
    </row>
    <row r="346" spans="1:3" hidden="1" x14ac:dyDescent="0.2">
      <c r="A346" s="399">
        <v>43502</v>
      </c>
      <c r="B346" s="395">
        <v>23443.58</v>
      </c>
      <c r="C346" s="394" t="s">
        <v>363</v>
      </c>
    </row>
    <row r="347" spans="1:3" hidden="1" x14ac:dyDescent="0.2">
      <c r="A347" s="399">
        <v>43502</v>
      </c>
      <c r="B347" s="395">
        <v>70389.009999999995</v>
      </c>
      <c r="C347" s="394" t="s">
        <v>377</v>
      </c>
    </row>
    <row r="348" spans="1:3" hidden="1" x14ac:dyDescent="0.2">
      <c r="A348" s="399">
        <v>43502</v>
      </c>
      <c r="B348" s="395">
        <v>33662.06</v>
      </c>
      <c r="C348" s="394" t="s">
        <v>388</v>
      </c>
    </row>
    <row r="349" spans="1:3" hidden="1" x14ac:dyDescent="0.2">
      <c r="A349" s="399">
        <v>43502</v>
      </c>
      <c r="B349" s="395">
        <v>95226.62</v>
      </c>
      <c r="C349" s="394" t="s">
        <v>399</v>
      </c>
    </row>
    <row r="350" spans="1:3" hidden="1" x14ac:dyDescent="0.2">
      <c r="A350" s="399">
        <v>43502</v>
      </c>
      <c r="B350" s="395">
        <v>52903.68</v>
      </c>
      <c r="C350" s="394" t="s">
        <v>365</v>
      </c>
    </row>
    <row r="351" spans="1:3" hidden="1" x14ac:dyDescent="0.2">
      <c r="A351" s="399">
        <v>43503</v>
      </c>
      <c r="B351" s="395">
        <v>68068.14</v>
      </c>
      <c r="C351" s="394" t="s">
        <v>472</v>
      </c>
    </row>
    <row r="352" spans="1:3" hidden="1" x14ac:dyDescent="0.2">
      <c r="A352" s="399">
        <v>43503</v>
      </c>
      <c r="B352" s="395">
        <v>132265.89000000001</v>
      </c>
      <c r="C352" s="394" t="s">
        <v>441</v>
      </c>
    </row>
    <row r="353" spans="1:3" hidden="1" x14ac:dyDescent="0.2">
      <c r="A353" s="399">
        <v>43503</v>
      </c>
      <c r="B353" s="395">
        <v>134897.76999999999</v>
      </c>
      <c r="C353" s="394" t="s">
        <v>352</v>
      </c>
    </row>
    <row r="354" spans="1:3" hidden="1" x14ac:dyDescent="0.2">
      <c r="A354" s="399">
        <v>43503</v>
      </c>
      <c r="B354" s="395">
        <v>245520.28</v>
      </c>
      <c r="C354" s="394" t="s">
        <v>439</v>
      </c>
    </row>
    <row r="355" spans="1:3" hidden="1" x14ac:dyDescent="0.2">
      <c r="A355" s="399">
        <v>43503</v>
      </c>
      <c r="B355" s="396"/>
      <c r="C355" s="394" t="s">
        <v>423</v>
      </c>
    </row>
    <row r="356" spans="1:3" hidden="1" x14ac:dyDescent="0.2">
      <c r="A356" s="399">
        <v>43503</v>
      </c>
      <c r="B356" s="396"/>
      <c r="C356" s="394" t="s">
        <v>417</v>
      </c>
    </row>
    <row r="357" spans="1:3" hidden="1" x14ac:dyDescent="0.2">
      <c r="A357" s="399">
        <v>43503</v>
      </c>
      <c r="B357" s="396"/>
      <c r="C357" s="394" t="s">
        <v>360</v>
      </c>
    </row>
    <row r="358" spans="1:3" hidden="1" x14ac:dyDescent="0.2">
      <c r="A358" s="399">
        <v>43503</v>
      </c>
      <c r="B358" s="395">
        <v>44059.9</v>
      </c>
      <c r="C358" s="394" t="s">
        <v>352</v>
      </c>
    </row>
    <row r="359" spans="1:3" hidden="1" x14ac:dyDescent="0.2">
      <c r="A359" s="399">
        <v>43503</v>
      </c>
      <c r="B359" s="395">
        <v>158951.89000000001</v>
      </c>
      <c r="C359" s="394" t="s">
        <v>423</v>
      </c>
    </row>
    <row r="360" spans="1:3" hidden="1" x14ac:dyDescent="0.2">
      <c r="A360" s="399">
        <v>43503</v>
      </c>
      <c r="B360" s="396"/>
      <c r="C360" s="394" t="s">
        <v>388</v>
      </c>
    </row>
    <row r="361" spans="1:3" hidden="1" x14ac:dyDescent="0.2">
      <c r="A361" s="399">
        <v>43503</v>
      </c>
      <c r="B361" s="395">
        <v>44059.9</v>
      </c>
      <c r="C361" s="394" t="s">
        <v>352</v>
      </c>
    </row>
    <row r="362" spans="1:3" hidden="1" x14ac:dyDescent="0.2">
      <c r="A362" s="399">
        <v>43503</v>
      </c>
      <c r="B362" s="395">
        <v>63934.27</v>
      </c>
      <c r="C362" s="394" t="s">
        <v>458</v>
      </c>
    </row>
    <row r="363" spans="1:3" hidden="1" x14ac:dyDescent="0.2">
      <c r="A363" s="399">
        <v>43503</v>
      </c>
      <c r="B363" s="395">
        <v>27634.44</v>
      </c>
      <c r="C363" s="394" t="s">
        <v>361</v>
      </c>
    </row>
    <row r="364" spans="1:3" hidden="1" x14ac:dyDescent="0.2">
      <c r="A364" s="399">
        <v>43503</v>
      </c>
      <c r="B364" s="396"/>
      <c r="C364" s="394" t="s">
        <v>378</v>
      </c>
    </row>
    <row r="365" spans="1:3" hidden="1" x14ac:dyDescent="0.2">
      <c r="A365" s="399">
        <v>43503</v>
      </c>
      <c r="B365" s="396"/>
      <c r="C365" s="394" t="s">
        <v>438</v>
      </c>
    </row>
    <row r="366" spans="1:3" hidden="1" x14ac:dyDescent="0.2">
      <c r="A366" s="399">
        <v>43503</v>
      </c>
      <c r="B366" s="396"/>
      <c r="C366" s="394" t="s">
        <v>360</v>
      </c>
    </row>
    <row r="367" spans="1:3" hidden="1" x14ac:dyDescent="0.2">
      <c r="A367" s="399">
        <v>43503</v>
      </c>
      <c r="B367" s="396"/>
      <c r="C367" s="394" t="s">
        <v>378</v>
      </c>
    </row>
    <row r="368" spans="1:3" hidden="1" x14ac:dyDescent="0.2">
      <c r="A368" s="399">
        <v>43503</v>
      </c>
      <c r="B368" s="395">
        <v>97043.86</v>
      </c>
      <c r="C368" s="394" t="s">
        <v>417</v>
      </c>
    </row>
    <row r="369" spans="1:3" hidden="1" x14ac:dyDescent="0.2">
      <c r="A369" s="399">
        <v>43503</v>
      </c>
      <c r="B369" s="396"/>
      <c r="C369" s="394" t="s">
        <v>438</v>
      </c>
    </row>
    <row r="370" spans="1:3" hidden="1" x14ac:dyDescent="0.2">
      <c r="A370" s="399">
        <v>43504</v>
      </c>
      <c r="B370" s="396"/>
      <c r="C370" s="394" t="s">
        <v>357</v>
      </c>
    </row>
    <row r="371" spans="1:3" hidden="1" x14ac:dyDescent="0.2">
      <c r="A371" s="399">
        <v>43504</v>
      </c>
      <c r="B371" s="395">
        <v>87817.69</v>
      </c>
      <c r="C371" s="394" t="s">
        <v>357</v>
      </c>
    </row>
    <row r="372" spans="1:3" hidden="1" x14ac:dyDescent="0.2">
      <c r="A372" s="399">
        <v>43504</v>
      </c>
      <c r="B372" s="395">
        <v>25004.03</v>
      </c>
      <c r="C372" s="394" t="s">
        <v>356</v>
      </c>
    </row>
    <row r="373" spans="1:3" hidden="1" x14ac:dyDescent="0.2">
      <c r="A373" s="399">
        <v>43504</v>
      </c>
      <c r="B373" s="396"/>
      <c r="C373" s="394" t="s">
        <v>414</v>
      </c>
    </row>
    <row r="374" spans="1:3" hidden="1" x14ac:dyDescent="0.2">
      <c r="A374" s="399">
        <v>43504</v>
      </c>
      <c r="B374" s="396"/>
      <c r="C374" s="394" t="s">
        <v>423</v>
      </c>
    </row>
    <row r="375" spans="1:3" hidden="1" x14ac:dyDescent="0.2">
      <c r="A375" s="399">
        <v>43504</v>
      </c>
      <c r="B375" s="396"/>
      <c r="C375" s="394" t="s">
        <v>473</v>
      </c>
    </row>
    <row r="376" spans="1:3" hidden="1" x14ac:dyDescent="0.2">
      <c r="A376" s="399">
        <v>43504</v>
      </c>
      <c r="B376" s="395">
        <v>22225.81</v>
      </c>
      <c r="C376" s="394" t="s">
        <v>474</v>
      </c>
    </row>
    <row r="377" spans="1:3" hidden="1" x14ac:dyDescent="0.2">
      <c r="A377" s="399">
        <v>43504</v>
      </c>
      <c r="B377" s="395">
        <v>92684.84</v>
      </c>
      <c r="C377" s="394" t="s">
        <v>370</v>
      </c>
    </row>
    <row r="378" spans="1:3" hidden="1" x14ac:dyDescent="0.2">
      <c r="A378" s="399">
        <v>43504</v>
      </c>
      <c r="B378" s="396"/>
      <c r="C378" s="394" t="s">
        <v>438</v>
      </c>
    </row>
    <row r="379" spans="1:3" hidden="1" x14ac:dyDescent="0.2">
      <c r="A379" s="399">
        <v>43504</v>
      </c>
      <c r="B379" s="395">
        <v>57878.33</v>
      </c>
      <c r="C379" s="394" t="s">
        <v>357</v>
      </c>
    </row>
    <row r="380" spans="1:3" hidden="1" x14ac:dyDescent="0.2">
      <c r="A380" s="399">
        <v>43504</v>
      </c>
      <c r="B380" s="396"/>
      <c r="C380" s="394" t="s">
        <v>423</v>
      </c>
    </row>
    <row r="381" spans="1:3" hidden="1" x14ac:dyDescent="0.2">
      <c r="A381" s="399">
        <v>43504</v>
      </c>
      <c r="B381" s="396"/>
      <c r="C381" s="394" t="s">
        <v>352</v>
      </c>
    </row>
    <row r="382" spans="1:3" hidden="1" x14ac:dyDescent="0.2">
      <c r="A382" s="399">
        <v>43504</v>
      </c>
      <c r="B382" s="395">
        <v>61062.47</v>
      </c>
      <c r="C382" s="394" t="s">
        <v>352</v>
      </c>
    </row>
    <row r="383" spans="1:3" hidden="1" x14ac:dyDescent="0.2">
      <c r="A383" s="399">
        <v>43507</v>
      </c>
      <c r="B383" s="396"/>
      <c r="C383" s="394" t="s">
        <v>391</v>
      </c>
    </row>
    <row r="384" spans="1:3" hidden="1" x14ac:dyDescent="0.2">
      <c r="A384" s="399">
        <v>43507</v>
      </c>
      <c r="B384" s="396"/>
      <c r="C384" s="394" t="s">
        <v>445</v>
      </c>
    </row>
    <row r="385" spans="1:3" hidden="1" x14ac:dyDescent="0.2">
      <c r="A385" s="399">
        <v>43507</v>
      </c>
      <c r="B385" s="396"/>
      <c r="C385" s="394" t="s">
        <v>370</v>
      </c>
    </row>
    <row r="386" spans="1:3" hidden="1" x14ac:dyDescent="0.2">
      <c r="A386" s="399">
        <v>43507</v>
      </c>
      <c r="B386" s="395">
        <v>87217.49</v>
      </c>
      <c r="C386" s="394" t="s">
        <v>414</v>
      </c>
    </row>
    <row r="387" spans="1:3" hidden="1" x14ac:dyDescent="0.2">
      <c r="A387" s="399">
        <v>43507</v>
      </c>
      <c r="B387" s="396"/>
      <c r="C387" s="394" t="s">
        <v>475</v>
      </c>
    </row>
    <row r="388" spans="1:3" hidden="1" x14ac:dyDescent="0.2">
      <c r="A388" s="399">
        <v>43507</v>
      </c>
      <c r="B388" s="395">
        <v>64318.02</v>
      </c>
      <c r="C388" s="394" t="s">
        <v>476</v>
      </c>
    </row>
    <row r="389" spans="1:3" hidden="1" x14ac:dyDescent="0.2">
      <c r="A389" s="399">
        <v>43507</v>
      </c>
      <c r="B389" s="396"/>
      <c r="C389" s="394" t="s">
        <v>400</v>
      </c>
    </row>
    <row r="390" spans="1:3" hidden="1" x14ac:dyDescent="0.2">
      <c r="A390" s="399">
        <v>43507</v>
      </c>
      <c r="B390" s="396"/>
      <c r="C390" s="394" t="s">
        <v>477</v>
      </c>
    </row>
    <row r="391" spans="1:3" hidden="1" x14ac:dyDescent="0.2">
      <c r="A391" s="399">
        <v>43507</v>
      </c>
      <c r="B391" s="396"/>
      <c r="C391" s="394" t="s">
        <v>370</v>
      </c>
    </row>
    <row r="392" spans="1:3" hidden="1" x14ac:dyDescent="0.2">
      <c r="A392" s="399">
        <v>43507</v>
      </c>
      <c r="B392" s="396"/>
      <c r="C392" s="394" t="s">
        <v>370</v>
      </c>
    </row>
    <row r="393" spans="1:3" hidden="1" x14ac:dyDescent="0.2">
      <c r="A393" s="399">
        <v>43507</v>
      </c>
      <c r="B393" s="396"/>
      <c r="C393" s="394" t="s">
        <v>445</v>
      </c>
    </row>
    <row r="394" spans="1:3" hidden="1" x14ac:dyDescent="0.2">
      <c r="A394" s="399">
        <v>43507</v>
      </c>
      <c r="B394" s="395">
        <v>72992.06</v>
      </c>
      <c r="C394" s="394" t="s">
        <v>445</v>
      </c>
    </row>
    <row r="395" spans="1:3" hidden="1" x14ac:dyDescent="0.2">
      <c r="A395" s="399">
        <v>43507</v>
      </c>
      <c r="B395" s="395">
        <v>106603.98</v>
      </c>
      <c r="C395" s="394" t="s">
        <v>469</v>
      </c>
    </row>
    <row r="396" spans="1:3" hidden="1" x14ac:dyDescent="0.2">
      <c r="A396" s="399">
        <v>43507</v>
      </c>
      <c r="B396" s="395">
        <v>64318.02</v>
      </c>
      <c r="C396" s="394" t="s">
        <v>478</v>
      </c>
    </row>
    <row r="397" spans="1:3" hidden="1" x14ac:dyDescent="0.2">
      <c r="A397" s="399">
        <v>43507</v>
      </c>
      <c r="B397" s="395">
        <v>42632.91</v>
      </c>
      <c r="C397" s="394" t="s">
        <v>355</v>
      </c>
    </row>
    <row r="398" spans="1:3" hidden="1" x14ac:dyDescent="0.2">
      <c r="A398" s="399">
        <v>43507</v>
      </c>
      <c r="B398" s="395">
        <v>53301.99</v>
      </c>
      <c r="C398" s="394" t="s">
        <v>360</v>
      </c>
    </row>
    <row r="399" spans="1:3" hidden="1" x14ac:dyDescent="0.2">
      <c r="A399" s="399">
        <v>43507</v>
      </c>
      <c r="B399" s="395">
        <v>33915.5</v>
      </c>
      <c r="C399" s="394" t="s">
        <v>398</v>
      </c>
    </row>
    <row r="400" spans="1:3" hidden="1" x14ac:dyDescent="0.2">
      <c r="A400" s="399">
        <v>43507</v>
      </c>
      <c r="B400" s="395">
        <v>81752.850000000006</v>
      </c>
      <c r="C400" s="394" t="s">
        <v>398</v>
      </c>
    </row>
    <row r="401" spans="1:3" hidden="1" x14ac:dyDescent="0.2">
      <c r="A401" s="399">
        <v>43507</v>
      </c>
      <c r="B401" s="396"/>
      <c r="C401" s="394" t="s">
        <v>479</v>
      </c>
    </row>
    <row r="402" spans="1:3" hidden="1" x14ac:dyDescent="0.2">
      <c r="A402" s="399">
        <v>43508</v>
      </c>
      <c r="B402" s="395">
        <v>39334.019999999997</v>
      </c>
      <c r="C402" s="394" t="s">
        <v>374</v>
      </c>
    </row>
    <row r="403" spans="1:3" hidden="1" x14ac:dyDescent="0.2">
      <c r="A403" s="399">
        <v>43508</v>
      </c>
      <c r="B403" s="395">
        <v>182165.7</v>
      </c>
      <c r="C403" s="394" t="s">
        <v>401</v>
      </c>
    </row>
    <row r="404" spans="1:3" hidden="1" x14ac:dyDescent="0.2">
      <c r="A404" s="399">
        <v>43508</v>
      </c>
      <c r="B404" s="395">
        <v>52970.31</v>
      </c>
      <c r="C404" s="394" t="s">
        <v>423</v>
      </c>
    </row>
    <row r="405" spans="1:3" hidden="1" x14ac:dyDescent="0.2">
      <c r="A405" s="399">
        <v>43508</v>
      </c>
      <c r="B405" s="395">
        <v>63917.79</v>
      </c>
      <c r="C405" s="394" t="s">
        <v>480</v>
      </c>
    </row>
    <row r="406" spans="1:3" hidden="1" x14ac:dyDescent="0.2">
      <c r="A406" s="399">
        <v>43508</v>
      </c>
      <c r="B406" s="395">
        <v>80597.62</v>
      </c>
      <c r="C406" s="394" t="s">
        <v>481</v>
      </c>
    </row>
    <row r="407" spans="1:3" hidden="1" x14ac:dyDescent="0.2">
      <c r="A407" s="399">
        <v>43508</v>
      </c>
      <c r="B407" s="395">
        <v>22101.85</v>
      </c>
      <c r="C407" s="394" t="s">
        <v>482</v>
      </c>
    </row>
    <row r="408" spans="1:3" hidden="1" x14ac:dyDescent="0.2">
      <c r="A408" s="399">
        <v>43508</v>
      </c>
      <c r="B408" s="395">
        <v>95346.55</v>
      </c>
      <c r="C408" s="394" t="s">
        <v>352</v>
      </c>
    </row>
    <row r="409" spans="1:3" hidden="1" x14ac:dyDescent="0.2">
      <c r="A409" s="399">
        <v>43508</v>
      </c>
      <c r="B409" s="395">
        <v>52970.31</v>
      </c>
      <c r="C409" s="394" t="s">
        <v>462</v>
      </c>
    </row>
    <row r="410" spans="1:3" hidden="1" x14ac:dyDescent="0.2">
      <c r="A410" s="399">
        <v>43508</v>
      </c>
      <c r="B410" s="395">
        <v>121443.8</v>
      </c>
      <c r="C410" s="394" t="s">
        <v>355</v>
      </c>
    </row>
    <row r="411" spans="1:3" hidden="1" x14ac:dyDescent="0.2">
      <c r="A411" s="399">
        <v>43508</v>
      </c>
      <c r="B411" s="395">
        <v>103983.86</v>
      </c>
      <c r="C411" s="394" t="s">
        <v>378</v>
      </c>
    </row>
    <row r="412" spans="1:3" hidden="1" x14ac:dyDescent="0.2">
      <c r="A412" s="399">
        <v>43508</v>
      </c>
      <c r="B412" s="395">
        <v>95346.55</v>
      </c>
      <c r="C412" s="394" t="s">
        <v>378</v>
      </c>
    </row>
    <row r="413" spans="1:3" hidden="1" x14ac:dyDescent="0.2">
      <c r="A413" s="399">
        <v>43508</v>
      </c>
      <c r="B413" s="395">
        <v>22170.81</v>
      </c>
      <c r="C413" s="394" t="s">
        <v>378</v>
      </c>
    </row>
    <row r="414" spans="1:3" hidden="1" x14ac:dyDescent="0.2">
      <c r="A414" s="399">
        <v>43508</v>
      </c>
      <c r="B414" s="395">
        <v>52970.31</v>
      </c>
      <c r="C414" s="394" t="s">
        <v>427</v>
      </c>
    </row>
    <row r="415" spans="1:3" hidden="1" x14ac:dyDescent="0.2">
      <c r="A415" s="399">
        <v>43508</v>
      </c>
      <c r="B415" s="395">
        <v>389861.46</v>
      </c>
      <c r="C415" s="394" t="s">
        <v>466</v>
      </c>
    </row>
    <row r="416" spans="1:3" hidden="1" x14ac:dyDescent="0.2">
      <c r="A416" s="399">
        <v>43508</v>
      </c>
      <c r="B416" s="395">
        <v>182165.7</v>
      </c>
      <c r="C416" s="394" t="s">
        <v>378</v>
      </c>
    </row>
    <row r="417" spans="1:3" hidden="1" x14ac:dyDescent="0.2">
      <c r="A417" s="399">
        <v>43508</v>
      </c>
      <c r="B417" s="395">
        <v>31446</v>
      </c>
      <c r="C417" s="394" t="s">
        <v>401</v>
      </c>
    </row>
    <row r="418" spans="1:3" hidden="1" x14ac:dyDescent="0.2">
      <c r="A418" s="399">
        <v>43509</v>
      </c>
      <c r="B418" s="395">
        <v>120087</v>
      </c>
      <c r="C418" s="394" t="s">
        <v>483</v>
      </c>
    </row>
    <row r="419" spans="1:3" hidden="1" x14ac:dyDescent="0.2">
      <c r="A419" s="399">
        <v>43509</v>
      </c>
      <c r="B419" s="396"/>
      <c r="C419" s="394" t="s">
        <v>397</v>
      </c>
    </row>
    <row r="420" spans="1:3" hidden="1" x14ac:dyDescent="0.2">
      <c r="A420" s="399">
        <v>43509</v>
      </c>
      <c r="B420" s="396"/>
      <c r="C420" s="394" t="s">
        <v>397</v>
      </c>
    </row>
    <row r="421" spans="1:3" hidden="1" x14ac:dyDescent="0.2">
      <c r="A421" s="399">
        <v>43509</v>
      </c>
      <c r="B421" s="395">
        <v>113807.72</v>
      </c>
      <c r="C421" s="394" t="s">
        <v>442</v>
      </c>
    </row>
    <row r="422" spans="1:3" hidden="1" x14ac:dyDescent="0.2">
      <c r="A422" s="399">
        <v>43509</v>
      </c>
      <c r="B422" s="395">
        <v>303900.7</v>
      </c>
      <c r="C422" s="394" t="s">
        <v>352</v>
      </c>
    </row>
    <row r="423" spans="1:3" hidden="1" x14ac:dyDescent="0.2">
      <c r="A423" s="399">
        <v>43509</v>
      </c>
      <c r="B423" s="395">
        <v>35272.629999999997</v>
      </c>
      <c r="C423" s="394" t="s">
        <v>399</v>
      </c>
    </row>
    <row r="424" spans="1:3" hidden="1" x14ac:dyDescent="0.2">
      <c r="A424" s="399">
        <v>43509</v>
      </c>
      <c r="B424" s="395">
        <v>24888.43</v>
      </c>
      <c r="C424" s="394" t="s">
        <v>352</v>
      </c>
    </row>
    <row r="425" spans="1:3" hidden="1" x14ac:dyDescent="0.2">
      <c r="A425" s="399">
        <v>43509</v>
      </c>
      <c r="B425" s="395">
        <v>127958.19</v>
      </c>
      <c r="C425" s="394" t="s">
        <v>466</v>
      </c>
    </row>
    <row r="426" spans="1:3" hidden="1" x14ac:dyDescent="0.2">
      <c r="A426" s="399">
        <v>43509</v>
      </c>
      <c r="B426" s="395">
        <v>117543.8</v>
      </c>
      <c r="C426" s="394" t="s">
        <v>367</v>
      </c>
    </row>
    <row r="427" spans="1:3" hidden="1" x14ac:dyDescent="0.2">
      <c r="A427" s="399">
        <v>43509</v>
      </c>
      <c r="B427" s="396"/>
      <c r="C427" s="394" t="s">
        <v>484</v>
      </c>
    </row>
    <row r="428" spans="1:3" hidden="1" x14ac:dyDescent="0.2">
      <c r="A428" s="399">
        <v>43509</v>
      </c>
      <c r="B428" s="396"/>
      <c r="C428" s="394" t="s">
        <v>360</v>
      </c>
    </row>
    <row r="429" spans="1:3" hidden="1" x14ac:dyDescent="0.2">
      <c r="A429" s="399">
        <v>43509</v>
      </c>
      <c r="B429" s="396"/>
      <c r="C429" s="394" t="s">
        <v>485</v>
      </c>
    </row>
    <row r="430" spans="1:3" hidden="1" x14ac:dyDescent="0.2">
      <c r="A430" s="399">
        <v>43510</v>
      </c>
      <c r="B430" s="396"/>
      <c r="C430" s="394" t="s">
        <v>486</v>
      </c>
    </row>
    <row r="431" spans="1:3" hidden="1" x14ac:dyDescent="0.2">
      <c r="A431" s="399">
        <v>43510</v>
      </c>
      <c r="B431" s="395">
        <v>47692.62</v>
      </c>
      <c r="C431" s="394" t="s">
        <v>392</v>
      </c>
    </row>
    <row r="432" spans="1:3" hidden="1" x14ac:dyDescent="0.2">
      <c r="A432" s="399">
        <v>43510</v>
      </c>
      <c r="B432" s="396"/>
      <c r="C432" s="394" t="s">
        <v>388</v>
      </c>
    </row>
    <row r="433" spans="1:3" hidden="1" x14ac:dyDescent="0.2">
      <c r="A433" s="399">
        <v>43510</v>
      </c>
      <c r="B433" s="395">
        <v>130043.33</v>
      </c>
      <c r="C433" s="394" t="s">
        <v>417</v>
      </c>
    </row>
    <row r="434" spans="1:3" hidden="1" x14ac:dyDescent="0.2">
      <c r="A434" s="399">
        <v>43510</v>
      </c>
      <c r="B434" s="395">
        <v>63943.72</v>
      </c>
      <c r="C434" s="394" t="s">
        <v>487</v>
      </c>
    </row>
    <row r="435" spans="1:3" hidden="1" x14ac:dyDescent="0.2">
      <c r="A435" s="399">
        <v>43510</v>
      </c>
      <c r="B435" s="395">
        <v>52991.8</v>
      </c>
      <c r="C435" s="394" t="s">
        <v>375</v>
      </c>
    </row>
    <row r="436" spans="1:3" hidden="1" x14ac:dyDescent="0.2">
      <c r="A436" s="399">
        <v>43510</v>
      </c>
      <c r="B436" s="395">
        <v>121493.06</v>
      </c>
      <c r="C436" s="394" t="s">
        <v>401</v>
      </c>
    </row>
    <row r="437" spans="1:3" hidden="1" x14ac:dyDescent="0.2">
      <c r="A437" s="399">
        <v>43510</v>
      </c>
      <c r="B437" s="395">
        <v>127887.43</v>
      </c>
      <c r="C437" s="394" t="s">
        <v>439</v>
      </c>
    </row>
    <row r="438" spans="1:3" hidden="1" x14ac:dyDescent="0.2">
      <c r="A438" s="399">
        <v>43510</v>
      </c>
      <c r="B438" s="395">
        <v>60746.53</v>
      </c>
      <c r="C438" s="394" t="s">
        <v>401</v>
      </c>
    </row>
    <row r="439" spans="1:3" hidden="1" x14ac:dyDescent="0.2">
      <c r="A439" s="399">
        <v>43510</v>
      </c>
      <c r="B439" s="395">
        <v>42393.440000000002</v>
      </c>
      <c r="C439" s="394" t="s">
        <v>373</v>
      </c>
    </row>
    <row r="440" spans="1:3" hidden="1" x14ac:dyDescent="0.2">
      <c r="A440" s="399">
        <v>43510</v>
      </c>
      <c r="B440" s="395">
        <v>155525.95000000001</v>
      </c>
      <c r="C440" s="394" t="s">
        <v>397</v>
      </c>
    </row>
    <row r="441" spans="1:3" hidden="1" x14ac:dyDescent="0.2">
      <c r="A441" s="399">
        <v>43510</v>
      </c>
      <c r="B441" s="396"/>
      <c r="C441" s="394" t="s">
        <v>392</v>
      </c>
    </row>
    <row r="442" spans="1:3" hidden="1" x14ac:dyDescent="0.2">
      <c r="A442" s="399">
        <v>43510</v>
      </c>
      <c r="B442" s="395">
        <v>27724.76</v>
      </c>
      <c r="C442" s="394" t="s">
        <v>488</v>
      </c>
    </row>
    <row r="443" spans="1:3" hidden="1" x14ac:dyDescent="0.2">
      <c r="A443" s="399">
        <v>43511</v>
      </c>
      <c r="B443" s="395">
        <v>53689.35</v>
      </c>
      <c r="C443" s="394" t="s">
        <v>489</v>
      </c>
    </row>
    <row r="444" spans="1:3" hidden="1" x14ac:dyDescent="0.2">
      <c r="A444" s="399">
        <v>43511</v>
      </c>
      <c r="B444" s="395">
        <v>73522.52</v>
      </c>
      <c r="C444" s="394" t="s">
        <v>490</v>
      </c>
    </row>
    <row r="445" spans="1:3" hidden="1" x14ac:dyDescent="0.2">
      <c r="A445" s="399">
        <v>43511</v>
      </c>
      <c r="B445" s="395">
        <v>82346.97</v>
      </c>
      <c r="C445" s="394" t="s">
        <v>433</v>
      </c>
    </row>
    <row r="446" spans="1:3" hidden="1" x14ac:dyDescent="0.2">
      <c r="A446" s="399">
        <v>43511</v>
      </c>
      <c r="B446" s="395">
        <v>225853.49</v>
      </c>
      <c r="C446" s="394" t="s">
        <v>491</v>
      </c>
    </row>
    <row r="447" spans="1:3" hidden="1" x14ac:dyDescent="0.2">
      <c r="A447" s="399">
        <v>43511</v>
      </c>
      <c r="B447" s="395">
        <v>135381.04</v>
      </c>
      <c r="C447" s="394" t="s">
        <v>391</v>
      </c>
    </row>
    <row r="448" spans="1:3" hidden="1" x14ac:dyDescent="0.2">
      <c r="A448" s="399">
        <v>43511</v>
      </c>
      <c r="B448" s="395">
        <v>34161.980000000003</v>
      </c>
      <c r="C448" s="394" t="s">
        <v>352</v>
      </c>
    </row>
    <row r="449" spans="1:3" hidden="1" x14ac:dyDescent="0.2">
      <c r="A449" s="399">
        <v>43511</v>
      </c>
      <c r="B449" s="395">
        <v>60914.92</v>
      </c>
      <c r="C449" s="394" t="s">
        <v>492</v>
      </c>
    </row>
    <row r="450" spans="1:3" hidden="1" x14ac:dyDescent="0.2">
      <c r="A450" s="399">
        <v>43511</v>
      </c>
      <c r="B450" s="395">
        <v>66050.17</v>
      </c>
      <c r="C450" s="394" t="s">
        <v>367</v>
      </c>
    </row>
    <row r="451" spans="1:3" hidden="1" x14ac:dyDescent="0.2">
      <c r="A451" s="399">
        <v>43511</v>
      </c>
      <c r="B451" s="395">
        <v>89052.68</v>
      </c>
      <c r="C451" s="394" t="s">
        <v>392</v>
      </c>
    </row>
    <row r="452" spans="1:3" hidden="1" x14ac:dyDescent="0.2">
      <c r="A452" s="399">
        <v>43511</v>
      </c>
      <c r="B452" s="397">
        <v>1</v>
      </c>
      <c r="C452" s="394" t="s">
        <v>493</v>
      </c>
    </row>
    <row r="453" spans="1:3" hidden="1" x14ac:dyDescent="0.2">
      <c r="A453" s="399">
        <v>43511</v>
      </c>
      <c r="B453" s="395">
        <v>45634.44</v>
      </c>
      <c r="C453" s="394" t="s">
        <v>400</v>
      </c>
    </row>
    <row r="454" spans="1:3" hidden="1" x14ac:dyDescent="0.2">
      <c r="A454" s="399">
        <v>43511</v>
      </c>
      <c r="B454" s="395">
        <v>34161.980000000003</v>
      </c>
      <c r="C454" s="394" t="s">
        <v>479</v>
      </c>
    </row>
    <row r="455" spans="1:3" hidden="1" x14ac:dyDescent="0.2">
      <c r="A455" s="399">
        <v>43511</v>
      </c>
      <c r="B455" s="395">
        <v>48320.41</v>
      </c>
      <c r="C455" s="394" t="s">
        <v>352</v>
      </c>
    </row>
    <row r="456" spans="1:3" hidden="1" x14ac:dyDescent="0.2">
      <c r="A456" s="399">
        <v>43511</v>
      </c>
      <c r="B456" s="396"/>
      <c r="C456" s="394" t="s">
        <v>494</v>
      </c>
    </row>
    <row r="457" spans="1:3" hidden="1" x14ac:dyDescent="0.2">
      <c r="A457" s="399">
        <v>43514</v>
      </c>
      <c r="B457" s="395">
        <v>28070.3</v>
      </c>
      <c r="C457" s="394" t="s">
        <v>495</v>
      </c>
    </row>
    <row r="458" spans="1:3" hidden="1" x14ac:dyDescent="0.2">
      <c r="A458" s="399">
        <v>43514</v>
      </c>
      <c r="B458" s="395">
        <v>165334.48000000001</v>
      </c>
      <c r="C458" s="394" t="s">
        <v>355</v>
      </c>
    </row>
    <row r="459" spans="1:3" hidden="1" x14ac:dyDescent="0.2">
      <c r="A459" s="399">
        <v>43514</v>
      </c>
      <c r="B459" s="396"/>
      <c r="C459" s="394" t="s">
        <v>496</v>
      </c>
    </row>
    <row r="460" spans="1:3" hidden="1" x14ac:dyDescent="0.2">
      <c r="A460" s="399">
        <v>43514</v>
      </c>
      <c r="B460" s="396"/>
      <c r="C460" s="394" t="s">
        <v>464</v>
      </c>
    </row>
    <row r="461" spans="1:3" hidden="1" x14ac:dyDescent="0.2">
      <c r="A461" s="399">
        <v>43514</v>
      </c>
      <c r="B461" s="395">
        <v>107639.28</v>
      </c>
      <c r="C461" s="394" t="s">
        <v>497</v>
      </c>
    </row>
    <row r="462" spans="1:3" hidden="1" x14ac:dyDescent="0.2">
      <c r="A462" s="399">
        <v>43514</v>
      </c>
      <c r="B462" s="396"/>
      <c r="C462" s="394" t="s">
        <v>455</v>
      </c>
    </row>
    <row r="463" spans="1:3" hidden="1" x14ac:dyDescent="0.2">
      <c r="A463" s="399">
        <v>43514</v>
      </c>
      <c r="B463" s="396"/>
      <c r="C463" s="394" t="s">
        <v>498</v>
      </c>
    </row>
    <row r="464" spans="1:3" hidden="1" x14ac:dyDescent="0.2">
      <c r="A464" s="399">
        <v>43514</v>
      </c>
      <c r="B464" s="395">
        <v>43055.71</v>
      </c>
      <c r="C464" s="394" t="s">
        <v>398</v>
      </c>
    </row>
    <row r="465" spans="1:3" hidden="1" x14ac:dyDescent="0.2">
      <c r="A465" s="399">
        <v>43514</v>
      </c>
      <c r="B465" s="395">
        <v>39964.720000000001</v>
      </c>
      <c r="C465" s="394" t="s">
        <v>386</v>
      </c>
    </row>
    <row r="466" spans="1:3" hidden="1" x14ac:dyDescent="0.2">
      <c r="A466" s="399">
        <v>43514</v>
      </c>
      <c r="B466" s="396"/>
      <c r="C466" s="394" t="s">
        <v>385</v>
      </c>
    </row>
    <row r="467" spans="1:3" hidden="1" x14ac:dyDescent="0.2">
      <c r="A467" s="399">
        <v>43514</v>
      </c>
      <c r="B467" s="396"/>
      <c r="C467" s="394" t="s">
        <v>361</v>
      </c>
    </row>
    <row r="468" spans="1:3" hidden="1" x14ac:dyDescent="0.2">
      <c r="A468" s="399">
        <v>43514</v>
      </c>
      <c r="B468" s="395">
        <v>246782.12</v>
      </c>
      <c r="C468" s="394" t="s">
        <v>354</v>
      </c>
    </row>
    <row r="469" spans="1:3" hidden="1" x14ac:dyDescent="0.2">
      <c r="A469" s="399">
        <v>43514</v>
      </c>
      <c r="B469" s="395">
        <v>28070.3</v>
      </c>
      <c r="C469" s="394" t="s">
        <v>459</v>
      </c>
    </row>
    <row r="470" spans="1:3" hidden="1" x14ac:dyDescent="0.2">
      <c r="A470" s="399">
        <v>43515</v>
      </c>
      <c r="B470" s="395">
        <v>48105.59</v>
      </c>
      <c r="C470" s="394" t="s">
        <v>370</v>
      </c>
    </row>
    <row r="471" spans="1:3" hidden="1" x14ac:dyDescent="0.2">
      <c r="A471" s="399">
        <v>43515</v>
      </c>
      <c r="B471" s="395">
        <v>160351.97</v>
      </c>
      <c r="C471" s="394" t="s">
        <v>369</v>
      </c>
    </row>
    <row r="472" spans="1:3" hidden="1" x14ac:dyDescent="0.2">
      <c r="A472" s="399">
        <v>43515</v>
      </c>
      <c r="B472" s="395">
        <v>151958.17000000001</v>
      </c>
      <c r="C472" s="394" t="s">
        <v>499</v>
      </c>
    </row>
    <row r="473" spans="1:3" hidden="1" x14ac:dyDescent="0.2">
      <c r="A473" s="399">
        <v>43515</v>
      </c>
      <c r="B473" s="396"/>
      <c r="C473" s="394" t="s">
        <v>360</v>
      </c>
    </row>
    <row r="474" spans="1:3" hidden="1" x14ac:dyDescent="0.2">
      <c r="A474" s="399">
        <v>43515</v>
      </c>
      <c r="B474" s="395">
        <v>25090.06</v>
      </c>
      <c r="C474" s="394" t="s">
        <v>352</v>
      </c>
    </row>
    <row r="475" spans="1:3" hidden="1" x14ac:dyDescent="0.2">
      <c r="A475" s="399">
        <v>43515</v>
      </c>
      <c r="B475" s="395">
        <v>128994.83</v>
      </c>
      <c r="C475" s="394" t="s">
        <v>454</v>
      </c>
    </row>
    <row r="476" spans="1:3" hidden="1" x14ac:dyDescent="0.2">
      <c r="A476" s="399">
        <v>43515</v>
      </c>
      <c r="B476" s="396"/>
      <c r="C476" s="394" t="s">
        <v>370</v>
      </c>
    </row>
    <row r="477" spans="1:3" hidden="1" x14ac:dyDescent="0.2">
      <c r="A477" s="399">
        <v>43516</v>
      </c>
      <c r="B477" s="395">
        <v>106828.93</v>
      </c>
      <c r="C477" s="394" t="s">
        <v>500</v>
      </c>
    </row>
    <row r="478" spans="1:3" hidden="1" x14ac:dyDescent="0.2">
      <c r="A478" s="399">
        <v>43516</v>
      </c>
      <c r="B478" s="395">
        <v>58008.37</v>
      </c>
      <c r="C478" s="394" t="s">
        <v>356</v>
      </c>
    </row>
    <row r="479" spans="1:3" hidden="1" x14ac:dyDescent="0.2">
      <c r="A479" s="399">
        <v>43516</v>
      </c>
      <c r="B479" s="395">
        <v>81273.429999999993</v>
      </c>
      <c r="C479" s="394" t="s">
        <v>362</v>
      </c>
    </row>
    <row r="480" spans="1:3" hidden="1" x14ac:dyDescent="0.2">
      <c r="A480" s="399">
        <v>43516</v>
      </c>
      <c r="B480" s="396"/>
      <c r="C480" s="394" t="s">
        <v>401</v>
      </c>
    </row>
    <row r="481" spans="1:3" hidden="1" x14ac:dyDescent="0.2">
      <c r="A481" s="399">
        <v>43516</v>
      </c>
      <c r="B481" s="395">
        <v>64453.75</v>
      </c>
      <c r="C481" s="394" t="s">
        <v>501</v>
      </c>
    </row>
    <row r="482" spans="1:3" hidden="1" x14ac:dyDescent="0.2">
      <c r="A482" s="399">
        <v>43516</v>
      </c>
      <c r="B482" s="395">
        <v>31709.68</v>
      </c>
      <c r="C482" s="394" t="s">
        <v>401</v>
      </c>
    </row>
    <row r="483" spans="1:3" hidden="1" x14ac:dyDescent="0.2">
      <c r="A483" s="399">
        <v>43516</v>
      </c>
      <c r="B483" s="396"/>
      <c r="C483" s="394" t="s">
        <v>453</v>
      </c>
    </row>
    <row r="484" spans="1:3" hidden="1" x14ac:dyDescent="0.2">
      <c r="A484" s="399">
        <v>43516</v>
      </c>
      <c r="B484" s="396"/>
      <c r="C484" s="394" t="s">
        <v>415</v>
      </c>
    </row>
    <row r="485" spans="1:3" hidden="1" x14ac:dyDescent="0.2">
      <c r="A485" s="399">
        <v>43516</v>
      </c>
      <c r="B485" s="395">
        <v>48073.01</v>
      </c>
      <c r="C485" s="394" t="s">
        <v>445</v>
      </c>
    </row>
    <row r="486" spans="1:3" hidden="1" x14ac:dyDescent="0.2">
      <c r="A486" s="399">
        <v>43516</v>
      </c>
      <c r="B486" s="396"/>
      <c r="C486" s="394" t="s">
        <v>502</v>
      </c>
    </row>
    <row r="487" spans="1:3" hidden="1" x14ac:dyDescent="0.2">
      <c r="A487" s="399">
        <v>43516</v>
      </c>
      <c r="B487" s="395">
        <v>54240.24</v>
      </c>
      <c r="C487" s="394" t="s">
        <v>352</v>
      </c>
    </row>
    <row r="488" spans="1:3" hidden="1" x14ac:dyDescent="0.2">
      <c r="A488" s="399">
        <v>43517</v>
      </c>
      <c r="B488" s="396"/>
      <c r="C488" s="394" t="s">
        <v>503</v>
      </c>
    </row>
    <row r="489" spans="1:3" hidden="1" x14ac:dyDescent="0.2">
      <c r="A489" s="399">
        <v>43517</v>
      </c>
      <c r="B489" s="396"/>
      <c r="C489" s="394" t="s">
        <v>504</v>
      </c>
    </row>
    <row r="490" spans="1:3" hidden="1" x14ac:dyDescent="0.2">
      <c r="A490" s="399">
        <v>43517</v>
      </c>
      <c r="B490" s="395">
        <v>245488.39</v>
      </c>
      <c r="C490" s="394" t="s">
        <v>505</v>
      </c>
    </row>
    <row r="491" spans="1:3" hidden="1" x14ac:dyDescent="0.2">
      <c r="A491" s="399">
        <v>43517</v>
      </c>
      <c r="B491" s="397">
        <v>1</v>
      </c>
      <c r="C491" s="394" t="s">
        <v>352</v>
      </c>
    </row>
    <row r="492" spans="1:3" hidden="1" x14ac:dyDescent="0.2">
      <c r="A492" s="399">
        <v>43517</v>
      </c>
      <c r="B492" s="395">
        <v>64679.57</v>
      </c>
      <c r="C492" s="394" t="s">
        <v>483</v>
      </c>
    </row>
    <row r="493" spans="1:3" hidden="1" x14ac:dyDescent="0.2">
      <c r="A493" s="399">
        <v>43517</v>
      </c>
      <c r="B493" s="395">
        <v>47822.25</v>
      </c>
      <c r="C493" s="394" t="s">
        <v>380</v>
      </c>
    </row>
    <row r="494" spans="1:3" hidden="1" x14ac:dyDescent="0.2">
      <c r="A494" s="399">
        <v>43517</v>
      </c>
      <c r="B494" s="396"/>
      <c r="C494" s="394" t="s">
        <v>415</v>
      </c>
    </row>
    <row r="495" spans="1:3" hidden="1" x14ac:dyDescent="0.2">
      <c r="A495" s="399">
        <v>43517</v>
      </c>
      <c r="B495" s="397">
        <v>1</v>
      </c>
      <c r="C495" s="394" t="s">
        <v>370</v>
      </c>
    </row>
    <row r="496" spans="1:3" hidden="1" x14ac:dyDescent="0.2">
      <c r="A496" s="399">
        <v>43517</v>
      </c>
      <c r="B496" s="397">
        <v>1</v>
      </c>
      <c r="C496" s="394" t="s">
        <v>370</v>
      </c>
    </row>
    <row r="497" spans="1:3" hidden="1" x14ac:dyDescent="0.2">
      <c r="A497" s="399">
        <v>43517</v>
      </c>
      <c r="B497" s="396"/>
      <c r="C497" s="394" t="s">
        <v>355</v>
      </c>
    </row>
    <row r="498" spans="1:3" hidden="1" x14ac:dyDescent="0.2">
      <c r="A498" s="399">
        <v>43517</v>
      </c>
      <c r="B498" s="397">
        <v>1</v>
      </c>
      <c r="C498" s="394" t="s">
        <v>352</v>
      </c>
    </row>
    <row r="499" spans="1:3" hidden="1" x14ac:dyDescent="0.2">
      <c r="A499" s="399">
        <v>43517</v>
      </c>
      <c r="B499" s="397">
        <v>1</v>
      </c>
      <c r="C499" s="394" t="s">
        <v>352</v>
      </c>
    </row>
    <row r="500" spans="1:3" hidden="1" x14ac:dyDescent="0.2">
      <c r="A500" s="399">
        <v>43517</v>
      </c>
      <c r="B500" s="396"/>
      <c r="C500" s="394" t="s">
        <v>392</v>
      </c>
    </row>
    <row r="501" spans="1:3" hidden="1" x14ac:dyDescent="0.2">
      <c r="A501" s="399">
        <v>43517</v>
      </c>
      <c r="B501" s="395">
        <v>48230.99</v>
      </c>
      <c r="C501" s="394" t="s">
        <v>373</v>
      </c>
    </row>
    <row r="502" spans="1:3" hidden="1" x14ac:dyDescent="0.2">
      <c r="A502" s="399">
        <v>43517</v>
      </c>
      <c r="B502" s="395">
        <v>153367.56</v>
      </c>
      <c r="C502" s="394" t="s">
        <v>352</v>
      </c>
    </row>
    <row r="503" spans="1:3" hidden="1" x14ac:dyDescent="0.2">
      <c r="A503" s="399">
        <v>43518</v>
      </c>
      <c r="B503" s="395">
        <v>63809.15</v>
      </c>
      <c r="C503" s="394" t="s">
        <v>381</v>
      </c>
    </row>
    <row r="504" spans="1:3" hidden="1" x14ac:dyDescent="0.2">
      <c r="A504" s="399">
        <v>43518</v>
      </c>
      <c r="B504" s="395">
        <v>240237.36</v>
      </c>
      <c r="C504" s="394" t="s">
        <v>377</v>
      </c>
    </row>
    <row r="505" spans="1:3" hidden="1" x14ac:dyDescent="0.2">
      <c r="A505" s="399">
        <v>43518</v>
      </c>
      <c r="B505" s="396"/>
      <c r="C505" s="394" t="s">
        <v>506</v>
      </c>
    </row>
    <row r="506" spans="1:3" hidden="1" x14ac:dyDescent="0.2">
      <c r="A506" s="399">
        <v>43518</v>
      </c>
      <c r="B506" s="396"/>
      <c r="C506" s="394" t="s">
        <v>507</v>
      </c>
    </row>
    <row r="507" spans="1:3" hidden="1" x14ac:dyDescent="0.2">
      <c r="A507" s="399">
        <v>43518</v>
      </c>
      <c r="B507" s="395">
        <v>121237.39</v>
      </c>
      <c r="C507" s="394" t="s">
        <v>377</v>
      </c>
    </row>
    <row r="508" spans="1:3" hidden="1" x14ac:dyDescent="0.2">
      <c r="A508" s="399">
        <v>43518</v>
      </c>
      <c r="B508" s="395">
        <v>47592.25</v>
      </c>
      <c r="C508" s="394" t="s">
        <v>392</v>
      </c>
    </row>
    <row r="509" spans="1:3" hidden="1" x14ac:dyDescent="0.2">
      <c r="A509" s="399">
        <v>43518</v>
      </c>
      <c r="B509" s="395">
        <v>52880.28</v>
      </c>
      <c r="C509" s="394" t="s">
        <v>508</v>
      </c>
    </row>
    <row r="510" spans="1:3" hidden="1" x14ac:dyDescent="0.2">
      <c r="A510" s="399">
        <v>43521</v>
      </c>
      <c r="B510" s="395">
        <v>127569.14</v>
      </c>
      <c r="C510" s="394" t="s">
        <v>509</v>
      </c>
    </row>
    <row r="511" spans="1:3" hidden="1" x14ac:dyDescent="0.2">
      <c r="A511" s="399">
        <v>43521</v>
      </c>
      <c r="B511" s="395">
        <v>52859.9</v>
      </c>
      <c r="C511" s="394" t="s">
        <v>376</v>
      </c>
    </row>
    <row r="512" spans="1:3" hidden="1" x14ac:dyDescent="0.2">
      <c r="A512" s="399">
        <v>43521</v>
      </c>
      <c r="B512" s="396"/>
      <c r="C512" s="394" t="s">
        <v>507</v>
      </c>
    </row>
    <row r="513" spans="1:3" hidden="1" x14ac:dyDescent="0.2">
      <c r="A513" s="399">
        <v>43521</v>
      </c>
      <c r="B513" s="395">
        <v>61203.94</v>
      </c>
      <c r="C513" s="394" t="s">
        <v>431</v>
      </c>
    </row>
    <row r="514" spans="1:3" hidden="1" x14ac:dyDescent="0.2">
      <c r="A514" s="399">
        <v>43521</v>
      </c>
      <c r="B514" s="395">
        <v>144859.35999999999</v>
      </c>
      <c r="C514" s="394" t="s">
        <v>360</v>
      </c>
    </row>
    <row r="515" spans="1:3" hidden="1" x14ac:dyDescent="0.2">
      <c r="A515" s="399">
        <v>43521</v>
      </c>
      <c r="B515" s="395">
        <v>95147.83</v>
      </c>
      <c r="C515" s="394" t="s">
        <v>399</v>
      </c>
    </row>
    <row r="516" spans="1:3" hidden="1" x14ac:dyDescent="0.2">
      <c r="A516" s="399">
        <v>43521</v>
      </c>
      <c r="B516" s="397">
        <v>1</v>
      </c>
      <c r="C516" s="394" t="s">
        <v>450</v>
      </c>
    </row>
    <row r="517" spans="1:3" hidden="1" x14ac:dyDescent="0.2">
      <c r="A517" s="399">
        <v>43521</v>
      </c>
      <c r="B517" s="395">
        <v>33032.06</v>
      </c>
      <c r="C517" s="394" t="s">
        <v>425</v>
      </c>
    </row>
    <row r="518" spans="1:3" hidden="1" x14ac:dyDescent="0.2">
      <c r="A518" s="399">
        <v>43521</v>
      </c>
      <c r="B518" s="395">
        <v>33634.21</v>
      </c>
      <c r="C518" s="394" t="s">
        <v>465</v>
      </c>
    </row>
    <row r="519" spans="1:3" hidden="1" x14ac:dyDescent="0.2">
      <c r="A519" s="399">
        <v>43521</v>
      </c>
      <c r="B519" s="395">
        <v>47573.91</v>
      </c>
      <c r="C519" s="394" t="s">
        <v>370</v>
      </c>
    </row>
    <row r="520" spans="1:3" hidden="1" x14ac:dyDescent="0.2">
      <c r="A520" s="399">
        <v>43521</v>
      </c>
      <c r="B520" s="395">
        <v>47573.91</v>
      </c>
      <c r="C520" s="394" t="s">
        <v>401</v>
      </c>
    </row>
    <row r="521" spans="1:3" hidden="1" x14ac:dyDescent="0.2">
      <c r="A521" s="399">
        <v>43521</v>
      </c>
      <c r="B521" s="395">
        <v>47573.91</v>
      </c>
      <c r="C521" s="394" t="s">
        <v>356</v>
      </c>
    </row>
    <row r="522" spans="1:3" hidden="1" x14ac:dyDescent="0.2">
      <c r="A522" s="399">
        <v>43521</v>
      </c>
      <c r="B522" s="396"/>
      <c r="C522" s="394" t="s">
        <v>510</v>
      </c>
    </row>
    <row r="523" spans="1:3" hidden="1" x14ac:dyDescent="0.2">
      <c r="A523" s="399">
        <v>43521</v>
      </c>
      <c r="B523" s="395">
        <v>33032.06</v>
      </c>
      <c r="C523" s="394" t="s">
        <v>510</v>
      </c>
    </row>
    <row r="524" spans="1:3" hidden="1" x14ac:dyDescent="0.2">
      <c r="A524" s="399">
        <v>43521</v>
      </c>
      <c r="B524" s="395">
        <v>95147.82</v>
      </c>
      <c r="C524" s="394" t="s">
        <v>355</v>
      </c>
    </row>
    <row r="525" spans="1:3" hidden="1" x14ac:dyDescent="0.2">
      <c r="A525" s="399">
        <v>43521</v>
      </c>
      <c r="B525" s="395">
        <v>127569.14</v>
      </c>
      <c r="C525" s="394" t="s">
        <v>426</v>
      </c>
    </row>
    <row r="526" spans="1:3" hidden="1" x14ac:dyDescent="0.2">
      <c r="A526" s="399">
        <v>43521</v>
      </c>
      <c r="B526" s="397">
        <v>1</v>
      </c>
      <c r="C526" s="394" t="s">
        <v>352</v>
      </c>
    </row>
    <row r="527" spans="1:3" hidden="1" x14ac:dyDescent="0.2">
      <c r="A527" s="399">
        <v>43521</v>
      </c>
      <c r="B527" s="396"/>
      <c r="C527" s="394" t="s">
        <v>441</v>
      </c>
    </row>
    <row r="528" spans="1:3" hidden="1" x14ac:dyDescent="0.2">
      <c r="A528" s="399">
        <v>43521</v>
      </c>
      <c r="B528" s="396"/>
      <c r="C528" s="394" t="s">
        <v>415</v>
      </c>
    </row>
    <row r="529" spans="1:3" hidden="1" x14ac:dyDescent="0.2">
      <c r="A529" s="399">
        <v>43522</v>
      </c>
      <c r="B529" s="396"/>
      <c r="C529" s="394" t="s">
        <v>378</v>
      </c>
    </row>
    <row r="530" spans="1:3" hidden="1" x14ac:dyDescent="0.2">
      <c r="A530" s="399">
        <v>43522</v>
      </c>
      <c r="B530" s="395">
        <v>214265.78</v>
      </c>
      <c r="C530" s="394" t="s">
        <v>377</v>
      </c>
    </row>
    <row r="531" spans="1:3" hidden="1" x14ac:dyDescent="0.2">
      <c r="A531" s="399">
        <v>43522</v>
      </c>
      <c r="B531" s="395">
        <v>63534.720000000001</v>
      </c>
      <c r="C531" s="394" t="s">
        <v>384</v>
      </c>
    </row>
    <row r="532" spans="1:3" hidden="1" x14ac:dyDescent="0.2">
      <c r="A532" s="399">
        <v>43522</v>
      </c>
      <c r="B532" s="396"/>
      <c r="C532" s="394" t="s">
        <v>433</v>
      </c>
    </row>
    <row r="533" spans="1:3" hidden="1" x14ac:dyDescent="0.2">
      <c r="A533" s="399">
        <v>43522</v>
      </c>
      <c r="B533" s="396"/>
      <c r="C533" s="394" t="s">
        <v>500</v>
      </c>
    </row>
    <row r="534" spans="1:3" hidden="1" x14ac:dyDescent="0.2">
      <c r="A534" s="399">
        <v>43522</v>
      </c>
      <c r="B534" s="395">
        <v>72103.12</v>
      </c>
      <c r="C534" s="394" t="s">
        <v>399</v>
      </c>
    </row>
    <row r="535" spans="1:3" hidden="1" x14ac:dyDescent="0.2">
      <c r="A535" s="399">
        <v>43522</v>
      </c>
      <c r="B535" s="395">
        <v>96818.68</v>
      </c>
      <c r="C535" s="394" t="s">
        <v>396</v>
      </c>
    </row>
    <row r="536" spans="1:3" hidden="1" x14ac:dyDescent="0.2">
      <c r="A536" s="399">
        <v>43522</v>
      </c>
      <c r="B536" s="395">
        <v>116331.08</v>
      </c>
      <c r="C536" s="394" t="s">
        <v>352</v>
      </c>
    </row>
    <row r="537" spans="1:3" hidden="1" x14ac:dyDescent="0.2">
      <c r="A537" s="399">
        <v>43522</v>
      </c>
      <c r="B537" s="397">
        <v>1</v>
      </c>
      <c r="C537" s="394" t="s">
        <v>401</v>
      </c>
    </row>
    <row r="538" spans="1:3" hidden="1" x14ac:dyDescent="0.2">
      <c r="A538" s="399">
        <v>43523</v>
      </c>
      <c r="B538" s="395">
        <v>145671.14000000001</v>
      </c>
      <c r="C538" s="394" t="s">
        <v>400</v>
      </c>
    </row>
    <row r="539" spans="1:3" hidden="1" x14ac:dyDescent="0.2">
      <c r="A539" s="399">
        <v>43523</v>
      </c>
      <c r="B539" s="396"/>
      <c r="C539" s="394" t="s">
        <v>511</v>
      </c>
    </row>
    <row r="540" spans="1:3" hidden="1" x14ac:dyDescent="0.2">
      <c r="A540" s="399">
        <v>43523</v>
      </c>
      <c r="B540" s="395">
        <v>26059.1</v>
      </c>
      <c r="C540" s="394" t="s">
        <v>433</v>
      </c>
    </row>
    <row r="541" spans="1:3" hidden="1" x14ac:dyDescent="0.2">
      <c r="A541" s="399">
        <v>43523</v>
      </c>
      <c r="B541" s="395">
        <v>186443.15</v>
      </c>
      <c r="C541" s="394" t="s">
        <v>440</v>
      </c>
    </row>
    <row r="542" spans="1:3" hidden="1" x14ac:dyDescent="0.2">
      <c r="A542" s="399">
        <v>43523</v>
      </c>
      <c r="B542" s="396"/>
      <c r="C542" s="394" t="s">
        <v>460</v>
      </c>
    </row>
    <row r="543" spans="1:3" hidden="1" x14ac:dyDescent="0.2">
      <c r="A543" s="399">
        <v>43523</v>
      </c>
      <c r="B543" s="395">
        <v>27613.23</v>
      </c>
      <c r="C543" s="394" t="s">
        <v>512</v>
      </c>
    </row>
    <row r="544" spans="1:3" hidden="1" x14ac:dyDescent="0.2">
      <c r="A544" s="399">
        <v>43523</v>
      </c>
      <c r="B544" s="395">
        <v>255540.84</v>
      </c>
      <c r="C544" s="394" t="s">
        <v>442</v>
      </c>
    </row>
    <row r="545" spans="1:3" hidden="1" x14ac:dyDescent="0.2">
      <c r="A545" s="399">
        <v>43523</v>
      </c>
      <c r="B545" s="395">
        <v>81202.710000000006</v>
      </c>
      <c r="C545" s="394" t="s">
        <v>513</v>
      </c>
    </row>
    <row r="546" spans="1:3" hidden="1" x14ac:dyDescent="0.2">
      <c r="A546" s="399">
        <v>43523</v>
      </c>
      <c r="B546" s="396"/>
      <c r="C546" s="394" t="s">
        <v>514</v>
      </c>
    </row>
    <row r="547" spans="1:3" hidden="1" x14ac:dyDescent="0.2">
      <c r="A547" s="399">
        <v>43523</v>
      </c>
      <c r="B547" s="395">
        <v>72500.89</v>
      </c>
      <c r="C547" s="394" t="s">
        <v>352</v>
      </c>
    </row>
    <row r="548" spans="1:3" hidden="1" x14ac:dyDescent="0.2">
      <c r="A548" s="399">
        <v>43523</v>
      </c>
      <c r="B548" s="395">
        <v>63885.21</v>
      </c>
      <c r="C548" s="394" t="s">
        <v>372</v>
      </c>
    </row>
    <row r="549" spans="1:3" hidden="1" x14ac:dyDescent="0.2">
      <c r="A549" s="399">
        <v>43523</v>
      </c>
      <c r="B549" s="395">
        <v>33084.18</v>
      </c>
      <c r="C549" s="394" t="s">
        <v>444</v>
      </c>
    </row>
    <row r="550" spans="1:3" hidden="1" x14ac:dyDescent="0.2">
      <c r="A550" s="399">
        <v>43524</v>
      </c>
      <c r="B550" s="395">
        <v>87468.03</v>
      </c>
      <c r="C550" s="394" t="s">
        <v>400</v>
      </c>
    </row>
    <row r="551" spans="1:3" hidden="1" x14ac:dyDescent="0.2">
      <c r="A551" s="399">
        <v>43524</v>
      </c>
      <c r="B551" s="396"/>
      <c r="C551" s="394" t="s">
        <v>416</v>
      </c>
    </row>
    <row r="552" spans="1:3" hidden="1" x14ac:dyDescent="0.2">
      <c r="A552" s="399">
        <v>43524</v>
      </c>
      <c r="B552" s="395">
        <v>143249.31</v>
      </c>
      <c r="C552" s="394" t="s">
        <v>401</v>
      </c>
    </row>
    <row r="553" spans="1:3" hidden="1" x14ac:dyDescent="0.2">
      <c r="A553" s="399">
        <v>43524</v>
      </c>
      <c r="B553" s="395">
        <v>47749.77</v>
      </c>
      <c r="C553" s="394" t="s">
        <v>370</v>
      </c>
    </row>
    <row r="554" spans="1:3" hidden="1" x14ac:dyDescent="0.2">
      <c r="A554" s="399">
        <v>43524</v>
      </c>
      <c r="B554" s="395">
        <v>47749.77</v>
      </c>
      <c r="C554" s="394" t="s">
        <v>355</v>
      </c>
    </row>
    <row r="555" spans="1:3" hidden="1" x14ac:dyDescent="0.2">
      <c r="A555" s="399">
        <v>43524</v>
      </c>
      <c r="B555" s="395">
        <v>64020.35</v>
      </c>
      <c r="C555" s="394" t="s">
        <v>515</v>
      </c>
    </row>
    <row r="556" spans="1:3" hidden="1" x14ac:dyDescent="0.2">
      <c r="A556" s="399">
        <v>43524</v>
      </c>
      <c r="B556" s="395">
        <v>53055.3</v>
      </c>
      <c r="C556" s="394" t="s">
        <v>503</v>
      </c>
    </row>
    <row r="557" spans="1:3" hidden="1" x14ac:dyDescent="0.2">
      <c r="A557" s="399">
        <v>43524</v>
      </c>
      <c r="B557" s="395">
        <v>159165.9</v>
      </c>
      <c r="C557" s="394" t="s">
        <v>440</v>
      </c>
    </row>
    <row r="558" spans="1:3" hidden="1" x14ac:dyDescent="0.2">
      <c r="A558" s="399">
        <v>43524</v>
      </c>
      <c r="B558" s="395">
        <v>80726.94</v>
      </c>
      <c r="C558" s="394" t="s">
        <v>516</v>
      </c>
    </row>
    <row r="559" spans="1:3" hidden="1" x14ac:dyDescent="0.2">
      <c r="A559" s="399">
        <v>43524</v>
      </c>
      <c r="B559" s="395">
        <v>27671.64</v>
      </c>
      <c r="C559" s="394" t="s">
        <v>390</v>
      </c>
    </row>
    <row r="560" spans="1:3" hidden="1" x14ac:dyDescent="0.2">
      <c r="A560" s="399">
        <v>43524</v>
      </c>
      <c r="B560" s="396"/>
      <c r="C560" s="394" t="s">
        <v>517</v>
      </c>
    </row>
    <row r="561" spans="1:3" hidden="1" x14ac:dyDescent="0.2">
      <c r="A561" s="399">
        <v>43525</v>
      </c>
      <c r="B561" s="395">
        <v>137755.19</v>
      </c>
      <c r="C561" s="394" t="s">
        <v>518</v>
      </c>
    </row>
    <row r="562" spans="1:3" hidden="1" x14ac:dyDescent="0.2">
      <c r="A562" s="399">
        <v>43525</v>
      </c>
      <c r="B562" s="395">
        <v>218478.39</v>
      </c>
      <c r="C562" s="394" t="s">
        <v>400</v>
      </c>
    </row>
    <row r="563" spans="1:3" hidden="1" x14ac:dyDescent="0.2">
      <c r="A563" s="399">
        <v>43525</v>
      </c>
      <c r="B563" s="395">
        <v>161519.62</v>
      </c>
      <c r="C563" s="394" t="s">
        <v>468</v>
      </c>
    </row>
    <row r="564" spans="1:3" hidden="1" x14ac:dyDescent="0.2">
      <c r="A564" s="399">
        <v>43525</v>
      </c>
      <c r="B564" s="395">
        <v>27727.39</v>
      </c>
      <c r="C564" s="394" t="s">
        <v>475</v>
      </c>
    </row>
    <row r="565" spans="1:3" hidden="1" x14ac:dyDescent="0.2">
      <c r="A565" s="399">
        <v>43525</v>
      </c>
      <c r="B565" s="396"/>
      <c r="C565" s="394" t="s">
        <v>369</v>
      </c>
    </row>
    <row r="566" spans="1:3" hidden="1" x14ac:dyDescent="0.2">
      <c r="A566" s="399">
        <v>43525</v>
      </c>
      <c r="B566" s="396"/>
      <c r="C566" s="394" t="s">
        <v>392</v>
      </c>
    </row>
    <row r="567" spans="1:3" hidden="1" x14ac:dyDescent="0.2">
      <c r="A567" s="399">
        <v>43525</v>
      </c>
      <c r="B567" s="396"/>
      <c r="C567" s="394" t="s">
        <v>368</v>
      </c>
    </row>
    <row r="568" spans="1:3" hidden="1" x14ac:dyDescent="0.2">
      <c r="A568" s="399">
        <v>43525</v>
      </c>
      <c r="B568" s="395">
        <v>31559.91</v>
      </c>
      <c r="C568" s="394" t="s">
        <v>352</v>
      </c>
    </row>
    <row r="569" spans="1:3" hidden="1" x14ac:dyDescent="0.2">
      <c r="A569" s="399">
        <v>43525</v>
      </c>
      <c r="B569" s="395">
        <v>121883.73</v>
      </c>
      <c r="C569" s="394" t="s">
        <v>356</v>
      </c>
    </row>
    <row r="570" spans="1:3" hidden="1" x14ac:dyDescent="0.2">
      <c r="A570" s="399">
        <v>43525</v>
      </c>
      <c r="B570" s="395">
        <v>30443.89</v>
      </c>
      <c r="C570" s="394" t="s">
        <v>352</v>
      </c>
    </row>
    <row r="571" spans="1:3" hidden="1" x14ac:dyDescent="0.2">
      <c r="A571" s="399">
        <v>43525</v>
      </c>
      <c r="B571" s="395">
        <v>214681.81</v>
      </c>
      <c r="C571" s="394" t="s">
        <v>423</v>
      </c>
    </row>
    <row r="572" spans="1:3" hidden="1" x14ac:dyDescent="0.2">
      <c r="A572" s="399">
        <v>43525</v>
      </c>
      <c r="B572" s="395">
        <v>33220.959999999999</v>
      </c>
      <c r="C572" s="394" t="s">
        <v>494</v>
      </c>
    </row>
    <row r="573" spans="1:3" hidden="1" x14ac:dyDescent="0.2">
      <c r="A573" s="399">
        <v>43525</v>
      </c>
      <c r="B573" s="395">
        <v>60941.86</v>
      </c>
      <c r="C573" s="394" t="s">
        <v>401</v>
      </c>
    </row>
    <row r="574" spans="1:3" hidden="1" x14ac:dyDescent="0.2">
      <c r="A574" s="399">
        <v>43525</v>
      </c>
      <c r="B574" s="396"/>
      <c r="C574" s="394" t="s">
        <v>467</v>
      </c>
    </row>
    <row r="575" spans="1:3" hidden="1" x14ac:dyDescent="0.2">
      <c r="A575" s="399">
        <v>43528</v>
      </c>
      <c r="B575" s="395">
        <v>57668.639999999999</v>
      </c>
      <c r="C575" s="394" t="s">
        <v>455</v>
      </c>
    </row>
    <row r="576" spans="1:3" hidden="1" x14ac:dyDescent="0.2">
      <c r="A576" s="399">
        <v>43528</v>
      </c>
      <c r="B576" s="396"/>
      <c r="C576" s="394" t="s">
        <v>363</v>
      </c>
    </row>
    <row r="577" spans="1:3" hidden="1" x14ac:dyDescent="0.2">
      <c r="A577" s="399">
        <v>43528</v>
      </c>
      <c r="B577" s="395">
        <v>159304.92000000001</v>
      </c>
      <c r="C577" s="394" t="s">
        <v>425</v>
      </c>
    </row>
    <row r="578" spans="1:3" hidden="1" x14ac:dyDescent="0.2">
      <c r="A578" s="399">
        <v>43528</v>
      </c>
      <c r="B578" s="395">
        <v>103126.93</v>
      </c>
      <c r="C578" s="394" t="s">
        <v>356</v>
      </c>
    </row>
    <row r="579" spans="1:3" hidden="1" x14ac:dyDescent="0.2">
      <c r="A579" s="399">
        <v>43528</v>
      </c>
      <c r="B579" s="395">
        <v>31523.96</v>
      </c>
      <c r="C579" s="394" t="s">
        <v>352</v>
      </c>
    </row>
    <row r="580" spans="1:3" hidden="1" x14ac:dyDescent="0.2">
      <c r="A580" s="399">
        <v>43528</v>
      </c>
      <c r="B580" s="396"/>
      <c r="C580" s="394" t="s">
        <v>468</v>
      </c>
    </row>
    <row r="581" spans="1:3" hidden="1" x14ac:dyDescent="0.2">
      <c r="A581" s="399">
        <v>43528</v>
      </c>
      <c r="B581" s="395">
        <v>53101.64</v>
      </c>
      <c r="C581" s="394" t="s">
        <v>519</v>
      </c>
    </row>
    <row r="582" spans="1:3" hidden="1" x14ac:dyDescent="0.2">
      <c r="A582" s="399">
        <v>43528</v>
      </c>
      <c r="B582" s="395">
        <v>53101.64</v>
      </c>
      <c r="C582" s="394" t="s">
        <v>362</v>
      </c>
    </row>
    <row r="583" spans="1:3" hidden="1" x14ac:dyDescent="0.2">
      <c r="A583" s="399">
        <v>43528</v>
      </c>
      <c r="B583" s="395">
        <v>60872.46</v>
      </c>
      <c r="C583" s="394" t="s">
        <v>352</v>
      </c>
    </row>
    <row r="584" spans="1:3" hidden="1" x14ac:dyDescent="0.2">
      <c r="A584" s="399">
        <v>43528</v>
      </c>
      <c r="B584" s="395">
        <v>53101.64</v>
      </c>
      <c r="C584" s="394" t="s">
        <v>508</v>
      </c>
    </row>
    <row r="585" spans="1:3" hidden="1" x14ac:dyDescent="0.2">
      <c r="A585" s="399">
        <v>43529</v>
      </c>
      <c r="B585" s="397">
        <v>1</v>
      </c>
      <c r="C585" s="394" t="s">
        <v>352</v>
      </c>
    </row>
    <row r="586" spans="1:3" hidden="1" x14ac:dyDescent="0.2">
      <c r="A586" s="399">
        <v>43529</v>
      </c>
      <c r="B586" s="397">
        <v>1</v>
      </c>
      <c r="C586" s="394" t="s">
        <v>352</v>
      </c>
    </row>
    <row r="587" spans="1:3" hidden="1" x14ac:dyDescent="0.2">
      <c r="A587" s="399">
        <v>43529</v>
      </c>
      <c r="B587" s="395">
        <v>97231.58</v>
      </c>
      <c r="C587" s="394" t="s">
        <v>514</v>
      </c>
    </row>
    <row r="588" spans="1:3" hidden="1" x14ac:dyDescent="0.2">
      <c r="A588" s="399">
        <v>43529</v>
      </c>
      <c r="B588" s="395">
        <v>53086.46</v>
      </c>
      <c r="C588" s="394" t="s">
        <v>511</v>
      </c>
    </row>
    <row r="589" spans="1:3" hidden="1" x14ac:dyDescent="0.2">
      <c r="A589" s="399">
        <v>43529</v>
      </c>
      <c r="B589" s="395">
        <v>106172.91</v>
      </c>
      <c r="C589" s="394" t="s">
        <v>520</v>
      </c>
    </row>
    <row r="590" spans="1:3" hidden="1" x14ac:dyDescent="0.2">
      <c r="A590" s="399">
        <v>43529</v>
      </c>
      <c r="B590" s="396"/>
      <c r="C590" s="394" t="s">
        <v>485</v>
      </c>
    </row>
    <row r="591" spans="1:3" hidden="1" x14ac:dyDescent="0.2">
      <c r="A591" s="399">
        <v>43529</v>
      </c>
      <c r="B591" s="395">
        <v>64057.95</v>
      </c>
      <c r="C591" s="394" t="s">
        <v>521</v>
      </c>
    </row>
    <row r="592" spans="1:3" hidden="1" x14ac:dyDescent="0.2">
      <c r="A592" s="399">
        <v>43529</v>
      </c>
      <c r="B592" s="395">
        <v>106172.91</v>
      </c>
      <c r="C592" s="394" t="s">
        <v>369</v>
      </c>
    </row>
    <row r="593" spans="1:3" hidden="1" x14ac:dyDescent="0.2">
      <c r="A593" s="399">
        <v>43529</v>
      </c>
      <c r="B593" s="397">
        <v>1</v>
      </c>
      <c r="C593" s="394" t="s">
        <v>352</v>
      </c>
    </row>
    <row r="594" spans="1:3" hidden="1" x14ac:dyDescent="0.2">
      <c r="A594" s="399">
        <v>43529</v>
      </c>
      <c r="B594" s="395">
        <v>47049.14</v>
      </c>
      <c r="C594" s="394" t="s">
        <v>363</v>
      </c>
    </row>
    <row r="595" spans="1:3" hidden="1" x14ac:dyDescent="0.2">
      <c r="A595" s="399">
        <v>43530</v>
      </c>
      <c r="B595" s="395">
        <v>37549</v>
      </c>
      <c r="C595" s="394" t="s">
        <v>522</v>
      </c>
    </row>
    <row r="596" spans="1:3" hidden="1" x14ac:dyDescent="0.2">
      <c r="A596" s="399">
        <v>43530</v>
      </c>
      <c r="B596" s="395">
        <v>64062.58</v>
      </c>
      <c r="C596" s="394" t="s">
        <v>523</v>
      </c>
    </row>
    <row r="597" spans="1:3" hidden="1" x14ac:dyDescent="0.2">
      <c r="A597" s="399">
        <v>43530</v>
      </c>
      <c r="B597" s="395">
        <v>149473.57</v>
      </c>
      <c r="C597" s="394" t="s">
        <v>352</v>
      </c>
    </row>
    <row r="598" spans="1:3" hidden="1" x14ac:dyDescent="0.2">
      <c r="A598" s="399">
        <v>43530</v>
      </c>
      <c r="B598" s="395">
        <v>121718.89</v>
      </c>
      <c r="C598" s="394" t="s">
        <v>370</v>
      </c>
    </row>
    <row r="599" spans="1:3" hidden="1" x14ac:dyDescent="0.2">
      <c r="A599" s="399">
        <v>43530</v>
      </c>
      <c r="B599" s="395">
        <v>53090.29</v>
      </c>
      <c r="C599" s="394" t="s">
        <v>502</v>
      </c>
    </row>
    <row r="600" spans="1:3" hidden="1" x14ac:dyDescent="0.2">
      <c r="A600" s="399">
        <v>43530</v>
      </c>
      <c r="B600" s="395">
        <v>53090.29</v>
      </c>
      <c r="C600" s="394" t="s">
        <v>524</v>
      </c>
    </row>
    <row r="601" spans="1:3" hidden="1" x14ac:dyDescent="0.2">
      <c r="A601" s="399">
        <v>43530</v>
      </c>
      <c r="B601" s="395">
        <v>121718.89</v>
      </c>
      <c r="C601" s="394" t="s">
        <v>359</v>
      </c>
    </row>
    <row r="602" spans="1:3" hidden="1" x14ac:dyDescent="0.2">
      <c r="A602" s="399">
        <v>43530</v>
      </c>
      <c r="B602" s="395">
        <v>80780.179999999993</v>
      </c>
      <c r="C602" s="394" t="s">
        <v>418</v>
      </c>
    </row>
    <row r="603" spans="1:3" hidden="1" x14ac:dyDescent="0.2">
      <c r="A603" s="399">
        <v>43530</v>
      </c>
      <c r="B603" s="395">
        <v>96379.3</v>
      </c>
      <c r="C603" s="394" t="s">
        <v>373</v>
      </c>
    </row>
    <row r="604" spans="1:3" hidden="1" x14ac:dyDescent="0.2">
      <c r="A604" s="399">
        <v>43530</v>
      </c>
      <c r="B604" s="395">
        <v>27689.89</v>
      </c>
      <c r="C604" s="394" t="s">
        <v>366</v>
      </c>
    </row>
    <row r="605" spans="1:3" hidden="1" x14ac:dyDescent="0.2">
      <c r="A605" s="399">
        <v>43531</v>
      </c>
      <c r="B605" s="395">
        <v>161664.9</v>
      </c>
      <c r="C605" s="394" t="s">
        <v>496</v>
      </c>
    </row>
    <row r="606" spans="1:3" hidden="1" x14ac:dyDescent="0.2">
      <c r="A606" s="399">
        <v>43531</v>
      </c>
      <c r="B606" s="395">
        <v>64104.03</v>
      </c>
      <c r="C606" s="394" t="s">
        <v>380</v>
      </c>
    </row>
    <row r="607" spans="1:3" hidden="1" x14ac:dyDescent="0.2">
      <c r="A607" s="399">
        <v>43531</v>
      </c>
      <c r="B607" s="395">
        <v>57693.63</v>
      </c>
      <c r="C607" s="394" t="s">
        <v>525</v>
      </c>
    </row>
    <row r="608" spans="1:3" hidden="1" x14ac:dyDescent="0.2">
      <c r="A608" s="399">
        <v>43531</v>
      </c>
      <c r="B608" s="395">
        <v>64104.03</v>
      </c>
      <c r="C608" s="394" t="s">
        <v>432</v>
      </c>
    </row>
    <row r="609" spans="1:3" hidden="1" x14ac:dyDescent="0.2">
      <c r="A609" s="399">
        <v>43531</v>
      </c>
      <c r="B609" s="395">
        <v>80832.45</v>
      </c>
      <c r="C609" s="394" t="s">
        <v>410</v>
      </c>
    </row>
    <row r="610" spans="1:3" hidden="1" x14ac:dyDescent="0.2">
      <c r="A610" s="399">
        <v>43531</v>
      </c>
      <c r="B610" s="396"/>
      <c r="C610" s="394" t="s">
        <v>352</v>
      </c>
    </row>
    <row r="611" spans="1:3" hidden="1" x14ac:dyDescent="0.2">
      <c r="A611" s="399">
        <v>43531</v>
      </c>
      <c r="B611" s="396"/>
      <c r="C611" s="394" t="s">
        <v>352</v>
      </c>
    </row>
    <row r="612" spans="1:3" hidden="1" x14ac:dyDescent="0.2">
      <c r="A612" s="399">
        <v>43531</v>
      </c>
      <c r="B612" s="396"/>
      <c r="C612" s="394" t="s">
        <v>431</v>
      </c>
    </row>
    <row r="613" spans="1:3" hidden="1" x14ac:dyDescent="0.2">
      <c r="A613" s="399">
        <v>43531</v>
      </c>
      <c r="B613" s="396"/>
      <c r="C613" s="394" t="s">
        <v>356</v>
      </c>
    </row>
    <row r="614" spans="1:3" hidden="1" x14ac:dyDescent="0.2">
      <c r="A614" s="399">
        <v>43531</v>
      </c>
      <c r="B614" s="395">
        <v>47812.18</v>
      </c>
      <c r="C614" s="394" t="s">
        <v>352</v>
      </c>
    </row>
    <row r="615" spans="1:3" hidden="1" x14ac:dyDescent="0.2">
      <c r="A615" s="399">
        <v>43535</v>
      </c>
      <c r="B615" s="396"/>
      <c r="C615" s="394" t="s">
        <v>507</v>
      </c>
    </row>
    <row r="616" spans="1:3" hidden="1" x14ac:dyDescent="0.2">
      <c r="A616" s="399">
        <v>43535</v>
      </c>
      <c r="B616" s="395">
        <v>45237.83</v>
      </c>
      <c r="C616" s="394" t="s">
        <v>368</v>
      </c>
    </row>
    <row r="617" spans="1:3" hidden="1" x14ac:dyDescent="0.2">
      <c r="A617" s="399">
        <v>43535</v>
      </c>
      <c r="B617" s="395">
        <v>183033.84</v>
      </c>
      <c r="C617" s="394" t="s">
        <v>354</v>
      </c>
    </row>
    <row r="618" spans="1:3" hidden="1" x14ac:dyDescent="0.2">
      <c r="A618" s="399">
        <v>43535</v>
      </c>
      <c r="B618" s="395">
        <v>44258.45</v>
      </c>
      <c r="C618" s="394" t="s">
        <v>401</v>
      </c>
    </row>
    <row r="619" spans="1:3" hidden="1" x14ac:dyDescent="0.2">
      <c r="A619" s="399">
        <v>43535</v>
      </c>
      <c r="B619" s="395">
        <v>61011.28</v>
      </c>
      <c r="C619" s="394" t="s">
        <v>370</v>
      </c>
    </row>
    <row r="620" spans="1:3" hidden="1" x14ac:dyDescent="0.2">
      <c r="A620" s="399">
        <v>43535</v>
      </c>
      <c r="B620" s="396"/>
      <c r="C620" s="394" t="s">
        <v>352</v>
      </c>
    </row>
    <row r="621" spans="1:3" hidden="1" x14ac:dyDescent="0.2">
      <c r="A621" s="399">
        <v>43535</v>
      </c>
      <c r="B621" s="395">
        <v>57800.160000000003</v>
      </c>
      <c r="C621" s="394" t="s">
        <v>352</v>
      </c>
    </row>
    <row r="622" spans="1:3" hidden="1" x14ac:dyDescent="0.2">
      <c r="A622" s="399">
        <v>43535</v>
      </c>
      <c r="B622" s="395">
        <v>61011.28</v>
      </c>
      <c r="C622" s="394" t="s">
        <v>367</v>
      </c>
    </row>
    <row r="623" spans="1:3" hidden="1" x14ac:dyDescent="0.2">
      <c r="A623" s="399">
        <v>43535</v>
      </c>
      <c r="B623" s="395">
        <v>80981.710000000006</v>
      </c>
      <c r="C623" s="394" t="s">
        <v>420</v>
      </c>
    </row>
    <row r="624" spans="1:3" hidden="1" x14ac:dyDescent="0.2">
      <c r="A624" s="399">
        <v>43535</v>
      </c>
      <c r="B624" s="395">
        <v>153618.42000000001</v>
      </c>
      <c r="C624" s="394" t="s">
        <v>396</v>
      </c>
    </row>
    <row r="625" spans="1:3" hidden="1" x14ac:dyDescent="0.2">
      <c r="A625" s="399">
        <v>43535</v>
      </c>
      <c r="B625" s="396"/>
      <c r="C625" s="394" t="s">
        <v>373</v>
      </c>
    </row>
    <row r="626" spans="1:3" hidden="1" x14ac:dyDescent="0.2">
      <c r="A626" s="399">
        <v>43535</v>
      </c>
      <c r="B626" s="396"/>
      <c r="C626" s="394" t="s">
        <v>370</v>
      </c>
    </row>
    <row r="627" spans="1:3" hidden="1" x14ac:dyDescent="0.2">
      <c r="A627" s="399">
        <v>43535</v>
      </c>
      <c r="B627" s="395">
        <v>95800.93</v>
      </c>
      <c r="C627" s="394" t="s">
        <v>377</v>
      </c>
    </row>
    <row r="628" spans="1:3" hidden="1" x14ac:dyDescent="0.2">
      <c r="A628" s="399">
        <v>43536</v>
      </c>
      <c r="B628" s="396"/>
      <c r="C628" s="394" t="s">
        <v>370</v>
      </c>
    </row>
    <row r="629" spans="1:3" hidden="1" x14ac:dyDescent="0.2">
      <c r="A629" s="399">
        <v>43536</v>
      </c>
      <c r="B629" s="397">
        <v>1</v>
      </c>
      <c r="C629" s="394" t="s">
        <v>444</v>
      </c>
    </row>
    <row r="630" spans="1:3" hidden="1" x14ac:dyDescent="0.2">
      <c r="A630" s="399">
        <v>43536</v>
      </c>
      <c r="B630" s="395">
        <v>192993.68</v>
      </c>
      <c r="C630" s="394" t="s">
        <v>406</v>
      </c>
    </row>
    <row r="631" spans="1:3" hidden="1" x14ac:dyDescent="0.2">
      <c r="A631" s="399">
        <v>43536</v>
      </c>
      <c r="B631" s="396"/>
      <c r="C631" s="394" t="s">
        <v>502</v>
      </c>
    </row>
    <row r="632" spans="1:3" hidden="1" x14ac:dyDescent="0.2">
      <c r="A632" s="399">
        <v>43536</v>
      </c>
      <c r="B632" s="396"/>
      <c r="C632" s="394" t="s">
        <v>526</v>
      </c>
    </row>
    <row r="633" spans="1:3" hidden="1" x14ac:dyDescent="0.2">
      <c r="A633" s="399">
        <v>43536</v>
      </c>
      <c r="B633" s="396"/>
      <c r="C633" s="394" t="s">
        <v>527</v>
      </c>
    </row>
    <row r="634" spans="1:3" hidden="1" x14ac:dyDescent="0.2">
      <c r="A634" s="399">
        <v>43536</v>
      </c>
      <c r="B634" s="395">
        <v>53312.93</v>
      </c>
      <c r="C634" s="394" t="s">
        <v>457</v>
      </c>
    </row>
    <row r="635" spans="1:3" hidden="1" x14ac:dyDescent="0.2">
      <c r="A635" s="399">
        <v>43536</v>
      </c>
      <c r="B635" s="395">
        <v>97646.39</v>
      </c>
      <c r="C635" s="394" t="s">
        <v>456</v>
      </c>
    </row>
    <row r="636" spans="1:3" hidden="1" x14ac:dyDescent="0.2">
      <c r="A636" s="399">
        <v>43536</v>
      </c>
      <c r="B636" s="396"/>
      <c r="C636" s="394" t="s">
        <v>385</v>
      </c>
    </row>
    <row r="637" spans="1:3" hidden="1" x14ac:dyDescent="0.2">
      <c r="A637" s="399">
        <v>43536</v>
      </c>
      <c r="B637" s="396"/>
      <c r="C637" s="394" t="s">
        <v>369</v>
      </c>
    </row>
    <row r="638" spans="1:3" hidden="1" x14ac:dyDescent="0.2">
      <c r="A638" s="399">
        <v>43536</v>
      </c>
      <c r="B638" s="395">
        <v>287889.84999999998</v>
      </c>
      <c r="C638" s="394" t="s">
        <v>399</v>
      </c>
    </row>
    <row r="639" spans="1:3" hidden="1" x14ac:dyDescent="0.2">
      <c r="A639" s="399">
        <v>43536</v>
      </c>
      <c r="B639" s="395">
        <v>53312.93</v>
      </c>
      <c r="C639" s="394" t="s">
        <v>384</v>
      </c>
    </row>
    <row r="640" spans="1:3" hidden="1" x14ac:dyDescent="0.2">
      <c r="A640" s="399">
        <v>43536</v>
      </c>
      <c r="B640" s="396"/>
      <c r="C640" s="394" t="s">
        <v>478</v>
      </c>
    </row>
    <row r="641" spans="1:3" hidden="1" x14ac:dyDescent="0.2">
      <c r="A641" s="399">
        <v>43536</v>
      </c>
      <c r="B641" s="396"/>
      <c r="C641" s="394" t="s">
        <v>502</v>
      </c>
    </row>
    <row r="642" spans="1:3" hidden="1" x14ac:dyDescent="0.2">
      <c r="A642" s="399">
        <v>43536</v>
      </c>
      <c r="B642" s="396"/>
      <c r="C642" s="394" t="s">
        <v>528</v>
      </c>
    </row>
    <row r="643" spans="1:3" hidden="1" x14ac:dyDescent="0.2">
      <c r="A643" s="399">
        <v>43537</v>
      </c>
      <c r="B643" s="396"/>
      <c r="C643" s="394" t="s">
        <v>529</v>
      </c>
    </row>
    <row r="644" spans="1:3" hidden="1" x14ac:dyDescent="0.2">
      <c r="A644" s="399">
        <v>43537</v>
      </c>
      <c r="B644" s="396"/>
      <c r="C644" s="394" t="s">
        <v>409</v>
      </c>
    </row>
    <row r="645" spans="1:3" hidden="1" x14ac:dyDescent="0.2">
      <c r="A645" s="399">
        <v>43537</v>
      </c>
      <c r="B645" s="395">
        <v>53063.69</v>
      </c>
      <c r="C645" s="394" t="s">
        <v>486</v>
      </c>
    </row>
    <row r="646" spans="1:3" hidden="1" x14ac:dyDescent="0.2">
      <c r="A646" s="399">
        <v>43537</v>
      </c>
      <c r="B646" s="396"/>
      <c r="C646" s="394" t="s">
        <v>392</v>
      </c>
    </row>
    <row r="647" spans="1:3" hidden="1" x14ac:dyDescent="0.2">
      <c r="A647" s="399">
        <v>43537</v>
      </c>
      <c r="B647" s="396"/>
      <c r="C647" s="394" t="s">
        <v>360</v>
      </c>
    </row>
    <row r="648" spans="1:3" hidden="1" x14ac:dyDescent="0.2">
      <c r="A648" s="399">
        <v>43537</v>
      </c>
      <c r="B648" s="395">
        <v>106127.38</v>
      </c>
      <c r="C648" s="394" t="s">
        <v>500</v>
      </c>
    </row>
    <row r="649" spans="1:3" hidden="1" x14ac:dyDescent="0.2">
      <c r="A649" s="399">
        <v>43537</v>
      </c>
      <c r="B649" s="395">
        <v>24908.42</v>
      </c>
      <c r="C649" s="394" t="s">
        <v>356</v>
      </c>
    </row>
    <row r="650" spans="1:3" hidden="1" x14ac:dyDescent="0.2">
      <c r="A650" s="399">
        <v>43537</v>
      </c>
      <c r="B650" s="396"/>
      <c r="C650" s="394" t="s">
        <v>530</v>
      </c>
    </row>
    <row r="651" spans="1:3" hidden="1" x14ac:dyDescent="0.2">
      <c r="A651" s="399">
        <v>43537</v>
      </c>
      <c r="B651" s="395">
        <v>108415.73</v>
      </c>
      <c r="C651" s="394" t="s">
        <v>531</v>
      </c>
    </row>
    <row r="652" spans="1:3" hidden="1" x14ac:dyDescent="0.2">
      <c r="A652" s="399">
        <v>43537</v>
      </c>
      <c r="B652" s="395">
        <v>42450.95</v>
      </c>
      <c r="C652" s="394" t="s">
        <v>373</v>
      </c>
    </row>
    <row r="653" spans="1:3" hidden="1" x14ac:dyDescent="0.2">
      <c r="A653" s="399">
        <v>43537</v>
      </c>
      <c r="B653" s="395">
        <v>88252.38</v>
      </c>
      <c r="C653" s="394" t="s">
        <v>393</v>
      </c>
    </row>
    <row r="654" spans="1:3" hidden="1" x14ac:dyDescent="0.2">
      <c r="A654" s="399">
        <v>43537</v>
      </c>
      <c r="B654" s="395">
        <v>95514.64</v>
      </c>
      <c r="C654" s="394" t="s">
        <v>409</v>
      </c>
    </row>
    <row r="655" spans="1:3" hidden="1" x14ac:dyDescent="0.2">
      <c r="A655" s="399">
        <v>43537</v>
      </c>
      <c r="B655" s="396"/>
      <c r="C655" s="394" t="s">
        <v>532</v>
      </c>
    </row>
    <row r="656" spans="1:3" hidden="1" x14ac:dyDescent="0.2">
      <c r="A656" s="399">
        <v>43537</v>
      </c>
      <c r="B656" s="396"/>
      <c r="C656" s="394" t="s">
        <v>533</v>
      </c>
    </row>
    <row r="657" spans="1:3" hidden="1" x14ac:dyDescent="0.2">
      <c r="A657" s="399">
        <v>43537</v>
      </c>
      <c r="B657" s="396"/>
      <c r="C657" s="394" t="s">
        <v>415</v>
      </c>
    </row>
    <row r="658" spans="1:3" hidden="1" x14ac:dyDescent="0.2">
      <c r="A658" s="399">
        <v>43537</v>
      </c>
      <c r="B658" s="395">
        <v>128060.95</v>
      </c>
      <c r="C658" s="394" t="s">
        <v>360</v>
      </c>
    </row>
    <row r="659" spans="1:3" hidden="1" x14ac:dyDescent="0.2">
      <c r="A659" s="399">
        <v>43537</v>
      </c>
      <c r="B659" s="395">
        <v>251890.62</v>
      </c>
      <c r="C659" s="394" t="s">
        <v>485</v>
      </c>
    </row>
    <row r="660" spans="1:3" hidden="1" x14ac:dyDescent="0.2">
      <c r="A660" s="399">
        <v>43537</v>
      </c>
      <c r="B660" s="396"/>
      <c r="C660" s="394" t="s">
        <v>510</v>
      </c>
    </row>
    <row r="661" spans="1:3" hidden="1" x14ac:dyDescent="0.2">
      <c r="A661" s="399">
        <v>43537</v>
      </c>
      <c r="B661" s="395">
        <v>27676.02</v>
      </c>
      <c r="C661" s="394" t="s">
        <v>534</v>
      </c>
    </row>
    <row r="662" spans="1:3" hidden="1" x14ac:dyDescent="0.2">
      <c r="A662" s="399">
        <v>43537</v>
      </c>
      <c r="B662" s="395">
        <v>27676.02</v>
      </c>
      <c r="C662" s="394" t="s">
        <v>444</v>
      </c>
    </row>
    <row r="663" spans="1:3" hidden="1" x14ac:dyDescent="0.2">
      <c r="A663" s="399">
        <v>43538</v>
      </c>
      <c r="B663" s="396"/>
      <c r="C663" s="394" t="s">
        <v>444</v>
      </c>
    </row>
    <row r="664" spans="1:3" hidden="1" x14ac:dyDescent="0.2">
      <c r="A664" s="399">
        <v>43538</v>
      </c>
      <c r="B664" s="395">
        <v>66138.899999999994</v>
      </c>
      <c r="C664" s="394" t="s">
        <v>444</v>
      </c>
    </row>
    <row r="665" spans="1:3" hidden="1" x14ac:dyDescent="0.2">
      <c r="A665" s="399">
        <v>43538</v>
      </c>
      <c r="B665" s="395">
        <v>47627.77</v>
      </c>
      <c r="C665" s="394" t="s">
        <v>356</v>
      </c>
    </row>
    <row r="666" spans="1:3" hidden="1" x14ac:dyDescent="0.2">
      <c r="A666" s="399">
        <v>43538</v>
      </c>
      <c r="B666" s="396"/>
      <c r="C666" s="394" t="s">
        <v>477</v>
      </c>
    </row>
    <row r="667" spans="1:3" hidden="1" x14ac:dyDescent="0.2">
      <c r="A667" s="399">
        <v>43538</v>
      </c>
      <c r="B667" s="396"/>
      <c r="C667" s="394" t="s">
        <v>462</v>
      </c>
    </row>
    <row r="668" spans="1:3" hidden="1" x14ac:dyDescent="0.2">
      <c r="A668" s="399">
        <v>43538</v>
      </c>
      <c r="B668" s="396"/>
      <c r="C668" s="394" t="s">
        <v>370</v>
      </c>
    </row>
    <row r="669" spans="1:3" hidden="1" x14ac:dyDescent="0.2">
      <c r="A669" s="399">
        <v>43538</v>
      </c>
      <c r="B669" s="395">
        <v>127713.55</v>
      </c>
      <c r="C669" s="394" t="s">
        <v>535</v>
      </c>
    </row>
    <row r="670" spans="1:3" hidden="1" x14ac:dyDescent="0.2">
      <c r="A670" s="399">
        <v>43538</v>
      </c>
      <c r="B670" s="396"/>
      <c r="C670" s="394" t="s">
        <v>399</v>
      </c>
    </row>
    <row r="671" spans="1:3" hidden="1" x14ac:dyDescent="0.2">
      <c r="A671" s="399">
        <v>43538</v>
      </c>
      <c r="B671" s="395">
        <v>80520.679999999993</v>
      </c>
      <c r="C671" s="394" t="s">
        <v>390</v>
      </c>
    </row>
    <row r="672" spans="1:3" hidden="1" x14ac:dyDescent="0.2">
      <c r="A672" s="399">
        <v>43538</v>
      </c>
      <c r="B672" s="395">
        <v>20350.43</v>
      </c>
      <c r="C672" s="394" t="s">
        <v>527</v>
      </c>
    </row>
    <row r="673" spans="1:3" hidden="1" x14ac:dyDescent="0.2">
      <c r="A673" s="399">
        <v>43538</v>
      </c>
      <c r="B673" s="395">
        <v>60663.93</v>
      </c>
      <c r="C673" s="394" t="s">
        <v>428</v>
      </c>
    </row>
    <row r="674" spans="1:3" hidden="1" x14ac:dyDescent="0.2">
      <c r="A674" s="399">
        <v>43538</v>
      </c>
      <c r="B674" s="395">
        <v>115001.15</v>
      </c>
      <c r="C674" s="394" t="s">
        <v>363</v>
      </c>
    </row>
    <row r="675" spans="1:3" hidden="1" x14ac:dyDescent="0.2">
      <c r="A675" s="399">
        <v>43538</v>
      </c>
      <c r="B675" s="395">
        <v>60663.93</v>
      </c>
      <c r="C675" s="394" t="s">
        <v>352</v>
      </c>
    </row>
    <row r="676" spans="1:3" hidden="1" x14ac:dyDescent="0.2">
      <c r="A676" s="399">
        <v>43538</v>
      </c>
      <c r="B676" s="395">
        <v>95255.52</v>
      </c>
      <c r="C676" s="394" t="s">
        <v>354</v>
      </c>
    </row>
    <row r="677" spans="1:3" hidden="1" x14ac:dyDescent="0.2">
      <c r="A677" s="399">
        <v>43538</v>
      </c>
      <c r="B677" s="395">
        <v>60663.93</v>
      </c>
      <c r="C677" s="394" t="s">
        <v>445</v>
      </c>
    </row>
    <row r="678" spans="1:3" hidden="1" x14ac:dyDescent="0.2">
      <c r="A678" s="399">
        <v>43538</v>
      </c>
      <c r="B678" s="396"/>
      <c r="C678" s="394" t="s">
        <v>365</v>
      </c>
    </row>
    <row r="679" spans="1:3" hidden="1" x14ac:dyDescent="0.2">
      <c r="A679" s="399">
        <v>43539</v>
      </c>
      <c r="B679" s="396"/>
      <c r="C679" s="394" t="s">
        <v>373</v>
      </c>
    </row>
    <row r="680" spans="1:3" hidden="1" x14ac:dyDescent="0.2">
      <c r="A680" s="399">
        <v>43539</v>
      </c>
      <c r="B680" s="396"/>
      <c r="C680" s="394" t="s">
        <v>536</v>
      </c>
    </row>
    <row r="681" spans="1:3" hidden="1" x14ac:dyDescent="0.2">
      <c r="A681" s="399">
        <v>43539</v>
      </c>
      <c r="B681" s="396"/>
      <c r="C681" s="394" t="s">
        <v>413</v>
      </c>
    </row>
    <row r="682" spans="1:3" hidden="1" x14ac:dyDescent="0.2">
      <c r="A682" s="399">
        <v>43539</v>
      </c>
      <c r="B682" s="395">
        <v>142476.07</v>
      </c>
      <c r="C682" s="394" t="s">
        <v>445</v>
      </c>
    </row>
    <row r="683" spans="1:3" hidden="1" x14ac:dyDescent="0.2">
      <c r="A683" s="399">
        <v>43539</v>
      </c>
      <c r="B683" s="395">
        <v>105537.83</v>
      </c>
      <c r="C683" s="394" t="s">
        <v>372</v>
      </c>
    </row>
    <row r="684" spans="1:3" hidden="1" x14ac:dyDescent="0.2">
      <c r="A684" s="399">
        <v>43539</v>
      </c>
      <c r="B684" s="395">
        <v>27522.27</v>
      </c>
      <c r="C684" s="394" t="s">
        <v>369</v>
      </c>
    </row>
    <row r="685" spans="1:3" hidden="1" x14ac:dyDescent="0.2">
      <c r="A685" s="399">
        <v>43539</v>
      </c>
      <c r="B685" s="396"/>
      <c r="C685" s="394" t="s">
        <v>537</v>
      </c>
    </row>
    <row r="686" spans="1:3" hidden="1" x14ac:dyDescent="0.2">
      <c r="A686" s="399">
        <v>43539</v>
      </c>
      <c r="B686" s="395">
        <v>194244.57</v>
      </c>
      <c r="C686" s="394" t="s">
        <v>462</v>
      </c>
    </row>
    <row r="687" spans="1:3" hidden="1" x14ac:dyDescent="0.2">
      <c r="A687" s="399">
        <v>43539</v>
      </c>
      <c r="B687" s="395">
        <v>54988.73</v>
      </c>
      <c r="C687" s="394" t="s">
        <v>370</v>
      </c>
    </row>
    <row r="688" spans="1:3" hidden="1" x14ac:dyDescent="0.2">
      <c r="A688" s="399">
        <v>43539</v>
      </c>
      <c r="B688" s="396"/>
      <c r="C688" s="394" t="s">
        <v>526</v>
      </c>
    </row>
    <row r="689" spans="1:3" hidden="1" x14ac:dyDescent="0.2">
      <c r="A689" s="399">
        <v>43539</v>
      </c>
      <c r="B689" s="395">
        <v>72262.070000000007</v>
      </c>
      <c r="C689" s="394" t="s">
        <v>352</v>
      </c>
    </row>
    <row r="690" spans="1:3" hidden="1" x14ac:dyDescent="0.2">
      <c r="A690" s="399">
        <v>43539</v>
      </c>
      <c r="B690" s="395">
        <v>35104.85</v>
      </c>
      <c r="C690" s="394" t="s">
        <v>538</v>
      </c>
    </row>
    <row r="691" spans="1:3" hidden="1" x14ac:dyDescent="0.2">
      <c r="A691" s="399">
        <v>43539</v>
      </c>
      <c r="B691" s="395">
        <v>60491.040000000001</v>
      </c>
      <c r="C691" s="394" t="s">
        <v>356</v>
      </c>
    </row>
    <row r="692" spans="1:3" hidden="1" x14ac:dyDescent="0.2">
      <c r="A692" s="399">
        <v>43539</v>
      </c>
      <c r="B692" s="395">
        <v>80291.19</v>
      </c>
      <c r="C692" s="394" t="s">
        <v>483</v>
      </c>
    </row>
    <row r="693" spans="1:3" hidden="1" x14ac:dyDescent="0.2">
      <c r="A693" s="399">
        <v>43539</v>
      </c>
      <c r="B693" s="396"/>
      <c r="C693" s="394" t="s">
        <v>370</v>
      </c>
    </row>
    <row r="694" spans="1:3" hidden="1" x14ac:dyDescent="0.2">
      <c r="A694" s="399">
        <v>43539</v>
      </c>
      <c r="B694" s="396"/>
      <c r="C694" s="394" t="s">
        <v>539</v>
      </c>
    </row>
    <row r="695" spans="1:3" hidden="1" x14ac:dyDescent="0.2">
      <c r="A695" s="399">
        <v>43539</v>
      </c>
      <c r="B695" s="395">
        <v>40096.22</v>
      </c>
      <c r="C695" s="394" t="s">
        <v>370</v>
      </c>
    </row>
    <row r="696" spans="1:3" hidden="1" x14ac:dyDescent="0.2">
      <c r="A696" s="399">
        <v>43539</v>
      </c>
      <c r="B696" s="395">
        <v>60491.040000000001</v>
      </c>
      <c r="C696" s="394" t="s">
        <v>367</v>
      </c>
    </row>
    <row r="697" spans="1:3" hidden="1" x14ac:dyDescent="0.2">
      <c r="A697" s="399">
        <v>43539</v>
      </c>
      <c r="B697" s="396"/>
      <c r="C697" s="394" t="s">
        <v>378</v>
      </c>
    </row>
    <row r="698" spans="1:3" hidden="1" x14ac:dyDescent="0.2">
      <c r="A698" s="399">
        <v>43539</v>
      </c>
      <c r="B698" s="396"/>
      <c r="C698" s="394" t="s">
        <v>435</v>
      </c>
    </row>
    <row r="699" spans="1:3" hidden="1" x14ac:dyDescent="0.2">
      <c r="A699" s="399">
        <v>43539</v>
      </c>
      <c r="B699" s="395">
        <v>452335.66</v>
      </c>
      <c r="C699" s="394" t="s">
        <v>397</v>
      </c>
    </row>
    <row r="700" spans="1:3" hidden="1" x14ac:dyDescent="0.2">
      <c r="A700" s="399">
        <v>43539</v>
      </c>
      <c r="B700" s="396"/>
      <c r="C700" s="394" t="s">
        <v>356</v>
      </c>
    </row>
    <row r="701" spans="1:3" hidden="1" x14ac:dyDescent="0.2">
      <c r="A701" s="399">
        <v>43539</v>
      </c>
      <c r="B701" s="396"/>
      <c r="C701" s="394" t="s">
        <v>540</v>
      </c>
    </row>
    <row r="702" spans="1:3" hidden="1" x14ac:dyDescent="0.2">
      <c r="A702" s="399">
        <v>43542</v>
      </c>
      <c r="B702" s="396"/>
      <c r="C702" s="394" t="s">
        <v>396</v>
      </c>
    </row>
    <row r="703" spans="1:3" hidden="1" x14ac:dyDescent="0.2">
      <c r="A703" s="399">
        <v>43542</v>
      </c>
      <c r="B703" s="395">
        <v>380150.38</v>
      </c>
      <c r="C703" s="394" t="s">
        <v>392</v>
      </c>
    </row>
    <row r="704" spans="1:3" hidden="1" x14ac:dyDescent="0.2">
      <c r="A704" s="399">
        <v>43542</v>
      </c>
      <c r="B704" s="395">
        <v>31335.08</v>
      </c>
      <c r="C704" s="394" t="s">
        <v>377</v>
      </c>
    </row>
    <row r="705" spans="1:3" hidden="1" x14ac:dyDescent="0.2">
      <c r="A705" s="399">
        <v>43542</v>
      </c>
      <c r="B705" s="395">
        <v>63692.32</v>
      </c>
      <c r="C705" s="394" t="s">
        <v>541</v>
      </c>
    </row>
    <row r="706" spans="1:3" hidden="1" x14ac:dyDescent="0.2">
      <c r="A706" s="399">
        <v>43542</v>
      </c>
      <c r="B706" s="395">
        <v>158350.35</v>
      </c>
      <c r="C706" s="394" t="s">
        <v>542</v>
      </c>
    </row>
    <row r="707" spans="1:3" hidden="1" x14ac:dyDescent="0.2">
      <c r="A707" s="399">
        <v>43542</v>
      </c>
      <c r="B707" s="395">
        <v>35114.519999999997</v>
      </c>
      <c r="C707" s="394" t="s">
        <v>543</v>
      </c>
    </row>
    <row r="708" spans="1:3" hidden="1" x14ac:dyDescent="0.2">
      <c r="A708" s="399">
        <v>43542</v>
      </c>
      <c r="B708" s="395">
        <v>80313.31</v>
      </c>
      <c r="C708" s="394" t="s">
        <v>540</v>
      </c>
    </row>
    <row r="709" spans="1:3" hidden="1" x14ac:dyDescent="0.2">
      <c r="A709" s="399">
        <v>43542</v>
      </c>
      <c r="B709" s="395">
        <v>52783.45</v>
      </c>
      <c r="C709" s="394" t="s">
        <v>423</v>
      </c>
    </row>
    <row r="710" spans="1:3" hidden="1" x14ac:dyDescent="0.2">
      <c r="A710" s="399">
        <v>43542</v>
      </c>
      <c r="B710" s="396"/>
      <c r="C710" s="394" t="s">
        <v>511</v>
      </c>
    </row>
    <row r="711" spans="1:3" hidden="1" x14ac:dyDescent="0.2">
      <c r="A711" s="399">
        <v>43542</v>
      </c>
      <c r="B711" s="395">
        <v>87786.31</v>
      </c>
      <c r="C711" s="394" t="s">
        <v>397</v>
      </c>
    </row>
    <row r="712" spans="1:3" hidden="1" x14ac:dyDescent="0.2">
      <c r="A712" s="399">
        <v>43542</v>
      </c>
      <c r="B712" s="395">
        <v>72281.97</v>
      </c>
      <c r="C712" s="394" t="s">
        <v>399</v>
      </c>
    </row>
    <row r="713" spans="1:3" hidden="1" x14ac:dyDescent="0.2">
      <c r="A713" s="399">
        <v>43542</v>
      </c>
      <c r="B713" s="395">
        <v>52783.45</v>
      </c>
      <c r="C713" s="394" t="s">
        <v>529</v>
      </c>
    </row>
    <row r="714" spans="1:3" hidden="1" x14ac:dyDescent="0.2">
      <c r="A714" s="399">
        <v>43542</v>
      </c>
      <c r="B714" s="395">
        <v>105566.9</v>
      </c>
      <c r="C714" s="394" t="s">
        <v>511</v>
      </c>
    </row>
    <row r="715" spans="1:3" hidden="1" x14ac:dyDescent="0.2">
      <c r="A715" s="399">
        <v>43542</v>
      </c>
      <c r="B715" s="395">
        <v>121015.42</v>
      </c>
      <c r="C715" s="394" t="s">
        <v>356</v>
      </c>
    </row>
    <row r="716" spans="1:3" hidden="1" x14ac:dyDescent="0.2">
      <c r="A716" s="399">
        <v>43542</v>
      </c>
      <c r="B716" s="395">
        <v>32984.29</v>
      </c>
      <c r="C716" s="394" t="s">
        <v>542</v>
      </c>
    </row>
    <row r="717" spans="1:3" hidden="1" x14ac:dyDescent="0.2">
      <c r="A717" s="399">
        <v>43542</v>
      </c>
      <c r="B717" s="395">
        <v>24776.87</v>
      </c>
      <c r="C717" s="394" t="s">
        <v>352</v>
      </c>
    </row>
    <row r="718" spans="1:3" hidden="1" x14ac:dyDescent="0.2">
      <c r="A718" s="399">
        <v>43542</v>
      </c>
      <c r="B718" s="395">
        <v>95010.21</v>
      </c>
      <c r="C718" s="394" t="s">
        <v>409</v>
      </c>
    </row>
    <row r="719" spans="1:3" hidden="1" x14ac:dyDescent="0.2">
      <c r="A719" s="399">
        <v>43542</v>
      </c>
      <c r="B719" s="396"/>
      <c r="C719" s="394" t="s">
        <v>459</v>
      </c>
    </row>
    <row r="720" spans="1:3" hidden="1" x14ac:dyDescent="0.2">
      <c r="A720" s="399">
        <v>43542</v>
      </c>
      <c r="B720" s="395">
        <v>63692.32</v>
      </c>
      <c r="C720" s="394" t="s">
        <v>501</v>
      </c>
    </row>
    <row r="721" spans="1:3" hidden="1" x14ac:dyDescent="0.2">
      <c r="A721" s="399">
        <v>43542</v>
      </c>
      <c r="B721" s="395">
        <v>60507.7</v>
      </c>
      <c r="C721" s="394" t="s">
        <v>354</v>
      </c>
    </row>
    <row r="722" spans="1:3" hidden="1" x14ac:dyDescent="0.2">
      <c r="A722" s="399">
        <v>43542</v>
      </c>
      <c r="B722" s="395">
        <v>202243.5</v>
      </c>
      <c r="C722" s="394" t="s">
        <v>477</v>
      </c>
    </row>
    <row r="723" spans="1:3" hidden="1" x14ac:dyDescent="0.2">
      <c r="A723" s="399">
        <v>43542</v>
      </c>
      <c r="B723" s="395">
        <v>52783.45</v>
      </c>
      <c r="C723" s="394" t="s">
        <v>459</v>
      </c>
    </row>
    <row r="724" spans="1:3" hidden="1" x14ac:dyDescent="0.2">
      <c r="A724" s="399">
        <v>43542</v>
      </c>
      <c r="B724" s="396"/>
      <c r="C724" s="394" t="s">
        <v>544</v>
      </c>
    </row>
    <row r="725" spans="1:3" hidden="1" x14ac:dyDescent="0.2">
      <c r="A725" s="399">
        <v>43542</v>
      </c>
      <c r="B725" s="395">
        <v>47505.1</v>
      </c>
      <c r="C725" s="394" t="s">
        <v>445</v>
      </c>
    </row>
    <row r="726" spans="1:3" hidden="1" x14ac:dyDescent="0.2">
      <c r="A726" s="399">
        <v>43542</v>
      </c>
      <c r="B726" s="395">
        <v>47505.1</v>
      </c>
      <c r="C726" s="394" t="s">
        <v>401</v>
      </c>
    </row>
    <row r="727" spans="1:3" hidden="1" x14ac:dyDescent="0.2">
      <c r="A727" s="399">
        <v>43542</v>
      </c>
      <c r="B727" s="396"/>
      <c r="C727" s="394" t="s">
        <v>545</v>
      </c>
    </row>
    <row r="728" spans="1:3" hidden="1" x14ac:dyDescent="0.2">
      <c r="A728" s="399">
        <v>43542</v>
      </c>
      <c r="B728" s="395">
        <v>84453.52</v>
      </c>
      <c r="C728" s="394" t="s">
        <v>544</v>
      </c>
    </row>
    <row r="729" spans="1:3" hidden="1" x14ac:dyDescent="0.2">
      <c r="A729" s="399">
        <v>43542</v>
      </c>
      <c r="B729" s="395">
        <v>91842.78</v>
      </c>
      <c r="C729" s="394" t="s">
        <v>352</v>
      </c>
    </row>
    <row r="730" spans="1:3" hidden="1" x14ac:dyDescent="0.2">
      <c r="A730" s="399">
        <v>43542</v>
      </c>
      <c r="B730" s="395">
        <v>116475.77</v>
      </c>
      <c r="C730" s="394" t="s">
        <v>365</v>
      </c>
    </row>
    <row r="731" spans="1:3" hidden="1" x14ac:dyDescent="0.2">
      <c r="A731" s="399">
        <v>43542</v>
      </c>
      <c r="B731" s="395">
        <v>127384.65</v>
      </c>
      <c r="C731" s="394" t="s">
        <v>516</v>
      </c>
    </row>
    <row r="732" spans="1:3" hidden="1" x14ac:dyDescent="0.2">
      <c r="A732" s="399">
        <v>43543</v>
      </c>
      <c r="B732" s="396"/>
      <c r="C732" s="394" t="s">
        <v>519</v>
      </c>
    </row>
    <row r="733" spans="1:3" hidden="1" x14ac:dyDescent="0.2">
      <c r="A733" s="399">
        <v>43543</v>
      </c>
      <c r="B733" s="395">
        <v>158528.70000000001</v>
      </c>
      <c r="C733" s="394" t="s">
        <v>445</v>
      </c>
    </row>
    <row r="734" spans="1:3" hidden="1" x14ac:dyDescent="0.2">
      <c r="A734" s="399">
        <v>43543</v>
      </c>
      <c r="B734" s="397">
        <v>1</v>
      </c>
      <c r="C734" s="394" t="s">
        <v>381</v>
      </c>
    </row>
    <row r="735" spans="1:3" hidden="1" x14ac:dyDescent="0.2">
      <c r="A735" s="399">
        <v>43543</v>
      </c>
      <c r="B735" s="395">
        <v>50369.17</v>
      </c>
      <c r="C735" s="394" t="s">
        <v>378</v>
      </c>
    </row>
    <row r="736" spans="1:3" hidden="1" x14ac:dyDescent="0.2">
      <c r="A736" s="399">
        <v>43543</v>
      </c>
      <c r="B736" s="395">
        <v>32605.79</v>
      </c>
      <c r="C736" s="394" t="s">
        <v>460</v>
      </c>
    </row>
    <row r="737" spans="1:3" hidden="1" x14ac:dyDescent="0.2">
      <c r="A737" s="399">
        <v>43543</v>
      </c>
      <c r="B737" s="395">
        <v>118412.54</v>
      </c>
      <c r="C737" s="394" t="s">
        <v>530</v>
      </c>
    </row>
    <row r="738" spans="1:3" hidden="1" x14ac:dyDescent="0.2">
      <c r="A738" s="399">
        <v>43543</v>
      </c>
      <c r="B738" s="395">
        <v>46959.99</v>
      </c>
      <c r="C738" s="394" t="s">
        <v>356</v>
      </c>
    </row>
    <row r="739" spans="1:3" hidden="1" x14ac:dyDescent="0.2">
      <c r="A739" s="399">
        <v>43543</v>
      </c>
      <c r="B739" s="395">
        <v>93919.99</v>
      </c>
      <c r="C739" s="394" t="s">
        <v>356</v>
      </c>
    </row>
    <row r="740" spans="1:3" hidden="1" x14ac:dyDescent="0.2">
      <c r="A740" s="399">
        <v>43543</v>
      </c>
      <c r="B740" s="395">
        <v>34711.58</v>
      </c>
      <c r="C740" s="394" t="s">
        <v>360</v>
      </c>
    </row>
    <row r="741" spans="1:3" hidden="1" x14ac:dyDescent="0.2">
      <c r="A741" s="399">
        <v>43543</v>
      </c>
      <c r="B741" s="395">
        <v>59607.47</v>
      </c>
      <c r="C741" s="394" t="s">
        <v>378</v>
      </c>
    </row>
    <row r="742" spans="1:3" hidden="1" x14ac:dyDescent="0.2">
      <c r="A742" s="399">
        <v>43543</v>
      </c>
      <c r="B742" s="395">
        <v>71452.539999999994</v>
      </c>
      <c r="C742" s="394" t="s">
        <v>370</v>
      </c>
    </row>
    <row r="743" spans="1:3" hidden="1" x14ac:dyDescent="0.2">
      <c r="A743" s="399">
        <v>43543</v>
      </c>
      <c r="B743" s="396"/>
      <c r="C743" s="394" t="s">
        <v>546</v>
      </c>
    </row>
    <row r="744" spans="1:3" hidden="1" x14ac:dyDescent="0.2">
      <c r="A744" s="399">
        <v>43543</v>
      </c>
      <c r="B744" s="396"/>
      <c r="C744" s="394" t="s">
        <v>465</v>
      </c>
    </row>
    <row r="745" spans="1:3" hidden="1" x14ac:dyDescent="0.2">
      <c r="A745" s="399">
        <v>43543</v>
      </c>
      <c r="B745" s="395">
        <v>170083.12</v>
      </c>
      <c r="C745" s="394" t="s">
        <v>408</v>
      </c>
    </row>
    <row r="746" spans="1:3" hidden="1" x14ac:dyDescent="0.2">
      <c r="A746" s="399">
        <v>43544</v>
      </c>
      <c r="B746" s="395">
        <v>151225.01999999999</v>
      </c>
      <c r="C746" s="394" t="s">
        <v>370</v>
      </c>
    </row>
    <row r="747" spans="1:3" hidden="1" x14ac:dyDescent="0.2">
      <c r="A747" s="399">
        <v>43544</v>
      </c>
      <c r="B747" s="395">
        <v>59487.19</v>
      </c>
      <c r="C747" s="394" t="s">
        <v>352</v>
      </c>
    </row>
    <row r="748" spans="1:3" hidden="1" x14ac:dyDescent="0.2">
      <c r="A748" s="399">
        <v>43544</v>
      </c>
      <c r="B748" s="395">
        <v>130851.98</v>
      </c>
      <c r="C748" s="394" t="s">
        <v>397</v>
      </c>
    </row>
    <row r="749" spans="1:3" hidden="1" x14ac:dyDescent="0.2">
      <c r="A749" s="399">
        <v>43544</v>
      </c>
      <c r="B749" s="395">
        <v>51893.22</v>
      </c>
      <c r="C749" s="394" t="s">
        <v>456</v>
      </c>
    </row>
    <row r="750" spans="1:3" hidden="1" x14ac:dyDescent="0.2">
      <c r="A750" s="399">
        <v>43544</v>
      </c>
      <c r="B750" s="395">
        <v>62618.09</v>
      </c>
      <c r="C750" s="394" t="s">
        <v>547</v>
      </c>
    </row>
    <row r="751" spans="1:3" hidden="1" x14ac:dyDescent="0.2">
      <c r="A751" s="399">
        <v>43544</v>
      </c>
      <c r="B751" s="395">
        <v>26415.3</v>
      </c>
      <c r="C751" s="394" t="s">
        <v>435</v>
      </c>
    </row>
    <row r="752" spans="1:3" hidden="1" x14ac:dyDescent="0.2">
      <c r="A752" s="399">
        <v>43544</v>
      </c>
      <c r="B752" s="395">
        <v>125236.19</v>
      </c>
      <c r="C752" s="394" t="s">
        <v>548</v>
      </c>
    </row>
    <row r="753" spans="1:3" hidden="1" x14ac:dyDescent="0.2">
      <c r="A753" s="399">
        <v>43544</v>
      </c>
      <c r="B753" s="395">
        <v>27065.54</v>
      </c>
      <c r="C753" s="394" t="s">
        <v>544</v>
      </c>
    </row>
    <row r="754" spans="1:3" hidden="1" x14ac:dyDescent="0.2">
      <c r="A754" s="399">
        <v>43544</v>
      </c>
      <c r="B754" s="396"/>
      <c r="C754" s="394" t="s">
        <v>463</v>
      </c>
    </row>
    <row r="755" spans="1:3" hidden="1" x14ac:dyDescent="0.2">
      <c r="A755" s="399">
        <v>43544</v>
      </c>
      <c r="B755" s="395">
        <v>95046.07</v>
      </c>
      <c r="C755" s="394" t="s">
        <v>444</v>
      </c>
    </row>
    <row r="756" spans="1:3" hidden="1" x14ac:dyDescent="0.2">
      <c r="A756" s="399">
        <v>43545</v>
      </c>
      <c r="B756" s="395">
        <v>33000.410000000003</v>
      </c>
      <c r="C756" s="394" t="s">
        <v>519</v>
      </c>
    </row>
    <row r="757" spans="1:3" hidden="1" x14ac:dyDescent="0.2">
      <c r="A757" s="399">
        <v>43545</v>
      </c>
      <c r="B757" s="396"/>
      <c r="C757" s="394" t="s">
        <v>549</v>
      </c>
    </row>
    <row r="758" spans="1:3" hidden="1" x14ac:dyDescent="0.2">
      <c r="A758" s="399">
        <v>43545</v>
      </c>
      <c r="B758" s="396"/>
      <c r="C758" s="394" t="s">
        <v>370</v>
      </c>
    </row>
    <row r="759" spans="1:3" hidden="1" x14ac:dyDescent="0.2">
      <c r="A759" s="399">
        <v>43545</v>
      </c>
      <c r="B759" s="396"/>
      <c r="C759" s="394" t="s">
        <v>525</v>
      </c>
    </row>
    <row r="760" spans="1:3" hidden="1" x14ac:dyDescent="0.2">
      <c r="A760" s="399">
        <v>43545</v>
      </c>
      <c r="B760" s="395">
        <v>94992.23</v>
      </c>
      <c r="C760" s="394" t="s">
        <v>440</v>
      </c>
    </row>
    <row r="761" spans="1:3" hidden="1" x14ac:dyDescent="0.2">
      <c r="A761" s="399">
        <v>43545</v>
      </c>
      <c r="B761" s="395">
        <v>94992.23</v>
      </c>
      <c r="C761" s="394" t="s">
        <v>440</v>
      </c>
    </row>
    <row r="762" spans="1:3" hidden="1" x14ac:dyDescent="0.2">
      <c r="A762" s="399">
        <v>43545</v>
      </c>
      <c r="B762" s="395">
        <v>32409.61</v>
      </c>
      <c r="C762" s="394" t="s">
        <v>478</v>
      </c>
    </row>
    <row r="763" spans="1:3" hidden="1" x14ac:dyDescent="0.2">
      <c r="A763" s="399">
        <v>43545</v>
      </c>
      <c r="B763" s="395">
        <v>46677.440000000002</v>
      </c>
      <c r="C763" s="394" t="s">
        <v>445</v>
      </c>
    </row>
    <row r="764" spans="1:3" hidden="1" x14ac:dyDescent="0.2">
      <c r="A764" s="399">
        <v>43545</v>
      </c>
      <c r="B764" s="395">
        <v>46677.440000000002</v>
      </c>
      <c r="C764" s="394" t="s">
        <v>396</v>
      </c>
    </row>
    <row r="765" spans="1:3" hidden="1" x14ac:dyDescent="0.2">
      <c r="A765" s="399">
        <v>43545</v>
      </c>
      <c r="B765" s="395">
        <v>59453.49</v>
      </c>
      <c r="C765" s="394" t="s">
        <v>401</v>
      </c>
    </row>
    <row r="766" spans="1:3" hidden="1" x14ac:dyDescent="0.2">
      <c r="A766" s="399">
        <v>43545</v>
      </c>
      <c r="B766" s="395">
        <v>38815.58</v>
      </c>
      <c r="C766" s="394" t="s">
        <v>370</v>
      </c>
    </row>
    <row r="767" spans="1:3" hidden="1" x14ac:dyDescent="0.2">
      <c r="A767" s="399">
        <v>43545</v>
      </c>
      <c r="B767" s="395">
        <v>116446.72</v>
      </c>
      <c r="C767" s="394" t="s">
        <v>409</v>
      </c>
    </row>
    <row r="768" spans="1:3" hidden="1" x14ac:dyDescent="0.2">
      <c r="A768" s="399">
        <v>43545</v>
      </c>
      <c r="B768" s="396"/>
      <c r="C768" s="394" t="s">
        <v>354</v>
      </c>
    </row>
    <row r="769" spans="1:3" hidden="1" x14ac:dyDescent="0.2">
      <c r="A769" s="399">
        <v>43545</v>
      </c>
      <c r="B769" s="397">
        <v>1</v>
      </c>
      <c r="C769" s="394" t="s">
        <v>352</v>
      </c>
    </row>
    <row r="770" spans="1:3" hidden="1" x14ac:dyDescent="0.2">
      <c r="A770" s="399">
        <v>43545</v>
      </c>
      <c r="B770" s="395">
        <v>71022.63</v>
      </c>
      <c r="C770" s="394" t="s">
        <v>359</v>
      </c>
    </row>
    <row r="771" spans="1:3" hidden="1" x14ac:dyDescent="0.2">
      <c r="A771" s="399">
        <v>43545</v>
      </c>
      <c r="B771" s="395">
        <v>116446.72</v>
      </c>
      <c r="C771" s="394" t="s">
        <v>399</v>
      </c>
    </row>
    <row r="772" spans="1:3" hidden="1" x14ac:dyDescent="0.2">
      <c r="A772" s="399">
        <v>43545</v>
      </c>
      <c r="B772" s="396"/>
      <c r="C772" s="394" t="s">
        <v>441</v>
      </c>
    </row>
    <row r="773" spans="1:3" hidden="1" x14ac:dyDescent="0.2">
      <c r="A773" s="399">
        <v>43545</v>
      </c>
      <c r="B773" s="396"/>
      <c r="C773" s="394" t="s">
        <v>369</v>
      </c>
    </row>
    <row r="774" spans="1:3" hidden="1" x14ac:dyDescent="0.2">
      <c r="A774" s="399">
        <v>43546</v>
      </c>
      <c r="B774" s="397">
        <v>1</v>
      </c>
      <c r="C774" s="394" t="s">
        <v>547</v>
      </c>
    </row>
    <row r="775" spans="1:3" hidden="1" x14ac:dyDescent="0.2">
      <c r="A775" s="399">
        <v>43546</v>
      </c>
      <c r="B775" s="396"/>
      <c r="C775" s="394" t="s">
        <v>516</v>
      </c>
    </row>
    <row r="776" spans="1:3" hidden="1" x14ac:dyDescent="0.2">
      <c r="A776" s="399">
        <v>43546</v>
      </c>
      <c r="B776" s="395">
        <v>94196.72</v>
      </c>
      <c r="C776" s="394" t="s">
        <v>550</v>
      </c>
    </row>
    <row r="777" spans="1:3" hidden="1" x14ac:dyDescent="0.2">
      <c r="A777" s="399">
        <v>43546</v>
      </c>
      <c r="B777" s="396"/>
      <c r="C777" s="394" t="s">
        <v>551</v>
      </c>
    </row>
    <row r="778" spans="1:3" hidden="1" x14ac:dyDescent="0.2">
      <c r="A778" s="399">
        <v>43546</v>
      </c>
      <c r="B778" s="396"/>
      <c r="C778" s="394" t="s">
        <v>552</v>
      </c>
    </row>
    <row r="779" spans="1:3" hidden="1" x14ac:dyDescent="0.2">
      <c r="A779" s="399">
        <v>43546</v>
      </c>
      <c r="B779" s="395">
        <v>40340.14</v>
      </c>
      <c r="C779" s="394" t="s">
        <v>507</v>
      </c>
    </row>
    <row r="780" spans="1:3" hidden="1" x14ac:dyDescent="0.2">
      <c r="A780" s="399">
        <v>43546</v>
      </c>
      <c r="B780" s="395">
        <v>94196.72</v>
      </c>
      <c r="C780" s="394" t="s">
        <v>369</v>
      </c>
    </row>
    <row r="781" spans="1:3" hidden="1" x14ac:dyDescent="0.2">
      <c r="A781" s="399">
        <v>43546</v>
      </c>
      <c r="B781" s="396"/>
      <c r="C781" s="394" t="s">
        <v>516</v>
      </c>
    </row>
    <row r="782" spans="1:3" hidden="1" x14ac:dyDescent="0.2">
      <c r="A782" s="399">
        <v>43546</v>
      </c>
      <c r="B782" s="395">
        <v>46286.53</v>
      </c>
      <c r="C782" s="394" t="s">
        <v>354</v>
      </c>
    </row>
    <row r="783" spans="1:3" hidden="1" x14ac:dyDescent="0.2">
      <c r="A783" s="399">
        <v>43546</v>
      </c>
      <c r="B783" s="395">
        <v>38490.519999999997</v>
      </c>
      <c r="C783" s="394" t="s">
        <v>352</v>
      </c>
    </row>
    <row r="784" spans="1:3" hidden="1" x14ac:dyDescent="0.2">
      <c r="A784" s="399">
        <v>43546</v>
      </c>
      <c r="B784" s="395">
        <v>32138.2</v>
      </c>
      <c r="C784" s="394" t="s">
        <v>553</v>
      </c>
    </row>
    <row r="785" spans="1:3" hidden="1" x14ac:dyDescent="0.2">
      <c r="A785" s="399">
        <v>43546</v>
      </c>
      <c r="B785" s="396"/>
      <c r="C785" s="394" t="s">
        <v>352</v>
      </c>
    </row>
    <row r="786" spans="1:3" hidden="1" x14ac:dyDescent="0.2">
      <c r="A786" s="399">
        <v>43546</v>
      </c>
      <c r="B786" s="396"/>
      <c r="C786" s="394" t="s">
        <v>457</v>
      </c>
    </row>
    <row r="787" spans="1:3" hidden="1" x14ac:dyDescent="0.2">
      <c r="A787" s="399">
        <v>43546</v>
      </c>
      <c r="B787" s="395">
        <v>62058.52</v>
      </c>
      <c r="C787" s="394" t="s">
        <v>519</v>
      </c>
    </row>
    <row r="788" spans="1:3" hidden="1" x14ac:dyDescent="0.2">
      <c r="A788" s="399">
        <v>43546</v>
      </c>
      <c r="B788" s="395">
        <v>89486.88</v>
      </c>
      <c r="C788" s="394" t="s">
        <v>392</v>
      </c>
    </row>
    <row r="789" spans="1:3" hidden="1" x14ac:dyDescent="0.2">
      <c r="A789" s="399">
        <v>43546</v>
      </c>
      <c r="B789" s="395">
        <v>148442.48000000001</v>
      </c>
      <c r="C789" s="394" t="s">
        <v>377</v>
      </c>
    </row>
    <row r="790" spans="1:3" hidden="1" x14ac:dyDescent="0.2">
      <c r="A790" s="399">
        <v>43546</v>
      </c>
      <c r="B790" s="396"/>
      <c r="C790" s="394" t="s">
        <v>525</v>
      </c>
    </row>
    <row r="791" spans="1:3" hidden="1" x14ac:dyDescent="0.2">
      <c r="A791" s="399">
        <v>43546</v>
      </c>
      <c r="B791" s="396"/>
      <c r="C791" s="394" t="s">
        <v>554</v>
      </c>
    </row>
    <row r="792" spans="1:3" hidden="1" x14ac:dyDescent="0.2">
      <c r="A792" s="399">
        <v>43549</v>
      </c>
      <c r="B792" s="395">
        <v>28919.279999999999</v>
      </c>
      <c r="C792" s="394" t="s">
        <v>522</v>
      </c>
    </row>
    <row r="793" spans="1:3" hidden="1" x14ac:dyDescent="0.2">
      <c r="A793" s="399">
        <v>43549</v>
      </c>
      <c r="B793" s="395">
        <v>32738.69</v>
      </c>
      <c r="C793" s="394" t="s">
        <v>508</v>
      </c>
    </row>
    <row r="794" spans="1:3" hidden="1" x14ac:dyDescent="0.2">
      <c r="A794" s="399">
        <v>43549</v>
      </c>
      <c r="B794" s="395">
        <v>196638.24</v>
      </c>
      <c r="C794" s="394" t="s">
        <v>400</v>
      </c>
    </row>
    <row r="795" spans="1:3" hidden="1" x14ac:dyDescent="0.2">
      <c r="A795" s="399">
        <v>43549</v>
      </c>
      <c r="B795" s="395">
        <v>129740.66</v>
      </c>
      <c r="C795" s="394" t="s">
        <v>377</v>
      </c>
    </row>
    <row r="796" spans="1:3" hidden="1" x14ac:dyDescent="0.2">
      <c r="A796" s="399">
        <v>43549</v>
      </c>
      <c r="B796" s="396"/>
      <c r="C796" s="394" t="s">
        <v>555</v>
      </c>
    </row>
    <row r="797" spans="1:3" hidden="1" x14ac:dyDescent="0.2">
      <c r="A797" s="399">
        <v>43549</v>
      </c>
      <c r="B797" s="395">
        <v>58988.25</v>
      </c>
      <c r="C797" s="394" t="s">
        <v>516</v>
      </c>
    </row>
    <row r="798" spans="1:3" hidden="1" x14ac:dyDescent="0.2">
      <c r="A798" s="399">
        <v>43549</v>
      </c>
      <c r="B798" s="396"/>
      <c r="C798" s="394" t="s">
        <v>356</v>
      </c>
    </row>
    <row r="799" spans="1:3" hidden="1" x14ac:dyDescent="0.2">
      <c r="A799" s="399">
        <v>43549</v>
      </c>
      <c r="B799" s="395">
        <v>30544.94</v>
      </c>
      <c r="C799" s="394" t="s">
        <v>370</v>
      </c>
    </row>
    <row r="800" spans="1:3" hidden="1" x14ac:dyDescent="0.2">
      <c r="A800" s="399">
        <v>43549</v>
      </c>
      <c r="B800" s="395">
        <v>78288.17</v>
      </c>
      <c r="C800" s="394" t="s">
        <v>551</v>
      </c>
    </row>
    <row r="801" spans="1:3" hidden="1" x14ac:dyDescent="0.2">
      <c r="A801" s="399">
        <v>43549</v>
      </c>
      <c r="B801" s="395">
        <v>32152.57</v>
      </c>
      <c r="C801" s="394" t="s">
        <v>552</v>
      </c>
    </row>
    <row r="802" spans="1:3" hidden="1" x14ac:dyDescent="0.2">
      <c r="A802" s="399">
        <v>43549</v>
      </c>
      <c r="B802" s="395">
        <v>22523.55</v>
      </c>
      <c r="C802" s="394" t="s">
        <v>556</v>
      </c>
    </row>
    <row r="803" spans="1:3" hidden="1" x14ac:dyDescent="0.2">
      <c r="A803" s="399">
        <v>43549</v>
      </c>
      <c r="B803" s="395">
        <v>51452.49</v>
      </c>
      <c r="C803" s="394" t="s">
        <v>362</v>
      </c>
    </row>
    <row r="804" spans="1:3" hidden="1" x14ac:dyDescent="0.2">
      <c r="A804" s="399">
        <v>43549</v>
      </c>
      <c r="B804" s="395">
        <v>18018.84</v>
      </c>
      <c r="C804" s="394" t="s">
        <v>413</v>
      </c>
    </row>
    <row r="805" spans="1:3" hidden="1" x14ac:dyDescent="0.2">
      <c r="A805" s="399">
        <v>43549</v>
      </c>
      <c r="B805" s="396"/>
      <c r="C805" s="394" t="s">
        <v>557</v>
      </c>
    </row>
    <row r="806" spans="1:3" hidden="1" x14ac:dyDescent="0.2">
      <c r="A806" s="399">
        <v>43549</v>
      </c>
      <c r="B806" s="395">
        <v>29112.5</v>
      </c>
      <c r="C806" s="394" t="s">
        <v>522</v>
      </c>
    </row>
    <row r="807" spans="1:3" hidden="1" x14ac:dyDescent="0.2">
      <c r="A807" s="399">
        <v>43549</v>
      </c>
      <c r="B807" s="395">
        <v>116553.08</v>
      </c>
      <c r="C807" s="394" t="s">
        <v>352</v>
      </c>
    </row>
    <row r="808" spans="1:3" hidden="1" x14ac:dyDescent="0.2">
      <c r="A808" s="399">
        <v>43549</v>
      </c>
      <c r="B808" s="396"/>
      <c r="C808" s="394" t="s">
        <v>546</v>
      </c>
    </row>
    <row r="809" spans="1:3" hidden="1" x14ac:dyDescent="0.2">
      <c r="A809" s="399">
        <v>43549</v>
      </c>
      <c r="B809" s="396"/>
      <c r="C809" s="394" t="s">
        <v>401</v>
      </c>
    </row>
    <row r="810" spans="1:3" hidden="1" x14ac:dyDescent="0.2">
      <c r="A810" s="399">
        <v>43550</v>
      </c>
      <c r="B810" s="395">
        <v>309148.79999999999</v>
      </c>
      <c r="C810" s="394" t="s">
        <v>545</v>
      </c>
    </row>
    <row r="811" spans="1:3" hidden="1" x14ac:dyDescent="0.2">
      <c r="A811" s="399">
        <v>43550</v>
      </c>
      <c r="B811" s="395">
        <v>129826.07</v>
      </c>
      <c r="C811" s="394" t="s">
        <v>460</v>
      </c>
    </row>
    <row r="812" spans="1:3" hidden="1" x14ac:dyDescent="0.2">
      <c r="A812" s="399">
        <v>43550</v>
      </c>
      <c r="B812" s="395">
        <v>52040.52</v>
      </c>
      <c r="C812" s="394" t="s">
        <v>423</v>
      </c>
    </row>
    <row r="813" spans="1:3" hidden="1" x14ac:dyDescent="0.2">
      <c r="A813" s="399">
        <v>43550</v>
      </c>
      <c r="B813" s="396"/>
      <c r="C813" s="394" t="s">
        <v>554</v>
      </c>
    </row>
    <row r="814" spans="1:3" hidden="1" x14ac:dyDescent="0.2">
      <c r="A814" s="399">
        <v>43550</v>
      </c>
      <c r="B814" s="395">
        <v>79182.89</v>
      </c>
      <c r="C814" s="394" t="s">
        <v>532</v>
      </c>
    </row>
    <row r="815" spans="1:3" hidden="1" x14ac:dyDescent="0.2">
      <c r="A815" s="399">
        <v>43550</v>
      </c>
      <c r="B815" s="395">
        <v>46836.47</v>
      </c>
      <c r="C815" s="394" t="s">
        <v>352</v>
      </c>
    </row>
    <row r="816" spans="1:3" hidden="1" x14ac:dyDescent="0.2">
      <c r="A816" s="399">
        <v>43550</v>
      </c>
      <c r="B816" s="395">
        <v>71264.600000000006</v>
      </c>
      <c r="C816" s="394" t="s">
        <v>352</v>
      </c>
    </row>
    <row r="817" spans="1:3" hidden="1" x14ac:dyDescent="0.2">
      <c r="A817" s="399">
        <v>43550</v>
      </c>
      <c r="B817" s="395">
        <v>71264.600000000006</v>
      </c>
      <c r="C817" s="394" t="s">
        <v>352</v>
      </c>
    </row>
    <row r="818" spans="1:3" hidden="1" x14ac:dyDescent="0.2">
      <c r="A818" s="399">
        <v>43550</v>
      </c>
      <c r="B818" s="395">
        <v>24428.13</v>
      </c>
      <c r="C818" s="394" t="s">
        <v>352</v>
      </c>
    </row>
    <row r="819" spans="1:3" hidden="1" x14ac:dyDescent="0.2">
      <c r="A819" s="399">
        <v>43550</v>
      </c>
      <c r="B819" s="396"/>
      <c r="C819" s="394" t="s">
        <v>511</v>
      </c>
    </row>
    <row r="820" spans="1:3" hidden="1" x14ac:dyDescent="0.2">
      <c r="A820" s="399">
        <v>43550</v>
      </c>
      <c r="B820" s="395">
        <v>79182.89</v>
      </c>
      <c r="C820" s="394" t="s">
        <v>558</v>
      </c>
    </row>
    <row r="821" spans="1:3" hidden="1" x14ac:dyDescent="0.2">
      <c r="A821" s="399">
        <v>43550</v>
      </c>
      <c r="B821" s="395">
        <v>90550.09</v>
      </c>
      <c r="C821" s="394" t="s">
        <v>356</v>
      </c>
    </row>
    <row r="822" spans="1:3" hidden="1" x14ac:dyDescent="0.2">
      <c r="A822" s="399">
        <v>43550</v>
      </c>
      <c r="B822" s="396"/>
      <c r="C822" s="394" t="s">
        <v>559</v>
      </c>
    </row>
    <row r="823" spans="1:3" hidden="1" x14ac:dyDescent="0.2">
      <c r="A823" s="399">
        <v>43550</v>
      </c>
      <c r="B823" s="395">
        <v>52040.52</v>
      </c>
      <c r="C823" s="394" t="s">
        <v>429</v>
      </c>
    </row>
    <row r="824" spans="1:3" hidden="1" x14ac:dyDescent="0.2">
      <c r="A824" s="399">
        <v>43550</v>
      </c>
      <c r="B824" s="396"/>
      <c r="C824" s="394" t="s">
        <v>560</v>
      </c>
    </row>
    <row r="825" spans="1:3" hidden="1" x14ac:dyDescent="0.2">
      <c r="A825" s="399">
        <v>43551</v>
      </c>
      <c r="B825" s="397">
        <v>1</v>
      </c>
      <c r="C825" s="394" t="s">
        <v>390</v>
      </c>
    </row>
    <row r="826" spans="1:3" hidden="1" x14ac:dyDescent="0.2">
      <c r="A826" s="399">
        <v>43551</v>
      </c>
      <c r="B826" s="395">
        <v>108770.63</v>
      </c>
      <c r="C826" s="394" t="s">
        <v>460</v>
      </c>
    </row>
    <row r="827" spans="1:3" hidden="1" x14ac:dyDescent="0.2">
      <c r="A827" s="399">
        <v>43551</v>
      </c>
      <c r="B827" s="396"/>
      <c r="C827" s="394" t="s">
        <v>464</v>
      </c>
    </row>
    <row r="828" spans="1:3" hidden="1" x14ac:dyDescent="0.2">
      <c r="A828" s="399">
        <v>43551</v>
      </c>
      <c r="B828" s="396"/>
      <c r="C828" s="394" t="s">
        <v>370</v>
      </c>
    </row>
    <row r="829" spans="1:3" hidden="1" x14ac:dyDescent="0.2">
      <c r="A829" s="399">
        <v>43551</v>
      </c>
      <c r="B829" s="395">
        <v>70898.899999999994</v>
      </c>
      <c r="C829" s="394" t="s">
        <v>356</v>
      </c>
    </row>
    <row r="830" spans="1:3" hidden="1" x14ac:dyDescent="0.2">
      <c r="A830" s="399">
        <v>43551</v>
      </c>
      <c r="B830" s="395">
        <v>103546.94</v>
      </c>
      <c r="C830" s="394" t="s">
        <v>561</v>
      </c>
    </row>
    <row r="831" spans="1:3" hidden="1" x14ac:dyDescent="0.2">
      <c r="A831" s="399">
        <v>43551</v>
      </c>
      <c r="B831" s="396"/>
      <c r="C831" s="394" t="s">
        <v>500</v>
      </c>
    </row>
    <row r="832" spans="1:3" hidden="1" x14ac:dyDescent="0.2">
      <c r="A832" s="399">
        <v>43551</v>
      </c>
      <c r="B832" s="397">
        <v>1</v>
      </c>
      <c r="C832" s="394" t="s">
        <v>562</v>
      </c>
    </row>
    <row r="833" spans="1:3" hidden="1" x14ac:dyDescent="0.2">
      <c r="A833" s="399">
        <v>43551</v>
      </c>
      <c r="B833" s="397">
        <v>1</v>
      </c>
      <c r="C833" s="394" t="s">
        <v>377</v>
      </c>
    </row>
    <row r="834" spans="1:3" hidden="1" x14ac:dyDescent="0.2">
      <c r="A834" s="399">
        <v>43551</v>
      </c>
      <c r="B834" s="395">
        <v>103546.94</v>
      </c>
      <c r="C834" s="394" t="s">
        <v>563</v>
      </c>
    </row>
    <row r="835" spans="1:3" hidden="1" x14ac:dyDescent="0.2">
      <c r="A835" s="399">
        <v>43551</v>
      </c>
      <c r="B835" s="395">
        <v>90085.41</v>
      </c>
      <c r="C835" s="394" t="s">
        <v>355</v>
      </c>
    </row>
    <row r="836" spans="1:3" hidden="1" x14ac:dyDescent="0.2">
      <c r="A836" s="399">
        <v>43551</v>
      </c>
      <c r="B836" s="396"/>
      <c r="C836" s="394" t="s">
        <v>525</v>
      </c>
    </row>
    <row r="837" spans="1:3" hidden="1" x14ac:dyDescent="0.2">
      <c r="A837" s="399">
        <v>43551</v>
      </c>
      <c r="B837" s="396"/>
      <c r="C837" s="394" t="s">
        <v>525</v>
      </c>
    </row>
    <row r="838" spans="1:3" hidden="1" x14ac:dyDescent="0.2">
      <c r="A838" s="399">
        <v>43551</v>
      </c>
      <c r="B838" s="396"/>
      <c r="C838" s="394" t="s">
        <v>528</v>
      </c>
    </row>
    <row r="839" spans="1:3" hidden="1" x14ac:dyDescent="0.2">
      <c r="A839" s="399">
        <v>43551</v>
      </c>
      <c r="B839" s="395">
        <v>70898.899999999994</v>
      </c>
      <c r="C839" s="394" t="s">
        <v>352</v>
      </c>
    </row>
    <row r="840" spans="1:3" hidden="1" x14ac:dyDescent="0.2">
      <c r="A840" s="399">
        <v>43552</v>
      </c>
      <c r="B840" s="396"/>
      <c r="C840" s="394" t="s">
        <v>386</v>
      </c>
    </row>
    <row r="841" spans="1:3" hidden="1" x14ac:dyDescent="0.2">
      <c r="A841" s="399">
        <v>43552</v>
      </c>
      <c r="B841" s="395">
        <v>46904.12</v>
      </c>
      <c r="C841" s="394" t="s">
        <v>354</v>
      </c>
    </row>
    <row r="842" spans="1:3" hidden="1" x14ac:dyDescent="0.2">
      <c r="A842" s="399">
        <v>43552</v>
      </c>
      <c r="B842" s="395">
        <v>62886.559999999998</v>
      </c>
      <c r="C842" s="394" t="s">
        <v>433</v>
      </c>
    </row>
    <row r="843" spans="1:3" hidden="1" x14ac:dyDescent="0.2">
      <c r="A843" s="399">
        <v>43552</v>
      </c>
      <c r="B843" s="396"/>
      <c r="C843" s="394" t="s">
        <v>370</v>
      </c>
    </row>
    <row r="844" spans="1:3" hidden="1" x14ac:dyDescent="0.2">
      <c r="A844" s="399">
        <v>43552</v>
      </c>
      <c r="B844" s="396"/>
      <c r="C844" s="394" t="s">
        <v>356</v>
      </c>
    </row>
    <row r="845" spans="1:3" hidden="1" x14ac:dyDescent="0.2">
      <c r="A845" s="399">
        <v>43552</v>
      </c>
      <c r="B845" s="395">
        <v>195020.4</v>
      </c>
      <c r="C845" s="394" t="s">
        <v>399</v>
      </c>
    </row>
    <row r="846" spans="1:3" hidden="1" x14ac:dyDescent="0.2">
      <c r="A846" s="399">
        <v>43552</v>
      </c>
      <c r="B846" s="396"/>
      <c r="C846" s="394" t="s">
        <v>397</v>
      </c>
    </row>
    <row r="847" spans="1:3" hidden="1" x14ac:dyDescent="0.2">
      <c r="A847" s="399">
        <v>43552</v>
      </c>
      <c r="B847" s="395">
        <v>30938.66</v>
      </c>
      <c r="C847" s="394" t="s">
        <v>415</v>
      </c>
    </row>
    <row r="848" spans="1:3" hidden="1" x14ac:dyDescent="0.2">
      <c r="A848" s="399">
        <v>43552</v>
      </c>
      <c r="B848" s="396"/>
      <c r="C848" s="394" t="s">
        <v>446</v>
      </c>
    </row>
    <row r="849" spans="1:3" hidden="1" x14ac:dyDescent="0.2">
      <c r="A849" s="399">
        <v>43552</v>
      </c>
      <c r="B849" s="395">
        <v>125773.11</v>
      </c>
      <c r="C849" s="394" t="s">
        <v>534</v>
      </c>
    </row>
    <row r="850" spans="1:3" hidden="1" x14ac:dyDescent="0.2">
      <c r="A850" s="399">
        <v>43552</v>
      </c>
      <c r="B850" s="395">
        <v>46904.12</v>
      </c>
      <c r="C850" s="394" t="s">
        <v>450</v>
      </c>
    </row>
    <row r="851" spans="1:3" hidden="1" x14ac:dyDescent="0.2">
      <c r="A851" s="399">
        <v>43552</v>
      </c>
      <c r="B851" s="396"/>
      <c r="C851" s="394" t="s">
        <v>409</v>
      </c>
    </row>
    <row r="852" spans="1:3" hidden="1" x14ac:dyDescent="0.2">
      <c r="A852" s="399">
        <v>43552</v>
      </c>
      <c r="B852" s="396"/>
      <c r="C852" s="394" t="s">
        <v>356</v>
      </c>
    </row>
    <row r="853" spans="1:3" hidden="1" x14ac:dyDescent="0.2">
      <c r="A853" s="399">
        <v>43552</v>
      </c>
      <c r="B853" s="397">
        <v>1</v>
      </c>
      <c r="C853" s="394" t="s">
        <v>534</v>
      </c>
    </row>
    <row r="854" spans="1:3" hidden="1" x14ac:dyDescent="0.2">
      <c r="A854" s="399">
        <v>43552</v>
      </c>
      <c r="B854" s="396"/>
      <c r="C854" s="394" t="s">
        <v>412</v>
      </c>
    </row>
    <row r="855" spans="1:3" hidden="1" x14ac:dyDescent="0.2">
      <c r="A855" s="399">
        <v>43552</v>
      </c>
      <c r="B855" s="396"/>
      <c r="C855" s="394" t="s">
        <v>456</v>
      </c>
    </row>
    <row r="856" spans="1:3" hidden="1" x14ac:dyDescent="0.2">
      <c r="A856" s="399">
        <v>43553</v>
      </c>
      <c r="B856" s="395">
        <v>67609.03</v>
      </c>
      <c r="C856" s="394" t="s">
        <v>564</v>
      </c>
    </row>
    <row r="857" spans="1:3" hidden="1" x14ac:dyDescent="0.2">
      <c r="A857" s="399">
        <v>43553</v>
      </c>
      <c r="B857" s="395">
        <v>63089.75</v>
      </c>
      <c r="C857" s="394" t="s">
        <v>463</v>
      </c>
    </row>
    <row r="858" spans="1:3" hidden="1" x14ac:dyDescent="0.2">
      <c r="A858" s="399">
        <v>43553</v>
      </c>
      <c r="B858" s="395">
        <v>53092.39</v>
      </c>
      <c r="C858" s="394" t="s">
        <v>565</v>
      </c>
    </row>
    <row r="859" spans="1:3" hidden="1" x14ac:dyDescent="0.2">
      <c r="A859" s="399">
        <v>43553</v>
      </c>
      <c r="B859" s="395">
        <v>47055.69</v>
      </c>
      <c r="C859" s="394" t="s">
        <v>370</v>
      </c>
    </row>
    <row r="860" spans="1:3" hidden="1" x14ac:dyDescent="0.2">
      <c r="A860" s="399">
        <v>43553</v>
      </c>
      <c r="B860" s="395">
        <v>96357.58</v>
      </c>
      <c r="C860" s="394" t="s">
        <v>432</v>
      </c>
    </row>
    <row r="861" spans="1:3" hidden="1" x14ac:dyDescent="0.2">
      <c r="A861" s="399">
        <v>43553</v>
      </c>
      <c r="B861" s="395">
        <v>86955.8</v>
      </c>
      <c r="C861" s="394" t="s">
        <v>566</v>
      </c>
    </row>
    <row r="862" spans="1:3" hidden="1" x14ac:dyDescent="0.2">
      <c r="A862" s="399">
        <v>43553</v>
      </c>
      <c r="B862" s="395">
        <v>90973.89</v>
      </c>
      <c r="C862" s="394" t="s">
        <v>409</v>
      </c>
    </row>
    <row r="863" spans="1:3" hidden="1" x14ac:dyDescent="0.2">
      <c r="A863" s="399">
        <v>43553</v>
      </c>
      <c r="B863" s="396"/>
      <c r="C863" s="394" t="s">
        <v>397</v>
      </c>
    </row>
    <row r="864" spans="1:3" hidden="1" x14ac:dyDescent="0.2">
      <c r="A864" s="399">
        <v>43553</v>
      </c>
      <c r="B864" s="396"/>
      <c r="C864" s="394" t="s">
        <v>430</v>
      </c>
    </row>
    <row r="865" spans="1:3" hidden="1" x14ac:dyDescent="0.2">
      <c r="A865" s="399">
        <v>43553</v>
      </c>
      <c r="B865" s="395">
        <v>94417.65</v>
      </c>
      <c r="C865" s="394" t="s">
        <v>356</v>
      </c>
    </row>
    <row r="866" spans="1:3" hidden="1" x14ac:dyDescent="0.2">
      <c r="A866" s="399">
        <v>43553</v>
      </c>
      <c r="B866" s="396"/>
      <c r="C866" s="394" t="s">
        <v>430</v>
      </c>
    </row>
    <row r="867" spans="1:3" hidden="1" x14ac:dyDescent="0.2">
      <c r="A867" s="399">
        <v>43553</v>
      </c>
      <c r="B867" s="396"/>
      <c r="C867" s="394" t="s">
        <v>356</v>
      </c>
    </row>
    <row r="868" spans="1:3" hidden="1" x14ac:dyDescent="0.2">
      <c r="A868" s="399">
        <v>43553</v>
      </c>
      <c r="B868" s="395">
        <v>63089.75</v>
      </c>
      <c r="C868" s="394" t="s">
        <v>487</v>
      </c>
    </row>
    <row r="869" spans="1:3" hidden="1" x14ac:dyDescent="0.2">
      <c r="A869" s="399">
        <v>43553</v>
      </c>
      <c r="B869" s="395">
        <v>47055.69</v>
      </c>
      <c r="C869" s="394" t="s">
        <v>377</v>
      </c>
    </row>
    <row r="870" spans="1:3" hidden="1" x14ac:dyDescent="0.2">
      <c r="A870" s="399">
        <v>43553</v>
      </c>
      <c r="B870" s="396"/>
      <c r="C870" s="394" t="s">
        <v>355</v>
      </c>
    </row>
    <row r="871" spans="1:3" hidden="1" x14ac:dyDescent="0.2">
      <c r="A871" s="399">
        <v>43553</v>
      </c>
      <c r="B871" s="395">
        <v>112225.75</v>
      </c>
      <c r="C871" s="394" t="s">
        <v>426</v>
      </c>
    </row>
    <row r="872" spans="1:3" hidden="1" x14ac:dyDescent="0.2">
      <c r="A872" s="399">
        <v>43553</v>
      </c>
      <c r="B872" s="396"/>
      <c r="C872" s="394" t="s">
        <v>435</v>
      </c>
    </row>
    <row r="873" spans="1:3" hidden="1" x14ac:dyDescent="0.2">
      <c r="A873" s="399">
        <v>43553</v>
      </c>
      <c r="B873" s="396"/>
      <c r="C873" s="394" t="s">
        <v>567</v>
      </c>
    </row>
    <row r="874" spans="1:3" hidden="1" x14ac:dyDescent="0.2">
      <c r="A874" s="399">
        <v>43553</v>
      </c>
      <c r="B874" s="396"/>
      <c r="C874" s="394" t="s">
        <v>428</v>
      </c>
    </row>
    <row r="875" spans="1:3" hidden="1" x14ac:dyDescent="0.2">
      <c r="A875" s="399">
        <v>43553</v>
      </c>
      <c r="B875" s="397">
        <v>1</v>
      </c>
      <c r="C875" s="394" t="s">
        <v>352</v>
      </c>
    </row>
    <row r="876" spans="1:3" x14ac:dyDescent="0.2">
      <c r="A876" s="399">
        <v>43556</v>
      </c>
      <c r="B876" s="396"/>
      <c r="C876" s="394" t="s">
        <v>431</v>
      </c>
    </row>
    <row r="877" spans="1:3" x14ac:dyDescent="0.2">
      <c r="A877" s="399">
        <v>43556</v>
      </c>
      <c r="B877" s="395">
        <v>327406.90999999997</v>
      </c>
      <c r="C877" s="394" t="s">
        <v>370</v>
      </c>
    </row>
    <row r="878" spans="1:3" x14ac:dyDescent="0.2">
      <c r="A878" s="399">
        <v>43556</v>
      </c>
      <c r="B878" s="395">
        <v>63024.98</v>
      </c>
      <c r="C878" s="394" t="s">
        <v>381</v>
      </c>
    </row>
    <row r="879" spans="1:3" x14ac:dyDescent="0.2">
      <c r="A879" s="399">
        <v>43556</v>
      </c>
      <c r="B879" s="395">
        <v>82523.19</v>
      </c>
      <c r="C879" s="394" t="s">
        <v>360</v>
      </c>
    </row>
    <row r="880" spans="1:3" x14ac:dyDescent="0.2">
      <c r="A880" s="399">
        <v>43556</v>
      </c>
      <c r="B880" s="395">
        <v>52230.41</v>
      </c>
      <c r="C880" s="394" t="s">
        <v>381</v>
      </c>
    </row>
    <row r="881" spans="1:3" x14ac:dyDescent="0.2">
      <c r="A881" s="399">
        <v>43556</v>
      </c>
      <c r="B881" s="396"/>
      <c r="C881" s="394" t="s">
        <v>381</v>
      </c>
    </row>
    <row r="882" spans="1:3" x14ac:dyDescent="0.2">
      <c r="A882" s="399">
        <v>43556</v>
      </c>
      <c r="B882" s="396"/>
      <c r="C882" s="394" t="s">
        <v>391</v>
      </c>
    </row>
    <row r="883" spans="1:3" x14ac:dyDescent="0.2">
      <c r="A883" s="399">
        <v>43556</v>
      </c>
      <c r="B883" s="395">
        <v>118532.01</v>
      </c>
      <c r="C883" s="394" t="s">
        <v>356</v>
      </c>
    </row>
    <row r="884" spans="1:3" x14ac:dyDescent="0.2">
      <c r="A884" s="399">
        <v>43556</v>
      </c>
      <c r="B884" s="396"/>
      <c r="C884" s="394" t="s">
        <v>482</v>
      </c>
    </row>
    <row r="885" spans="1:3" x14ac:dyDescent="0.2">
      <c r="A885" s="399">
        <v>43556</v>
      </c>
      <c r="B885" s="396"/>
      <c r="C885" s="394" t="s">
        <v>453</v>
      </c>
    </row>
    <row r="886" spans="1:3" x14ac:dyDescent="0.2">
      <c r="A886" s="399">
        <v>43556</v>
      </c>
      <c r="B886" s="396"/>
      <c r="C886" s="394" t="s">
        <v>352</v>
      </c>
    </row>
    <row r="887" spans="1:3" x14ac:dyDescent="0.2">
      <c r="A887" s="399">
        <v>43556</v>
      </c>
      <c r="B887" s="395">
        <v>71524.639999999999</v>
      </c>
      <c r="C887" s="394" t="s">
        <v>352</v>
      </c>
    </row>
    <row r="888" spans="1:3" x14ac:dyDescent="0.2">
      <c r="A888" s="399">
        <v>43556</v>
      </c>
      <c r="B888" s="395">
        <v>94014.74</v>
      </c>
      <c r="C888" s="394" t="s">
        <v>352</v>
      </c>
    </row>
    <row r="889" spans="1:3" x14ac:dyDescent="0.2">
      <c r="A889" s="399">
        <v>43556</v>
      </c>
      <c r="B889" s="395">
        <v>39089.93</v>
      </c>
      <c r="C889" s="394" t="s">
        <v>352</v>
      </c>
    </row>
    <row r="890" spans="1:3" x14ac:dyDescent="0.2">
      <c r="A890" s="399">
        <v>43556</v>
      </c>
      <c r="B890" s="395">
        <v>49618.89</v>
      </c>
      <c r="C890" s="394" t="s">
        <v>378</v>
      </c>
    </row>
    <row r="891" spans="1:3" x14ac:dyDescent="0.2">
      <c r="A891" s="399">
        <v>43556</v>
      </c>
      <c r="B891" s="395">
        <v>33233.67</v>
      </c>
      <c r="C891" s="394" t="s">
        <v>567</v>
      </c>
    </row>
    <row r="892" spans="1:3" x14ac:dyDescent="0.2">
      <c r="A892" s="399">
        <v>43556</v>
      </c>
      <c r="B892" s="396"/>
      <c r="C892" s="394" t="s">
        <v>568</v>
      </c>
    </row>
    <row r="893" spans="1:3" x14ac:dyDescent="0.2">
      <c r="A893" s="399">
        <v>43556</v>
      </c>
      <c r="B893" s="395">
        <v>47007.37</v>
      </c>
      <c r="C893" s="394" t="s">
        <v>401</v>
      </c>
    </row>
    <row r="894" spans="1:3" x14ac:dyDescent="0.2">
      <c r="A894" s="399">
        <v>43556</v>
      </c>
      <c r="B894" s="395">
        <v>62982.49</v>
      </c>
      <c r="C894" s="394" t="s">
        <v>392</v>
      </c>
    </row>
    <row r="895" spans="1:3" x14ac:dyDescent="0.2">
      <c r="A895" s="399">
        <v>43556</v>
      </c>
      <c r="B895" s="395">
        <v>63024.98</v>
      </c>
      <c r="C895" s="394" t="s">
        <v>403</v>
      </c>
    </row>
    <row r="896" spans="1:3" x14ac:dyDescent="0.2">
      <c r="A896" s="399">
        <v>43556</v>
      </c>
      <c r="B896" s="395">
        <v>59873.73</v>
      </c>
      <c r="C896" s="394" t="s">
        <v>401</v>
      </c>
    </row>
    <row r="897" spans="1:3" x14ac:dyDescent="0.2">
      <c r="A897" s="399">
        <v>43556</v>
      </c>
      <c r="B897" s="395">
        <v>52230.41</v>
      </c>
      <c r="C897" s="394" t="s">
        <v>453</v>
      </c>
    </row>
    <row r="898" spans="1:3" x14ac:dyDescent="0.2">
      <c r="A898" s="399">
        <v>43556</v>
      </c>
      <c r="B898" s="395">
        <v>27241.41</v>
      </c>
      <c r="C898" s="394" t="s">
        <v>436</v>
      </c>
    </row>
    <row r="899" spans="1:3" x14ac:dyDescent="0.2">
      <c r="A899" s="399">
        <v>43556</v>
      </c>
      <c r="B899" s="396"/>
      <c r="C899" s="394" t="s">
        <v>441</v>
      </c>
    </row>
    <row r="900" spans="1:3" x14ac:dyDescent="0.2">
      <c r="A900" s="399">
        <v>43556</v>
      </c>
      <c r="B900" s="395">
        <v>63024.98</v>
      </c>
      <c r="C900" s="394" t="s">
        <v>569</v>
      </c>
    </row>
    <row r="901" spans="1:3" x14ac:dyDescent="0.2">
      <c r="A901" s="399">
        <v>43556</v>
      </c>
      <c r="B901" s="395">
        <v>27241.41</v>
      </c>
      <c r="C901" s="394" t="s">
        <v>395</v>
      </c>
    </row>
    <row r="902" spans="1:3" x14ac:dyDescent="0.2">
      <c r="A902" s="399">
        <v>43556</v>
      </c>
      <c r="B902" s="395">
        <v>27241.41</v>
      </c>
      <c r="C902" s="394" t="s">
        <v>383</v>
      </c>
    </row>
    <row r="903" spans="1:3" x14ac:dyDescent="0.2">
      <c r="A903" s="399">
        <v>43557</v>
      </c>
      <c r="B903" s="395">
        <v>52781.46</v>
      </c>
      <c r="C903" s="394" t="s">
        <v>570</v>
      </c>
    </row>
    <row r="904" spans="1:3" x14ac:dyDescent="0.2">
      <c r="A904" s="399">
        <v>43557</v>
      </c>
      <c r="B904" s="395">
        <v>105562.91</v>
      </c>
      <c r="C904" s="394" t="s">
        <v>560</v>
      </c>
    </row>
    <row r="905" spans="1:3" x14ac:dyDescent="0.2">
      <c r="A905" s="399">
        <v>43557</v>
      </c>
      <c r="B905" s="395">
        <v>52781.46</v>
      </c>
      <c r="C905" s="394" t="s">
        <v>531</v>
      </c>
    </row>
    <row r="906" spans="1:3" x14ac:dyDescent="0.2">
      <c r="A906" s="399">
        <v>43557</v>
      </c>
      <c r="B906" s="395">
        <v>47503.31</v>
      </c>
      <c r="C906" s="394" t="s">
        <v>370</v>
      </c>
    </row>
    <row r="907" spans="1:3" x14ac:dyDescent="0.2">
      <c r="A907" s="399">
        <v>43557</v>
      </c>
      <c r="B907" s="395">
        <v>32983.040000000001</v>
      </c>
      <c r="C907" s="394" t="s">
        <v>534</v>
      </c>
    </row>
    <row r="908" spans="1:3" x14ac:dyDescent="0.2">
      <c r="A908" s="399">
        <v>43557</v>
      </c>
      <c r="B908" s="395">
        <v>60505.41</v>
      </c>
      <c r="C908" s="394" t="s">
        <v>352</v>
      </c>
    </row>
    <row r="909" spans="1:3" x14ac:dyDescent="0.2">
      <c r="A909" s="399">
        <v>43557</v>
      </c>
      <c r="B909" s="395">
        <v>288296.69</v>
      </c>
      <c r="C909" s="394" t="s">
        <v>352</v>
      </c>
    </row>
    <row r="910" spans="1:3" x14ac:dyDescent="0.2">
      <c r="A910" s="399">
        <v>43557</v>
      </c>
      <c r="B910" s="396"/>
      <c r="C910" s="394" t="s">
        <v>416</v>
      </c>
    </row>
    <row r="911" spans="1:3" x14ac:dyDescent="0.2">
      <c r="A911" s="399">
        <v>43557</v>
      </c>
      <c r="B911" s="395">
        <v>50142.39</v>
      </c>
      <c r="C911" s="394" t="s">
        <v>378</v>
      </c>
    </row>
    <row r="912" spans="1:3" x14ac:dyDescent="0.2">
      <c r="A912" s="399">
        <v>43557</v>
      </c>
      <c r="B912" s="397">
        <v>1</v>
      </c>
      <c r="C912" s="394" t="s">
        <v>364</v>
      </c>
    </row>
    <row r="913" spans="1:3" x14ac:dyDescent="0.2">
      <c r="A913" s="399">
        <v>43557</v>
      </c>
      <c r="B913" s="395">
        <v>160362.85999999999</v>
      </c>
      <c r="C913" s="394" t="s">
        <v>410</v>
      </c>
    </row>
    <row r="914" spans="1:3" x14ac:dyDescent="0.2">
      <c r="A914" s="399">
        <v>43557</v>
      </c>
      <c r="B914" s="396"/>
      <c r="C914" s="394" t="s">
        <v>482</v>
      </c>
    </row>
    <row r="915" spans="1:3" x14ac:dyDescent="0.2">
      <c r="A915" s="399">
        <v>43557</v>
      </c>
      <c r="B915" s="396"/>
      <c r="C915" s="394" t="s">
        <v>369</v>
      </c>
    </row>
    <row r="916" spans="1:3" x14ac:dyDescent="0.2">
      <c r="A916" s="399">
        <v>43557</v>
      </c>
      <c r="B916" s="395">
        <v>63646.96</v>
      </c>
      <c r="C916" s="394" t="s">
        <v>460</v>
      </c>
    </row>
    <row r="917" spans="1:3" x14ac:dyDescent="0.2">
      <c r="A917" s="399">
        <v>43557</v>
      </c>
      <c r="B917" s="395">
        <v>72279.240000000005</v>
      </c>
      <c r="C917" s="394" t="s">
        <v>445</v>
      </c>
    </row>
    <row r="918" spans="1:3" x14ac:dyDescent="0.2">
      <c r="A918" s="399">
        <v>43557</v>
      </c>
      <c r="B918" s="395">
        <v>116471.37</v>
      </c>
      <c r="C918" s="394" t="s">
        <v>430</v>
      </c>
    </row>
    <row r="919" spans="1:3" x14ac:dyDescent="0.2">
      <c r="A919" s="399">
        <v>43557</v>
      </c>
      <c r="B919" s="395">
        <v>47503.31</v>
      </c>
      <c r="C919" s="394" t="s">
        <v>356</v>
      </c>
    </row>
    <row r="920" spans="1:3" x14ac:dyDescent="0.2">
      <c r="A920" s="399">
        <v>43557</v>
      </c>
      <c r="B920" s="395">
        <v>52781.46</v>
      </c>
      <c r="C920" s="394" t="s">
        <v>383</v>
      </c>
    </row>
    <row r="921" spans="1:3" x14ac:dyDescent="0.2">
      <c r="A921" s="399">
        <v>43557</v>
      </c>
      <c r="B921" s="396"/>
      <c r="C921" s="394" t="s">
        <v>401</v>
      </c>
    </row>
    <row r="922" spans="1:3" x14ac:dyDescent="0.2">
      <c r="A922" s="399">
        <v>43557</v>
      </c>
      <c r="B922" s="395">
        <v>105562.91</v>
      </c>
      <c r="C922" s="394" t="s">
        <v>425</v>
      </c>
    </row>
    <row r="923" spans="1:3" x14ac:dyDescent="0.2">
      <c r="A923" s="399">
        <v>43558</v>
      </c>
      <c r="B923" s="395">
        <v>27551.94</v>
      </c>
      <c r="C923" s="394" t="s">
        <v>409</v>
      </c>
    </row>
    <row r="924" spans="1:3" x14ac:dyDescent="0.2">
      <c r="A924" s="399">
        <v>43558</v>
      </c>
      <c r="B924" s="396"/>
      <c r="C924" s="394" t="s">
        <v>394</v>
      </c>
    </row>
    <row r="925" spans="1:3" x14ac:dyDescent="0.2">
      <c r="A925" s="399">
        <v>43558</v>
      </c>
      <c r="B925" s="396"/>
      <c r="C925" s="394" t="s">
        <v>352</v>
      </c>
    </row>
    <row r="926" spans="1:3" x14ac:dyDescent="0.2">
      <c r="A926" s="399">
        <v>43558</v>
      </c>
      <c r="B926" s="395">
        <v>63743.41</v>
      </c>
      <c r="C926" s="394" t="s">
        <v>529</v>
      </c>
    </row>
    <row r="927" spans="1:3" x14ac:dyDescent="0.2">
      <c r="A927" s="399">
        <v>43558</v>
      </c>
      <c r="B927" s="395">
        <v>87089.66</v>
      </c>
      <c r="C927" s="394" t="s">
        <v>408</v>
      </c>
    </row>
    <row r="928" spans="1:3" x14ac:dyDescent="0.2">
      <c r="A928" s="399">
        <v>43558</v>
      </c>
      <c r="B928" s="396"/>
      <c r="C928" s="394" t="s">
        <v>370</v>
      </c>
    </row>
    <row r="929" spans="1:3" x14ac:dyDescent="0.2">
      <c r="A929" s="399">
        <v>43558</v>
      </c>
      <c r="B929" s="395">
        <v>35142.69</v>
      </c>
      <c r="C929" s="394" t="s">
        <v>423</v>
      </c>
    </row>
    <row r="930" spans="1:3" x14ac:dyDescent="0.2">
      <c r="A930" s="399">
        <v>43558</v>
      </c>
      <c r="B930" s="395">
        <v>97355.92</v>
      </c>
      <c r="C930" s="394" t="s">
        <v>571</v>
      </c>
    </row>
    <row r="931" spans="1:3" x14ac:dyDescent="0.2">
      <c r="A931" s="399">
        <v>43558</v>
      </c>
      <c r="B931" s="395">
        <v>54000</v>
      </c>
      <c r="C931" s="394" t="s">
        <v>442</v>
      </c>
    </row>
    <row r="932" spans="1:3" x14ac:dyDescent="0.2">
      <c r="A932" s="399">
        <v>43558</v>
      </c>
      <c r="B932" s="395">
        <v>54000</v>
      </c>
      <c r="C932" s="394" t="s">
        <v>384</v>
      </c>
    </row>
    <row r="933" spans="1:3" x14ac:dyDescent="0.2">
      <c r="A933" s="399">
        <v>43558</v>
      </c>
      <c r="B933" s="396"/>
      <c r="C933" s="394" t="s">
        <v>362</v>
      </c>
    </row>
    <row r="934" spans="1:3" x14ac:dyDescent="0.2">
      <c r="A934" s="399">
        <v>43558</v>
      </c>
      <c r="B934" s="396"/>
      <c r="C934" s="394" t="s">
        <v>559</v>
      </c>
    </row>
    <row r="935" spans="1:3" x14ac:dyDescent="0.2">
      <c r="A935" s="399">
        <v>43558</v>
      </c>
      <c r="B935" s="395">
        <v>24796.75</v>
      </c>
      <c r="C935" s="394" t="s">
        <v>352</v>
      </c>
    </row>
    <row r="936" spans="1:3" x14ac:dyDescent="0.2">
      <c r="A936" s="399">
        <v>43558</v>
      </c>
      <c r="B936" s="396"/>
      <c r="C936" s="394" t="s">
        <v>374</v>
      </c>
    </row>
    <row r="937" spans="1:3" x14ac:dyDescent="0.2">
      <c r="A937" s="399">
        <v>43558</v>
      </c>
      <c r="B937" s="396"/>
      <c r="C937" s="394" t="s">
        <v>418</v>
      </c>
    </row>
    <row r="938" spans="1:3" x14ac:dyDescent="0.2">
      <c r="A938" s="399">
        <v>43558</v>
      </c>
      <c r="B938" s="396"/>
      <c r="C938" s="394" t="s">
        <v>435</v>
      </c>
    </row>
    <row r="939" spans="1:3" x14ac:dyDescent="0.2">
      <c r="A939" s="399">
        <v>43559</v>
      </c>
      <c r="B939" s="395">
        <v>43833.120000000003</v>
      </c>
      <c r="C939" s="394" t="s">
        <v>572</v>
      </c>
    </row>
    <row r="940" spans="1:3" x14ac:dyDescent="0.2">
      <c r="A940" s="399">
        <v>43559</v>
      </c>
      <c r="B940" s="395">
        <v>27422.03</v>
      </c>
      <c r="C940" s="394" t="s">
        <v>502</v>
      </c>
    </row>
    <row r="941" spans="1:3" x14ac:dyDescent="0.2">
      <c r="A941" s="399">
        <v>43559</v>
      </c>
      <c r="B941" s="396"/>
      <c r="C941" s="394" t="s">
        <v>516</v>
      </c>
    </row>
    <row r="942" spans="1:3" x14ac:dyDescent="0.2">
      <c r="A942" s="399">
        <v>43559</v>
      </c>
      <c r="B942" s="395">
        <v>180812.13</v>
      </c>
      <c r="C942" s="394" t="s">
        <v>352</v>
      </c>
    </row>
    <row r="943" spans="1:3" x14ac:dyDescent="0.2">
      <c r="A943" s="399">
        <v>43559</v>
      </c>
      <c r="B943" s="395">
        <v>91483.05</v>
      </c>
      <c r="C943" s="394" t="s">
        <v>370</v>
      </c>
    </row>
    <row r="944" spans="1:3" x14ac:dyDescent="0.2">
      <c r="A944" s="399">
        <v>43559</v>
      </c>
      <c r="B944" s="395">
        <v>41535.18</v>
      </c>
      <c r="C944" s="394" t="s">
        <v>360</v>
      </c>
    </row>
    <row r="945" spans="1:3" x14ac:dyDescent="0.2">
      <c r="A945" s="399">
        <v>43559</v>
      </c>
      <c r="B945" s="395">
        <v>31212.34</v>
      </c>
      <c r="C945" s="394" t="s">
        <v>352</v>
      </c>
    </row>
    <row r="946" spans="1:3" x14ac:dyDescent="0.2">
      <c r="A946" s="399">
        <v>43559</v>
      </c>
      <c r="B946" s="395">
        <v>52576.71</v>
      </c>
      <c r="C946" s="394" t="s">
        <v>528</v>
      </c>
    </row>
    <row r="947" spans="1:3" x14ac:dyDescent="0.2">
      <c r="A947" s="399">
        <v>43560</v>
      </c>
      <c r="B947" s="395">
        <v>179205.48</v>
      </c>
      <c r="C947" s="394" t="s">
        <v>357</v>
      </c>
    </row>
    <row r="948" spans="1:3" x14ac:dyDescent="0.2">
      <c r="A948" s="399">
        <v>43560</v>
      </c>
      <c r="B948" s="396"/>
      <c r="C948" s="394" t="s">
        <v>454</v>
      </c>
    </row>
    <row r="949" spans="1:3" x14ac:dyDescent="0.2">
      <c r="A949" s="399">
        <v>43560</v>
      </c>
      <c r="B949" s="396"/>
      <c r="C949" s="394" t="s">
        <v>573</v>
      </c>
    </row>
    <row r="950" spans="1:3" x14ac:dyDescent="0.2">
      <c r="A950" s="399">
        <v>43560</v>
      </c>
      <c r="B950" s="396"/>
      <c r="C950" s="394" t="s">
        <v>370</v>
      </c>
    </row>
    <row r="951" spans="1:3" x14ac:dyDescent="0.2">
      <c r="A951" s="399">
        <v>43560</v>
      </c>
      <c r="B951" s="395">
        <v>76190.37</v>
      </c>
      <c r="C951" s="394" t="s">
        <v>390</v>
      </c>
    </row>
    <row r="952" spans="1:3" x14ac:dyDescent="0.2">
      <c r="A952" s="399">
        <v>43560</v>
      </c>
      <c r="B952" s="395">
        <v>96540.69</v>
      </c>
      <c r="C952" s="394" t="s">
        <v>397</v>
      </c>
    </row>
    <row r="953" spans="1:3" x14ac:dyDescent="0.2">
      <c r="A953" s="399">
        <v>43560</v>
      </c>
      <c r="B953" s="396"/>
      <c r="C953" s="394" t="s">
        <v>568</v>
      </c>
    </row>
    <row r="954" spans="1:3" x14ac:dyDescent="0.2">
      <c r="A954" s="399">
        <v>43560</v>
      </c>
      <c r="B954" s="395">
        <v>96540.69</v>
      </c>
      <c r="C954" s="394" t="s">
        <v>464</v>
      </c>
    </row>
    <row r="955" spans="1:3" x14ac:dyDescent="0.2">
      <c r="A955" s="399">
        <v>43560</v>
      </c>
      <c r="B955" s="396"/>
      <c r="C955" s="394" t="s">
        <v>392</v>
      </c>
    </row>
    <row r="956" spans="1:3" x14ac:dyDescent="0.2">
      <c r="A956" s="399">
        <v>43560</v>
      </c>
      <c r="B956" s="395">
        <v>158127.72</v>
      </c>
      <c r="C956" s="394" t="s">
        <v>574</v>
      </c>
    </row>
    <row r="957" spans="1:3" x14ac:dyDescent="0.2">
      <c r="A957" s="399">
        <v>43560</v>
      </c>
      <c r="B957" s="395">
        <v>47438.32</v>
      </c>
      <c r="C957" s="394" t="s">
        <v>352</v>
      </c>
    </row>
    <row r="958" spans="1:3" x14ac:dyDescent="0.2">
      <c r="A958" s="399">
        <v>43560</v>
      </c>
      <c r="B958" s="395">
        <v>32937.919999999998</v>
      </c>
      <c r="C958" s="394" t="s">
        <v>366</v>
      </c>
    </row>
    <row r="959" spans="1:3" x14ac:dyDescent="0.2">
      <c r="A959" s="399">
        <v>43560</v>
      </c>
      <c r="B959" s="397">
        <v>1</v>
      </c>
      <c r="C959" s="394" t="s">
        <v>377</v>
      </c>
    </row>
    <row r="960" spans="1:3" x14ac:dyDescent="0.2">
      <c r="A960" s="399">
        <v>43560</v>
      </c>
      <c r="B960" s="395">
        <v>43943.61</v>
      </c>
      <c r="C960" s="394" t="s">
        <v>572</v>
      </c>
    </row>
    <row r="961" spans="1:3" x14ac:dyDescent="0.2">
      <c r="A961" s="399">
        <v>43560</v>
      </c>
      <c r="B961" s="395">
        <v>127205.55</v>
      </c>
      <c r="C961" s="394" t="s">
        <v>560</v>
      </c>
    </row>
    <row r="962" spans="1:3" x14ac:dyDescent="0.2">
      <c r="A962" s="399">
        <v>43560</v>
      </c>
      <c r="B962" s="396"/>
      <c r="C962" s="394" t="s">
        <v>569</v>
      </c>
    </row>
    <row r="963" spans="1:3" x14ac:dyDescent="0.2">
      <c r="A963" s="399">
        <v>43563</v>
      </c>
      <c r="B963" s="395">
        <v>202203.73</v>
      </c>
      <c r="C963" s="394" t="s">
        <v>426</v>
      </c>
    </row>
    <row r="964" spans="1:3" x14ac:dyDescent="0.2">
      <c r="A964" s="399">
        <v>43563</v>
      </c>
      <c r="B964" s="396"/>
      <c r="C964" s="394" t="s">
        <v>470</v>
      </c>
    </row>
    <row r="965" spans="1:3" x14ac:dyDescent="0.2">
      <c r="A965" s="399">
        <v>43563</v>
      </c>
      <c r="B965" s="396"/>
      <c r="C965" s="394" t="s">
        <v>394</v>
      </c>
    </row>
    <row r="966" spans="1:3" x14ac:dyDescent="0.2">
      <c r="A966" s="399">
        <v>43563</v>
      </c>
      <c r="B966" s="396"/>
      <c r="C966" s="394" t="s">
        <v>416</v>
      </c>
    </row>
    <row r="967" spans="1:3" x14ac:dyDescent="0.2">
      <c r="A967" s="399">
        <v>43563</v>
      </c>
      <c r="B967" s="396"/>
      <c r="C967" s="394" t="s">
        <v>568</v>
      </c>
    </row>
    <row r="968" spans="1:3" x14ac:dyDescent="0.2">
      <c r="A968" s="399">
        <v>43563</v>
      </c>
      <c r="B968" s="396"/>
      <c r="C968" s="394" t="s">
        <v>412</v>
      </c>
    </row>
    <row r="969" spans="1:3" x14ac:dyDescent="0.2">
      <c r="A969" s="399">
        <v>43563</v>
      </c>
      <c r="B969" s="395">
        <v>127359.58</v>
      </c>
      <c r="C969" s="394" t="s">
        <v>388</v>
      </c>
    </row>
    <row r="970" spans="1:3" x14ac:dyDescent="0.2">
      <c r="A970" s="399">
        <v>43563</v>
      </c>
      <c r="B970" s="395">
        <v>105546.14</v>
      </c>
      <c r="C970" s="394" t="s">
        <v>423</v>
      </c>
    </row>
    <row r="971" spans="1:3" x14ac:dyDescent="0.2">
      <c r="A971" s="399">
        <v>43563</v>
      </c>
      <c r="B971" s="395">
        <v>27524.44</v>
      </c>
      <c r="C971" s="394" t="s">
        <v>410</v>
      </c>
    </row>
    <row r="972" spans="1:3" x14ac:dyDescent="0.2">
      <c r="A972" s="399">
        <v>43563</v>
      </c>
      <c r="B972" s="395">
        <v>52773.07</v>
      </c>
      <c r="C972" s="394" t="s">
        <v>416</v>
      </c>
    </row>
    <row r="973" spans="1:3" x14ac:dyDescent="0.2">
      <c r="A973" s="399">
        <v>43563</v>
      </c>
      <c r="B973" s="395">
        <v>39187.56</v>
      </c>
      <c r="C973" s="394" t="s">
        <v>416</v>
      </c>
    </row>
    <row r="974" spans="1:3" x14ac:dyDescent="0.2">
      <c r="A974" s="399">
        <v>43563</v>
      </c>
      <c r="B974" s="395">
        <v>52773.07</v>
      </c>
      <c r="C974" s="394" t="s">
        <v>367</v>
      </c>
    </row>
    <row r="975" spans="1:3" x14ac:dyDescent="0.2">
      <c r="A975" s="399">
        <v>43563</v>
      </c>
      <c r="B975" s="395">
        <v>24772</v>
      </c>
      <c r="C975" s="394" t="s">
        <v>352</v>
      </c>
    </row>
    <row r="976" spans="1:3" x14ac:dyDescent="0.2">
      <c r="A976" s="399">
        <v>43563</v>
      </c>
      <c r="B976" s="395">
        <v>24772</v>
      </c>
      <c r="C976" s="394" t="s">
        <v>352</v>
      </c>
    </row>
    <row r="977" spans="1:3" x14ac:dyDescent="0.2">
      <c r="A977" s="399">
        <v>43563</v>
      </c>
      <c r="B977" s="395">
        <v>26148.22</v>
      </c>
      <c r="C977" s="394" t="s">
        <v>355</v>
      </c>
    </row>
    <row r="978" spans="1:3" x14ac:dyDescent="0.2">
      <c r="A978" s="399">
        <v>43563</v>
      </c>
      <c r="B978" s="395">
        <v>60495.8</v>
      </c>
      <c r="C978" s="394" t="s">
        <v>355</v>
      </c>
    </row>
    <row r="979" spans="1:3" x14ac:dyDescent="0.2">
      <c r="A979" s="399">
        <v>43563</v>
      </c>
      <c r="B979" s="396"/>
      <c r="C979" s="394" t="s">
        <v>575</v>
      </c>
    </row>
    <row r="980" spans="1:3" x14ac:dyDescent="0.2">
      <c r="A980" s="399">
        <v>43563</v>
      </c>
      <c r="B980" s="395">
        <v>63679.79</v>
      </c>
      <c r="C980" s="394" t="s">
        <v>367</v>
      </c>
    </row>
    <row r="981" spans="1:3" x14ac:dyDescent="0.2">
      <c r="A981" s="399">
        <v>43563</v>
      </c>
      <c r="B981" s="395">
        <v>181487.4</v>
      </c>
      <c r="C981" s="394" t="s">
        <v>356</v>
      </c>
    </row>
    <row r="982" spans="1:3" x14ac:dyDescent="0.2">
      <c r="A982" s="399">
        <v>43563</v>
      </c>
      <c r="B982" s="396"/>
      <c r="C982" s="394" t="s">
        <v>352</v>
      </c>
    </row>
    <row r="983" spans="1:3" x14ac:dyDescent="0.2">
      <c r="A983" s="399">
        <v>43563</v>
      </c>
      <c r="B983" s="395">
        <v>47495.76</v>
      </c>
      <c r="C983" s="394" t="s">
        <v>352</v>
      </c>
    </row>
    <row r="984" spans="1:3" x14ac:dyDescent="0.2">
      <c r="A984" s="399">
        <v>43563</v>
      </c>
      <c r="B984" s="395">
        <v>63679.79</v>
      </c>
      <c r="C984" s="394" t="s">
        <v>412</v>
      </c>
    </row>
    <row r="985" spans="1:3" x14ac:dyDescent="0.2">
      <c r="A985" s="399">
        <v>43563</v>
      </c>
      <c r="B985" s="395">
        <v>63679.79</v>
      </c>
      <c r="C985" s="394" t="s">
        <v>445</v>
      </c>
    </row>
    <row r="986" spans="1:3" x14ac:dyDescent="0.2">
      <c r="A986" s="399">
        <v>43563</v>
      </c>
      <c r="B986" s="395">
        <v>66986.16</v>
      </c>
      <c r="C986" s="394" t="s">
        <v>359</v>
      </c>
    </row>
    <row r="987" spans="1:3" x14ac:dyDescent="0.2">
      <c r="A987" s="399">
        <v>43563</v>
      </c>
      <c r="B987" s="396"/>
      <c r="C987" s="394" t="s">
        <v>507</v>
      </c>
    </row>
    <row r="988" spans="1:3" x14ac:dyDescent="0.2">
      <c r="A988" s="399">
        <v>43563</v>
      </c>
      <c r="B988" s="396"/>
      <c r="C988" s="394" t="s">
        <v>484</v>
      </c>
    </row>
    <row r="989" spans="1:3" x14ac:dyDescent="0.2">
      <c r="A989" s="399">
        <v>43563</v>
      </c>
      <c r="B989" s="395">
        <v>96657.59</v>
      </c>
      <c r="C989" s="394" t="s">
        <v>484</v>
      </c>
    </row>
    <row r="990" spans="1:3" x14ac:dyDescent="0.2">
      <c r="A990" s="399">
        <v>43563</v>
      </c>
      <c r="B990" s="395">
        <v>151294.26</v>
      </c>
      <c r="C990" s="394" t="s">
        <v>477</v>
      </c>
    </row>
    <row r="991" spans="1:3" x14ac:dyDescent="0.2">
      <c r="A991" s="399">
        <v>43563</v>
      </c>
      <c r="B991" s="395">
        <v>63679.79</v>
      </c>
      <c r="C991" s="394" t="s">
        <v>468</v>
      </c>
    </row>
    <row r="992" spans="1:3" x14ac:dyDescent="0.2">
      <c r="A992" s="399">
        <v>43563</v>
      </c>
      <c r="B992" s="395">
        <v>181487.4</v>
      </c>
      <c r="C992" s="394" t="s">
        <v>370</v>
      </c>
    </row>
    <row r="993" spans="1:3" x14ac:dyDescent="0.2">
      <c r="A993" s="399">
        <v>43563</v>
      </c>
      <c r="B993" s="395">
        <v>27524.44</v>
      </c>
      <c r="C993" s="394" t="s">
        <v>417</v>
      </c>
    </row>
    <row r="994" spans="1:3" x14ac:dyDescent="0.2">
      <c r="A994" s="399">
        <v>43563</v>
      </c>
      <c r="B994" s="395">
        <v>52773.07</v>
      </c>
      <c r="C994" s="394" t="s">
        <v>470</v>
      </c>
    </row>
    <row r="995" spans="1:3" x14ac:dyDescent="0.2">
      <c r="A995" s="399">
        <v>43563</v>
      </c>
      <c r="B995" s="396"/>
      <c r="C995" s="394" t="s">
        <v>396</v>
      </c>
    </row>
    <row r="996" spans="1:3" x14ac:dyDescent="0.2">
      <c r="A996" s="399">
        <v>43563</v>
      </c>
      <c r="B996" s="395">
        <v>52773.07</v>
      </c>
      <c r="C996" s="394" t="s">
        <v>559</v>
      </c>
    </row>
    <row r="997" spans="1:3" x14ac:dyDescent="0.2">
      <c r="A997" s="399">
        <v>43563</v>
      </c>
      <c r="B997" s="395">
        <v>50134.42</v>
      </c>
      <c r="C997" s="394" t="s">
        <v>439</v>
      </c>
    </row>
    <row r="998" spans="1:3" x14ac:dyDescent="0.2">
      <c r="A998" s="399">
        <v>43563</v>
      </c>
      <c r="B998" s="396"/>
      <c r="C998" s="394" t="s">
        <v>439</v>
      </c>
    </row>
    <row r="999" spans="1:3" x14ac:dyDescent="0.2">
      <c r="A999" s="399">
        <v>43564</v>
      </c>
      <c r="B999" s="395">
        <v>63623.88</v>
      </c>
      <c r="C999" s="394" t="s">
        <v>576</v>
      </c>
    </row>
    <row r="1000" spans="1:3" x14ac:dyDescent="0.2">
      <c r="A1000" s="399">
        <v>43564</v>
      </c>
      <c r="B1000" s="395">
        <v>160196.6</v>
      </c>
      <c r="C1000" s="394" t="s">
        <v>482</v>
      </c>
    </row>
    <row r="1001" spans="1:3" x14ac:dyDescent="0.2">
      <c r="A1001" s="399">
        <v>43564</v>
      </c>
      <c r="B1001" s="396"/>
      <c r="C1001" s="394" t="s">
        <v>577</v>
      </c>
    </row>
    <row r="1002" spans="1:3" x14ac:dyDescent="0.2">
      <c r="A1002" s="399">
        <v>43564</v>
      </c>
      <c r="B1002" s="395">
        <v>181119.98</v>
      </c>
      <c r="C1002" s="394" t="s">
        <v>352</v>
      </c>
    </row>
    <row r="1003" spans="1:3" x14ac:dyDescent="0.2">
      <c r="A1003" s="399">
        <v>43564</v>
      </c>
      <c r="B1003" s="395">
        <v>52756.74</v>
      </c>
      <c r="C1003" s="394" t="s">
        <v>396</v>
      </c>
    </row>
    <row r="1004" spans="1:3" x14ac:dyDescent="0.2">
      <c r="A1004" s="399">
        <v>43564</v>
      </c>
      <c r="B1004" s="395">
        <v>52726.74</v>
      </c>
      <c r="C1004" s="394" t="s">
        <v>380</v>
      </c>
    </row>
    <row r="1005" spans="1:3" x14ac:dyDescent="0.2">
      <c r="A1005" s="399">
        <v>43564</v>
      </c>
      <c r="B1005" s="395">
        <v>27500.28</v>
      </c>
      <c r="C1005" s="394" t="s">
        <v>577</v>
      </c>
    </row>
    <row r="1006" spans="1:3" x14ac:dyDescent="0.2">
      <c r="A1006" s="399">
        <v>43564</v>
      </c>
      <c r="B1006" s="395">
        <v>254495.52</v>
      </c>
      <c r="C1006" s="394" t="s">
        <v>355</v>
      </c>
    </row>
    <row r="1007" spans="1:3" x14ac:dyDescent="0.2">
      <c r="A1007" s="399">
        <v>43564</v>
      </c>
      <c r="B1007" s="396"/>
      <c r="C1007" s="394" t="s">
        <v>357</v>
      </c>
    </row>
    <row r="1008" spans="1:3" x14ac:dyDescent="0.2">
      <c r="A1008" s="399">
        <v>43564</v>
      </c>
      <c r="B1008" s="395">
        <v>127247.76</v>
      </c>
      <c r="C1008" s="394" t="s">
        <v>453</v>
      </c>
    </row>
    <row r="1009" spans="1:3" x14ac:dyDescent="0.2">
      <c r="A1009" s="399">
        <v>43564</v>
      </c>
      <c r="B1009" s="395">
        <v>13750.14</v>
      </c>
      <c r="C1009" s="394" t="s">
        <v>425</v>
      </c>
    </row>
    <row r="1010" spans="1:3" x14ac:dyDescent="0.2">
      <c r="A1010" s="399">
        <v>43565</v>
      </c>
      <c r="B1010" s="395">
        <v>39712.769999999997</v>
      </c>
      <c r="C1010" s="394" t="s">
        <v>356</v>
      </c>
    </row>
    <row r="1011" spans="1:3" x14ac:dyDescent="0.2">
      <c r="A1011" s="399">
        <v>43565</v>
      </c>
      <c r="B1011" s="396"/>
      <c r="C1011" s="394" t="s">
        <v>578</v>
      </c>
    </row>
    <row r="1012" spans="1:3" x14ac:dyDescent="0.2">
      <c r="A1012" s="399">
        <v>43565</v>
      </c>
      <c r="B1012" s="395">
        <v>359475.36</v>
      </c>
      <c r="C1012" s="394" t="s">
        <v>394</v>
      </c>
    </row>
    <row r="1013" spans="1:3" x14ac:dyDescent="0.2">
      <c r="A1013" s="399">
        <v>43565</v>
      </c>
      <c r="B1013" s="395">
        <v>61804.53</v>
      </c>
      <c r="C1013" s="394" t="s">
        <v>354</v>
      </c>
    </row>
    <row r="1014" spans="1:3" x14ac:dyDescent="0.2">
      <c r="A1014" s="399">
        <v>43565</v>
      </c>
      <c r="B1014" s="395">
        <v>94075.71</v>
      </c>
      <c r="C1014" s="394" t="s">
        <v>394</v>
      </c>
    </row>
    <row r="1015" spans="1:3" x14ac:dyDescent="0.2">
      <c r="A1015" s="399">
        <v>43565</v>
      </c>
      <c r="B1015" s="396"/>
      <c r="C1015" s="394" t="s">
        <v>381</v>
      </c>
    </row>
    <row r="1016" spans="1:3" x14ac:dyDescent="0.2">
      <c r="A1016" s="399">
        <v>43565</v>
      </c>
      <c r="B1016" s="395">
        <v>27259.08</v>
      </c>
      <c r="C1016" s="394" t="s">
        <v>454</v>
      </c>
    </row>
    <row r="1017" spans="1:3" x14ac:dyDescent="0.2">
      <c r="A1017" s="399">
        <v>43565</v>
      </c>
      <c r="B1017" s="395">
        <v>63065.85</v>
      </c>
      <c r="C1017" s="394" t="s">
        <v>579</v>
      </c>
    </row>
    <row r="1018" spans="1:3" x14ac:dyDescent="0.2">
      <c r="A1018" s="399">
        <v>43565</v>
      </c>
      <c r="B1018" s="395">
        <v>41802.92</v>
      </c>
      <c r="C1018" s="394" t="s">
        <v>579</v>
      </c>
    </row>
    <row r="1019" spans="1:3" x14ac:dyDescent="0.2">
      <c r="A1019" s="399">
        <v>43565</v>
      </c>
      <c r="B1019" s="395">
        <v>29929.7</v>
      </c>
      <c r="C1019" s="394" t="s">
        <v>352</v>
      </c>
    </row>
    <row r="1020" spans="1:3" x14ac:dyDescent="0.2">
      <c r="A1020" s="399">
        <v>43566</v>
      </c>
      <c r="B1020" s="397">
        <v>1</v>
      </c>
      <c r="C1020" s="394" t="s">
        <v>580</v>
      </c>
    </row>
    <row r="1021" spans="1:3" x14ac:dyDescent="0.2">
      <c r="A1021" s="399">
        <v>43566</v>
      </c>
      <c r="B1021" s="395">
        <v>150760.44</v>
      </c>
      <c r="C1021" s="394" t="s">
        <v>445</v>
      </c>
    </row>
    <row r="1022" spans="1:3" x14ac:dyDescent="0.2">
      <c r="A1022" s="399">
        <v>43566</v>
      </c>
      <c r="B1022" s="395">
        <v>123534.06</v>
      </c>
      <c r="C1022" s="394" t="s">
        <v>392</v>
      </c>
    </row>
    <row r="1023" spans="1:3" x14ac:dyDescent="0.2">
      <c r="A1023" s="399">
        <v>43566</v>
      </c>
      <c r="B1023" s="395">
        <v>41786.06</v>
      </c>
      <c r="C1023" s="394" t="s">
        <v>578</v>
      </c>
    </row>
    <row r="1024" spans="1:3" x14ac:dyDescent="0.2">
      <c r="A1024" s="399">
        <v>43566</v>
      </c>
      <c r="B1024" s="396"/>
      <c r="C1024" s="394" t="s">
        <v>355</v>
      </c>
    </row>
    <row r="1025" spans="1:3" x14ac:dyDescent="0.2">
      <c r="A1025" s="399">
        <v>43566</v>
      </c>
      <c r="B1025" s="395">
        <v>63027.58</v>
      </c>
      <c r="C1025" s="394" t="s">
        <v>581</v>
      </c>
    </row>
    <row r="1026" spans="1:3" x14ac:dyDescent="0.2">
      <c r="A1026" s="399">
        <v>43566</v>
      </c>
      <c r="B1026" s="396"/>
      <c r="C1026" s="394" t="s">
        <v>575</v>
      </c>
    </row>
    <row r="1027" spans="1:3" x14ac:dyDescent="0.2">
      <c r="A1027" s="399">
        <v>43566</v>
      </c>
      <c r="B1027" s="395">
        <v>221722.78</v>
      </c>
      <c r="C1027" s="394" t="s">
        <v>582</v>
      </c>
    </row>
    <row r="1028" spans="1:3" x14ac:dyDescent="0.2">
      <c r="A1028" s="399">
        <v>43566</v>
      </c>
      <c r="B1028" s="396"/>
      <c r="C1028" s="394" t="s">
        <v>482</v>
      </c>
    </row>
    <row r="1029" spans="1:3" x14ac:dyDescent="0.2">
      <c r="A1029" s="399">
        <v>43566</v>
      </c>
      <c r="B1029" s="396"/>
      <c r="C1029" s="394" t="s">
        <v>534</v>
      </c>
    </row>
    <row r="1030" spans="1:3" x14ac:dyDescent="0.2">
      <c r="A1030" s="399">
        <v>43566</v>
      </c>
      <c r="B1030" s="396"/>
      <c r="C1030" s="394" t="s">
        <v>513</v>
      </c>
    </row>
    <row r="1031" spans="1:3" x14ac:dyDescent="0.2">
      <c r="A1031" s="399">
        <v>43566</v>
      </c>
      <c r="B1031" s="396"/>
      <c r="C1031" s="394" t="s">
        <v>440</v>
      </c>
    </row>
    <row r="1032" spans="1:3" x14ac:dyDescent="0.2">
      <c r="A1032" s="399">
        <v>43566</v>
      </c>
      <c r="B1032" s="396"/>
      <c r="C1032" s="394" t="s">
        <v>415</v>
      </c>
    </row>
    <row r="1033" spans="1:3" x14ac:dyDescent="0.2">
      <c r="A1033" s="399">
        <v>43567</v>
      </c>
      <c r="B1033" s="395">
        <v>569569.41</v>
      </c>
      <c r="C1033" s="394" t="s">
        <v>583</v>
      </c>
    </row>
    <row r="1034" spans="1:3" x14ac:dyDescent="0.2">
      <c r="A1034" s="399">
        <v>43567</v>
      </c>
      <c r="B1034" s="395">
        <v>119126.77</v>
      </c>
      <c r="C1034" s="394" t="s">
        <v>377</v>
      </c>
    </row>
    <row r="1035" spans="1:3" x14ac:dyDescent="0.2">
      <c r="A1035" s="399">
        <v>43567</v>
      </c>
      <c r="B1035" s="395">
        <v>33061.4</v>
      </c>
      <c r="C1035" s="394" t="s">
        <v>554</v>
      </c>
    </row>
    <row r="1036" spans="1:3" x14ac:dyDescent="0.2">
      <c r="A1036" s="399">
        <v>43567</v>
      </c>
      <c r="B1036" s="395">
        <v>312400.71000000002</v>
      </c>
      <c r="C1036" s="394" t="s">
        <v>371</v>
      </c>
    </row>
    <row r="1037" spans="1:3" x14ac:dyDescent="0.2">
      <c r="A1037" s="399">
        <v>43567</v>
      </c>
      <c r="B1037" s="396"/>
      <c r="C1037" s="394" t="s">
        <v>370</v>
      </c>
    </row>
    <row r="1038" spans="1:3" x14ac:dyDescent="0.2">
      <c r="A1038" s="399">
        <v>43567</v>
      </c>
      <c r="B1038" s="396"/>
      <c r="C1038" s="394" t="s">
        <v>419</v>
      </c>
    </row>
    <row r="1039" spans="1:3" x14ac:dyDescent="0.2">
      <c r="A1039" s="399">
        <v>43567</v>
      </c>
      <c r="B1039" s="395">
        <v>79059.89</v>
      </c>
      <c r="C1039" s="394" t="s">
        <v>453</v>
      </c>
    </row>
    <row r="1040" spans="1:3" x14ac:dyDescent="0.2">
      <c r="A1040" s="399">
        <v>43567</v>
      </c>
      <c r="B1040" s="395">
        <v>32469.51</v>
      </c>
      <c r="C1040" s="394" t="s">
        <v>534</v>
      </c>
    </row>
    <row r="1041" spans="1:3" x14ac:dyDescent="0.2">
      <c r="A1041" s="399">
        <v>43567</v>
      </c>
      <c r="B1041" s="396"/>
      <c r="C1041" s="394" t="s">
        <v>558</v>
      </c>
    </row>
    <row r="1042" spans="1:3" x14ac:dyDescent="0.2">
      <c r="A1042" s="399">
        <v>43567</v>
      </c>
      <c r="B1042" s="395">
        <v>22745.57</v>
      </c>
      <c r="C1042" s="394" t="s">
        <v>584</v>
      </c>
    </row>
    <row r="1043" spans="1:3" x14ac:dyDescent="0.2">
      <c r="A1043" s="399">
        <v>43567</v>
      </c>
      <c r="B1043" s="396"/>
      <c r="C1043" s="394" t="s">
        <v>366</v>
      </c>
    </row>
    <row r="1044" spans="1:3" x14ac:dyDescent="0.2">
      <c r="A1044" s="399">
        <v>43567</v>
      </c>
      <c r="B1044" s="397">
        <v>1</v>
      </c>
      <c r="C1044" s="394" t="s">
        <v>513</v>
      </c>
    </row>
    <row r="1045" spans="1:3" x14ac:dyDescent="0.2">
      <c r="A1045" s="399">
        <v>43567</v>
      </c>
      <c r="B1045" s="395">
        <v>79059.89</v>
      </c>
      <c r="C1045" s="394" t="s">
        <v>516</v>
      </c>
    </row>
    <row r="1046" spans="1:3" x14ac:dyDescent="0.2">
      <c r="A1046" s="399">
        <v>43567</v>
      </c>
      <c r="B1046" s="397">
        <v>1</v>
      </c>
      <c r="C1046" s="394" t="s">
        <v>352</v>
      </c>
    </row>
    <row r="1047" spans="1:3" x14ac:dyDescent="0.2">
      <c r="A1047" s="399">
        <v>43567</v>
      </c>
      <c r="B1047" s="395">
        <v>122888.66</v>
      </c>
      <c r="C1047" s="394" t="s">
        <v>354</v>
      </c>
    </row>
    <row r="1048" spans="1:3" x14ac:dyDescent="0.2">
      <c r="A1048" s="399">
        <v>43567</v>
      </c>
      <c r="B1048" s="395">
        <v>122888.67</v>
      </c>
      <c r="C1048" s="394" t="s">
        <v>439</v>
      </c>
    </row>
    <row r="1049" spans="1:3" x14ac:dyDescent="0.2">
      <c r="A1049" s="399">
        <v>43567</v>
      </c>
      <c r="B1049" s="395">
        <v>154708.79</v>
      </c>
      <c r="C1049" s="394" t="s">
        <v>439</v>
      </c>
    </row>
    <row r="1050" spans="1:3" x14ac:dyDescent="0.2">
      <c r="A1050" s="399">
        <v>43567</v>
      </c>
      <c r="B1050" s="395">
        <v>51959.68</v>
      </c>
      <c r="C1050" s="394" t="s">
        <v>396</v>
      </c>
    </row>
    <row r="1051" spans="1:3" x14ac:dyDescent="0.2">
      <c r="A1051" s="399">
        <v>43567</v>
      </c>
      <c r="B1051" s="396"/>
      <c r="C1051" s="394" t="s">
        <v>369</v>
      </c>
    </row>
    <row r="1052" spans="1:3" x14ac:dyDescent="0.2">
      <c r="A1052" s="399">
        <v>43570</v>
      </c>
      <c r="B1052" s="395">
        <v>109928.8</v>
      </c>
      <c r="C1052" s="394" t="s">
        <v>400</v>
      </c>
    </row>
    <row r="1053" spans="1:3" x14ac:dyDescent="0.2">
      <c r="A1053" s="399">
        <v>43570</v>
      </c>
      <c r="B1053" s="395">
        <v>62813.2</v>
      </c>
      <c r="C1053" s="394" t="s">
        <v>374</v>
      </c>
    </row>
    <row r="1054" spans="1:3" x14ac:dyDescent="0.2">
      <c r="A1054" s="399">
        <v>43570</v>
      </c>
      <c r="B1054" s="395">
        <v>468494.15</v>
      </c>
      <c r="C1054" s="394" t="s">
        <v>378</v>
      </c>
    </row>
    <row r="1055" spans="1:3" x14ac:dyDescent="0.2">
      <c r="A1055" s="399">
        <v>43570</v>
      </c>
      <c r="B1055" s="396"/>
      <c r="C1055" s="394" t="s">
        <v>355</v>
      </c>
    </row>
    <row r="1056" spans="1:3" x14ac:dyDescent="0.2">
      <c r="A1056" s="399">
        <v>43570</v>
      </c>
      <c r="B1056" s="396"/>
      <c r="C1056" s="394" t="s">
        <v>532</v>
      </c>
    </row>
    <row r="1057" spans="1:3" x14ac:dyDescent="0.2">
      <c r="A1057" s="399">
        <v>43570</v>
      </c>
      <c r="B1057" s="395">
        <v>125626.4</v>
      </c>
      <c r="C1057" s="394" t="s">
        <v>388</v>
      </c>
    </row>
    <row r="1058" spans="1:3" x14ac:dyDescent="0.2">
      <c r="A1058" s="399">
        <v>43570</v>
      </c>
      <c r="B1058" s="395">
        <v>125626.4</v>
      </c>
      <c r="C1058" s="394" t="s">
        <v>560</v>
      </c>
    </row>
    <row r="1059" spans="1:3" x14ac:dyDescent="0.2">
      <c r="A1059" s="399">
        <v>43570</v>
      </c>
      <c r="B1059" s="395">
        <v>53367.92</v>
      </c>
      <c r="C1059" s="394" t="s">
        <v>408</v>
      </c>
    </row>
    <row r="1060" spans="1:3" x14ac:dyDescent="0.2">
      <c r="A1060" s="399">
        <v>43570</v>
      </c>
      <c r="B1060" s="395">
        <v>79204.78</v>
      </c>
      <c r="C1060" s="394" t="s">
        <v>585</v>
      </c>
    </row>
    <row r="1061" spans="1:3" x14ac:dyDescent="0.2">
      <c r="A1061" s="399">
        <v>43570</v>
      </c>
      <c r="B1061" s="396"/>
      <c r="C1061" s="394" t="s">
        <v>586</v>
      </c>
    </row>
    <row r="1062" spans="1:3" x14ac:dyDescent="0.2">
      <c r="A1062" s="399">
        <v>43570</v>
      </c>
      <c r="B1062" s="395">
        <v>93698.83</v>
      </c>
      <c r="C1062" s="394" t="s">
        <v>352</v>
      </c>
    </row>
    <row r="1063" spans="1:3" x14ac:dyDescent="0.2">
      <c r="A1063" s="399">
        <v>43570</v>
      </c>
      <c r="B1063" s="395">
        <v>32529.02</v>
      </c>
      <c r="C1063" s="394" t="s">
        <v>542</v>
      </c>
    </row>
    <row r="1064" spans="1:3" x14ac:dyDescent="0.2">
      <c r="A1064" s="399">
        <v>43570</v>
      </c>
      <c r="B1064" s="395">
        <v>62813.2</v>
      </c>
      <c r="C1064" s="394" t="s">
        <v>397</v>
      </c>
    </row>
    <row r="1065" spans="1:3" x14ac:dyDescent="0.2">
      <c r="A1065" s="399">
        <v>43570</v>
      </c>
      <c r="B1065" s="396"/>
      <c r="C1065" s="394" t="s">
        <v>365</v>
      </c>
    </row>
    <row r="1066" spans="1:3" x14ac:dyDescent="0.2">
      <c r="A1066" s="399">
        <v>43570</v>
      </c>
      <c r="B1066" s="395">
        <v>125626.4</v>
      </c>
      <c r="C1066" s="394" t="s">
        <v>587</v>
      </c>
    </row>
    <row r="1067" spans="1:3" x14ac:dyDescent="0.2">
      <c r="A1067" s="399">
        <v>43570</v>
      </c>
      <c r="B1067" s="395">
        <v>93698.83</v>
      </c>
      <c r="C1067" s="394" t="s">
        <v>352</v>
      </c>
    </row>
    <row r="1068" spans="1:3" x14ac:dyDescent="0.2">
      <c r="A1068" s="399">
        <v>43570</v>
      </c>
      <c r="B1068" s="395">
        <v>104109.81</v>
      </c>
      <c r="C1068" s="394" t="s">
        <v>367</v>
      </c>
    </row>
    <row r="1069" spans="1:3" x14ac:dyDescent="0.2">
      <c r="A1069" s="399">
        <v>43571</v>
      </c>
      <c r="B1069" s="395">
        <v>103673.79</v>
      </c>
      <c r="C1069" s="394" t="s">
        <v>416</v>
      </c>
    </row>
    <row r="1070" spans="1:3" x14ac:dyDescent="0.2">
      <c r="A1070" s="399">
        <v>43571</v>
      </c>
      <c r="B1070" s="395">
        <v>62550.14</v>
      </c>
      <c r="C1070" s="394" t="s">
        <v>440</v>
      </c>
    </row>
    <row r="1071" spans="1:3" x14ac:dyDescent="0.2">
      <c r="A1071" s="399">
        <v>43571</v>
      </c>
      <c r="B1071" s="397">
        <v>1</v>
      </c>
      <c r="C1071" s="394" t="s">
        <v>544</v>
      </c>
    </row>
    <row r="1072" spans="1:3" x14ac:dyDescent="0.2">
      <c r="A1072" s="399">
        <v>43571</v>
      </c>
      <c r="B1072" s="396"/>
      <c r="C1072" s="394" t="s">
        <v>369</v>
      </c>
    </row>
    <row r="1073" spans="1:3" x14ac:dyDescent="0.2">
      <c r="A1073" s="399">
        <v>43571</v>
      </c>
      <c r="B1073" s="396"/>
      <c r="C1073" s="394" t="s">
        <v>369</v>
      </c>
    </row>
    <row r="1074" spans="1:3" x14ac:dyDescent="0.2">
      <c r="A1074" s="399">
        <v>43571</v>
      </c>
      <c r="B1074" s="396"/>
      <c r="C1074" s="394" t="s">
        <v>369</v>
      </c>
    </row>
    <row r="1075" spans="1:3" x14ac:dyDescent="0.2">
      <c r="A1075" s="399">
        <v>43571</v>
      </c>
      <c r="B1075" s="395">
        <v>51836.9</v>
      </c>
      <c r="C1075" s="394" t="s">
        <v>369</v>
      </c>
    </row>
    <row r="1076" spans="1:3" x14ac:dyDescent="0.2">
      <c r="A1076" s="399">
        <v>43571</v>
      </c>
      <c r="B1076" s="395">
        <v>103673.79</v>
      </c>
      <c r="C1076" s="394" t="s">
        <v>471</v>
      </c>
    </row>
    <row r="1077" spans="1:3" x14ac:dyDescent="0.2">
      <c r="A1077" s="399">
        <v>43571</v>
      </c>
      <c r="B1077" s="395">
        <v>59422.63</v>
      </c>
      <c r="C1077" s="394" t="s">
        <v>445</v>
      </c>
    </row>
    <row r="1078" spans="1:3" x14ac:dyDescent="0.2">
      <c r="A1078" s="399">
        <v>43571</v>
      </c>
      <c r="B1078" s="396"/>
      <c r="C1078" s="394" t="s">
        <v>370</v>
      </c>
    </row>
    <row r="1079" spans="1:3" x14ac:dyDescent="0.2">
      <c r="A1079" s="399">
        <v>43571</v>
      </c>
      <c r="B1079" s="395">
        <v>24332.55</v>
      </c>
      <c r="C1079" s="394" t="s">
        <v>401</v>
      </c>
    </row>
    <row r="1080" spans="1:3" x14ac:dyDescent="0.2">
      <c r="A1080" s="399">
        <v>43571</v>
      </c>
      <c r="B1080" s="395">
        <v>46653.21</v>
      </c>
      <c r="C1080" s="394" t="s">
        <v>352</v>
      </c>
    </row>
    <row r="1081" spans="1:3" x14ac:dyDescent="0.2">
      <c r="A1081" s="399">
        <v>43571</v>
      </c>
      <c r="B1081" s="395">
        <v>90195.78</v>
      </c>
      <c r="C1081" s="394" t="s">
        <v>352</v>
      </c>
    </row>
    <row r="1082" spans="1:3" x14ac:dyDescent="0.2">
      <c r="A1082" s="399">
        <v>43571</v>
      </c>
      <c r="B1082" s="395">
        <v>103546.94</v>
      </c>
      <c r="C1082" s="394" t="s">
        <v>500</v>
      </c>
    </row>
    <row r="1083" spans="1:3" x14ac:dyDescent="0.2">
      <c r="A1083" s="399">
        <v>43571</v>
      </c>
      <c r="B1083" s="395">
        <v>51836.9</v>
      </c>
      <c r="C1083" s="394" t="s">
        <v>397</v>
      </c>
    </row>
    <row r="1084" spans="1:3" x14ac:dyDescent="0.2">
      <c r="A1084" s="399">
        <v>43571</v>
      </c>
      <c r="B1084" s="396"/>
      <c r="C1084" s="394" t="s">
        <v>360</v>
      </c>
    </row>
    <row r="1085" spans="1:3" x14ac:dyDescent="0.2">
      <c r="A1085" s="399">
        <v>43571</v>
      </c>
      <c r="B1085" s="395">
        <v>62550.14</v>
      </c>
      <c r="C1085" s="394" t="s">
        <v>588</v>
      </c>
    </row>
    <row r="1086" spans="1:3" x14ac:dyDescent="0.2">
      <c r="A1086" s="399">
        <v>43571</v>
      </c>
      <c r="B1086" s="396"/>
      <c r="C1086" s="394" t="s">
        <v>589</v>
      </c>
    </row>
    <row r="1087" spans="1:3" x14ac:dyDescent="0.2">
      <c r="A1087" s="399">
        <v>43571</v>
      </c>
      <c r="B1087" s="395">
        <v>118845.26</v>
      </c>
      <c r="C1087" s="394" t="s">
        <v>352</v>
      </c>
    </row>
    <row r="1088" spans="1:3" x14ac:dyDescent="0.2">
      <c r="A1088" s="399">
        <v>43571</v>
      </c>
      <c r="B1088" s="396"/>
      <c r="C1088" s="394" t="s">
        <v>432</v>
      </c>
    </row>
    <row r="1089" spans="1:3" x14ac:dyDescent="0.2">
      <c r="A1089" s="399">
        <v>43571</v>
      </c>
      <c r="B1089" s="395">
        <v>78873.070000000007</v>
      </c>
      <c r="C1089" s="394" t="s">
        <v>396</v>
      </c>
    </row>
    <row r="1090" spans="1:3" x14ac:dyDescent="0.2">
      <c r="A1090" s="399">
        <v>43571</v>
      </c>
      <c r="B1090" s="395">
        <v>30773.15</v>
      </c>
      <c r="C1090" s="394" t="s">
        <v>377</v>
      </c>
    </row>
    <row r="1091" spans="1:3" x14ac:dyDescent="0.2">
      <c r="A1091" s="399">
        <v>43571</v>
      </c>
      <c r="B1091" s="395">
        <v>41461.08</v>
      </c>
      <c r="C1091" s="394" t="s">
        <v>568</v>
      </c>
    </row>
    <row r="1092" spans="1:3" x14ac:dyDescent="0.2">
      <c r="A1092" s="399">
        <v>43572</v>
      </c>
      <c r="B1092" s="395">
        <v>51833.06</v>
      </c>
      <c r="C1092" s="394" t="s">
        <v>359</v>
      </c>
    </row>
    <row r="1093" spans="1:3" x14ac:dyDescent="0.2">
      <c r="A1093" s="399">
        <v>43572</v>
      </c>
      <c r="B1093" s="396"/>
      <c r="C1093" s="394" t="s">
        <v>590</v>
      </c>
    </row>
    <row r="1094" spans="1:3" x14ac:dyDescent="0.2">
      <c r="A1094" s="399">
        <v>43572</v>
      </c>
      <c r="B1094" s="395">
        <v>38792.559999999998</v>
      </c>
      <c r="C1094" s="394" t="s">
        <v>356</v>
      </c>
    </row>
    <row r="1095" spans="1:3" x14ac:dyDescent="0.2">
      <c r="A1095" s="399">
        <v>43572</v>
      </c>
      <c r="B1095" s="395">
        <v>51833.06</v>
      </c>
      <c r="C1095" s="394" t="s">
        <v>502</v>
      </c>
    </row>
    <row r="1096" spans="1:3" x14ac:dyDescent="0.2">
      <c r="A1096" s="399">
        <v>43572</v>
      </c>
      <c r="B1096" s="395">
        <v>30770.87</v>
      </c>
      <c r="C1096" s="394" t="s">
        <v>370</v>
      </c>
    </row>
    <row r="1097" spans="1:3" x14ac:dyDescent="0.2">
      <c r="A1097" s="399">
        <v>43572</v>
      </c>
      <c r="B1097" s="395">
        <v>46649.75</v>
      </c>
      <c r="C1097" s="394" t="s">
        <v>370</v>
      </c>
    </row>
    <row r="1098" spans="1:3" x14ac:dyDescent="0.2">
      <c r="A1098" s="399">
        <v>43572</v>
      </c>
      <c r="B1098" s="395">
        <v>94935.9</v>
      </c>
      <c r="C1098" s="394" t="s">
        <v>461</v>
      </c>
    </row>
    <row r="1099" spans="1:3" x14ac:dyDescent="0.2">
      <c r="A1099" s="399">
        <v>43572</v>
      </c>
      <c r="B1099" s="395">
        <v>75524.87</v>
      </c>
      <c r="C1099" s="394" t="s">
        <v>352</v>
      </c>
    </row>
    <row r="1100" spans="1:3" x14ac:dyDescent="0.2">
      <c r="A1100" s="399">
        <v>43572</v>
      </c>
      <c r="B1100" s="395">
        <v>43102.84</v>
      </c>
      <c r="C1100" s="394" t="s">
        <v>367</v>
      </c>
    </row>
    <row r="1101" spans="1:3" x14ac:dyDescent="0.2">
      <c r="A1101" s="399">
        <v>43572</v>
      </c>
      <c r="B1101" s="395">
        <v>46649.75</v>
      </c>
      <c r="C1101" s="394" t="s">
        <v>356</v>
      </c>
    </row>
    <row r="1102" spans="1:3" x14ac:dyDescent="0.2">
      <c r="A1102" s="399">
        <v>43572</v>
      </c>
      <c r="B1102" s="396"/>
      <c r="C1102" s="394" t="s">
        <v>425</v>
      </c>
    </row>
    <row r="1103" spans="1:3" x14ac:dyDescent="0.2">
      <c r="A1103" s="399">
        <v>43572</v>
      </c>
      <c r="B1103" s="395">
        <v>59418.23</v>
      </c>
      <c r="C1103" s="394" t="s">
        <v>401</v>
      </c>
    </row>
    <row r="1104" spans="1:3" x14ac:dyDescent="0.2">
      <c r="A1104" s="399">
        <v>43572</v>
      </c>
      <c r="B1104" s="396"/>
      <c r="C1104" s="394" t="s">
        <v>575</v>
      </c>
    </row>
    <row r="1105" spans="1:3" x14ac:dyDescent="0.2">
      <c r="A1105" s="399">
        <v>43572</v>
      </c>
      <c r="B1105" s="395">
        <v>51833.06</v>
      </c>
      <c r="C1105" s="394" t="s">
        <v>425</v>
      </c>
    </row>
    <row r="1106" spans="1:3" x14ac:dyDescent="0.2">
      <c r="A1106" s="399">
        <v>43573</v>
      </c>
      <c r="B1106" s="397">
        <v>1</v>
      </c>
      <c r="C1106" s="394" t="s">
        <v>377</v>
      </c>
    </row>
    <row r="1107" spans="1:3" x14ac:dyDescent="0.2">
      <c r="A1107" s="399">
        <v>43573</v>
      </c>
      <c r="B1107" s="396"/>
      <c r="C1107" s="394" t="s">
        <v>586</v>
      </c>
    </row>
    <row r="1108" spans="1:3" x14ac:dyDescent="0.2">
      <c r="A1108" s="399">
        <v>43573</v>
      </c>
      <c r="B1108" s="395">
        <v>92867.98</v>
      </c>
      <c r="C1108" s="394" t="s">
        <v>370</v>
      </c>
    </row>
    <row r="1109" spans="1:3" x14ac:dyDescent="0.2">
      <c r="A1109" s="399">
        <v>43573</v>
      </c>
      <c r="B1109" s="395">
        <v>62256.23</v>
      </c>
      <c r="C1109" s="394" t="s">
        <v>388</v>
      </c>
    </row>
    <row r="1110" spans="1:3" x14ac:dyDescent="0.2">
      <c r="A1110" s="399">
        <v>43573</v>
      </c>
      <c r="B1110" s="395">
        <v>156753.04</v>
      </c>
      <c r="C1110" s="394" t="s">
        <v>381</v>
      </c>
    </row>
    <row r="1111" spans="1:3" x14ac:dyDescent="0.2">
      <c r="A1111" s="399">
        <v>43573</v>
      </c>
      <c r="B1111" s="395">
        <v>241783.38</v>
      </c>
      <c r="C1111" s="394" t="s">
        <v>355</v>
      </c>
    </row>
    <row r="1112" spans="1:3" x14ac:dyDescent="0.2">
      <c r="A1112" s="399">
        <v>43573</v>
      </c>
      <c r="B1112" s="395">
        <v>177430.25</v>
      </c>
      <c r="C1112" s="394" t="s">
        <v>355</v>
      </c>
    </row>
    <row r="1113" spans="1:3" x14ac:dyDescent="0.2">
      <c r="A1113" s="399">
        <v>43573</v>
      </c>
      <c r="B1113" s="395">
        <v>92867.98</v>
      </c>
      <c r="C1113" s="394" t="s">
        <v>355</v>
      </c>
    </row>
    <row r="1114" spans="1:3" x14ac:dyDescent="0.2">
      <c r="A1114" s="399">
        <v>43573</v>
      </c>
      <c r="B1114" s="395">
        <v>118286.83</v>
      </c>
      <c r="C1114" s="394" t="s">
        <v>378</v>
      </c>
    </row>
    <row r="1115" spans="1:3" x14ac:dyDescent="0.2">
      <c r="A1115" s="399">
        <v>43573</v>
      </c>
      <c r="B1115" s="396"/>
      <c r="C1115" s="394" t="s">
        <v>378</v>
      </c>
    </row>
    <row r="1116" spans="1:3" x14ac:dyDescent="0.2">
      <c r="A1116" s="399">
        <v>43573</v>
      </c>
      <c r="B1116" s="395">
        <v>32240.58</v>
      </c>
      <c r="C1116" s="394" t="s">
        <v>591</v>
      </c>
    </row>
    <row r="1117" spans="1:3" x14ac:dyDescent="0.2">
      <c r="A1117" s="399">
        <v>43573</v>
      </c>
      <c r="B1117" s="395">
        <v>22585.200000000001</v>
      </c>
      <c r="C1117" s="394" t="s">
        <v>584</v>
      </c>
    </row>
    <row r="1118" spans="1:3" x14ac:dyDescent="0.2">
      <c r="A1118" s="399">
        <v>43573</v>
      </c>
      <c r="B1118" s="395">
        <v>51593.33</v>
      </c>
      <c r="C1118" s="394" t="s">
        <v>395</v>
      </c>
    </row>
    <row r="1119" spans="1:3" x14ac:dyDescent="0.2">
      <c r="A1119" s="399">
        <v>43573</v>
      </c>
      <c r="B1119" s="395">
        <v>51593.33</v>
      </c>
      <c r="C1119" s="394" t="s">
        <v>390</v>
      </c>
    </row>
    <row r="1120" spans="1:3" x14ac:dyDescent="0.2">
      <c r="A1120" s="399">
        <v>43573</v>
      </c>
      <c r="B1120" s="395">
        <v>151295.65</v>
      </c>
      <c r="C1120" s="394" t="s">
        <v>396</v>
      </c>
    </row>
    <row r="1121" spans="1:3" x14ac:dyDescent="0.2">
      <c r="A1121" s="399">
        <v>43573</v>
      </c>
      <c r="B1121" s="396"/>
      <c r="C1121" s="394" t="s">
        <v>412</v>
      </c>
    </row>
    <row r="1122" spans="1:3" x14ac:dyDescent="0.2">
      <c r="A1122" s="399">
        <v>43574</v>
      </c>
      <c r="B1122" s="395">
        <v>78654.399999999994</v>
      </c>
      <c r="C1122" s="394" t="s">
        <v>581</v>
      </c>
    </row>
    <row r="1123" spans="1:3" x14ac:dyDescent="0.2">
      <c r="A1123" s="399">
        <v>43574</v>
      </c>
      <c r="B1123" s="396"/>
      <c r="C1123" s="394" t="s">
        <v>370</v>
      </c>
    </row>
    <row r="1124" spans="1:3" x14ac:dyDescent="0.2">
      <c r="A1124" s="399">
        <v>43574</v>
      </c>
      <c r="B1124" s="396"/>
      <c r="C1124" s="394" t="s">
        <v>352</v>
      </c>
    </row>
    <row r="1125" spans="1:3" x14ac:dyDescent="0.2">
      <c r="A1125" s="399">
        <v>43574</v>
      </c>
      <c r="B1125" s="395">
        <v>30687.83</v>
      </c>
      <c r="C1125" s="394" t="s">
        <v>352</v>
      </c>
    </row>
    <row r="1126" spans="1:3" x14ac:dyDescent="0.2">
      <c r="A1126" s="399">
        <v>43574</v>
      </c>
      <c r="B1126" s="395">
        <v>123281.31</v>
      </c>
      <c r="C1126" s="394" t="s">
        <v>352</v>
      </c>
    </row>
    <row r="1127" spans="1:3" x14ac:dyDescent="0.2">
      <c r="A1127" s="399">
        <v>43574</v>
      </c>
      <c r="B1127" s="395">
        <v>62376.72</v>
      </c>
      <c r="C1127" s="394" t="s">
        <v>592</v>
      </c>
    </row>
    <row r="1128" spans="1:3" x14ac:dyDescent="0.2">
      <c r="A1128" s="399">
        <v>43574</v>
      </c>
      <c r="B1128" s="396"/>
      <c r="C1128" s="394" t="s">
        <v>399</v>
      </c>
    </row>
    <row r="1129" spans="1:3" x14ac:dyDescent="0.2">
      <c r="A1129" s="399">
        <v>43574</v>
      </c>
      <c r="B1129" s="395">
        <v>149203.60999999999</v>
      </c>
      <c r="C1129" s="394" t="s">
        <v>401</v>
      </c>
    </row>
    <row r="1130" spans="1:3" x14ac:dyDescent="0.2">
      <c r="A1130" s="399">
        <v>43574</v>
      </c>
      <c r="B1130" s="395">
        <v>122258.38</v>
      </c>
      <c r="C1130" s="394" t="s">
        <v>392</v>
      </c>
    </row>
    <row r="1131" spans="1:3" x14ac:dyDescent="0.2">
      <c r="A1131" s="399">
        <v>43574</v>
      </c>
      <c r="B1131" s="395">
        <v>157056.43</v>
      </c>
      <c r="C1131" s="394" t="s">
        <v>468</v>
      </c>
    </row>
    <row r="1132" spans="1:3" x14ac:dyDescent="0.2">
      <c r="A1132" s="399">
        <v>43574</v>
      </c>
      <c r="B1132" s="395">
        <v>46523.87</v>
      </c>
      <c r="C1132" s="394" t="s">
        <v>401</v>
      </c>
    </row>
    <row r="1133" spans="1:3" x14ac:dyDescent="0.2">
      <c r="A1133" s="399">
        <v>43574</v>
      </c>
      <c r="B1133" s="395">
        <v>49108.53</v>
      </c>
      <c r="C1133" s="394" t="s">
        <v>439</v>
      </c>
    </row>
    <row r="1134" spans="1:3" x14ac:dyDescent="0.2">
      <c r="A1134" s="399">
        <v>43577</v>
      </c>
      <c r="B1134" s="395">
        <v>154458.12</v>
      </c>
      <c r="C1134" s="394" t="s">
        <v>368</v>
      </c>
    </row>
    <row r="1135" spans="1:3" x14ac:dyDescent="0.2">
      <c r="A1135" s="399">
        <v>43577</v>
      </c>
      <c r="B1135" s="395">
        <v>124541.95</v>
      </c>
      <c r="C1135" s="394" t="s">
        <v>454</v>
      </c>
    </row>
    <row r="1136" spans="1:3" x14ac:dyDescent="0.2">
      <c r="A1136" s="399">
        <v>43577</v>
      </c>
      <c r="B1136" s="397">
        <v>1</v>
      </c>
      <c r="C1136" s="394" t="s">
        <v>352</v>
      </c>
    </row>
    <row r="1137" spans="1:3" x14ac:dyDescent="0.2">
      <c r="A1137" s="399">
        <v>43577</v>
      </c>
      <c r="B1137" s="395">
        <v>124541.95</v>
      </c>
      <c r="C1137" s="394" t="s">
        <v>415</v>
      </c>
    </row>
    <row r="1138" spans="1:3" x14ac:dyDescent="0.2">
      <c r="A1138" s="399">
        <v>43577</v>
      </c>
      <c r="B1138" s="396"/>
      <c r="C1138" s="394" t="s">
        <v>423</v>
      </c>
    </row>
    <row r="1139" spans="1:3" x14ac:dyDescent="0.2">
      <c r="A1139" s="399">
        <v>43577</v>
      </c>
      <c r="B1139" s="395">
        <v>26915.51</v>
      </c>
      <c r="C1139" s="394" t="s">
        <v>516</v>
      </c>
    </row>
    <row r="1140" spans="1:3" x14ac:dyDescent="0.2">
      <c r="A1140" s="399">
        <v>43577</v>
      </c>
      <c r="B1140" s="395">
        <v>182683.21</v>
      </c>
      <c r="C1140" s="394" t="s">
        <v>355</v>
      </c>
    </row>
    <row r="1141" spans="1:3" x14ac:dyDescent="0.2">
      <c r="A1141" s="399">
        <v>43577</v>
      </c>
      <c r="B1141" s="395">
        <v>41276.04</v>
      </c>
      <c r="C1141" s="394" t="s">
        <v>593</v>
      </c>
    </row>
    <row r="1142" spans="1:3" x14ac:dyDescent="0.2">
      <c r="A1142" s="399">
        <v>43577</v>
      </c>
      <c r="B1142" s="396"/>
      <c r="C1142" s="394" t="s">
        <v>369</v>
      </c>
    </row>
    <row r="1143" spans="1:3" x14ac:dyDescent="0.2">
      <c r="A1143" s="399">
        <v>43577</v>
      </c>
      <c r="B1143" s="396"/>
      <c r="C1143" s="394" t="s">
        <v>369</v>
      </c>
    </row>
    <row r="1144" spans="1:3" x14ac:dyDescent="0.2">
      <c r="A1144" s="399">
        <v>43577</v>
      </c>
      <c r="B1144" s="396"/>
      <c r="C1144" s="394" t="s">
        <v>369</v>
      </c>
    </row>
    <row r="1145" spans="1:3" x14ac:dyDescent="0.2">
      <c r="A1145" s="399">
        <v>43577</v>
      </c>
      <c r="B1145" s="396"/>
      <c r="C1145" s="394" t="s">
        <v>369</v>
      </c>
    </row>
    <row r="1146" spans="1:3" x14ac:dyDescent="0.2">
      <c r="A1146" s="399">
        <v>43577</v>
      </c>
      <c r="B1146" s="396"/>
      <c r="C1146" s="394" t="s">
        <v>569</v>
      </c>
    </row>
    <row r="1147" spans="1:3" x14ac:dyDescent="0.2">
      <c r="A1147" s="399">
        <v>43577</v>
      </c>
      <c r="B1147" s="396"/>
      <c r="C1147" s="394" t="s">
        <v>365</v>
      </c>
    </row>
    <row r="1148" spans="1:3" x14ac:dyDescent="0.2">
      <c r="A1148" s="399">
        <v>43577</v>
      </c>
      <c r="B1148" s="395">
        <v>124541.95</v>
      </c>
      <c r="C1148" s="394" t="s">
        <v>432</v>
      </c>
    </row>
    <row r="1149" spans="1:3" x14ac:dyDescent="0.2">
      <c r="A1149" s="399">
        <v>43577</v>
      </c>
      <c r="B1149" s="395">
        <v>46444.99</v>
      </c>
      <c r="C1149" s="394" t="s">
        <v>352</v>
      </c>
    </row>
    <row r="1150" spans="1:3" x14ac:dyDescent="0.2">
      <c r="A1150" s="399">
        <v>43577</v>
      </c>
      <c r="B1150" s="395">
        <v>59157.42</v>
      </c>
      <c r="C1150" s="394" t="s">
        <v>445</v>
      </c>
    </row>
    <row r="1151" spans="1:3" x14ac:dyDescent="0.2">
      <c r="A1151" s="399">
        <v>43577</v>
      </c>
      <c r="B1151" s="395">
        <v>49025.27</v>
      </c>
      <c r="C1151" s="394" t="s">
        <v>371</v>
      </c>
    </row>
    <row r="1152" spans="1:3" x14ac:dyDescent="0.2">
      <c r="A1152" s="399">
        <v>43577</v>
      </c>
      <c r="B1152" s="396"/>
      <c r="C1152" s="394" t="s">
        <v>352</v>
      </c>
    </row>
    <row r="1153" spans="1:3" x14ac:dyDescent="0.2">
      <c r="A1153" s="399">
        <v>43577</v>
      </c>
      <c r="B1153" s="395">
        <v>46444.99</v>
      </c>
      <c r="C1153" s="394" t="s">
        <v>370</v>
      </c>
    </row>
    <row r="1154" spans="1:3" x14ac:dyDescent="0.2">
      <c r="A1154" s="399">
        <v>43577</v>
      </c>
      <c r="B1154" s="395">
        <v>103211.09</v>
      </c>
      <c r="C1154" s="394" t="s">
        <v>379</v>
      </c>
    </row>
    <row r="1155" spans="1:3" x14ac:dyDescent="0.2">
      <c r="A1155" s="399">
        <v>43577</v>
      </c>
      <c r="B1155" s="396"/>
      <c r="C1155" s="394" t="s">
        <v>369</v>
      </c>
    </row>
    <row r="1156" spans="1:3" x14ac:dyDescent="0.2">
      <c r="A1156" s="399">
        <v>43577</v>
      </c>
      <c r="B1156" s="395">
        <v>26915.51</v>
      </c>
      <c r="C1156" s="394" t="s">
        <v>369</v>
      </c>
    </row>
    <row r="1157" spans="1:3" x14ac:dyDescent="0.2">
      <c r="A1157" s="399">
        <v>43577</v>
      </c>
      <c r="B1157" s="395">
        <v>51605.55</v>
      </c>
      <c r="C1157" s="394" t="s">
        <v>369</v>
      </c>
    </row>
    <row r="1158" spans="1:3" x14ac:dyDescent="0.2">
      <c r="A1158" s="399">
        <v>43577</v>
      </c>
      <c r="B1158" s="395">
        <v>26915.51</v>
      </c>
      <c r="C1158" s="394" t="s">
        <v>369</v>
      </c>
    </row>
    <row r="1159" spans="1:3" x14ac:dyDescent="0.2">
      <c r="A1159" s="399">
        <v>43577</v>
      </c>
      <c r="B1159" s="396"/>
      <c r="C1159" s="394" t="s">
        <v>397</v>
      </c>
    </row>
    <row r="1160" spans="1:3" x14ac:dyDescent="0.2">
      <c r="A1160" s="399">
        <v>43577</v>
      </c>
      <c r="B1160" s="395">
        <v>103186.65</v>
      </c>
      <c r="C1160" s="394" t="s">
        <v>586</v>
      </c>
    </row>
    <row r="1161" spans="1:3" x14ac:dyDescent="0.2">
      <c r="A1161" s="399">
        <v>43577</v>
      </c>
      <c r="B1161" s="395">
        <v>124541.95</v>
      </c>
      <c r="C1161" s="394" t="s">
        <v>594</v>
      </c>
    </row>
    <row r="1162" spans="1:3" x14ac:dyDescent="0.2">
      <c r="A1162" s="399">
        <v>43577</v>
      </c>
      <c r="B1162" s="396"/>
      <c r="C1162" s="394" t="s">
        <v>517</v>
      </c>
    </row>
    <row r="1163" spans="1:3" x14ac:dyDescent="0.2">
      <c r="A1163" s="399">
        <v>43578</v>
      </c>
      <c r="B1163" s="395">
        <v>66549.89</v>
      </c>
      <c r="C1163" s="394" t="s">
        <v>363</v>
      </c>
    </row>
    <row r="1164" spans="1:3" x14ac:dyDescent="0.2">
      <c r="A1164" s="399">
        <v>43578</v>
      </c>
      <c r="B1164" s="395">
        <v>51465.03</v>
      </c>
      <c r="C1164" s="394" t="s">
        <v>412</v>
      </c>
    </row>
    <row r="1165" spans="1:3" x14ac:dyDescent="0.2">
      <c r="A1165" s="399">
        <v>43578</v>
      </c>
      <c r="B1165" s="395">
        <v>117992.69</v>
      </c>
      <c r="C1165" s="394" t="s">
        <v>377</v>
      </c>
    </row>
    <row r="1166" spans="1:3" x14ac:dyDescent="0.2">
      <c r="A1166" s="399">
        <v>43578</v>
      </c>
      <c r="B1166" s="396"/>
      <c r="C1166" s="394" t="s">
        <v>373</v>
      </c>
    </row>
    <row r="1167" spans="1:3" x14ac:dyDescent="0.2">
      <c r="A1167" s="399">
        <v>43578</v>
      </c>
      <c r="B1167" s="395">
        <v>25500.11</v>
      </c>
      <c r="C1167" s="394" t="s">
        <v>392</v>
      </c>
    </row>
    <row r="1168" spans="1:3" x14ac:dyDescent="0.2">
      <c r="A1168" s="399">
        <v>43578</v>
      </c>
      <c r="B1168" s="395">
        <v>186304.25</v>
      </c>
      <c r="C1168" s="394" t="s">
        <v>412</v>
      </c>
    </row>
    <row r="1169" spans="1:3" x14ac:dyDescent="0.2">
      <c r="A1169" s="399">
        <v>43578</v>
      </c>
      <c r="B1169" s="395">
        <v>70294.37</v>
      </c>
      <c r="C1169" s="394" t="s">
        <v>399</v>
      </c>
    </row>
    <row r="1170" spans="1:3" x14ac:dyDescent="0.2">
      <c r="A1170" s="399">
        <v>43578</v>
      </c>
      <c r="B1170" s="395">
        <v>70476.53</v>
      </c>
      <c r="C1170" s="394" t="s">
        <v>352</v>
      </c>
    </row>
    <row r="1171" spans="1:3" x14ac:dyDescent="0.2">
      <c r="A1171" s="399">
        <v>43578</v>
      </c>
      <c r="B1171" s="395">
        <v>51465.03</v>
      </c>
      <c r="C1171" s="394" t="s">
        <v>573</v>
      </c>
    </row>
    <row r="1172" spans="1:3" x14ac:dyDescent="0.2">
      <c r="A1172" s="399">
        <v>43578</v>
      </c>
      <c r="B1172" s="395">
        <v>181237.31</v>
      </c>
      <c r="C1172" s="394" t="s">
        <v>548</v>
      </c>
    </row>
    <row r="1173" spans="1:3" x14ac:dyDescent="0.2">
      <c r="A1173" s="399">
        <v>43578</v>
      </c>
      <c r="B1173" s="396"/>
      <c r="C1173" s="394" t="s">
        <v>399</v>
      </c>
    </row>
    <row r="1174" spans="1:3" x14ac:dyDescent="0.2">
      <c r="A1174" s="399">
        <v>43578</v>
      </c>
      <c r="B1174" s="395">
        <v>102930.06</v>
      </c>
      <c r="C1174" s="394" t="s">
        <v>419</v>
      </c>
    </row>
    <row r="1175" spans="1:3" x14ac:dyDescent="0.2">
      <c r="A1175" s="399">
        <v>43578</v>
      </c>
      <c r="B1175" s="396"/>
      <c r="C1175" s="394" t="s">
        <v>595</v>
      </c>
    </row>
    <row r="1176" spans="1:3" x14ac:dyDescent="0.2">
      <c r="A1176" s="399">
        <v>43578</v>
      </c>
      <c r="B1176" s="395">
        <v>92376.59</v>
      </c>
      <c r="C1176" s="394" t="s">
        <v>439</v>
      </c>
    </row>
    <row r="1177" spans="1:3" x14ac:dyDescent="0.2">
      <c r="A1177" s="399">
        <v>43578</v>
      </c>
      <c r="B1177" s="395">
        <v>85593.600000000006</v>
      </c>
      <c r="C1177" s="394" t="s">
        <v>596</v>
      </c>
    </row>
    <row r="1178" spans="1:3" x14ac:dyDescent="0.2">
      <c r="A1178" s="399">
        <v>43578</v>
      </c>
      <c r="B1178" s="395">
        <v>42796.800000000003</v>
      </c>
      <c r="C1178" s="394" t="s">
        <v>360</v>
      </c>
    </row>
    <row r="1179" spans="1:3" x14ac:dyDescent="0.2">
      <c r="A1179" s="399">
        <v>43578</v>
      </c>
      <c r="B1179" s="395">
        <v>26842.22</v>
      </c>
      <c r="C1179" s="394" t="s">
        <v>433</v>
      </c>
    </row>
    <row r="1180" spans="1:3" x14ac:dyDescent="0.2">
      <c r="A1180" s="399">
        <v>43578</v>
      </c>
      <c r="B1180" s="395">
        <v>396437.39</v>
      </c>
      <c r="C1180" s="394" t="s">
        <v>378</v>
      </c>
    </row>
    <row r="1181" spans="1:3" x14ac:dyDescent="0.2">
      <c r="A1181" s="399">
        <v>43578</v>
      </c>
      <c r="B1181" s="395">
        <v>124202.83</v>
      </c>
      <c r="C1181" s="394" t="s">
        <v>397</v>
      </c>
    </row>
    <row r="1182" spans="1:3" x14ac:dyDescent="0.2">
      <c r="A1182" s="399">
        <v>43578</v>
      </c>
      <c r="B1182" s="395">
        <v>121104.05</v>
      </c>
      <c r="C1182" s="394" t="s">
        <v>397</v>
      </c>
    </row>
    <row r="1183" spans="1:3" x14ac:dyDescent="0.2">
      <c r="A1183" s="399">
        <v>43578</v>
      </c>
      <c r="B1183" s="396"/>
      <c r="C1183" s="394" t="s">
        <v>597</v>
      </c>
    </row>
    <row r="1184" spans="1:3" x14ac:dyDescent="0.2">
      <c r="A1184" s="399">
        <v>43578</v>
      </c>
      <c r="B1184" s="395">
        <v>102930.06</v>
      </c>
      <c r="C1184" s="394" t="s">
        <v>575</v>
      </c>
    </row>
    <row r="1185" spans="1:3" x14ac:dyDescent="0.2">
      <c r="A1185" s="399">
        <v>43578</v>
      </c>
      <c r="B1185" s="397">
        <v>1</v>
      </c>
      <c r="C1185" s="394" t="s">
        <v>401</v>
      </c>
    </row>
    <row r="1186" spans="1:3" x14ac:dyDescent="0.2">
      <c r="A1186" s="399">
        <v>43579</v>
      </c>
      <c r="B1186" s="395">
        <v>26844.14</v>
      </c>
      <c r="C1186" s="394" t="s">
        <v>489</v>
      </c>
    </row>
    <row r="1187" spans="1:3" x14ac:dyDescent="0.2">
      <c r="A1187" s="399">
        <v>43579</v>
      </c>
      <c r="B1187" s="395">
        <v>32162.71</v>
      </c>
      <c r="C1187" s="394" t="s">
        <v>529</v>
      </c>
    </row>
    <row r="1188" spans="1:3" x14ac:dyDescent="0.2">
      <c r="A1188" s="399">
        <v>43579</v>
      </c>
      <c r="B1188" s="395">
        <v>120107.61</v>
      </c>
      <c r="C1188" s="394" t="s">
        <v>517</v>
      </c>
    </row>
    <row r="1189" spans="1:3" x14ac:dyDescent="0.2">
      <c r="A1189" s="399">
        <v>43579</v>
      </c>
      <c r="B1189" s="395">
        <v>97790.55</v>
      </c>
      <c r="C1189" s="394" t="s">
        <v>392</v>
      </c>
    </row>
    <row r="1190" spans="1:3" x14ac:dyDescent="0.2">
      <c r="A1190" s="399">
        <v>43579</v>
      </c>
      <c r="B1190" s="396"/>
      <c r="C1190" s="394" t="s">
        <v>598</v>
      </c>
    </row>
    <row r="1191" spans="1:3" x14ac:dyDescent="0.2">
      <c r="A1191" s="399">
        <v>43579</v>
      </c>
      <c r="B1191" s="395">
        <v>57021.39</v>
      </c>
      <c r="C1191" s="394" t="s">
        <v>483</v>
      </c>
    </row>
    <row r="1192" spans="1:3" x14ac:dyDescent="0.2">
      <c r="A1192" s="399">
        <v>43579</v>
      </c>
      <c r="B1192" s="395">
        <v>26844.14</v>
      </c>
      <c r="C1192" s="394" t="s">
        <v>496</v>
      </c>
    </row>
    <row r="1193" spans="1:3" x14ac:dyDescent="0.2">
      <c r="A1193" s="399">
        <v>43579</v>
      </c>
      <c r="B1193" s="395">
        <v>47940.44</v>
      </c>
      <c r="C1193" s="394" t="s">
        <v>373</v>
      </c>
    </row>
    <row r="1194" spans="1:3" x14ac:dyDescent="0.2">
      <c r="A1194" s="399">
        <v>43579</v>
      </c>
      <c r="B1194" s="395">
        <v>55923.94</v>
      </c>
      <c r="C1194" s="394" t="s">
        <v>385</v>
      </c>
    </row>
    <row r="1195" spans="1:3" x14ac:dyDescent="0.2">
      <c r="A1195" s="399">
        <v>43579</v>
      </c>
      <c r="B1195" s="395">
        <v>97317.32</v>
      </c>
      <c r="C1195" s="394" t="s">
        <v>401</v>
      </c>
    </row>
    <row r="1196" spans="1:3" x14ac:dyDescent="0.2">
      <c r="A1196" s="399">
        <v>43579</v>
      </c>
      <c r="B1196" s="395">
        <v>42799.85</v>
      </c>
      <c r="C1196" s="394" t="s">
        <v>487</v>
      </c>
    </row>
    <row r="1197" spans="1:3" x14ac:dyDescent="0.2">
      <c r="A1197" s="399">
        <v>43579</v>
      </c>
      <c r="B1197" s="395">
        <v>94268.57</v>
      </c>
      <c r="C1197" s="394" t="s">
        <v>558</v>
      </c>
    </row>
    <row r="1198" spans="1:3" x14ac:dyDescent="0.2">
      <c r="A1198" s="399">
        <v>43579</v>
      </c>
      <c r="B1198" s="395">
        <v>97790.55</v>
      </c>
      <c r="C1198" s="394" t="s">
        <v>360</v>
      </c>
    </row>
    <row r="1199" spans="1:3" x14ac:dyDescent="0.2">
      <c r="A1199" s="399">
        <v>43579</v>
      </c>
      <c r="B1199" s="396"/>
      <c r="C1199" s="394" t="s">
        <v>377</v>
      </c>
    </row>
    <row r="1200" spans="1:3" x14ac:dyDescent="0.2">
      <c r="A1200" s="399">
        <v>43579</v>
      </c>
      <c r="B1200" s="395">
        <v>42799.85</v>
      </c>
      <c r="C1200" s="394" t="s">
        <v>599</v>
      </c>
    </row>
    <row r="1201" spans="1:3" x14ac:dyDescent="0.2">
      <c r="A1201" s="399">
        <v>43579</v>
      </c>
      <c r="B1201" s="395">
        <v>173795.89</v>
      </c>
      <c r="C1201" s="394" t="s">
        <v>563</v>
      </c>
    </row>
    <row r="1202" spans="1:3" x14ac:dyDescent="0.2">
      <c r="A1202" s="399">
        <v>43579</v>
      </c>
      <c r="B1202" s="395">
        <v>78312.850000000006</v>
      </c>
      <c r="C1202" s="394" t="s">
        <v>390</v>
      </c>
    </row>
    <row r="1203" spans="1:3" x14ac:dyDescent="0.2">
      <c r="A1203" s="399">
        <v>43579</v>
      </c>
      <c r="B1203" s="395">
        <v>22530.639999999999</v>
      </c>
      <c r="C1203" s="394" t="s">
        <v>393</v>
      </c>
    </row>
    <row r="1204" spans="1:3" x14ac:dyDescent="0.2">
      <c r="A1204" s="399">
        <v>43579</v>
      </c>
      <c r="B1204" s="396"/>
      <c r="C1204" s="394" t="s">
        <v>524</v>
      </c>
    </row>
    <row r="1205" spans="1:3" x14ac:dyDescent="0.2">
      <c r="A1205" s="399">
        <v>43579</v>
      </c>
      <c r="B1205" s="396"/>
      <c r="C1205" s="394" t="s">
        <v>600</v>
      </c>
    </row>
    <row r="1206" spans="1:3" x14ac:dyDescent="0.2">
      <c r="A1206" s="399">
        <v>43580</v>
      </c>
      <c r="B1206" s="396"/>
      <c r="C1206" s="394" t="s">
        <v>544</v>
      </c>
    </row>
    <row r="1207" spans="1:3" x14ac:dyDescent="0.2">
      <c r="A1207" s="399">
        <v>43580</v>
      </c>
      <c r="B1207" s="395">
        <v>534662.56999999995</v>
      </c>
      <c r="C1207" s="394" t="s">
        <v>400</v>
      </c>
    </row>
    <row r="1208" spans="1:3" x14ac:dyDescent="0.2">
      <c r="A1208" s="399">
        <v>43580</v>
      </c>
      <c r="B1208" s="395">
        <v>147120.9</v>
      </c>
      <c r="C1208" s="394" t="s">
        <v>373</v>
      </c>
    </row>
    <row r="1209" spans="1:3" x14ac:dyDescent="0.2">
      <c r="A1209" s="399">
        <v>43580</v>
      </c>
      <c r="B1209" s="395">
        <v>78545.119999999995</v>
      </c>
      <c r="C1209" s="394" t="s">
        <v>531</v>
      </c>
    </row>
    <row r="1210" spans="1:3" x14ac:dyDescent="0.2">
      <c r="A1210" s="399">
        <v>43580</v>
      </c>
      <c r="B1210" s="395">
        <v>24231.37</v>
      </c>
      <c r="C1210" s="394" t="s">
        <v>370</v>
      </c>
    </row>
    <row r="1211" spans="1:3" x14ac:dyDescent="0.2">
      <c r="A1211" s="399">
        <v>43580</v>
      </c>
      <c r="B1211" s="396"/>
      <c r="C1211" s="394" t="s">
        <v>569</v>
      </c>
    </row>
    <row r="1212" spans="1:3" x14ac:dyDescent="0.2">
      <c r="A1212" s="399">
        <v>43580</v>
      </c>
      <c r="B1212" s="396"/>
      <c r="C1212" s="394" t="s">
        <v>601</v>
      </c>
    </row>
    <row r="1213" spans="1:3" x14ac:dyDescent="0.2">
      <c r="A1213" s="399">
        <v>43580</v>
      </c>
      <c r="B1213" s="395">
        <v>24231.37</v>
      </c>
      <c r="C1213" s="394" t="s">
        <v>401</v>
      </c>
    </row>
    <row r="1214" spans="1:3" x14ac:dyDescent="0.2">
      <c r="A1214" s="399">
        <v>43580</v>
      </c>
      <c r="B1214" s="395">
        <v>62290.07</v>
      </c>
      <c r="C1214" s="394" t="s">
        <v>396</v>
      </c>
    </row>
    <row r="1215" spans="1:3" x14ac:dyDescent="0.2">
      <c r="A1215" s="399">
        <v>43580</v>
      </c>
      <c r="B1215" s="396"/>
      <c r="C1215" s="394" t="s">
        <v>353</v>
      </c>
    </row>
    <row r="1216" spans="1:3" x14ac:dyDescent="0.2">
      <c r="A1216" s="399">
        <v>43580</v>
      </c>
      <c r="B1216" s="395">
        <v>79175.17</v>
      </c>
      <c r="C1216" s="394" t="s">
        <v>353</v>
      </c>
    </row>
    <row r="1217" spans="1:3" x14ac:dyDescent="0.2">
      <c r="A1217" s="399">
        <v>43580</v>
      </c>
      <c r="B1217" s="395">
        <v>51621.37</v>
      </c>
      <c r="C1217" s="394" t="s">
        <v>602</v>
      </c>
    </row>
    <row r="1218" spans="1:3" x14ac:dyDescent="0.2">
      <c r="A1218" s="399">
        <v>43580</v>
      </c>
      <c r="B1218" s="395">
        <v>59175.57</v>
      </c>
      <c r="C1218" s="394" t="s">
        <v>352</v>
      </c>
    </row>
    <row r="1219" spans="1:3" x14ac:dyDescent="0.2">
      <c r="A1219" s="399">
        <v>43580</v>
      </c>
      <c r="B1219" s="395">
        <v>103242.74</v>
      </c>
      <c r="C1219" s="394" t="s">
        <v>418</v>
      </c>
    </row>
    <row r="1220" spans="1:3" x14ac:dyDescent="0.2">
      <c r="A1220" s="399">
        <v>43580</v>
      </c>
      <c r="B1220" s="395">
        <v>78545.119999999995</v>
      </c>
      <c r="C1220" s="394" t="s">
        <v>544</v>
      </c>
    </row>
    <row r="1221" spans="1:3" x14ac:dyDescent="0.2">
      <c r="A1221" s="399">
        <v>43580</v>
      </c>
      <c r="B1221" s="395">
        <v>62290.07</v>
      </c>
      <c r="C1221" s="394" t="s">
        <v>603</v>
      </c>
    </row>
    <row r="1222" spans="1:3" x14ac:dyDescent="0.2">
      <c r="A1222" s="399">
        <v>43580</v>
      </c>
      <c r="B1222" s="395">
        <v>29561.53</v>
      </c>
      <c r="C1222" s="394" t="s">
        <v>352</v>
      </c>
    </row>
    <row r="1223" spans="1:3" x14ac:dyDescent="0.2">
      <c r="A1223" s="399">
        <v>43580</v>
      </c>
      <c r="B1223" s="395">
        <v>22597.47</v>
      </c>
      <c r="C1223" s="394" t="s">
        <v>376</v>
      </c>
    </row>
    <row r="1224" spans="1:3" x14ac:dyDescent="0.2">
      <c r="A1224" s="399">
        <v>43580</v>
      </c>
      <c r="B1224" s="395">
        <v>62290.07</v>
      </c>
      <c r="C1224" s="394" t="s">
        <v>437</v>
      </c>
    </row>
    <row r="1225" spans="1:3" x14ac:dyDescent="0.2">
      <c r="A1225" s="399">
        <v>43580</v>
      </c>
      <c r="B1225" s="395">
        <v>51621.37</v>
      </c>
      <c r="C1225" s="394" t="s">
        <v>449</v>
      </c>
    </row>
    <row r="1226" spans="1:3" x14ac:dyDescent="0.2">
      <c r="A1226" s="399">
        <v>43581</v>
      </c>
      <c r="B1226" s="395">
        <v>113406.28</v>
      </c>
      <c r="C1226" s="394" t="s">
        <v>400</v>
      </c>
    </row>
    <row r="1227" spans="1:3" x14ac:dyDescent="0.2">
      <c r="A1227" s="399">
        <v>43581</v>
      </c>
      <c r="B1227" s="395">
        <v>52185.83</v>
      </c>
      <c r="C1227" s="394" t="s">
        <v>397</v>
      </c>
    </row>
    <row r="1228" spans="1:3" x14ac:dyDescent="0.2">
      <c r="A1228" s="399">
        <v>43581</v>
      </c>
      <c r="B1228" s="396"/>
      <c r="C1228" s="394" t="s">
        <v>369</v>
      </c>
    </row>
    <row r="1229" spans="1:3" x14ac:dyDescent="0.2">
      <c r="A1229" s="399">
        <v>43581</v>
      </c>
      <c r="B1229" s="395">
        <v>62775.87</v>
      </c>
      <c r="C1229" s="394" t="s">
        <v>365</v>
      </c>
    </row>
    <row r="1230" spans="1:3" x14ac:dyDescent="0.2">
      <c r="A1230" s="399">
        <v>43581</v>
      </c>
      <c r="B1230" s="395">
        <v>46967.25</v>
      </c>
      <c r="C1230" s="394" t="s">
        <v>352</v>
      </c>
    </row>
    <row r="1231" spans="1:3" x14ac:dyDescent="0.2">
      <c r="A1231" s="399">
        <v>43581</v>
      </c>
      <c r="B1231" s="395">
        <v>62971.19</v>
      </c>
      <c r="C1231" s="394" t="s">
        <v>395</v>
      </c>
    </row>
    <row r="1232" spans="1:3" x14ac:dyDescent="0.2">
      <c r="A1232" s="399">
        <v>43581</v>
      </c>
      <c r="B1232" s="395">
        <v>99153.09</v>
      </c>
      <c r="C1232" s="394" t="s">
        <v>370</v>
      </c>
    </row>
    <row r="1233" spans="1:3" x14ac:dyDescent="0.2">
      <c r="A1233" s="399">
        <v>43581</v>
      </c>
      <c r="B1233" s="395">
        <v>52185.83</v>
      </c>
      <c r="C1233" s="394" t="s">
        <v>397</v>
      </c>
    </row>
    <row r="1234" spans="1:3" x14ac:dyDescent="0.2">
      <c r="A1234" s="399">
        <v>43581</v>
      </c>
      <c r="B1234" s="395">
        <v>239290.51</v>
      </c>
      <c r="C1234" s="394" t="s">
        <v>377</v>
      </c>
    </row>
    <row r="1235" spans="1:3" x14ac:dyDescent="0.2">
      <c r="A1235" s="399">
        <v>43581</v>
      </c>
      <c r="B1235" s="395">
        <v>39056.58</v>
      </c>
      <c r="C1235" s="394" t="s">
        <v>355</v>
      </c>
    </row>
    <row r="1236" spans="1:3" x14ac:dyDescent="0.2">
      <c r="A1236" s="399">
        <v>43581</v>
      </c>
      <c r="B1236" s="395">
        <v>44356.49</v>
      </c>
      <c r="C1236" s="394" t="s">
        <v>400</v>
      </c>
    </row>
    <row r="1237" spans="1:3" x14ac:dyDescent="0.2">
      <c r="A1237" s="399">
        <v>43581</v>
      </c>
      <c r="B1237" s="395">
        <v>62971.19</v>
      </c>
      <c r="C1237" s="394" t="s">
        <v>559</v>
      </c>
    </row>
    <row r="1238" spans="1:3" x14ac:dyDescent="0.2">
      <c r="A1238" s="399">
        <v>43581</v>
      </c>
      <c r="B1238" s="395">
        <v>32610.84</v>
      </c>
      <c r="C1238" s="394" t="s">
        <v>569</v>
      </c>
    </row>
    <row r="1239" spans="1:3" x14ac:dyDescent="0.2">
      <c r="A1239" s="399">
        <v>43581</v>
      </c>
      <c r="B1239" s="395">
        <v>44356.49</v>
      </c>
      <c r="C1239" s="394" t="s">
        <v>357</v>
      </c>
    </row>
    <row r="1240" spans="1:3" x14ac:dyDescent="0.2">
      <c r="A1240" s="399">
        <v>43581</v>
      </c>
      <c r="B1240" s="396"/>
      <c r="C1240" s="394" t="s">
        <v>352</v>
      </c>
    </row>
    <row r="1241" spans="1:3" x14ac:dyDescent="0.2">
      <c r="A1241" s="399">
        <v>43581</v>
      </c>
      <c r="B1241" s="396"/>
      <c r="C1241" s="394" t="s">
        <v>352</v>
      </c>
    </row>
    <row r="1242" spans="1:3" x14ac:dyDescent="0.2">
      <c r="A1242" s="399">
        <v>43581</v>
      </c>
      <c r="B1242" s="395">
        <v>46967.25</v>
      </c>
      <c r="C1242" s="394" t="s">
        <v>401</v>
      </c>
    </row>
    <row r="1243" spans="1:3" x14ac:dyDescent="0.2">
      <c r="A1243" s="399">
        <v>43581</v>
      </c>
      <c r="B1243" s="395">
        <v>137770.18</v>
      </c>
      <c r="C1243" s="394" t="s">
        <v>352</v>
      </c>
    </row>
    <row r="1244" spans="1:3" x14ac:dyDescent="0.2">
      <c r="A1244" s="399">
        <v>43581</v>
      </c>
      <c r="B1244" s="395">
        <v>179467.88</v>
      </c>
      <c r="C1244" s="394" t="s">
        <v>352</v>
      </c>
    </row>
    <row r="1245" spans="1:3" x14ac:dyDescent="0.2">
      <c r="A1245" s="399">
        <v>43581</v>
      </c>
      <c r="B1245" s="395">
        <v>52185.83</v>
      </c>
      <c r="C1245" s="394" t="s">
        <v>397</v>
      </c>
    </row>
    <row r="1246" spans="1:3" x14ac:dyDescent="0.2">
      <c r="A1246" s="399">
        <v>43581</v>
      </c>
      <c r="B1246" s="395">
        <v>104371.67</v>
      </c>
      <c r="C1246" s="394" t="s">
        <v>604</v>
      </c>
    </row>
    <row r="1247" spans="1:3" x14ac:dyDescent="0.2">
      <c r="A1247" s="399">
        <v>43581</v>
      </c>
      <c r="B1247" s="396"/>
      <c r="C1247" s="394" t="s">
        <v>352</v>
      </c>
    </row>
    <row r="1248" spans="1:3" x14ac:dyDescent="0.2">
      <c r="A1248" s="399">
        <v>43581</v>
      </c>
      <c r="B1248" s="395">
        <v>39056.58</v>
      </c>
      <c r="C1248" s="394" t="s">
        <v>352</v>
      </c>
    </row>
    <row r="1249" spans="1:3" x14ac:dyDescent="0.2">
      <c r="A1249" s="399">
        <v>43581</v>
      </c>
      <c r="B1249" s="395">
        <v>27218.16</v>
      </c>
      <c r="C1249" s="394" t="s">
        <v>456</v>
      </c>
    </row>
    <row r="1250" spans="1:3" x14ac:dyDescent="0.2">
      <c r="A1250" s="399">
        <v>43584</v>
      </c>
      <c r="B1250" s="395">
        <v>27229.08</v>
      </c>
      <c r="C1250" s="394" t="s">
        <v>435</v>
      </c>
    </row>
    <row r="1251" spans="1:3" x14ac:dyDescent="0.2">
      <c r="A1251" s="399">
        <v>43584</v>
      </c>
      <c r="B1251" s="395">
        <v>125992.89</v>
      </c>
      <c r="C1251" s="394" t="s">
        <v>589</v>
      </c>
    </row>
    <row r="1252" spans="1:3" x14ac:dyDescent="0.2">
      <c r="A1252" s="399">
        <v>43584</v>
      </c>
      <c r="B1252" s="395">
        <v>31971.439999999999</v>
      </c>
      <c r="C1252" s="394" t="s">
        <v>362</v>
      </c>
    </row>
    <row r="1253" spans="1:3" x14ac:dyDescent="0.2">
      <c r="A1253" s="399">
        <v>43584</v>
      </c>
      <c r="B1253" s="396"/>
      <c r="C1253" s="394" t="s">
        <v>507</v>
      </c>
    </row>
    <row r="1254" spans="1:3" x14ac:dyDescent="0.2">
      <c r="A1254" s="399">
        <v>43584</v>
      </c>
      <c r="B1254" s="395">
        <v>131642.60999999999</v>
      </c>
      <c r="C1254" s="394" t="s">
        <v>507</v>
      </c>
    </row>
    <row r="1255" spans="1:3" x14ac:dyDescent="0.2">
      <c r="A1255" s="399">
        <v>43584</v>
      </c>
      <c r="B1255" s="395">
        <v>46986.080000000002</v>
      </c>
      <c r="C1255" s="394" t="s">
        <v>501</v>
      </c>
    </row>
    <row r="1256" spans="1:3" x14ac:dyDescent="0.2">
      <c r="A1256" s="399">
        <v>43584</v>
      </c>
      <c r="B1256" s="395">
        <v>192956.88</v>
      </c>
      <c r="C1256" s="394" t="s">
        <v>584</v>
      </c>
    </row>
    <row r="1257" spans="1:3" x14ac:dyDescent="0.2">
      <c r="A1257" s="399">
        <v>43584</v>
      </c>
      <c r="B1257" s="395">
        <v>79435.839999999997</v>
      </c>
      <c r="C1257" s="394" t="s">
        <v>441</v>
      </c>
    </row>
    <row r="1258" spans="1:3" x14ac:dyDescent="0.2">
      <c r="A1258" s="399">
        <v>43584</v>
      </c>
      <c r="B1258" s="395">
        <v>52206.76</v>
      </c>
      <c r="C1258" s="394" t="s">
        <v>484</v>
      </c>
    </row>
    <row r="1259" spans="1:3" x14ac:dyDescent="0.2">
      <c r="A1259" s="399">
        <v>43584</v>
      </c>
      <c r="B1259" s="395">
        <v>183849.37</v>
      </c>
      <c r="C1259" s="394" t="s">
        <v>605</v>
      </c>
    </row>
    <row r="1260" spans="1:3" x14ac:dyDescent="0.2">
      <c r="A1260" s="399">
        <v>43584</v>
      </c>
      <c r="B1260" s="395">
        <v>32623.919999999998</v>
      </c>
      <c r="C1260" s="394" t="s">
        <v>366</v>
      </c>
    </row>
    <row r="1261" spans="1:3" x14ac:dyDescent="0.2">
      <c r="A1261" s="399">
        <v>43584</v>
      </c>
      <c r="B1261" s="395">
        <v>59846.63</v>
      </c>
      <c r="C1261" s="394" t="s">
        <v>352</v>
      </c>
    </row>
    <row r="1262" spans="1:3" x14ac:dyDescent="0.2">
      <c r="A1262" s="399">
        <v>43584</v>
      </c>
      <c r="B1262" s="395">
        <v>52206.76</v>
      </c>
      <c r="C1262" s="394" t="s">
        <v>367</v>
      </c>
    </row>
    <row r="1263" spans="1:3" x14ac:dyDescent="0.2">
      <c r="A1263" s="399">
        <v>43584</v>
      </c>
      <c r="B1263" s="395">
        <v>93972.18</v>
      </c>
      <c r="C1263" s="394" t="s">
        <v>352</v>
      </c>
    </row>
    <row r="1264" spans="1:3" x14ac:dyDescent="0.2">
      <c r="A1264" s="399">
        <v>43584</v>
      </c>
      <c r="B1264" s="395">
        <v>79435.839999999997</v>
      </c>
      <c r="C1264" s="394" t="s">
        <v>521</v>
      </c>
    </row>
    <row r="1265" spans="1:3" x14ac:dyDescent="0.2">
      <c r="A1265" s="399">
        <v>43584</v>
      </c>
      <c r="B1265" s="395">
        <v>31971.439999999999</v>
      </c>
      <c r="C1265" s="394" t="s">
        <v>442</v>
      </c>
    </row>
    <row r="1266" spans="1:3" x14ac:dyDescent="0.2">
      <c r="A1266" s="399">
        <v>43584</v>
      </c>
      <c r="B1266" s="395">
        <v>95620.37</v>
      </c>
      <c r="C1266" s="394" t="s">
        <v>570</v>
      </c>
    </row>
    <row r="1267" spans="1:3" x14ac:dyDescent="0.2">
      <c r="A1267" s="399">
        <v>43584</v>
      </c>
      <c r="B1267" s="395">
        <v>188989.34</v>
      </c>
      <c r="C1267" s="394" t="s">
        <v>397</v>
      </c>
    </row>
    <row r="1268" spans="1:3" x14ac:dyDescent="0.2">
      <c r="A1268" s="399">
        <v>43584</v>
      </c>
      <c r="B1268" s="395">
        <v>99192.85</v>
      </c>
      <c r="C1268" s="394" t="s">
        <v>362</v>
      </c>
    </row>
    <row r="1269" spans="1:3" x14ac:dyDescent="0.2">
      <c r="A1269" s="399">
        <v>43584</v>
      </c>
      <c r="B1269" s="395">
        <v>59846.63</v>
      </c>
      <c r="C1269" s="394" t="s">
        <v>352</v>
      </c>
    </row>
    <row r="1270" spans="1:3" x14ac:dyDescent="0.2">
      <c r="A1270" s="399">
        <v>43584</v>
      </c>
      <c r="B1270" s="395">
        <v>165464.43</v>
      </c>
      <c r="C1270" s="394" t="s">
        <v>352</v>
      </c>
    </row>
    <row r="1271" spans="1:3" x14ac:dyDescent="0.2">
      <c r="A1271" s="399">
        <v>43584</v>
      </c>
      <c r="B1271" s="395">
        <v>59846.63</v>
      </c>
      <c r="C1271" s="394" t="s">
        <v>352</v>
      </c>
    </row>
    <row r="1272" spans="1:3" x14ac:dyDescent="0.2">
      <c r="A1272" s="399">
        <v>43584</v>
      </c>
      <c r="B1272" s="395">
        <v>105314.08</v>
      </c>
      <c r="C1272" s="394" t="s">
        <v>410</v>
      </c>
    </row>
    <row r="1273" spans="1:3" x14ac:dyDescent="0.2">
      <c r="A1273" s="399">
        <v>43585</v>
      </c>
      <c r="B1273" s="395">
        <v>188949.42</v>
      </c>
      <c r="C1273" s="394" t="s">
        <v>412</v>
      </c>
    </row>
    <row r="1274" spans="1:3" x14ac:dyDescent="0.2">
      <c r="A1274" s="399">
        <v>43585</v>
      </c>
      <c r="B1274" s="395">
        <v>32617.03</v>
      </c>
      <c r="C1274" s="394" t="s">
        <v>450</v>
      </c>
    </row>
    <row r="1275" spans="1:3" x14ac:dyDescent="0.2">
      <c r="A1275" s="399">
        <v>43585</v>
      </c>
      <c r="B1275" s="395">
        <v>95600.17</v>
      </c>
      <c r="C1275" s="394" t="s">
        <v>366</v>
      </c>
    </row>
    <row r="1276" spans="1:3" x14ac:dyDescent="0.2">
      <c r="A1276" s="399">
        <v>43585</v>
      </c>
      <c r="B1276" s="395">
        <v>191896.86</v>
      </c>
      <c r="C1276" s="394" t="s">
        <v>399</v>
      </c>
    </row>
    <row r="1277" spans="1:3" x14ac:dyDescent="0.2">
      <c r="A1277" s="399">
        <v>43585</v>
      </c>
      <c r="B1277" s="395">
        <v>52195.74</v>
      </c>
      <c r="C1277" s="394" t="s">
        <v>606</v>
      </c>
    </row>
    <row r="1278" spans="1:3" x14ac:dyDescent="0.2">
      <c r="A1278" s="399">
        <v>43585</v>
      </c>
      <c r="B1278" s="396"/>
      <c r="C1278" s="394" t="s">
        <v>526</v>
      </c>
    </row>
    <row r="1279" spans="1:3" x14ac:dyDescent="0.2">
      <c r="A1279" s="399">
        <v>43585</v>
      </c>
      <c r="B1279" s="395">
        <v>63535.25</v>
      </c>
      <c r="C1279" s="394" t="s">
        <v>569</v>
      </c>
    </row>
    <row r="1280" spans="1:3" x14ac:dyDescent="0.2">
      <c r="A1280" s="399">
        <v>43585</v>
      </c>
      <c r="B1280" s="396"/>
      <c r="C1280" s="394" t="s">
        <v>526</v>
      </c>
    </row>
    <row r="1281" spans="1:3" x14ac:dyDescent="0.2">
      <c r="A1281" s="399">
        <v>43585</v>
      </c>
      <c r="B1281" s="395">
        <v>62983.14</v>
      </c>
      <c r="C1281" s="394" t="s">
        <v>526</v>
      </c>
    </row>
    <row r="1282" spans="1:3" x14ac:dyDescent="0.2">
      <c r="A1282" s="399">
        <v>43585</v>
      </c>
      <c r="B1282" s="395">
        <v>25862.16</v>
      </c>
      <c r="C1282" s="394" t="s">
        <v>392</v>
      </c>
    </row>
    <row r="1283" spans="1:3" x14ac:dyDescent="0.2">
      <c r="A1283" s="399">
        <v>43585</v>
      </c>
      <c r="B1283" s="397">
        <v>1</v>
      </c>
      <c r="C1283" s="394" t="s">
        <v>607</v>
      </c>
    </row>
    <row r="1284" spans="1:3" x14ac:dyDescent="0.2">
      <c r="A1284" s="399">
        <v>43585</v>
      </c>
      <c r="B1284" s="395">
        <v>24501</v>
      </c>
      <c r="C1284" s="394" t="s">
        <v>352</v>
      </c>
    </row>
    <row r="1285" spans="1:3" x14ac:dyDescent="0.2">
      <c r="A1285" s="399">
        <v>43585</v>
      </c>
      <c r="B1285" s="395">
        <v>102957.69</v>
      </c>
      <c r="C1285" s="394" t="s">
        <v>354</v>
      </c>
    </row>
    <row r="1286" spans="1:3" x14ac:dyDescent="0.2">
      <c r="A1286" s="399">
        <v>43585</v>
      </c>
      <c r="B1286" s="396"/>
      <c r="C1286" s="394" t="s">
        <v>354</v>
      </c>
    </row>
    <row r="1287" spans="1:3" x14ac:dyDescent="0.2">
      <c r="A1287" s="399">
        <v>43585</v>
      </c>
      <c r="B1287" s="396"/>
      <c r="C1287" s="394" t="s">
        <v>359</v>
      </c>
    </row>
    <row r="1288" spans="1:3" x14ac:dyDescent="0.2">
      <c r="A1288" s="399">
        <v>43585</v>
      </c>
      <c r="B1288" s="395">
        <v>62983.14</v>
      </c>
      <c r="C1288" s="394" t="s">
        <v>558</v>
      </c>
    </row>
    <row r="1289" spans="1:3" x14ac:dyDescent="0.2">
      <c r="A1289" s="399">
        <v>43585</v>
      </c>
      <c r="B1289" s="395">
        <v>46976.17</v>
      </c>
      <c r="C1289" s="394" t="s">
        <v>445</v>
      </c>
    </row>
    <row r="1290" spans="1:3" x14ac:dyDescent="0.2">
      <c r="A1290" s="399">
        <v>43585</v>
      </c>
      <c r="B1290" s="395">
        <v>62983.14</v>
      </c>
      <c r="C1290" s="394" t="s">
        <v>358</v>
      </c>
    </row>
    <row r="1291" spans="1:3" hidden="1" x14ac:dyDescent="0.2">
      <c r="A1291" s="399">
        <v>43591</v>
      </c>
      <c r="B1291" s="395">
        <v>32586.63</v>
      </c>
      <c r="C1291" s="394" t="s">
        <v>581</v>
      </c>
    </row>
    <row r="1292" spans="1:3" hidden="1" x14ac:dyDescent="0.2">
      <c r="A1292" s="399">
        <v>43591</v>
      </c>
      <c r="B1292" s="396"/>
      <c r="C1292" s="394" t="s">
        <v>354</v>
      </c>
    </row>
    <row r="1293" spans="1:3" hidden="1" x14ac:dyDescent="0.2">
      <c r="A1293" s="399">
        <v>43591</v>
      </c>
      <c r="B1293" s="395">
        <v>93864.76</v>
      </c>
      <c r="C1293" s="394" t="s">
        <v>401</v>
      </c>
    </row>
    <row r="1294" spans="1:3" hidden="1" x14ac:dyDescent="0.2">
      <c r="A1294" s="399">
        <v>43591</v>
      </c>
      <c r="B1294" s="395">
        <v>52147.09</v>
      </c>
      <c r="C1294" s="394" t="s">
        <v>608</v>
      </c>
    </row>
    <row r="1295" spans="1:3" hidden="1" x14ac:dyDescent="0.2">
      <c r="A1295" s="399">
        <v>43591</v>
      </c>
      <c r="B1295" s="395">
        <v>90735.52</v>
      </c>
      <c r="C1295" s="394" t="s">
        <v>352</v>
      </c>
    </row>
    <row r="1296" spans="1:3" hidden="1" x14ac:dyDescent="0.2">
      <c r="A1296" s="399">
        <v>43591</v>
      </c>
      <c r="B1296" s="395">
        <v>73633.25</v>
      </c>
      <c r="C1296" s="394" t="s">
        <v>363</v>
      </c>
    </row>
    <row r="1297" spans="1:3" hidden="1" x14ac:dyDescent="0.2">
      <c r="A1297" s="399">
        <v>43591</v>
      </c>
      <c r="B1297" s="395">
        <v>95511.07</v>
      </c>
      <c r="C1297" s="394" t="s">
        <v>609</v>
      </c>
    </row>
    <row r="1298" spans="1:3" hidden="1" x14ac:dyDescent="0.2">
      <c r="A1298" s="399">
        <v>43591</v>
      </c>
      <c r="B1298" s="395">
        <v>52147.09</v>
      </c>
      <c r="C1298" s="394" t="s">
        <v>544</v>
      </c>
    </row>
    <row r="1299" spans="1:3" hidden="1" x14ac:dyDescent="0.2">
      <c r="A1299" s="399">
        <v>43591</v>
      </c>
      <c r="B1299" s="395">
        <v>62924.44</v>
      </c>
      <c r="C1299" s="394" t="s">
        <v>365</v>
      </c>
    </row>
    <row r="1300" spans="1:3" hidden="1" x14ac:dyDescent="0.2">
      <c r="A1300" s="399">
        <v>43591</v>
      </c>
      <c r="B1300" s="395">
        <v>52147.09</v>
      </c>
      <c r="C1300" s="394" t="s">
        <v>521</v>
      </c>
    </row>
    <row r="1301" spans="1:3" hidden="1" x14ac:dyDescent="0.2">
      <c r="A1301" s="399">
        <v>43591</v>
      </c>
      <c r="B1301" s="395">
        <v>52147.09</v>
      </c>
      <c r="C1301" s="394" t="s">
        <v>610</v>
      </c>
    </row>
    <row r="1302" spans="1:3" hidden="1" x14ac:dyDescent="0.2">
      <c r="A1302" s="399">
        <v>43591</v>
      </c>
      <c r="B1302" s="395">
        <v>46932.38</v>
      </c>
      <c r="C1302" s="394" t="s">
        <v>355</v>
      </c>
    </row>
    <row r="1303" spans="1:3" hidden="1" x14ac:dyDescent="0.2">
      <c r="A1303" s="399">
        <v>43591</v>
      </c>
      <c r="B1303" s="397">
        <v>1</v>
      </c>
      <c r="C1303" s="394" t="s">
        <v>352</v>
      </c>
    </row>
    <row r="1304" spans="1:3" hidden="1" x14ac:dyDescent="0.2">
      <c r="A1304" s="399">
        <v>43591</v>
      </c>
      <c r="B1304" s="395">
        <v>46932.38</v>
      </c>
      <c r="C1304" s="394" t="s">
        <v>352</v>
      </c>
    </row>
    <row r="1305" spans="1:3" hidden="1" x14ac:dyDescent="0.2">
      <c r="A1305" s="399">
        <v>43591</v>
      </c>
      <c r="B1305" s="395">
        <v>95511.07</v>
      </c>
      <c r="C1305" s="394" t="s">
        <v>435</v>
      </c>
    </row>
    <row r="1306" spans="1:3" hidden="1" x14ac:dyDescent="0.2">
      <c r="A1306" s="399">
        <v>43591</v>
      </c>
      <c r="B1306" s="395">
        <v>95511.07</v>
      </c>
      <c r="C1306" s="394" t="s">
        <v>369</v>
      </c>
    </row>
    <row r="1307" spans="1:3" hidden="1" x14ac:dyDescent="0.2">
      <c r="A1307" s="399">
        <v>43591</v>
      </c>
      <c r="B1307" s="395">
        <v>104294.18</v>
      </c>
      <c r="C1307" s="394" t="s">
        <v>600</v>
      </c>
    </row>
    <row r="1308" spans="1:3" hidden="1" x14ac:dyDescent="0.2">
      <c r="A1308" s="399">
        <v>43591</v>
      </c>
      <c r="B1308" s="395">
        <v>27197.96</v>
      </c>
      <c r="C1308" s="394" t="s">
        <v>536</v>
      </c>
    </row>
    <row r="1309" spans="1:3" hidden="1" x14ac:dyDescent="0.2">
      <c r="A1309" s="399">
        <v>43591</v>
      </c>
      <c r="B1309" s="395">
        <v>79345.05</v>
      </c>
      <c r="C1309" s="394" t="s">
        <v>611</v>
      </c>
    </row>
    <row r="1310" spans="1:3" hidden="1" x14ac:dyDescent="0.2">
      <c r="A1310" s="399">
        <v>43591</v>
      </c>
      <c r="B1310" s="395">
        <v>62924.44</v>
      </c>
      <c r="C1310" s="394" t="s">
        <v>555</v>
      </c>
    </row>
    <row r="1311" spans="1:3" hidden="1" x14ac:dyDescent="0.2">
      <c r="A1311" s="399">
        <v>43591</v>
      </c>
      <c r="B1311" s="395">
        <v>95511.07</v>
      </c>
      <c r="C1311" s="394" t="s">
        <v>396</v>
      </c>
    </row>
    <row r="1312" spans="1:3" hidden="1" x14ac:dyDescent="0.2">
      <c r="A1312" s="399">
        <v>43591</v>
      </c>
      <c r="B1312" s="395">
        <v>125848.88</v>
      </c>
      <c r="C1312" s="394" t="s">
        <v>396</v>
      </c>
    </row>
    <row r="1313" spans="1:3" hidden="1" x14ac:dyDescent="0.2">
      <c r="A1313" s="399">
        <v>43591</v>
      </c>
      <c r="B1313" s="395">
        <v>52147.09</v>
      </c>
      <c r="C1313" s="394" t="s">
        <v>397</v>
      </c>
    </row>
    <row r="1314" spans="1:3" hidden="1" x14ac:dyDescent="0.2">
      <c r="A1314" s="399">
        <v>43591</v>
      </c>
      <c r="B1314" s="395">
        <v>104294.18</v>
      </c>
      <c r="C1314" s="394" t="s">
        <v>412</v>
      </c>
    </row>
    <row r="1315" spans="1:3" hidden="1" x14ac:dyDescent="0.2">
      <c r="A1315" s="399">
        <v>43592</v>
      </c>
      <c r="B1315" s="395">
        <v>158144.49</v>
      </c>
      <c r="C1315" s="394" t="s">
        <v>369</v>
      </c>
    </row>
    <row r="1316" spans="1:3" hidden="1" x14ac:dyDescent="0.2">
      <c r="A1316" s="399">
        <v>43592</v>
      </c>
      <c r="B1316" s="395">
        <v>47443.35</v>
      </c>
      <c r="C1316" s="394" t="s">
        <v>356</v>
      </c>
    </row>
    <row r="1317" spans="1:3" hidden="1" x14ac:dyDescent="0.2">
      <c r="A1317" s="399">
        <v>43592</v>
      </c>
      <c r="B1317" s="395">
        <v>32941.410000000003</v>
      </c>
      <c r="C1317" s="394" t="s">
        <v>513</v>
      </c>
    </row>
    <row r="1318" spans="1:3" hidden="1" x14ac:dyDescent="0.2">
      <c r="A1318" s="399">
        <v>43592</v>
      </c>
      <c r="B1318" s="395">
        <v>254438.08</v>
      </c>
      <c r="C1318" s="394" t="s">
        <v>513</v>
      </c>
    </row>
    <row r="1319" spans="1:3" hidden="1" x14ac:dyDescent="0.2">
      <c r="A1319" s="399">
        <v>43592</v>
      </c>
      <c r="B1319" s="395">
        <v>78904.960000000006</v>
      </c>
      <c r="C1319" s="394" t="s">
        <v>356</v>
      </c>
    </row>
    <row r="1320" spans="1:3" hidden="1" x14ac:dyDescent="0.2">
      <c r="A1320" s="399">
        <v>43592</v>
      </c>
      <c r="B1320" s="395">
        <v>27494.06</v>
      </c>
      <c r="C1320" s="394" t="s">
        <v>507</v>
      </c>
    </row>
    <row r="1321" spans="1:3" hidden="1" x14ac:dyDescent="0.2">
      <c r="A1321" s="399">
        <v>43592</v>
      </c>
      <c r="B1321" s="395">
        <v>127219.04</v>
      </c>
      <c r="C1321" s="394" t="s">
        <v>601</v>
      </c>
    </row>
    <row r="1322" spans="1:3" hidden="1" x14ac:dyDescent="0.2">
      <c r="A1322" s="399">
        <v>43592</v>
      </c>
      <c r="B1322" s="396"/>
      <c r="C1322" s="394" t="s">
        <v>367</v>
      </c>
    </row>
    <row r="1323" spans="1:3" hidden="1" x14ac:dyDescent="0.2">
      <c r="A1323" s="399">
        <v>43592</v>
      </c>
      <c r="B1323" s="395">
        <v>52714.83</v>
      </c>
      <c r="C1323" s="394" t="s">
        <v>367</v>
      </c>
    </row>
    <row r="1324" spans="1:3" hidden="1" x14ac:dyDescent="0.2">
      <c r="A1324" s="399">
        <v>43592</v>
      </c>
      <c r="B1324" s="395">
        <v>105429.66</v>
      </c>
      <c r="C1324" s="394" t="s">
        <v>359</v>
      </c>
    </row>
    <row r="1325" spans="1:3" hidden="1" x14ac:dyDescent="0.2">
      <c r="A1325" s="399">
        <v>43592</v>
      </c>
      <c r="B1325" s="395">
        <v>124674.66</v>
      </c>
      <c r="C1325" s="394" t="s">
        <v>354</v>
      </c>
    </row>
  </sheetData>
  <autoFilter ref="A1:C1325">
    <filterColumn colId="0">
      <filters>
        <dateGroupItem year="2019" month="4" dateTimeGrouping="month"/>
      </filters>
    </filterColumn>
  </autoFilter>
  <mergeCells count="5"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pane ySplit="2" topLeftCell="A39" activePane="bottomLeft" state="frozenSplit"/>
      <selection pane="bottomLeft" activeCell="F45" sqref="F45"/>
    </sheetView>
  </sheetViews>
  <sheetFormatPr defaultRowHeight="11.25" x14ac:dyDescent="0.2"/>
  <cols>
    <col min="1" max="1" width="34.5" customWidth="1"/>
    <col min="2" max="5" width="9.83203125" customWidth="1"/>
    <col min="7" max="7" width="10.1640625" bestFit="1" customWidth="1"/>
    <col min="8" max="8" width="26.33203125" bestFit="1" customWidth="1"/>
    <col min="11" max="11" width="18.5" customWidth="1"/>
  </cols>
  <sheetData>
    <row r="1" spans="1:8" ht="13.15" customHeight="1" x14ac:dyDescent="0.2">
      <c r="A1" s="43" t="s">
        <v>0</v>
      </c>
      <c r="B1" s="459" t="s">
        <v>137</v>
      </c>
      <c r="C1" s="460"/>
      <c r="D1" s="460"/>
      <c r="E1" s="461"/>
      <c r="F1" s="455" t="s">
        <v>140</v>
      </c>
      <c r="G1" s="455" t="s">
        <v>72</v>
      </c>
      <c r="H1" s="463" t="s">
        <v>71</v>
      </c>
    </row>
    <row r="2" spans="1:8" ht="13.15" customHeight="1" x14ac:dyDescent="0.2">
      <c r="A2" s="45"/>
      <c r="B2" s="44" t="s">
        <v>1</v>
      </c>
      <c r="C2" s="44" t="s">
        <v>2</v>
      </c>
      <c r="D2" s="44" t="s">
        <v>3</v>
      </c>
      <c r="E2" s="44" t="s">
        <v>4</v>
      </c>
      <c r="F2" s="456"/>
      <c r="G2" s="456"/>
      <c r="H2" s="464"/>
    </row>
    <row r="3" spans="1:8" ht="15" x14ac:dyDescent="0.2">
      <c r="A3" s="3" t="s">
        <v>5</v>
      </c>
      <c r="B3" s="74">
        <f>B4+B5</f>
        <v>2.5</v>
      </c>
      <c r="C3" s="74">
        <f>C4+C5</f>
        <v>12</v>
      </c>
      <c r="D3" s="74">
        <f>D4+D5</f>
        <v>4</v>
      </c>
      <c r="E3" s="74">
        <f>E4+E5</f>
        <v>10.5</v>
      </c>
      <c r="F3" s="48"/>
      <c r="G3" s="48"/>
    </row>
    <row r="4" spans="1:8" ht="15" x14ac:dyDescent="0.2">
      <c r="A4" s="2" t="s">
        <v>6</v>
      </c>
      <c r="B4" s="59">
        <v>2.5</v>
      </c>
      <c r="C4" s="60">
        <v>8</v>
      </c>
      <c r="D4" s="60">
        <v>4</v>
      </c>
      <c r="E4" s="59">
        <v>6.5</v>
      </c>
      <c r="F4" s="48"/>
      <c r="G4" s="48">
        <v>0</v>
      </c>
    </row>
    <row r="5" spans="1:8" ht="15" x14ac:dyDescent="0.2">
      <c r="A5" s="2" t="s">
        <v>8</v>
      </c>
      <c r="B5" s="61"/>
      <c r="C5" s="60">
        <v>4</v>
      </c>
      <c r="D5" s="61"/>
      <c r="E5" s="60">
        <v>4</v>
      </c>
      <c r="F5" s="48"/>
      <c r="G5" s="48">
        <v>0</v>
      </c>
    </row>
    <row r="6" spans="1:8" ht="15" x14ac:dyDescent="0.2">
      <c r="A6" s="3" t="s">
        <v>7</v>
      </c>
      <c r="B6" s="74">
        <f>B7+B8</f>
        <v>12.5</v>
      </c>
      <c r="C6" s="74">
        <f>C7+C8</f>
        <v>10</v>
      </c>
      <c r="D6" s="74">
        <f>D7+D8</f>
        <v>7.5</v>
      </c>
      <c r="E6" s="74">
        <f>E7+E8</f>
        <v>15</v>
      </c>
      <c r="F6" s="48"/>
      <c r="G6" s="48">
        <v>0</v>
      </c>
    </row>
    <row r="7" spans="1:8" ht="15" x14ac:dyDescent="0.2">
      <c r="A7" s="2" t="s">
        <v>6</v>
      </c>
      <c r="B7" s="60">
        <v>9</v>
      </c>
      <c r="C7" s="60">
        <v>10</v>
      </c>
      <c r="D7" s="59">
        <v>7.5</v>
      </c>
      <c r="E7" s="59">
        <v>11.5</v>
      </c>
      <c r="F7" s="48"/>
      <c r="G7" s="48">
        <v>0</v>
      </c>
    </row>
    <row r="8" spans="1:8" ht="15" x14ac:dyDescent="0.2">
      <c r="A8" s="2" t="s">
        <v>8</v>
      </c>
      <c r="B8" s="59">
        <v>3.5</v>
      </c>
      <c r="C8" s="61"/>
      <c r="D8" s="61"/>
      <c r="E8" s="59">
        <v>3.5</v>
      </c>
      <c r="F8" s="48"/>
      <c r="G8" s="48">
        <v>0</v>
      </c>
    </row>
    <row r="9" spans="1:8" ht="15" x14ac:dyDescent="0.2">
      <c r="A9" s="3" t="s">
        <v>9</v>
      </c>
      <c r="B9" s="74">
        <f>B10+B11</f>
        <v>8</v>
      </c>
      <c r="C9" s="74">
        <f>C10+C11</f>
        <v>8</v>
      </c>
      <c r="D9" s="74">
        <f>D10+D11</f>
        <v>0</v>
      </c>
      <c r="E9" s="74">
        <f>E10+E11</f>
        <v>16</v>
      </c>
      <c r="F9" s="48"/>
      <c r="G9" s="48">
        <v>0</v>
      </c>
    </row>
    <row r="10" spans="1:8" ht="15" x14ac:dyDescent="0.2">
      <c r="A10" s="2" t="s">
        <v>6</v>
      </c>
      <c r="B10" s="59">
        <v>4.5</v>
      </c>
      <c r="C10" s="60">
        <v>8</v>
      </c>
      <c r="D10" s="61"/>
      <c r="E10" s="59">
        <v>12.5</v>
      </c>
      <c r="F10" s="48"/>
      <c r="G10" s="48">
        <v>0</v>
      </c>
    </row>
    <row r="11" spans="1:8" ht="15" x14ac:dyDescent="0.2">
      <c r="A11" s="2" t="s">
        <v>8</v>
      </c>
      <c r="B11" s="59">
        <v>3.5</v>
      </c>
      <c r="C11" s="61"/>
      <c r="D11" s="61"/>
      <c r="E11" s="59">
        <v>3.5</v>
      </c>
      <c r="F11" s="48"/>
      <c r="G11" s="48">
        <v>0</v>
      </c>
    </row>
    <row r="12" spans="1:8" ht="15" x14ac:dyDescent="0.2">
      <c r="A12" s="3" t="s">
        <v>10</v>
      </c>
      <c r="B12" s="74">
        <v>1.5</v>
      </c>
      <c r="C12" s="75">
        <v>8</v>
      </c>
      <c r="D12" s="75">
        <v>3</v>
      </c>
      <c r="E12" s="74">
        <v>6.5</v>
      </c>
      <c r="F12" s="48"/>
      <c r="G12" s="48">
        <v>0</v>
      </c>
    </row>
    <row r="13" spans="1:8" ht="15" x14ac:dyDescent="0.2">
      <c r="A13" s="2" t="s">
        <v>6</v>
      </c>
      <c r="B13" s="59">
        <v>1.5</v>
      </c>
      <c r="C13" s="60">
        <v>8</v>
      </c>
      <c r="D13" s="60">
        <v>3</v>
      </c>
      <c r="E13" s="59">
        <v>6.5</v>
      </c>
      <c r="F13" s="48"/>
      <c r="G13" s="48">
        <v>0</v>
      </c>
    </row>
    <row r="14" spans="1:8" ht="15" x14ac:dyDescent="0.2">
      <c r="A14" s="63" t="s">
        <v>94</v>
      </c>
      <c r="B14" s="75">
        <v>1</v>
      </c>
      <c r="C14" s="76"/>
      <c r="D14" s="76"/>
      <c r="E14" s="75">
        <v>1</v>
      </c>
      <c r="F14" s="48"/>
      <c r="G14" s="48">
        <v>0</v>
      </c>
    </row>
    <row r="15" spans="1:8" ht="15" x14ac:dyDescent="0.2">
      <c r="A15" s="64" t="s">
        <v>6</v>
      </c>
      <c r="B15" s="60">
        <v>1</v>
      </c>
      <c r="C15" s="61"/>
      <c r="D15" s="61"/>
      <c r="E15" s="60">
        <v>1</v>
      </c>
      <c r="F15" s="48"/>
      <c r="G15" s="48">
        <v>0</v>
      </c>
    </row>
    <row r="16" spans="1:8" ht="15" x14ac:dyDescent="0.2">
      <c r="A16" s="63" t="s">
        <v>85</v>
      </c>
      <c r="B16" s="74">
        <f>B17+B18</f>
        <v>5</v>
      </c>
      <c r="C16" s="74">
        <f>C17+C18</f>
        <v>0</v>
      </c>
      <c r="D16" s="74">
        <f>D17+D18</f>
        <v>0</v>
      </c>
      <c r="E16" s="74">
        <f>E17+E18</f>
        <v>5</v>
      </c>
      <c r="F16" s="48"/>
      <c r="G16" s="48">
        <v>0</v>
      </c>
    </row>
    <row r="17" spans="1:7" ht="15" x14ac:dyDescent="0.2">
      <c r="A17" s="64" t="s">
        <v>6</v>
      </c>
      <c r="B17" s="59">
        <v>3.5</v>
      </c>
      <c r="C17" s="61"/>
      <c r="D17" s="61"/>
      <c r="E17" s="59">
        <v>3.5</v>
      </c>
      <c r="F17" s="48"/>
      <c r="G17" s="48">
        <v>0</v>
      </c>
    </row>
    <row r="18" spans="1:7" ht="15" x14ac:dyDescent="0.2">
      <c r="A18" s="64" t="s">
        <v>8</v>
      </c>
      <c r="B18" s="59">
        <v>1.5</v>
      </c>
      <c r="C18" s="61"/>
      <c r="D18" s="61"/>
      <c r="E18" s="59">
        <v>1.5</v>
      </c>
      <c r="F18" s="48"/>
      <c r="G18" s="48">
        <v>0</v>
      </c>
    </row>
    <row r="19" spans="1:7" ht="15" x14ac:dyDescent="0.2">
      <c r="A19" s="3" t="s">
        <v>11</v>
      </c>
      <c r="B19" s="75">
        <v>11</v>
      </c>
      <c r="C19" s="76"/>
      <c r="D19" s="75">
        <v>3</v>
      </c>
      <c r="E19" s="75">
        <v>8</v>
      </c>
      <c r="F19" s="48"/>
      <c r="G19" s="48">
        <v>0</v>
      </c>
    </row>
    <row r="20" spans="1:7" ht="15" x14ac:dyDescent="0.2">
      <c r="A20" s="2" t="s">
        <v>6</v>
      </c>
      <c r="B20" s="60">
        <v>11</v>
      </c>
      <c r="C20" s="61"/>
      <c r="D20" s="60">
        <v>3</v>
      </c>
      <c r="E20" s="60">
        <v>8</v>
      </c>
      <c r="F20" s="48"/>
      <c r="G20" s="48">
        <v>0</v>
      </c>
    </row>
    <row r="21" spans="1:7" ht="15" x14ac:dyDescent="0.2">
      <c r="A21" s="3" t="s">
        <v>12</v>
      </c>
      <c r="B21" s="76"/>
      <c r="C21" s="75">
        <v>8</v>
      </c>
      <c r="D21" s="75">
        <v>4</v>
      </c>
      <c r="E21" s="75">
        <v>4</v>
      </c>
      <c r="F21" s="48"/>
      <c r="G21" s="48">
        <v>0</v>
      </c>
    </row>
    <row r="22" spans="1:7" ht="15" x14ac:dyDescent="0.2">
      <c r="A22" s="2" t="s">
        <v>6</v>
      </c>
      <c r="B22" s="61"/>
      <c r="C22" s="60">
        <v>8</v>
      </c>
      <c r="D22" s="60">
        <v>4</v>
      </c>
      <c r="E22" s="60">
        <v>4</v>
      </c>
      <c r="F22" s="48"/>
      <c r="G22" s="48">
        <v>0</v>
      </c>
    </row>
    <row r="23" spans="1:7" ht="15" x14ac:dyDescent="0.2">
      <c r="A23" s="3" t="s">
        <v>13</v>
      </c>
      <c r="B23" s="74">
        <f>B24+B25</f>
        <v>20.5</v>
      </c>
      <c r="C23" s="74">
        <f>C24+C25</f>
        <v>12</v>
      </c>
      <c r="D23" s="74">
        <f>D24+D25</f>
        <v>0</v>
      </c>
      <c r="E23" s="74">
        <f>E24+E25</f>
        <v>31.5</v>
      </c>
      <c r="F23" s="48"/>
      <c r="G23" s="48">
        <v>0</v>
      </c>
    </row>
    <row r="24" spans="1:7" ht="15" x14ac:dyDescent="0.2">
      <c r="A24" s="2" t="s">
        <v>6</v>
      </c>
      <c r="B24" s="77">
        <f>14+1</f>
        <v>15</v>
      </c>
      <c r="C24" s="60">
        <v>8</v>
      </c>
      <c r="D24" s="61"/>
      <c r="E24" s="60">
        <v>22</v>
      </c>
      <c r="F24" s="48"/>
      <c r="G24" s="48">
        <v>0</v>
      </c>
    </row>
    <row r="25" spans="1:7" ht="15" x14ac:dyDescent="0.2">
      <c r="A25" s="2" t="s">
        <v>8</v>
      </c>
      <c r="B25" s="59">
        <v>5.5</v>
      </c>
      <c r="C25" s="60">
        <v>4</v>
      </c>
      <c r="D25" s="61"/>
      <c r="E25" s="59">
        <v>9.5</v>
      </c>
      <c r="F25" s="48"/>
      <c r="G25" s="48">
        <v>0</v>
      </c>
    </row>
    <row r="26" spans="1:7" ht="15" x14ac:dyDescent="0.2">
      <c r="A26" s="3" t="s">
        <v>14</v>
      </c>
      <c r="B26" s="74">
        <f>B27+B28</f>
        <v>18</v>
      </c>
      <c r="C26" s="74">
        <f>C27+C28</f>
        <v>14</v>
      </c>
      <c r="D26" s="74">
        <f>D27+D28</f>
        <v>1</v>
      </c>
      <c r="E26" s="74">
        <f>E27+E28</f>
        <v>31</v>
      </c>
      <c r="F26" s="48"/>
      <c r="G26" s="48">
        <v>0</v>
      </c>
    </row>
    <row r="27" spans="1:7" ht="15" x14ac:dyDescent="0.2">
      <c r="A27" s="2" t="s">
        <v>6</v>
      </c>
      <c r="B27" s="60">
        <v>15</v>
      </c>
      <c r="C27" s="60">
        <v>10</v>
      </c>
      <c r="D27" s="60">
        <v>1</v>
      </c>
      <c r="E27" s="60">
        <v>24</v>
      </c>
      <c r="F27" s="48"/>
      <c r="G27" s="48">
        <v>0</v>
      </c>
    </row>
    <row r="28" spans="1:7" ht="15" x14ac:dyDescent="0.2">
      <c r="A28" s="2" t="s">
        <v>8</v>
      </c>
      <c r="B28" s="60">
        <v>3</v>
      </c>
      <c r="C28" s="60">
        <v>4</v>
      </c>
      <c r="D28" s="61"/>
      <c r="E28" s="60">
        <v>7</v>
      </c>
      <c r="F28" s="48"/>
      <c r="G28" s="48">
        <v>0</v>
      </c>
    </row>
    <row r="29" spans="1:7" ht="15" x14ac:dyDescent="0.2">
      <c r="A29" s="3" t="s">
        <v>15</v>
      </c>
      <c r="B29" s="74">
        <f>B30+B31</f>
        <v>12</v>
      </c>
      <c r="C29" s="74">
        <f>C30+C31</f>
        <v>8</v>
      </c>
      <c r="D29" s="74">
        <f>D30+D31</f>
        <v>1</v>
      </c>
      <c r="E29" s="74">
        <f>E30+E31</f>
        <v>19</v>
      </c>
      <c r="F29" s="48"/>
      <c r="G29" s="48">
        <v>0</v>
      </c>
    </row>
    <row r="30" spans="1:7" ht="15" x14ac:dyDescent="0.2">
      <c r="A30" s="2" t="s">
        <v>6</v>
      </c>
      <c r="B30" s="60">
        <v>6</v>
      </c>
      <c r="C30" s="60">
        <v>8</v>
      </c>
      <c r="D30" s="60">
        <v>1</v>
      </c>
      <c r="E30" s="60">
        <v>13</v>
      </c>
      <c r="F30" s="48"/>
      <c r="G30" s="48">
        <v>0</v>
      </c>
    </row>
    <row r="31" spans="1:7" ht="15" x14ac:dyDescent="0.2">
      <c r="A31" s="2" t="s">
        <v>8</v>
      </c>
      <c r="B31" s="60">
        <v>6</v>
      </c>
      <c r="C31" s="61"/>
      <c r="D31" s="61"/>
      <c r="E31" s="60">
        <v>6</v>
      </c>
      <c r="F31" s="48"/>
      <c r="G31" s="48">
        <v>0</v>
      </c>
    </row>
    <row r="32" spans="1:7" ht="15" x14ac:dyDescent="0.2">
      <c r="A32" s="3" t="s">
        <v>16</v>
      </c>
      <c r="B32" s="74">
        <f>B33+B34</f>
        <v>23</v>
      </c>
      <c r="C32" s="74">
        <f>C33+C34</f>
        <v>10</v>
      </c>
      <c r="D32" s="74">
        <f>D33+D34</f>
        <v>6</v>
      </c>
      <c r="E32" s="74">
        <f>E33+E34</f>
        <v>27</v>
      </c>
      <c r="F32" s="48"/>
      <c r="G32" s="48">
        <v>0</v>
      </c>
    </row>
    <row r="33" spans="1:7" ht="15" x14ac:dyDescent="0.2">
      <c r="A33" s="2" t="s">
        <v>6</v>
      </c>
      <c r="B33" s="60">
        <v>15</v>
      </c>
      <c r="C33" s="60">
        <v>10</v>
      </c>
      <c r="D33" s="60">
        <v>6</v>
      </c>
      <c r="E33" s="60">
        <v>19</v>
      </c>
      <c r="F33" s="48"/>
      <c r="G33" s="48">
        <v>0</v>
      </c>
    </row>
    <row r="34" spans="1:7" ht="15" x14ac:dyDescent="0.2">
      <c r="A34" s="2" t="s">
        <v>8</v>
      </c>
      <c r="B34" s="60">
        <v>8</v>
      </c>
      <c r="C34" s="61"/>
      <c r="D34" s="61"/>
      <c r="E34" s="60">
        <v>8</v>
      </c>
      <c r="F34" s="48"/>
      <c r="G34" s="48">
        <v>0</v>
      </c>
    </row>
    <row r="35" spans="1:7" ht="15" x14ac:dyDescent="0.2">
      <c r="A35" s="3" t="s">
        <v>17</v>
      </c>
      <c r="B35" s="74">
        <f>B36+B37</f>
        <v>11</v>
      </c>
      <c r="C35" s="74">
        <f>C36+C37</f>
        <v>10</v>
      </c>
      <c r="D35" s="74">
        <f>D36+D37</f>
        <v>0</v>
      </c>
      <c r="E35" s="74">
        <f>E36+E37</f>
        <v>21</v>
      </c>
      <c r="F35" s="48"/>
      <c r="G35" s="48">
        <v>0</v>
      </c>
    </row>
    <row r="36" spans="1:7" ht="15" x14ac:dyDescent="0.2">
      <c r="A36" s="2" t="s">
        <v>6</v>
      </c>
      <c r="B36" s="60">
        <v>5</v>
      </c>
      <c r="C36" s="60">
        <v>10</v>
      </c>
      <c r="D36" s="61"/>
      <c r="E36" s="60">
        <v>15</v>
      </c>
      <c r="F36" s="48"/>
      <c r="G36" s="48">
        <v>0</v>
      </c>
    </row>
    <row r="37" spans="1:7" ht="15" x14ac:dyDescent="0.2">
      <c r="A37" s="2" t="s">
        <v>8</v>
      </c>
      <c r="B37" s="60">
        <v>6</v>
      </c>
      <c r="C37" s="61"/>
      <c r="D37" s="61"/>
      <c r="E37" s="60">
        <v>6</v>
      </c>
      <c r="F37" s="48"/>
      <c r="G37" s="48">
        <v>0</v>
      </c>
    </row>
    <row r="38" spans="1:7" ht="15" x14ac:dyDescent="0.2">
      <c r="A38" s="3" t="s">
        <v>18</v>
      </c>
      <c r="B38" s="74">
        <f>B39+B40</f>
        <v>23</v>
      </c>
      <c r="C38" s="74">
        <f>C39+C40</f>
        <v>14</v>
      </c>
      <c r="D38" s="74">
        <f>D39+D40</f>
        <v>0.5</v>
      </c>
      <c r="E38" s="74">
        <f>E39+E40</f>
        <v>36.5</v>
      </c>
      <c r="F38" s="48"/>
      <c r="G38" s="48">
        <v>0</v>
      </c>
    </row>
    <row r="39" spans="1:7" ht="15" x14ac:dyDescent="0.2">
      <c r="A39" s="2" t="s">
        <v>6</v>
      </c>
      <c r="B39" s="60">
        <v>18</v>
      </c>
      <c r="C39" s="60">
        <v>10</v>
      </c>
      <c r="D39" s="59">
        <v>0.5</v>
      </c>
      <c r="E39" s="59">
        <v>27.5</v>
      </c>
      <c r="F39" s="48"/>
      <c r="G39" s="48">
        <v>0</v>
      </c>
    </row>
    <row r="40" spans="1:7" ht="15" x14ac:dyDescent="0.2">
      <c r="A40" s="2" t="s">
        <v>8</v>
      </c>
      <c r="B40" s="60">
        <v>5</v>
      </c>
      <c r="C40" s="60">
        <v>4</v>
      </c>
      <c r="D40" s="61"/>
      <c r="E40" s="60">
        <v>9</v>
      </c>
      <c r="F40" s="48"/>
      <c r="G40" s="48">
        <v>0</v>
      </c>
    </row>
    <row r="41" spans="1:7" ht="15" x14ac:dyDescent="0.2">
      <c r="A41" s="3" t="s">
        <v>19</v>
      </c>
      <c r="B41" s="74">
        <f>B42+B43</f>
        <v>12.5</v>
      </c>
      <c r="C41" s="74">
        <f>C42+C43</f>
        <v>10</v>
      </c>
      <c r="D41" s="74">
        <f>D42+D43</f>
        <v>6</v>
      </c>
      <c r="E41" s="74">
        <f>E42+E43</f>
        <v>16.5</v>
      </c>
      <c r="F41" s="48"/>
      <c r="G41" s="48">
        <v>0</v>
      </c>
    </row>
    <row r="42" spans="1:7" ht="15" x14ac:dyDescent="0.2">
      <c r="A42" s="2" t="s">
        <v>6</v>
      </c>
      <c r="B42" s="60">
        <v>7</v>
      </c>
      <c r="C42" s="60">
        <v>7</v>
      </c>
      <c r="D42" s="60">
        <v>2</v>
      </c>
      <c r="E42" s="60">
        <v>12</v>
      </c>
      <c r="F42" s="48"/>
      <c r="G42" s="48">
        <v>0</v>
      </c>
    </row>
    <row r="43" spans="1:7" ht="15" x14ac:dyDescent="0.2">
      <c r="A43" s="2" t="s">
        <v>8</v>
      </c>
      <c r="B43" s="59">
        <v>5.5</v>
      </c>
      <c r="C43" s="60">
        <v>3</v>
      </c>
      <c r="D43" s="60">
        <v>4</v>
      </c>
      <c r="E43" s="59">
        <v>4.5</v>
      </c>
      <c r="F43" s="48"/>
      <c r="G43" s="48">
        <v>0</v>
      </c>
    </row>
    <row r="44" spans="1:7" ht="15" x14ac:dyDescent="0.2">
      <c r="A44" s="3" t="s">
        <v>20</v>
      </c>
      <c r="B44" s="74">
        <f>B45+B46</f>
        <v>56</v>
      </c>
      <c r="C44" s="74">
        <f>C45+C46</f>
        <v>14</v>
      </c>
      <c r="D44" s="74">
        <f>D45+D46</f>
        <v>5.5</v>
      </c>
      <c r="E44" s="74">
        <f>E45+E46</f>
        <v>64.5</v>
      </c>
      <c r="F44" s="48"/>
      <c r="G44" s="48">
        <v>0</v>
      </c>
    </row>
    <row r="45" spans="1:7" ht="15" x14ac:dyDescent="0.2">
      <c r="A45" s="2" t="s">
        <v>6</v>
      </c>
      <c r="B45" s="59">
        <v>47.5</v>
      </c>
      <c r="C45" s="60">
        <v>10</v>
      </c>
      <c r="D45" s="60">
        <v>3</v>
      </c>
      <c r="E45" s="59">
        <v>54.5</v>
      </c>
      <c r="F45" s="48">
        <v>14</v>
      </c>
      <c r="G45" s="48" t="e">
        <f>расчёт!#REF!</f>
        <v>#REF!</v>
      </c>
    </row>
    <row r="46" spans="1:7" ht="15" x14ac:dyDescent="0.2">
      <c r="A46" s="2" t="s">
        <v>8</v>
      </c>
      <c r="B46" s="59">
        <v>8.5</v>
      </c>
      <c r="C46" s="60">
        <v>4</v>
      </c>
      <c r="D46" s="59">
        <v>2.5</v>
      </c>
      <c r="E46" s="60">
        <v>10</v>
      </c>
      <c r="F46" s="48"/>
      <c r="G46" s="48">
        <v>0</v>
      </c>
    </row>
    <row r="47" spans="1:7" ht="15" x14ac:dyDescent="0.2">
      <c r="A47" s="3" t="s">
        <v>21</v>
      </c>
      <c r="B47" s="74">
        <f>B48+B49</f>
        <v>27.5</v>
      </c>
      <c r="C47" s="74">
        <f>C48+C49</f>
        <v>31</v>
      </c>
      <c r="D47" s="74">
        <f>D48+D49</f>
        <v>14.5</v>
      </c>
      <c r="E47" s="74">
        <f>E48+E49</f>
        <v>44</v>
      </c>
      <c r="F47" s="48"/>
      <c r="G47" s="48">
        <v>0</v>
      </c>
    </row>
    <row r="48" spans="1:7" ht="15" x14ac:dyDescent="0.2">
      <c r="A48" s="2" t="s">
        <v>6</v>
      </c>
      <c r="B48" s="60">
        <v>27</v>
      </c>
      <c r="C48" s="60">
        <v>22</v>
      </c>
      <c r="D48" s="60">
        <v>10</v>
      </c>
      <c r="E48" s="60">
        <v>39</v>
      </c>
      <c r="F48" s="48"/>
      <c r="G48" s="48">
        <v>0</v>
      </c>
    </row>
    <row r="49" spans="1:8" ht="15" x14ac:dyDescent="0.2">
      <c r="A49" s="2" t="s">
        <v>8</v>
      </c>
      <c r="B49" s="59">
        <v>0.5</v>
      </c>
      <c r="C49" s="60">
        <v>9</v>
      </c>
      <c r="D49" s="59">
        <v>4.5</v>
      </c>
      <c r="E49" s="60">
        <v>5</v>
      </c>
      <c r="F49" s="48"/>
      <c r="G49" s="48">
        <v>0</v>
      </c>
    </row>
    <row r="50" spans="1:8" ht="15" x14ac:dyDescent="0.2">
      <c r="A50" s="3" t="s">
        <v>22</v>
      </c>
      <c r="B50" s="74">
        <f>B51+B52</f>
        <v>9</v>
      </c>
      <c r="C50" s="74">
        <f>C51+C52</f>
        <v>12</v>
      </c>
      <c r="D50" s="74">
        <f>D51+D52</f>
        <v>16.5</v>
      </c>
      <c r="E50" s="74">
        <f>E51+E52</f>
        <v>4.5</v>
      </c>
      <c r="F50" s="48"/>
      <c r="G50" s="48">
        <v>0</v>
      </c>
    </row>
    <row r="51" spans="1:8" ht="15.75" x14ac:dyDescent="0.2">
      <c r="A51" s="2" t="s">
        <v>6</v>
      </c>
      <c r="B51" s="59">
        <v>8.5</v>
      </c>
      <c r="C51" s="60">
        <v>8</v>
      </c>
      <c r="D51" s="59">
        <v>14.5</v>
      </c>
      <c r="E51" s="60">
        <v>2</v>
      </c>
      <c r="F51" s="48">
        <v>10</v>
      </c>
      <c r="G51" s="48">
        <v>2200</v>
      </c>
      <c r="H51" s="72" t="s">
        <v>83</v>
      </c>
    </row>
    <row r="52" spans="1:8" ht="15" x14ac:dyDescent="0.2">
      <c r="A52" s="2" t="s">
        <v>8</v>
      </c>
      <c r="B52" s="59">
        <v>0.5</v>
      </c>
      <c r="C52" s="60">
        <v>4</v>
      </c>
      <c r="D52" s="60">
        <v>2</v>
      </c>
      <c r="E52" s="59">
        <v>2.5</v>
      </c>
      <c r="F52" s="48">
        <v>5</v>
      </c>
      <c r="G52" s="48">
        <v>1550</v>
      </c>
    </row>
    <row r="53" spans="1:8" ht="15" x14ac:dyDescent="0.2">
      <c r="A53" s="3" t="s">
        <v>23</v>
      </c>
      <c r="B53" s="74">
        <f>B54+B55</f>
        <v>23.5</v>
      </c>
      <c r="C53" s="74">
        <f>C54+C55</f>
        <v>41</v>
      </c>
      <c r="D53" s="74">
        <f>D54+D55</f>
        <v>17.5</v>
      </c>
      <c r="E53" s="74">
        <f>E54+E55</f>
        <v>39.5</v>
      </c>
      <c r="F53" s="48"/>
      <c r="G53" s="48">
        <v>0</v>
      </c>
    </row>
    <row r="54" spans="1:8" ht="15" x14ac:dyDescent="0.2">
      <c r="A54" s="2" t="s">
        <v>6</v>
      </c>
      <c r="B54" s="77">
        <f>16+7.5</f>
        <v>23.5</v>
      </c>
      <c r="C54" s="60">
        <v>29</v>
      </c>
      <c r="D54" s="59">
        <v>8.5</v>
      </c>
      <c r="E54" s="59">
        <v>36.5</v>
      </c>
      <c r="F54" s="48"/>
      <c r="G54" s="48">
        <v>0</v>
      </c>
    </row>
    <row r="55" spans="1:8" ht="15" x14ac:dyDescent="0.2">
      <c r="A55" s="2" t="s">
        <v>8</v>
      </c>
      <c r="B55" s="61"/>
      <c r="C55" s="60">
        <v>12</v>
      </c>
      <c r="D55" s="60">
        <v>9</v>
      </c>
      <c r="E55" s="60">
        <v>3</v>
      </c>
      <c r="F55" s="48">
        <v>5</v>
      </c>
      <c r="G55" s="48">
        <v>1550</v>
      </c>
    </row>
    <row r="56" spans="1:8" ht="15" x14ac:dyDescent="0.2">
      <c r="A56" s="3" t="s">
        <v>24</v>
      </c>
      <c r="B56" s="74">
        <f>B57+B58</f>
        <v>9</v>
      </c>
      <c r="C56" s="74">
        <f>C57+C58</f>
        <v>12</v>
      </c>
      <c r="D56" s="74">
        <f>D57+D58</f>
        <v>3</v>
      </c>
      <c r="E56" s="74">
        <f>E57+E58</f>
        <v>18</v>
      </c>
      <c r="F56" s="48"/>
      <c r="G56" s="48">
        <v>0</v>
      </c>
    </row>
    <row r="57" spans="1:8" ht="15" x14ac:dyDescent="0.2">
      <c r="A57" s="2" t="s">
        <v>6</v>
      </c>
      <c r="B57" s="60">
        <v>8</v>
      </c>
      <c r="C57" s="60">
        <v>8</v>
      </c>
      <c r="D57" s="60">
        <v>3</v>
      </c>
      <c r="E57" s="60">
        <v>13</v>
      </c>
      <c r="F57" s="48">
        <v>10</v>
      </c>
      <c r="G57" s="48">
        <v>2200</v>
      </c>
    </row>
    <row r="58" spans="1:8" ht="15" x14ac:dyDescent="0.2">
      <c r="A58" s="2" t="s">
        <v>8</v>
      </c>
      <c r="B58" s="60">
        <v>1</v>
      </c>
      <c r="C58" s="60">
        <v>4</v>
      </c>
      <c r="D58" s="61"/>
      <c r="E58" s="60">
        <v>5</v>
      </c>
      <c r="F58" s="48"/>
      <c r="G58" s="48">
        <v>0</v>
      </c>
    </row>
    <row r="59" spans="1:8" ht="15" x14ac:dyDescent="0.2">
      <c r="A59" s="3" t="s">
        <v>86</v>
      </c>
      <c r="B59" s="74">
        <f>B60+B61</f>
        <v>17</v>
      </c>
      <c r="C59" s="74">
        <f>C60+C61</f>
        <v>0</v>
      </c>
      <c r="D59" s="74">
        <f>D60+D61</f>
        <v>1</v>
      </c>
      <c r="E59" s="74">
        <f>E60+E61</f>
        <v>16</v>
      </c>
      <c r="F59" s="48"/>
      <c r="G59" s="48">
        <v>0</v>
      </c>
    </row>
    <row r="60" spans="1:8" ht="15" x14ac:dyDescent="0.2">
      <c r="A60" s="2" t="s">
        <v>6</v>
      </c>
      <c r="B60" s="60">
        <v>12</v>
      </c>
      <c r="C60" s="61"/>
      <c r="D60" s="60">
        <v>1</v>
      </c>
      <c r="E60" s="60">
        <v>11</v>
      </c>
      <c r="F60" s="48"/>
      <c r="G60" s="48">
        <v>0</v>
      </c>
    </row>
    <row r="61" spans="1:8" ht="15" x14ac:dyDescent="0.2">
      <c r="A61" s="2" t="s">
        <v>8</v>
      </c>
      <c r="B61" s="60">
        <v>5</v>
      </c>
      <c r="C61" s="61"/>
      <c r="D61" s="61"/>
      <c r="E61" s="60">
        <v>5</v>
      </c>
      <c r="F61" s="48"/>
      <c r="G61" s="48">
        <v>0</v>
      </c>
    </row>
    <row r="62" spans="1:8" ht="15" x14ac:dyDescent="0.2">
      <c r="A62" s="3" t="s">
        <v>95</v>
      </c>
      <c r="B62" s="75">
        <v>1</v>
      </c>
      <c r="C62" s="75">
        <v>8</v>
      </c>
      <c r="D62" s="75">
        <v>2</v>
      </c>
      <c r="E62" s="75">
        <v>7</v>
      </c>
      <c r="F62" s="48"/>
      <c r="G62" s="48">
        <v>0</v>
      </c>
    </row>
    <row r="63" spans="1:8" ht="15" x14ac:dyDescent="0.2">
      <c r="A63" s="2" t="s">
        <v>6</v>
      </c>
      <c r="B63" s="60">
        <v>1</v>
      </c>
      <c r="C63" s="60">
        <v>8</v>
      </c>
      <c r="D63" s="60">
        <v>2</v>
      </c>
      <c r="E63" s="60">
        <v>7</v>
      </c>
      <c r="F63" s="48"/>
      <c r="G63" s="48">
        <v>0</v>
      </c>
    </row>
    <row r="64" spans="1:8" ht="15" x14ac:dyDescent="0.2">
      <c r="A64" s="3" t="s">
        <v>96</v>
      </c>
      <c r="B64" s="75">
        <v>1</v>
      </c>
      <c r="C64" s="75">
        <v>10</v>
      </c>
      <c r="D64" s="76"/>
      <c r="E64" s="75">
        <v>11</v>
      </c>
      <c r="F64" s="48"/>
      <c r="G64" s="48">
        <v>0</v>
      </c>
    </row>
    <row r="65" spans="1:7" ht="15" x14ac:dyDescent="0.2">
      <c r="A65" s="2" t="s">
        <v>6</v>
      </c>
      <c r="B65" s="60">
        <v>1</v>
      </c>
      <c r="C65" s="60">
        <v>10</v>
      </c>
      <c r="D65" s="61"/>
      <c r="E65" s="60">
        <v>11</v>
      </c>
      <c r="F65" s="48"/>
      <c r="G65" s="48">
        <v>0</v>
      </c>
    </row>
    <row r="66" spans="1:7" ht="15" x14ac:dyDescent="0.2">
      <c r="A66" s="3" t="s">
        <v>97</v>
      </c>
      <c r="B66" s="75">
        <v>1</v>
      </c>
      <c r="C66" s="75">
        <v>5</v>
      </c>
      <c r="D66" s="76"/>
      <c r="E66" s="75">
        <v>6</v>
      </c>
      <c r="F66" s="48"/>
      <c r="G66" s="48">
        <v>0</v>
      </c>
    </row>
    <row r="67" spans="1:7" ht="15" x14ac:dyDescent="0.2">
      <c r="A67" s="2" t="s">
        <v>6</v>
      </c>
      <c r="B67" s="60">
        <v>1</v>
      </c>
      <c r="C67" s="60">
        <v>5</v>
      </c>
      <c r="D67" s="61"/>
      <c r="E67" s="60">
        <v>6</v>
      </c>
      <c r="F67" s="48"/>
      <c r="G67" s="48">
        <v>0</v>
      </c>
    </row>
    <row r="68" spans="1:7" ht="15" x14ac:dyDescent="0.2">
      <c r="A68" s="3" t="s">
        <v>25</v>
      </c>
      <c r="B68" s="74">
        <f>B69+B70</f>
        <v>0</v>
      </c>
      <c r="C68" s="74">
        <f>C69+C70</f>
        <v>18</v>
      </c>
      <c r="D68" s="74">
        <f>D69+D70</f>
        <v>0</v>
      </c>
      <c r="E68" s="74">
        <f>E69+E70</f>
        <v>18</v>
      </c>
      <c r="F68" s="48"/>
      <c r="G68" s="48">
        <v>0</v>
      </c>
    </row>
    <row r="69" spans="1:7" ht="15" x14ac:dyDescent="0.2">
      <c r="A69" s="2" t="s">
        <v>6</v>
      </c>
      <c r="B69" s="61"/>
      <c r="C69" s="60">
        <v>13</v>
      </c>
      <c r="D69" s="61"/>
      <c r="E69" s="60">
        <v>13</v>
      </c>
      <c r="F69" s="48">
        <v>10</v>
      </c>
      <c r="G69" s="48">
        <v>2200</v>
      </c>
    </row>
    <row r="70" spans="1:7" ht="15" x14ac:dyDescent="0.2">
      <c r="A70" s="2" t="s">
        <v>8</v>
      </c>
      <c r="B70" s="61"/>
      <c r="C70" s="60">
        <v>5</v>
      </c>
      <c r="D70" s="61"/>
      <c r="E70" s="60">
        <v>5</v>
      </c>
      <c r="F70" s="48"/>
      <c r="G70" s="48">
        <v>0</v>
      </c>
    </row>
    <row r="71" spans="1:7" ht="15" x14ac:dyDescent="0.2">
      <c r="A71" s="65" t="s">
        <v>87</v>
      </c>
      <c r="B71" s="74">
        <v>0.5</v>
      </c>
      <c r="C71" s="76"/>
      <c r="D71" s="76"/>
      <c r="E71" s="74">
        <v>0.5</v>
      </c>
      <c r="F71" s="48"/>
      <c r="G71" s="48">
        <v>0</v>
      </c>
    </row>
    <row r="72" spans="1:7" ht="15" x14ac:dyDescent="0.2">
      <c r="A72" s="68" t="s">
        <v>6</v>
      </c>
      <c r="B72" s="59">
        <v>0.5</v>
      </c>
      <c r="C72" s="61"/>
      <c r="D72" s="61"/>
      <c r="E72" s="59">
        <v>0.5</v>
      </c>
      <c r="F72" s="48">
        <v>1</v>
      </c>
      <c r="G72" s="48">
        <v>220</v>
      </c>
    </row>
    <row r="73" spans="1:7" ht="15" x14ac:dyDescent="0.2">
      <c r="A73" s="68" t="s">
        <v>8</v>
      </c>
      <c r="F73" s="48">
        <v>1</v>
      </c>
      <c r="G73" s="48">
        <v>310</v>
      </c>
    </row>
    <row r="74" spans="1:7" ht="15" x14ac:dyDescent="0.2">
      <c r="A74" s="3" t="s">
        <v>26</v>
      </c>
      <c r="B74" s="74">
        <v>4.5</v>
      </c>
      <c r="C74" s="75">
        <v>19</v>
      </c>
      <c r="D74" s="75">
        <v>7</v>
      </c>
      <c r="E74" s="74">
        <v>16.5</v>
      </c>
      <c r="F74" s="48"/>
      <c r="G74" s="48">
        <v>0</v>
      </c>
    </row>
    <row r="75" spans="1:7" ht="15" x14ac:dyDescent="0.2">
      <c r="A75" s="2" t="s">
        <v>6</v>
      </c>
      <c r="B75" s="59">
        <v>4.5</v>
      </c>
      <c r="C75" s="60">
        <v>19</v>
      </c>
      <c r="D75" s="60">
        <v>7</v>
      </c>
      <c r="E75" s="59">
        <v>16.5</v>
      </c>
      <c r="F75" s="48"/>
      <c r="G75" s="48">
        <v>0</v>
      </c>
    </row>
    <row r="76" spans="1:7" ht="15" x14ac:dyDescent="0.2">
      <c r="A76" s="2" t="s">
        <v>8</v>
      </c>
      <c r="F76" s="48">
        <v>5</v>
      </c>
      <c r="G76" s="48">
        <v>1550</v>
      </c>
    </row>
    <row r="77" spans="1:7" ht="15" x14ac:dyDescent="0.2">
      <c r="A77" s="3" t="s">
        <v>27</v>
      </c>
      <c r="B77" s="74">
        <f>B78+B79</f>
        <v>21.5</v>
      </c>
      <c r="C77" s="74">
        <f>C78+C79</f>
        <v>13</v>
      </c>
      <c r="D77" s="74">
        <f>D78+D79</f>
        <v>3</v>
      </c>
      <c r="E77" s="74">
        <f>E78+E79</f>
        <v>31.5</v>
      </c>
      <c r="F77" s="48"/>
      <c r="G77" s="48">
        <v>0</v>
      </c>
    </row>
    <row r="78" spans="1:7" ht="15" x14ac:dyDescent="0.2">
      <c r="A78" s="2" t="s">
        <v>6</v>
      </c>
      <c r="B78" s="59">
        <v>13.5</v>
      </c>
      <c r="C78" s="60">
        <v>13</v>
      </c>
      <c r="D78" s="59">
        <v>1.5</v>
      </c>
      <c r="E78" s="60">
        <v>25</v>
      </c>
      <c r="F78" s="48"/>
      <c r="G78" s="48">
        <v>0</v>
      </c>
    </row>
    <row r="79" spans="1:7" ht="15" x14ac:dyDescent="0.2">
      <c r="A79" s="2" t="s">
        <v>8</v>
      </c>
      <c r="B79" s="60">
        <v>8</v>
      </c>
      <c r="C79" s="61"/>
      <c r="D79" s="59">
        <v>1.5</v>
      </c>
      <c r="E79" s="59">
        <v>6.5</v>
      </c>
      <c r="F79" s="48"/>
      <c r="G79" s="48">
        <v>0</v>
      </c>
    </row>
    <row r="80" spans="1:7" ht="15" x14ac:dyDescent="0.2">
      <c r="A80" s="3" t="s">
        <v>28</v>
      </c>
      <c r="B80" s="74">
        <f>B81+B82</f>
        <v>21.5</v>
      </c>
      <c r="C80" s="74">
        <f>C81+C82</f>
        <v>27</v>
      </c>
      <c r="D80" s="74">
        <f>D81+D82</f>
        <v>11.5</v>
      </c>
      <c r="E80" s="74">
        <f>E81+E82</f>
        <v>32</v>
      </c>
      <c r="F80" s="48"/>
      <c r="G80" s="48">
        <v>0</v>
      </c>
    </row>
    <row r="81" spans="1:8" ht="15.75" x14ac:dyDescent="0.2">
      <c r="A81" s="2" t="s">
        <v>6</v>
      </c>
      <c r="B81" s="78">
        <f>12.5+5</f>
        <v>17.5</v>
      </c>
      <c r="C81" s="60">
        <v>22</v>
      </c>
      <c r="D81" s="60">
        <v>10</v>
      </c>
      <c r="E81" s="59">
        <v>24.5</v>
      </c>
      <c r="F81" s="48">
        <v>10</v>
      </c>
      <c r="G81" s="48">
        <v>2200</v>
      </c>
      <c r="H81" s="72" t="s">
        <v>83</v>
      </c>
    </row>
    <row r="82" spans="1:8" ht="15" x14ac:dyDescent="0.2">
      <c r="A82" s="2" t="s">
        <v>8</v>
      </c>
      <c r="B82" s="60">
        <v>4</v>
      </c>
      <c r="C82" s="60">
        <v>5</v>
      </c>
      <c r="D82" s="59">
        <v>1.5</v>
      </c>
      <c r="E82" s="59">
        <v>7.5</v>
      </c>
      <c r="F82" s="48"/>
      <c r="G82" s="48">
        <v>0</v>
      </c>
    </row>
    <row r="83" spans="1:8" ht="15" x14ac:dyDescent="0.2">
      <c r="A83" s="3" t="s">
        <v>139</v>
      </c>
      <c r="B83" s="74"/>
      <c r="C83" s="75"/>
      <c r="D83" s="75"/>
      <c r="E83" s="74"/>
      <c r="F83" s="48"/>
      <c r="G83" s="48"/>
    </row>
    <row r="84" spans="1:8" ht="15" x14ac:dyDescent="0.2">
      <c r="A84" s="2" t="s">
        <v>6</v>
      </c>
      <c r="B84" s="59"/>
      <c r="C84" s="60"/>
      <c r="D84" s="60"/>
      <c r="E84" s="59"/>
      <c r="F84" s="48"/>
      <c r="G84" s="48"/>
    </row>
    <row r="85" spans="1:8" ht="15" x14ac:dyDescent="0.2">
      <c r="A85" s="2" t="s">
        <v>8</v>
      </c>
      <c r="F85" s="48"/>
      <c r="G85" s="48">
        <v>0</v>
      </c>
    </row>
    <row r="86" spans="1:8" ht="15" x14ac:dyDescent="0.2">
      <c r="A86" s="3" t="s">
        <v>29</v>
      </c>
      <c r="B86" s="74">
        <f>B87+B88</f>
        <v>7</v>
      </c>
      <c r="C86" s="74">
        <f>C87+C88</f>
        <v>14</v>
      </c>
      <c r="D86" s="74">
        <f>D87+D88</f>
        <v>0</v>
      </c>
      <c r="E86" s="74">
        <f>E87+E88</f>
        <v>21</v>
      </c>
      <c r="F86" s="48"/>
      <c r="G86" s="48">
        <v>0</v>
      </c>
    </row>
    <row r="87" spans="1:8" ht="15" x14ac:dyDescent="0.2">
      <c r="A87" s="2" t="s">
        <v>6</v>
      </c>
      <c r="B87" s="59">
        <v>6.5</v>
      </c>
      <c r="C87" s="60">
        <v>10</v>
      </c>
      <c r="D87" s="61"/>
      <c r="E87" s="59">
        <v>16.5</v>
      </c>
      <c r="F87" s="48"/>
      <c r="G87" s="48">
        <v>0</v>
      </c>
    </row>
    <row r="88" spans="1:8" ht="15" x14ac:dyDescent="0.2">
      <c r="A88" s="2" t="s">
        <v>8</v>
      </c>
      <c r="B88" s="59">
        <v>0.5</v>
      </c>
      <c r="C88" s="60">
        <v>4</v>
      </c>
      <c r="D88" s="61"/>
      <c r="E88" s="59">
        <v>4.5</v>
      </c>
      <c r="F88" s="48"/>
      <c r="G88" s="48">
        <v>0</v>
      </c>
    </row>
    <row r="89" spans="1:8" ht="15" x14ac:dyDescent="0.2">
      <c r="A89" s="3" t="s">
        <v>30</v>
      </c>
      <c r="B89" s="74">
        <f>B90+B91</f>
        <v>3</v>
      </c>
      <c r="C89" s="74">
        <f>C90+C91</f>
        <v>30</v>
      </c>
      <c r="D89" s="74">
        <f>D90+D91</f>
        <v>12.5</v>
      </c>
      <c r="E89" s="74">
        <f>E90+E91</f>
        <v>20.5</v>
      </c>
      <c r="F89" s="48"/>
      <c r="G89" s="48">
        <v>0</v>
      </c>
    </row>
    <row r="90" spans="1:8" ht="15" x14ac:dyDescent="0.2">
      <c r="A90" s="2" t="s">
        <v>6</v>
      </c>
      <c r="B90" s="59">
        <v>1.5</v>
      </c>
      <c r="C90" s="60">
        <v>26</v>
      </c>
      <c r="D90" s="59">
        <v>12.5</v>
      </c>
      <c r="E90" s="60">
        <v>15</v>
      </c>
      <c r="F90" s="48"/>
      <c r="G90" s="48">
        <v>0</v>
      </c>
    </row>
    <row r="91" spans="1:8" ht="15" x14ac:dyDescent="0.2">
      <c r="A91" s="2" t="s">
        <v>8</v>
      </c>
      <c r="B91" s="59">
        <v>1.5</v>
      </c>
      <c r="C91" s="60">
        <v>4</v>
      </c>
      <c r="D91" s="61"/>
      <c r="E91" s="59">
        <v>5.5</v>
      </c>
      <c r="F91" s="48"/>
      <c r="G91" s="48">
        <v>0</v>
      </c>
    </row>
    <row r="92" spans="1:8" ht="15" x14ac:dyDescent="0.2">
      <c r="A92" s="3" t="s">
        <v>31</v>
      </c>
      <c r="B92" s="74">
        <f>B93+B94</f>
        <v>20</v>
      </c>
      <c r="C92" s="74">
        <f>C93+C94</f>
        <v>0</v>
      </c>
      <c r="D92" s="74">
        <f>D93+D94</f>
        <v>2</v>
      </c>
      <c r="E92" s="74">
        <f>E93+E94</f>
        <v>18</v>
      </c>
      <c r="F92" s="48"/>
      <c r="G92" s="48">
        <v>0</v>
      </c>
    </row>
    <row r="93" spans="1:8" ht="15" x14ac:dyDescent="0.2">
      <c r="A93" s="2" t="s">
        <v>6</v>
      </c>
      <c r="B93" s="60">
        <v>12</v>
      </c>
      <c r="C93" s="61"/>
      <c r="D93" s="60">
        <v>2</v>
      </c>
      <c r="E93" s="60">
        <v>10</v>
      </c>
      <c r="F93" s="48"/>
      <c r="G93" s="48">
        <v>0</v>
      </c>
    </row>
    <row r="94" spans="1:8" ht="15" x14ac:dyDescent="0.2">
      <c r="A94" s="2" t="s">
        <v>8</v>
      </c>
      <c r="B94" s="60">
        <v>8</v>
      </c>
      <c r="C94" s="61"/>
      <c r="D94" s="61"/>
      <c r="E94" s="60">
        <v>8</v>
      </c>
      <c r="F94" s="48"/>
      <c r="G94" s="48">
        <v>0</v>
      </c>
    </row>
    <row r="95" spans="1:8" ht="15" x14ac:dyDescent="0.2">
      <c r="A95" s="3" t="s">
        <v>32</v>
      </c>
      <c r="B95" s="74">
        <v>0.5</v>
      </c>
      <c r="C95" s="75">
        <v>10</v>
      </c>
      <c r="D95" s="74">
        <v>10.5</v>
      </c>
      <c r="E95" s="76"/>
      <c r="F95" s="48"/>
      <c r="G95" s="48">
        <v>0</v>
      </c>
    </row>
    <row r="96" spans="1:8" ht="15" x14ac:dyDescent="0.2">
      <c r="A96" s="2" t="s">
        <v>6</v>
      </c>
      <c r="B96" s="59">
        <v>0.5</v>
      </c>
      <c r="C96" s="60">
        <v>10</v>
      </c>
      <c r="D96" s="59">
        <v>10.5</v>
      </c>
      <c r="E96" s="61"/>
      <c r="F96" s="48">
        <v>14</v>
      </c>
      <c r="G96" s="48">
        <v>3080</v>
      </c>
    </row>
    <row r="97" spans="1:7" ht="15" x14ac:dyDescent="0.2">
      <c r="A97" s="3" t="s">
        <v>33</v>
      </c>
      <c r="B97" s="74">
        <f>B98+B99</f>
        <v>17.5</v>
      </c>
      <c r="C97" s="74">
        <f>C98+C99</f>
        <v>0</v>
      </c>
      <c r="D97" s="74">
        <f>D98+D99</f>
        <v>0</v>
      </c>
      <c r="E97" s="74">
        <f>E98+E99</f>
        <v>17.5</v>
      </c>
      <c r="F97" s="48"/>
      <c r="G97" s="48">
        <v>0</v>
      </c>
    </row>
    <row r="98" spans="1:7" ht="15" x14ac:dyDescent="0.2">
      <c r="A98" s="2" t="s">
        <v>6</v>
      </c>
      <c r="B98" s="60">
        <v>13</v>
      </c>
      <c r="C98" s="61"/>
      <c r="D98" s="61"/>
      <c r="E98" s="60">
        <v>13</v>
      </c>
      <c r="F98" s="48"/>
      <c r="G98" s="48">
        <v>0</v>
      </c>
    </row>
    <row r="99" spans="1:7" ht="15" x14ac:dyDescent="0.2">
      <c r="A99" s="2" t="s">
        <v>8</v>
      </c>
      <c r="B99" s="59">
        <v>4.5</v>
      </c>
      <c r="C99" s="61"/>
      <c r="D99" s="61"/>
      <c r="E99" s="59">
        <v>4.5</v>
      </c>
      <c r="F99" s="48"/>
      <c r="G99" s="48">
        <v>0</v>
      </c>
    </row>
    <row r="100" spans="1:7" ht="15" x14ac:dyDescent="0.2">
      <c r="A100" s="3" t="s">
        <v>34</v>
      </c>
      <c r="B100" s="74">
        <f>B101+B102</f>
        <v>11.5</v>
      </c>
      <c r="C100" s="74">
        <f>C101+C102</f>
        <v>8</v>
      </c>
      <c r="D100" s="74">
        <f>D101+D102</f>
        <v>2</v>
      </c>
      <c r="E100" s="74">
        <f>E101+E102</f>
        <v>15.5</v>
      </c>
      <c r="F100" s="48"/>
      <c r="G100" s="48">
        <v>0</v>
      </c>
    </row>
    <row r="101" spans="1:7" ht="15" x14ac:dyDescent="0.2">
      <c r="A101" s="2" t="s">
        <v>6</v>
      </c>
      <c r="B101" s="78">
        <f>7.5+2</f>
        <v>9.5</v>
      </c>
      <c r="C101" s="60">
        <v>8</v>
      </c>
      <c r="D101" s="60">
        <v>2</v>
      </c>
      <c r="E101" s="59">
        <v>13.5</v>
      </c>
      <c r="F101" s="48"/>
      <c r="G101" s="48">
        <v>0</v>
      </c>
    </row>
    <row r="102" spans="1:7" ht="15" x14ac:dyDescent="0.2">
      <c r="A102" s="2" t="s">
        <v>8</v>
      </c>
      <c r="B102" s="60">
        <v>2</v>
      </c>
      <c r="C102" s="61"/>
      <c r="D102" s="61"/>
      <c r="E102" s="60">
        <v>2</v>
      </c>
      <c r="F102" s="48"/>
      <c r="G102" s="48">
        <v>0</v>
      </c>
    </row>
    <row r="103" spans="1:7" ht="15" hidden="1" x14ac:dyDescent="0.2">
      <c r="A103" s="63" t="s">
        <v>88</v>
      </c>
      <c r="B103" s="74">
        <f>B104+B105</f>
        <v>7.5</v>
      </c>
      <c r="C103" s="74">
        <f>C104+C105</f>
        <v>0</v>
      </c>
      <c r="D103" s="74">
        <f>D104+D105</f>
        <v>0</v>
      </c>
      <c r="E103" s="74">
        <f>E104+E105</f>
        <v>7.5</v>
      </c>
      <c r="F103" s="48"/>
      <c r="G103" s="48">
        <v>0</v>
      </c>
    </row>
    <row r="104" spans="1:7" ht="15" hidden="1" x14ac:dyDescent="0.2">
      <c r="A104" s="64" t="s">
        <v>6</v>
      </c>
      <c r="B104" s="60">
        <v>5</v>
      </c>
      <c r="C104" s="61"/>
      <c r="D104" s="61"/>
      <c r="E104" s="60">
        <v>5</v>
      </c>
      <c r="F104" s="48"/>
      <c r="G104" s="48">
        <v>0</v>
      </c>
    </row>
    <row r="105" spans="1:7" ht="15" hidden="1" x14ac:dyDescent="0.2">
      <c r="A105" s="64" t="s">
        <v>8</v>
      </c>
      <c r="B105" s="59">
        <v>2.5</v>
      </c>
      <c r="C105" s="61"/>
      <c r="D105" s="61"/>
      <c r="E105" s="59">
        <v>2.5</v>
      </c>
      <c r="F105" s="48"/>
      <c r="G105" s="48">
        <v>0</v>
      </c>
    </row>
    <row r="106" spans="1:7" ht="15" x14ac:dyDescent="0.2">
      <c r="A106" s="3" t="s">
        <v>35</v>
      </c>
      <c r="B106" s="74">
        <f>B107+B108</f>
        <v>9.5</v>
      </c>
      <c r="C106" s="74">
        <f>C107+C108</f>
        <v>14</v>
      </c>
      <c r="D106" s="74">
        <f>D107+D108</f>
        <v>0</v>
      </c>
      <c r="E106" s="74">
        <f>E107+E108</f>
        <v>23.5</v>
      </c>
      <c r="F106" s="48"/>
      <c r="G106" s="48">
        <v>0</v>
      </c>
    </row>
    <row r="107" spans="1:7" ht="15" x14ac:dyDescent="0.2">
      <c r="A107" s="2" t="s">
        <v>6</v>
      </c>
      <c r="B107" s="59">
        <v>5.5</v>
      </c>
      <c r="C107" s="60">
        <v>10</v>
      </c>
      <c r="D107" s="61"/>
      <c r="E107" s="59">
        <v>15.5</v>
      </c>
      <c r="F107" s="48"/>
      <c r="G107" s="48">
        <v>0</v>
      </c>
    </row>
    <row r="108" spans="1:7" ht="15" x14ac:dyDescent="0.2">
      <c r="A108" s="2" t="s">
        <v>8</v>
      </c>
      <c r="B108" s="60">
        <v>4</v>
      </c>
      <c r="C108" s="60">
        <v>4</v>
      </c>
      <c r="D108" s="61"/>
      <c r="E108" s="60">
        <v>8</v>
      </c>
      <c r="F108" s="48"/>
      <c r="G108" s="48">
        <v>0</v>
      </c>
    </row>
    <row r="109" spans="1:7" ht="15" x14ac:dyDescent="0.2">
      <c r="A109" s="3" t="s">
        <v>36</v>
      </c>
      <c r="B109" s="74">
        <f>B110+B111</f>
        <v>4</v>
      </c>
      <c r="C109" s="74">
        <f>C110+C111</f>
        <v>16</v>
      </c>
      <c r="D109" s="74">
        <f>D110+D111</f>
        <v>1.5</v>
      </c>
      <c r="E109" s="74">
        <f>E110+E111</f>
        <v>18</v>
      </c>
      <c r="F109" s="48"/>
      <c r="G109" s="48">
        <v>0</v>
      </c>
    </row>
    <row r="110" spans="1:7" ht="15" x14ac:dyDescent="0.2">
      <c r="A110" s="2" t="s">
        <v>6</v>
      </c>
      <c r="B110" s="60">
        <v>1</v>
      </c>
      <c r="C110" s="60">
        <v>16</v>
      </c>
      <c r="D110" s="60">
        <v>1</v>
      </c>
      <c r="E110" s="60">
        <v>16</v>
      </c>
      <c r="F110" s="48"/>
      <c r="G110" s="48">
        <v>0</v>
      </c>
    </row>
    <row r="111" spans="1:7" ht="15" x14ac:dyDescent="0.2">
      <c r="A111" s="2" t="s">
        <v>8</v>
      </c>
      <c r="B111" s="78">
        <f>2.5+0.5</f>
        <v>3</v>
      </c>
      <c r="C111" s="61"/>
      <c r="D111" s="59">
        <v>0.5</v>
      </c>
      <c r="E111" s="60">
        <v>2</v>
      </c>
      <c r="F111" s="48"/>
      <c r="G111" s="48">
        <v>0</v>
      </c>
    </row>
    <row r="112" spans="1:7" ht="15" x14ac:dyDescent="0.2">
      <c r="A112" s="3" t="s">
        <v>37</v>
      </c>
      <c r="B112" s="74">
        <f>B113+B114</f>
        <v>4.5</v>
      </c>
      <c r="C112" s="74">
        <f>C113+C114</f>
        <v>19</v>
      </c>
      <c r="D112" s="74">
        <f>D113+D114</f>
        <v>0</v>
      </c>
      <c r="E112" s="74">
        <f>E113+E114</f>
        <v>23.5</v>
      </c>
      <c r="F112" s="48"/>
      <c r="G112" s="48">
        <v>0</v>
      </c>
    </row>
    <row r="113" spans="1:7" ht="15" x14ac:dyDescent="0.2">
      <c r="A113" s="2" t="s">
        <v>6</v>
      </c>
      <c r="B113" s="59">
        <v>2.5</v>
      </c>
      <c r="C113" s="60">
        <v>14</v>
      </c>
      <c r="D113" s="61"/>
      <c r="E113" s="59">
        <v>16.5</v>
      </c>
      <c r="F113" s="48"/>
      <c r="G113" s="48">
        <v>0</v>
      </c>
    </row>
    <row r="114" spans="1:7" ht="15" x14ac:dyDescent="0.2">
      <c r="A114" s="2" t="s">
        <v>8</v>
      </c>
      <c r="B114" s="60">
        <v>2</v>
      </c>
      <c r="C114" s="60">
        <v>5</v>
      </c>
      <c r="D114" s="61"/>
      <c r="E114" s="60">
        <v>7</v>
      </c>
      <c r="F114" s="48"/>
      <c r="G114" s="48">
        <v>0</v>
      </c>
    </row>
    <row r="115" spans="1:7" ht="15" x14ac:dyDescent="0.2">
      <c r="A115" s="3" t="s">
        <v>38</v>
      </c>
      <c r="B115" s="74">
        <f>B116+B117</f>
        <v>12</v>
      </c>
      <c r="C115" s="74">
        <f>C116+C117</f>
        <v>16</v>
      </c>
      <c r="D115" s="74">
        <f>D116+D117</f>
        <v>2</v>
      </c>
      <c r="E115" s="74">
        <f>E116+E117</f>
        <v>26</v>
      </c>
      <c r="F115" s="48"/>
      <c r="G115" s="48">
        <v>0</v>
      </c>
    </row>
    <row r="116" spans="1:7" ht="15" x14ac:dyDescent="0.2">
      <c r="A116" s="2" t="s">
        <v>6</v>
      </c>
      <c r="B116" s="61"/>
      <c r="C116" s="60">
        <v>16</v>
      </c>
      <c r="D116" s="60">
        <v>2</v>
      </c>
      <c r="E116" s="60">
        <v>14</v>
      </c>
      <c r="F116" s="48"/>
      <c r="G116" s="48">
        <v>0</v>
      </c>
    </row>
    <row r="117" spans="1:7" ht="15" x14ac:dyDescent="0.2">
      <c r="A117" s="2" t="s">
        <v>8</v>
      </c>
      <c r="B117" s="60">
        <v>12</v>
      </c>
      <c r="C117" s="61"/>
      <c r="D117" s="61"/>
      <c r="E117" s="60">
        <v>12</v>
      </c>
      <c r="F117" s="48"/>
      <c r="G117" s="48">
        <v>0</v>
      </c>
    </row>
    <row r="118" spans="1:7" ht="15" x14ac:dyDescent="0.2">
      <c r="A118" s="3" t="s">
        <v>39</v>
      </c>
      <c r="B118" s="74">
        <f>B119+B120</f>
        <v>12.5</v>
      </c>
      <c r="C118" s="74">
        <f>C119+C120</f>
        <v>14</v>
      </c>
      <c r="D118" s="74">
        <f>D119+D120</f>
        <v>4.5</v>
      </c>
      <c r="E118" s="74">
        <f>E119+E120</f>
        <v>21</v>
      </c>
      <c r="F118" s="48"/>
      <c r="G118" s="48">
        <v>0</v>
      </c>
    </row>
    <row r="119" spans="1:7" ht="15" x14ac:dyDescent="0.2">
      <c r="A119" s="2" t="s">
        <v>6</v>
      </c>
      <c r="B119" s="78">
        <f>10.5+1</f>
        <v>11.5</v>
      </c>
      <c r="C119" s="60">
        <v>10</v>
      </c>
      <c r="D119" s="59">
        <v>1.5</v>
      </c>
      <c r="E119" s="60">
        <v>19</v>
      </c>
      <c r="F119" s="48"/>
      <c r="G119" s="48">
        <v>0</v>
      </c>
    </row>
    <row r="120" spans="1:7" ht="15" x14ac:dyDescent="0.2">
      <c r="A120" s="2" t="s">
        <v>8</v>
      </c>
      <c r="B120" s="60">
        <f>1</f>
        <v>1</v>
      </c>
      <c r="C120" s="60">
        <v>4</v>
      </c>
      <c r="D120" s="60">
        <v>3</v>
      </c>
      <c r="E120" s="60">
        <v>2</v>
      </c>
      <c r="F120" s="48">
        <v>5</v>
      </c>
      <c r="G120" s="48">
        <v>1550</v>
      </c>
    </row>
    <row r="121" spans="1:7" ht="15" x14ac:dyDescent="0.2">
      <c r="A121" s="3" t="s">
        <v>40</v>
      </c>
      <c r="B121" s="74">
        <f>B122+B123</f>
        <v>11.5</v>
      </c>
      <c r="C121" s="74">
        <f>C122+C123</f>
        <v>0</v>
      </c>
      <c r="D121" s="74">
        <f>D122+D123</f>
        <v>0</v>
      </c>
      <c r="E121" s="74">
        <f>E122+E123</f>
        <v>11.5</v>
      </c>
      <c r="F121" s="48"/>
      <c r="G121" s="48">
        <v>0</v>
      </c>
    </row>
    <row r="122" spans="1:7" ht="15" x14ac:dyDescent="0.2">
      <c r="A122" s="2" t="s">
        <v>6</v>
      </c>
      <c r="B122" s="59">
        <v>7.5</v>
      </c>
      <c r="C122" s="61"/>
      <c r="D122" s="61"/>
      <c r="E122" s="59">
        <v>7.5</v>
      </c>
      <c r="F122" s="48"/>
      <c r="G122" s="48">
        <v>0</v>
      </c>
    </row>
    <row r="123" spans="1:7" ht="15" x14ac:dyDescent="0.2">
      <c r="A123" s="2" t="s">
        <v>8</v>
      </c>
      <c r="B123" s="60">
        <v>4</v>
      </c>
      <c r="C123" s="61"/>
      <c r="D123" s="61"/>
      <c r="E123" s="60">
        <v>4</v>
      </c>
      <c r="F123" s="48"/>
      <c r="G123" s="48">
        <v>0</v>
      </c>
    </row>
    <row r="124" spans="1:7" ht="15" x14ac:dyDescent="0.2">
      <c r="A124" s="3" t="s">
        <v>41</v>
      </c>
      <c r="B124" s="74">
        <v>5.5</v>
      </c>
      <c r="C124" s="76"/>
      <c r="D124" s="74">
        <v>1.5</v>
      </c>
      <c r="E124" s="75">
        <v>4</v>
      </c>
      <c r="F124" s="48"/>
      <c r="G124" s="48">
        <v>0</v>
      </c>
    </row>
    <row r="125" spans="1:7" ht="15" x14ac:dyDescent="0.2">
      <c r="A125" s="2" t="s">
        <v>6</v>
      </c>
      <c r="B125" s="59">
        <v>5.5</v>
      </c>
      <c r="C125" s="61"/>
      <c r="D125" s="59">
        <v>1.5</v>
      </c>
      <c r="E125" s="60">
        <v>4</v>
      </c>
      <c r="F125" s="48"/>
      <c r="G125" s="48">
        <v>0</v>
      </c>
    </row>
    <row r="126" spans="1:7" ht="15" x14ac:dyDescent="0.2">
      <c r="A126" s="3" t="s">
        <v>42</v>
      </c>
      <c r="B126" s="75">
        <v>17</v>
      </c>
      <c r="C126" s="76"/>
      <c r="D126" s="75">
        <v>2</v>
      </c>
      <c r="E126" s="75">
        <v>15</v>
      </c>
      <c r="F126" s="48"/>
      <c r="G126" s="48">
        <v>0</v>
      </c>
    </row>
    <row r="127" spans="1:7" ht="15" x14ac:dyDescent="0.2">
      <c r="A127" s="2" t="s">
        <v>6</v>
      </c>
      <c r="B127" s="60">
        <v>17</v>
      </c>
      <c r="C127" s="61"/>
      <c r="D127" s="60">
        <v>2</v>
      </c>
      <c r="E127" s="60">
        <v>15</v>
      </c>
      <c r="F127" s="48"/>
      <c r="G127" s="48">
        <v>0</v>
      </c>
    </row>
    <row r="128" spans="1:7" ht="15" x14ac:dyDescent="0.2">
      <c r="A128" s="3" t="s">
        <v>125</v>
      </c>
      <c r="B128" s="76"/>
      <c r="C128" s="75">
        <v>8</v>
      </c>
      <c r="D128" s="76"/>
      <c r="E128" s="75">
        <v>8</v>
      </c>
      <c r="F128" s="48"/>
      <c r="G128" s="48">
        <v>0</v>
      </c>
    </row>
    <row r="129" spans="1:7" ht="15" x14ac:dyDescent="0.2">
      <c r="A129" s="2" t="s">
        <v>6</v>
      </c>
      <c r="B129" s="61"/>
      <c r="C129" s="60">
        <v>8</v>
      </c>
      <c r="D129" s="61"/>
      <c r="E129" s="60">
        <v>8</v>
      </c>
      <c r="F129" s="48"/>
      <c r="G129" s="48">
        <v>0</v>
      </c>
    </row>
    <row r="130" spans="1:7" ht="15" hidden="1" x14ac:dyDescent="0.2">
      <c r="A130" s="63" t="s">
        <v>89</v>
      </c>
      <c r="B130" s="74">
        <v>1.5</v>
      </c>
      <c r="C130" s="76"/>
      <c r="D130" s="76"/>
      <c r="E130" s="74">
        <v>1.5</v>
      </c>
      <c r="F130" s="48"/>
      <c r="G130" s="48">
        <v>0</v>
      </c>
    </row>
    <row r="131" spans="1:7" ht="15" hidden="1" x14ac:dyDescent="0.2">
      <c r="A131" s="64" t="s">
        <v>6</v>
      </c>
      <c r="F131" s="48"/>
      <c r="G131" s="48">
        <v>0</v>
      </c>
    </row>
    <row r="132" spans="1:7" ht="15" hidden="1" x14ac:dyDescent="0.2">
      <c r="A132" s="64" t="s">
        <v>8</v>
      </c>
      <c r="B132" s="59">
        <v>1.5</v>
      </c>
      <c r="C132" s="61"/>
      <c r="D132" s="61"/>
      <c r="E132" s="59">
        <v>1.5</v>
      </c>
      <c r="F132" s="48"/>
      <c r="G132" s="48">
        <v>0</v>
      </c>
    </row>
    <row r="133" spans="1:7" ht="15" x14ac:dyDescent="0.2">
      <c r="A133" s="3" t="s">
        <v>43</v>
      </c>
      <c r="B133" s="74">
        <f>B134+B135</f>
        <v>8</v>
      </c>
      <c r="C133" s="74">
        <f>C134+C135</f>
        <v>18</v>
      </c>
      <c r="D133" s="74">
        <f>D134+D135</f>
        <v>2</v>
      </c>
      <c r="E133" s="74">
        <f>E134+E135</f>
        <v>24</v>
      </c>
      <c r="F133" s="48"/>
      <c r="G133" s="48">
        <v>0</v>
      </c>
    </row>
    <row r="134" spans="1:7" ht="15" x14ac:dyDescent="0.2">
      <c r="A134" s="2" t="s">
        <v>6</v>
      </c>
      <c r="B134" s="59">
        <v>1.5</v>
      </c>
      <c r="C134" s="60">
        <v>18</v>
      </c>
      <c r="D134" s="60">
        <v>1</v>
      </c>
      <c r="E134" s="59">
        <v>18.5</v>
      </c>
      <c r="F134" s="48"/>
      <c r="G134" s="48">
        <v>0</v>
      </c>
    </row>
    <row r="135" spans="1:7" ht="15" x14ac:dyDescent="0.2">
      <c r="A135" s="2" t="s">
        <v>8</v>
      </c>
      <c r="B135" s="59">
        <v>6.5</v>
      </c>
      <c r="C135" s="61"/>
      <c r="D135" s="60">
        <v>1</v>
      </c>
      <c r="E135" s="59">
        <v>5.5</v>
      </c>
      <c r="F135" s="48"/>
      <c r="G135" s="48">
        <v>0</v>
      </c>
    </row>
    <row r="136" spans="1:7" ht="15" x14ac:dyDescent="0.2">
      <c r="A136" s="63" t="s">
        <v>89</v>
      </c>
      <c r="B136" s="74">
        <v>1.5</v>
      </c>
      <c r="C136" s="76"/>
      <c r="D136" s="76"/>
      <c r="E136" s="74">
        <v>1.5</v>
      </c>
      <c r="F136" s="48"/>
      <c r="G136" s="48"/>
    </row>
    <row r="137" spans="1:7" ht="15" x14ac:dyDescent="0.2">
      <c r="A137" s="64" t="s">
        <v>6</v>
      </c>
      <c r="F137" s="48">
        <v>1</v>
      </c>
      <c r="G137" s="48">
        <v>220</v>
      </c>
    </row>
    <row r="138" spans="1:7" ht="15" x14ac:dyDescent="0.2">
      <c r="A138" s="64" t="s">
        <v>8</v>
      </c>
      <c r="B138" s="59">
        <v>1.5</v>
      </c>
      <c r="C138" s="61"/>
      <c r="D138" s="61"/>
      <c r="E138" s="59">
        <v>1.5</v>
      </c>
      <c r="F138" s="48"/>
      <c r="G138" s="48"/>
    </row>
    <row r="139" spans="1:7" ht="15.75" x14ac:dyDescent="0.25">
      <c r="F139" s="23"/>
      <c r="G139" s="23"/>
    </row>
    <row r="140" spans="1:7" ht="15.75" x14ac:dyDescent="0.25">
      <c r="F140" s="84">
        <f>SUM(F3:F138)</f>
        <v>91</v>
      </c>
      <c r="G140" s="84" t="e">
        <f>SUM(G3:G138)</f>
        <v>#REF!</v>
      </c>
    </row>
  </sheetData>
  <mergeCells count="4">
    <mergeCell ref="B1:E1"/>
    <mergeCell ref="F1:F2"/>
    <mergeCell ref="G1:G2"/>
    <mergeCell ref="H1:H2"/>
  </mergeCells>
  <conditionalFormatting sqref="F148:G148">
    <cfRule type="cellIs" dxfId="429" priority="2" operator="lessThan">
      <formula>0</formula>
    </cfRule>
    <cfRule type="cellIs" dxfId="428" priority="3" operator="equal">
      <formula>0</formula>
    </cfRule>
    <cfRule type="cellIs" dxfId="427" priority="4" operator="lessThan">
      <formula>3</formula>
    </cfRule>
    <cfRule type="cellIs" dxfId="426" priority="5" operator="lessThan">
      <formula>0</formula>
    </cfRule>
  </conditionalFormatting>
  <conditionalFormatting sqref="G141:G147 G4:G138">
    <cfRule type="cellIs" dxfId="425" priority="6" operator="equal">
      <formula>0</formula>
    </cfRule>
  </conditionalFormatting>
  <conditionalFormatting sqref="F3:G138">
    <cfRule type="cellIs" dxfId="424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2"/>
  <sheetViews>
    <sheetView workbookViewId="0">
      <pane ySplit="2" topLeftCell="A27" activePane="bottomLeft" state="frozenSplit"/>
      <selection activeCell="J1" sqref="J1"/>
      <selection pane="bottomLeft" activeCell="N45" sqref="N45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0.1640625" bestFit="1" customWidth="1"/>
    <col min="17" max="17" width="26.332031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137</v>
      </c>
      <c r="L1" s="460"/>
      <c r="M1" s="460"/>
      <c r="N1" s="461"/>
      <c r="O1" s="455" t="s">
        <v>144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74">
        <v>4.5</v>
      </c>
      <c r="L3" s="74">
        <v>4</v>
      </c>
      <c r="M3" s="74">
        <v>1</v>
      </c>
      <c r="N3" s="74">
        <v>7.5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59">
        <v>4.5</v>
      </c>
      <c r="L4" s="60"/>
      <c r="M4" s="60">
        <v>1</v>
      </c>
      <c r="N4" s="59">
        <v>3.5</v>
      </c>
      <c r="O4" s="48">
        <v>10</v>
      </c>
      <c r="P4" s="48">
        <v>2200</v>
      </c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61"/>
      <c r="L5" s="60">
        <v>4</v>
      </c>
      <c r="M5" s="61"/>
      <c r="N5" s="60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74">
        <v>8.5</v>
      </c>
      <c r="L6" s="74">
        <v>8</v>
      </c>
      <c r="M6" s="74">
        <v>4</v>
      </c>
      <c r="N6" s="74">
        <v>12.5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60">
        <v>5</v>
      </c>
      <c r="L7" s="60">
        <v>8</v>
      </c>
      <c r="M7" s="59">
        <v>4</v>
      </c>
      <c r="N7" s="59">
        <v>9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59">
        <v>3.5</v>
      </c>
      <c r="L8" s="61"/>
      <c r="M8" s="61"/>
      <c r="N8" s="59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74">
        <v>15</v>
      </c>
      <c r="L9" s="74"/>
      <c r="M9" s="74">
        <v>0.5</v>
      </c>
      <c r="N9" s="74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59">
        <v>11.5</v>
      </c>
      <c r="L10" s="60"/>
      <c r="M10" s="61">
        <v>0.5</v>
      </c>
      <c r="N10" s="5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59">
        <v>3.5</v>
      </c>
      <c r="L11" s="61"/>
      <c r="M11" s="61"/>
      <c r="N11" s="59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74">
        <v>5.5</v>
      </c>
      <c r="L12" s="75"/>
      <c r="M12" s="75">
        <v>1.5</v>
      </c>
      <c r="N12" s="74">
        <v>4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59">
        <v>5.5</v>
      </c>
      <c r="L13" s="60"/>
      <c r="M13" s="60">
        <v>1.5</v>
      </c>
      <c r="N13" s="59">
        <v>4</v>
      </c>
      <c r="O13" s="48"/>
      <c r="P13" s="48"/>
    </row>
    <row r="14" spans="1:17" ht="15" x14ac:dyDescent="0.2">
      <c r="A14" s="3" t="s">
        <v>10</v>
      </c>
      <c r="B14" s="87" t="s">
        <v>10</v>
      </c>
      <c r="C14" s="93">
        <v>5.5</v>
      </c>
      <c r="D14" s="98"/>
      <c r="E14" s="93">
        <v>1.5</v>
      </c>
      <c r="F14" s="94">
        <v>4</v>
      </c>
      <c r="H14" s="86" t="s">
        <v>10</v>
      </c>
      <c r="I14" s="118">
        <v>15.5</v>
      </c>
      <c r="J14" s="63" t="s">
        <v>94</v>
      </c>
      <c r="K14" s="128">
        <v>1</v>
      </c>
      <c r="L14" s="122"/>
      <c r="M14" s="122"/>
      <c r="N14" s="121">
        <v>1</v>
      </c>
      <c r="O14" s="48"/>
      <c r="P14" s="48"/>
    </row>
    <row r="15" spans="1:17" ht="15" x14ac:dyDescent="0.2">
      <c r="A15" s="2" t="s">
        <v>6</v>
      </c>
      <c r="B15" s="88" t="s">
        <v>6</v>
      </c>
      <c r="C15" s="95">
        <v>5.5</v>
      </c>
      <c r="D15" s="96"/>
      <c r="E15" s="95">
        <v>1.5</v>
      </c>
      <c r="F15" s="97">
        <v>4</v>
      </c>
      <c r="H15" s="116" t="s">
        <v>6</v>
      </c>
      <c r="I15" s="119">
        <v>15.5</v>
      </c>
      <c r="J15" s="64" t="s">
        <v>6</v>
      </c>
      <c r="K15" s="129">
        <v>1</v>
      </c>
      <c r="L15" s="124"/>
      <c r="M15" s="124"/>
      <c r="N15" s="123">
        <v>1</v>
      </c>
      <c r="O15" s="48"/>
      <c r="P15" s="48"/>
    </row>
    <row r="16" spans="1:17" ht="15" x14ac:dyDescent="0.2">
      <c r="A16" s="63" t="s">
        <v>94</v>
      </c>
      <c r="B16" s="87" t="s">
        <v>94</v>
      </c>
      <c r="C16" s="94">
        <v>1</v>
      </c>
      <c r="D16" s="98"/>
      <c r="E16" s="98"/>
      <c r="F16" s="94">
        <v>1</v>
      </c>
      <c r="H16" s="86"/>
      <c r="I16" s="118"/>
      <c r="J16" s="63" t="s">
        <v>85</v>
      </c>
      <c r="K16" s="128">
        <v>5</v>
      </c>
      <c r="L16" s="122"/>
      <c r="M16" s="122"/>
      <c r="N16" s="121">
        <v>5</v>
      </c>
      <c r="O16" s="48"/>
      <c r="P16" s="48"/>
    </row>
    <row r="17" spans="1:16" ht="15" x14ac:dyDescent="0.2">
      <c r="A17" s="64" t="s">
        <v>6</v>
      </c>
      <c r="B17" s="88" t="s">
        <v>6</v>
      </c>
      <c r="C17" s="97">
        <v>1</v>
      </c>
      <c r="D17" s="96"/>
      <c r="E17" s="96"/>
      <c r="F17" s="97">
        <v>1</v>
      </c>
      <c r="H17" s="116"/>
      <c r="I17" s="119"/>
      <c r="J17" s="64" t="s">
        <v>6</v>
      </c>
      <c r="K17" s="129">
        <v>3.5</v>
      </c>
      <c r="L17" s="124"/>
      <c r="M17" s="124"/>
      <c r="N17" s="123">
        <v>3.5</v>
      </c>
      <c r="O17" s="48"/>
      <c r="P17" s="48"/>
    </row>
    <row r="18" spans="1:16" ht="15" x14ac:dyDescent="0.2">
      <c r="A18" s="63" t="s">
        <v>85</v>
      </c>
      <c r="B18" s="87" t="s">
        <v>85</v>
      </c>
      <c r="C18" s="94">
        <v>5</v>
      </c>
      <c r="D18" s="98"/>
      <c r="E18" s="98"/>
      <c r="F18" s="94">
        <v>5</v>
      </c>
      <c r="H18" s="86" t="s">
        <v>85</v>
      </c>
      <c r="I18" s="118">
        <v>10.5</v>
      </c>
      <c r="J18" s="64" t="s">
        <v>8</v>
      </c>
      <c r="K18" s="129">
        <v>1.5</v>
      </c>
      <c r="L18" s="124"/>
      <c r="M18" s="124"/>
      <c r="N18" s="123">
        <v>1.5</v>
      </c>
      <c r="O18" s="48"/>
      <c r="P18" s="48"/>
    </row>
    <row r="19" spans="1:16" ht="15" x14ac:dyDescent="0.2">
      <c r="A19" s="64" t="s">
        <v>6</v>
      </c>
      <c r="B19" s="88" t="s">
        <v>6</v>
      </c>
      <c r="C19" s="95">
        <v>3.5</v>
      </c>
      <c r="D19" s="96"/>
      <c r="E19" s="96"/>
      <c r="F19" s="95">
        <v>3.5</v>
      </c>
      <c r="H19" s="116" t="s">
        <v>6</v>
      </c>
      <c r="I19" s="119">
        <v>9</v>
      </c>
      <c r="J19" s="3" t="s">
        <v>11</v>
      </c>
      <c r="K19" s="75">
        <v>11</v>
      </c>
      <c r="L19" s="76"/>
      <c r="M19" s="75">
        <v>4</v>
      </c>
      <c r="N19" s="75">
        <v>7</v>
      </c>
      <c r="O19" s="48"/>
      <c r="P19" s="48"/>
    </row>
    <row r="20" spans="1:16" ht="15" x14ac:dyDescent="0.2">
      <c r="A20" s="64" t="s">
        <v>8</v>
      </c>
      <c r="B20" s="88" t="s">
        <v>8</v>
      </c>
      <c r="C20" s="95">
        <v>1.5</v>
      </c>
      <c r="D20" s="96"/>
      <c r="E20" s="96"/>
      <c r="F20" s="95">
        <v>1.5</v>
      </c>
      <c r="H20" s="116" t="s">
        <v>8</v>
      </c>
      <c r="I20" s="119">
        <v>1.5</v>
      </c>
      <c r="J20" s="2" t="s">
        <v>6</v>
      </c>
      <c r="K20" s="60">
        <v>11</v>
      </c>
      <c r="L20" s="61"/>
      <c r="M20" s="60">
        <v>4</v>
      </c>
      <c r="N20" s="60">
        <v>7</v>
      </c>
      <c r="O20" s="48"/>
      <c r="P20" s="48"/>
    </row>
    <row r="21" spans="1:16" ht="15" x14ac:dyDescent="0.2">
      <c r="A21" s="3" t="s">
        <v>11</v>
      </c>
      <c r="B21" s="87" t="s">
        <v>11</v>
      </c>
      <c r="C21" s="94">
        <v>11</v>
      </c>
      <c r="D21" s="98"/>
      <c r="E21" s="94">
        <v>4</v>
      </c>
      <c r="F21" s="94">
        <v>7</v>
      </c>
      <c r="H21" s="86" t="s">
        <v>11</v>
      </c>
      <c r="I21" s="118">
        <v>4.5</v>
      </c>
      <c r="J21" s="3" t="s">
        <v>12</v>
      </c>
      <c r="K21" s="76">
        <v>8</v>
      </c>
      <c r="L21" s="75"/>
      <c r="M21" s="75">
        <v>7.5</v>
      </c>
      <c r="N21" s="75">
        <v>0.5</v>
      </c>
      <c r="O21" s="48"/>
      <c r="P21" s="48"/>
    </row>
    <row r="22" spans="1:16" ht="15" x14ac:dyDescent="0.2">
      <c r="A22" s="2" t="s">
        <v>6</v>
      </c>
      <c r="B22" s="88" t="s">
        <v>6</v>
      </c>
      <c r="C22" s="97">
        <v>11</v>
      </c>
      <c r="D22" s="96"/>
      <c r="E22" s="97">
        <v>4</v>
      </c>
      <c r="F22" s="97">
        <v>7</v>
      </c>
      <c r="H22" s="116" t="s">
        <v>6</v>
      </c>
      <c r="I22" s="119">
        <v>4.5</v>
      </c>
      <c r="J22" s="2" t="s">
        <v>6</v>
      </c>
      <c r="K22" s="61">
        <v>8</v>
      </c>
      <c r="L22" s="60"/>
      <c r="M22" s="60">
        <v>7.5</v>
      </c>
      <c r="N22" s="60">
        <v>0.5</v>
      </c>
      <c r="O22" s="48"/>
      <c r="P22" s="48"/>
    </row>
    <row r="23" spans="1:16" ht="15" x14ac:dyDescent="0.2">
      <c r="A23" s="3" t="s">
        <v>12</v>
      </c>
      <c r="B23" s="87" t="s">
        <v>12</v>
      </c>
      <c r="C23" s="94">
        <v>8</v>
      </c>
      <c r="D23" s="98"/>
      <c r="E23" s="93">
        <v>7.5</v>
      </c>
      <c r="F23" s="93">
        <v>0.5</v>
      </c>
      <c r="H23" s="86" t="s">
        <v>12</v>
      </c>
      <c r="I23" s="118">
        <v>16.5</v>
      </c>
      <c r="J23" s="3" t="s">
        <v>13</v>
      </c>
      <c r="K23" s="74">
        <v>29</v>
      </c>
      <c r="L23" s="74"/>
      <c r="M23" s="74">
        <v>2.5</v>
      </c>
      <c r="N23" s="74">
        <v>26.5</v>
      </c>
      <c r="O23" s="48"/>
      <c r="P23" s="48"/>
    </row>
    <row r="24" spans="1:16" ht="15" x14ac:dyDescent="0.2">
      <c r="A24" s="2" t="s">
        <v>6</v>
      </c>
      <c r="B24" s="88" t="s">
        <v>6</v>
      </c>
      <c r="C24" s="97">
        <v>8</v>
      </c>
      <c r="D24" s="96"/>
      <c r="E24" s="95">
        <v>7.5</v>
      </c>
      <c r="F24" s="95">
        <v>0.5</v>
      </c>
      <c r="H24" s="116" t="s">
        <v>6</v>
      </c>
      <c r="I24" s="119">
        <v>16.5</v>
      </c>
      <c r="J24" s="2" t="s">
        <v>6</v>
      </c>
      <c r="K24" s="120">
        <v>20</v>
      </c>
      <c r="L24" s="60"/>
      <c r="M24" s="61"/>
      <c r="N24" s="60">
        <v>20</v>
      </c>
      <c r="O24" s="48"/>
      <c r="P24" s="48"/>
    </row>
    <row r="25" spans="1:16" ht="15" x14ac:dyDescent="0.2">
      <c r="A25" s="3" t="s">
        <v>13</v>
      </c>
      <c r="B25" s="87" t="s">
        <v>13</v>
      </c>
      <c r="C25" s="94">
        <v>29</v>
      </c>
      <c r="D25" s="98"/>
      <c r="E25" s="93">
        <v>2.5</v>
      </c>
      <c r="F25" s="93">
        <v>26.5</v>
      </c>
      <c r="H25" s="86" t="s">
        <v>13</v>
      </c>
      <c r="I25" s="118">
        <v>40</v>
      </c>
      <c r="J25" s="2" t="s">
        <v>8</v>
      </c>
      <c r="K25" s="59">
        <v>9</v>
      </c>
      <c r="L25" s="60"/>
      <c r="M25" s="61">
        <v>2.5</v>
      </c>
      <c r="N25" s="59">
        <v>6.5</v>
      </c>
      <c r="O25" s="48"/>
      <c r="P25" s="48"/>
    </row>
    <row r="26" spans="1:16" ht="15" x14ac:dyDescent="0.2">
      <c r="A26" s="2" t="s">
        <v>6</v>
      </c>
      <c r="B26" s="88" t="s">
        <v>6</v>
      </c>
      <c r="C26" s="97">
        <v>20</v>
      </c>
      <c r="D26" s="96"/>
      <c r="E26" s="96"/>
      <c r="F26" s="97">
        <v>20</v>
      </c>
      <c r="H26" s="116" t="s">
        <v>6</v>
      </c>
      <c r="I26" s="119">
        <v>33.5</v>
      </c>
      <c r="J26" s="3" t="s">
        <v>14</v>
      </c>
      <c r="K26" s="74">
        <v>20.5</v>
      </c>
      <c r="L26" s="74">
        <v>8</v>
      </c>
      <c r="M26" s="74">
        <v>1.5</v>
      </c>
      <c r="N26" s="74">
        <v>27</v>
      </c>
      <c r="O26" s="48"/>
      <c r="P26" s="48"/>
    </row>
    <row r="27" spans="1:16" ht="15" x14ac:dyDescent="0.2">
      <c r="A27" s="2" t="s">
        <v>8</v>
      </c>
      <c r="B27" s="88" t="s">
        <v>8</v>
      </c>
      <c r="C27" s="97">
        <v>9</v>
      </c>
      <c r="D27" s="96"/>
      <c r="E27" s="95">
        <v>2.5</v>
      </c>
      <c r="F27" s="95">
        <v>6.5</v>
      </c>
      <c r="H27" s="116" t="s">
        <v>8</v>
      </c>
      <c r="I27" s="119">
        <v>6.5</v>
      </c>
      <c r="J27" s="2" t="s">
        <v>6</v>
      </c>
      <c r="K27" s="60">
        <v>13.5</v>
      </c>
      <c r="L27" s="60">
        <v>8</v>
      </c>
      <c r="M27" s="60">
        <v>1.5</v>
      </c>
      <c r="N27" s="60">
        <v>20</v>
      </c>
      <c r="O27" s="48"/>
      <c r="P27" s="48"/>
    </row>
    <row r="28" spans="1:16" ht="15" x14ac:dyDescent="0.2">
      <c r="A28" s="3" t="s">
        <v>14</v>
      </c>
      <c r="B28" s="87" t="s">
        <v>14</v>
      </c>
      <c r="C28" s="93">
        <v>20.5</v>
      </c>
      <c r="D28" s="94">
        <v>8</v>
      </c>
      <c r="E28" s="93">
        <v>1.5</v>
      </c>
      <c r="F28" s="94">
        <v>27</v>
      </c>
      <c r="H28" s="86" t="s">
        <v>14</v>
      </c>
      <c r="I28" s="118">
        <v>32.5</v>
      </c>
      <c r="J28" s="2" t="s">
        <v>8</v>
      </c>
      <c r="K28" s="60">
        <v>7</v>
      </c>
      <c r="L28" s="60"/>
      <c r="M28" s="61"/>
      <c r="N28" s="60">
        <v>7</v>
      </c>
      <c r="O28" s="48"/>
      <c r="P28" s="48"/>
    </row>
    <row r="29" spans="1:16" ht="15" x14ac:dyDescent="0.2">
      <c r="A29" s="2" t="s">
        <v>6</v>
      </c>
      <c r="B29" s="88" t="s">
        <v>6</v>
      </c>
      <c r="C29" s="95">
        <v>13.5</v>
      </c>
      <c r="D29" s="97">
        <v>8</v>
      </c>
      <c r="E29" s="95">
        <v>1.5</v>
      </c>
      <c r="F29" s="97">
        <v>20</v>
      </c>
      <c r="H29" s="116" t="s">
        <v>6</v>
      </c>
      <c r="I29" s="119">
        <v>29</v>
      </c>
      <c r="J29" s="3" t="s">
        <v>15</v>
      </c>
      <c r="K29" s="74">
        <v>8.5</v>
      </c>
      <c r="L29" s="74">
        <v>8</v>
      </c>
      <c r="M29" s="74"/>
      <c r="N29" s="74">
        <v>16.5</v>
      </c>
      <c r="O29" s="48"/>
      <c r="P29" s="48"/>
    </row>
    <row r="30" spans="1:16" ht="15" x14ac:dyDescent="0.2">
      <c r="A30" s="2" t="s">
        <v>8</v>
      </c>
      <c r="B30" s="88" t="s">
        <v>8</v>
      </c>
      <c r="C30" s="97">
        <v>7</v>
      </c>
      <c r="D30" s="96"/>
      <c r="E30" s="96"/>
      <c r="F30" s="97">
        <v>7</v>
      </c>
      <c r="H30" s="116" t="s">
        <v>8</v>
      </c>
      <c r="I30" s="119">
        <v>3.5</v>
      </c>
      <c r="J30" s="2" t="s">
        <v>6</v>
      </c>
      <c r="K30" s="60">
        <v>2.5</v>
      </c>
      <c r="L30" s="60">
        <v>8</v>
      </c>
      <c r="M30" s="60"/>
      <c r="N30" s="60">
        <v>10.5</v>
      </c>
      <c r="O30" s="48"/>
      <c r="P30" s="48"/>
    </row>
    <row r="31" spans="1:16" ht="15" x14ac:dyDescent="0.2">
      <c r="A31" s="3" t="s">
        <v>15</v>
      </c>
      <c r="B31" s="87" t="s">
        <v>15</v>
      </c>
      <c r="C31" s="93">
        <v>8.5</v>
      </c>
      <c r="D31" s="94">
        <v>8</v>
      </c>
      <c r="E31" s="98"/>
      <c r="F31" s="93">
        <v>16.5</v>
      </c>
      <c r="H31" s="86" t="s">
        <v>15</v>
      </c>
      <c r="I31" s="118">
        <v>24.5</v>
      </c>
      <c r="J31" s="2" t="s">
        <v>8</v>
      </c>
      <c r="K31" s="60">
        <v>6</v>
      </c>
      <c r="L31" s="61"/>
      <c r="M31" s="61"/>
      <c r="N31" s="60">
        <v>6</v>
      </c>
      <c r="O31" s="48"/>
      <c r="P31" s="48"/>
    </row>
    <row r="32" spans="1:16" ht="15" x14ac:dyDescent="0.2">
      <c r="A32" s="2" t="s">
        <v>6</v>
      </c>
      <c r="B32" s="88" t="s">
        <v>6</v>
      </c>
      <c r="C32" s="95">
        <v>2.5</v>
      </c>
      <c r="D32" s="97">
        <v>8</v>
      </c>
      <c r="E32" s="96"/>
      <c r="F32" s="95">
        <v>10.5</v>
      </c>
      <c r="H32" s="116" t="s">
        <v>6</v>
      </c>
      <c r="I32" s="119">
        <v>22</v>
      </c>
      <c r="J32" s="3" t="s">
        <v>16</v>
      </c>
      <c r="K32" s="74">
        <v>17.5</v>
      </c>
      <c r="L32" s="74">
        <v>8</v>
      </c>
      <c r="M32" s="74">
        <v>4</v>
      </c>
      <c r="N32" s="74">
        <v>21.5</v>
      </c>
      <c r="O32" s="48"/>
      <c r="P32" s="48"/>
    </row>
    <row r="33" spans="1:16" ht="15" x14ac:dyDescent="0.2">
      <c r="A33" s="2" t="s">
        <v>8</v>
      </c>
      <c r="B33" s="88" t="s">
        <v>8</v>
      </c>
      <c r="C33" s="97">
        <v>6</v>
      </c>
      <c r="D33" s="96"/>
      <c r="E33" s="96"/>
      <c r="F33" s="97">
        <v>6</v>
      </c>
      <c r="H33" s="116" t="s">
        <v>8</v>
      </c>
      <c r="I33" s="119">
        <v>2.5</v>
      </c>
      <c r="J33" s="2" t="s">
        <v>6</v>
      </c>
      <c r="K33" s="60">
        <v>9.5</v>
      </c>
      <c r="L33" s="60">
        <v>8</v>
      </c>
      <c r="M33" s="60">
        <v>4</v>
      </c>
      <c r="N33" s="60">
        <v>13.5</v>
      </c>
      <c r="O33" s="48"/>
      <c r="P33" s="48"/>
    </row>
    <row r="34" spans="1:16" ht="15" x14ac:dyDescent="0.2">
      <c r="A34" s="3" t="s">
        <v>16</v>
      </c>
      <c r="B34" s="87" t="s">
        <v>16</v>
      </c>
      <c r="C34" s="93">
        <v>17.5</v>
      </c>
      <c r="D34" s="94">
        <v>8</v>
      </c>
      <c r="E34" s="94">
        <v>4</v>
      </c>
      <c r="F34" s="93">
        <v>21.5</v>
      </c>
      <c r="H34" s="86" t="s">
        <v>16</v>
      </c>
      <c r="I34" s="118">
        <v>56</v>
      </c>
      <c r="J34" s="2" t="s">
        <v>8</v>
      </c>
      <c r="K34" s="60">
        <v>8</v>
      </c>
      <c r="L34" s="61"/>
      <c r="M34" s="61"/>
      <c r="N34" s="60">
        <v>8</v>
      </c>
      <c r="O34" s="48"/>
      <c r="P34" s="48"/>
    </row>
    <row r="35" spans="1:16" ht="15" x14ac:dyDescent="0.2">
      <c r="A35" s="2" t="s">
        <v>6</v>
      </c>
      <c r="B35" s="88" t="s">
        <v>6</v>
      </c>
      <c r="C35" s="95">
        <v>9.5</v>
      </c>
      <c r="D35" s="97">
        <v>8</v>
      </c>
      <c r="E35" s="97">
        <v>4</v>
      </c>
      <c r="F35" s="95">
        <v>13.5</v>
      </c>
      <c r="H35" s="116" t="s">
        <v>6</v>
      </c>
      <c r="I35" s="119">
        <v>48</v>
      </c>
      <c r="J35" s="3" t="s">
        <v>17</v>
      </c>
      <c r="K35" s="74">
        <v>9.5</v>
      </c>
      <c r="L35" s="74">
        <v>8</v>
      </c>
      <c r="M35" s="74"/>
      <c r="N35" s="74">
        <v>17.5</v>
      </c>
      <c r="O35" s="48"/>
      <c r="P35" s="48"/>
    </row>
    <row r="36" spans="1:16" ht="15" x14ac:dyDescent="0.2">
      <c r="A36" s="2" t="s">
        <v>8</v>
      </c>
      <c r="B36" s="88" t="s">
        <v>8</v>
      </c>
      <c r="C36" s="97">
        <v>8</v>
      </c>
      <c r="D36" s="96"/>
      <c r="E36" s="96"/>
      <c r="F36" s="97">
        <v>8</v>
      </c>
      <c r="H36" s="116" t="s">
        <v>8</v>
      </c>
      <c r="I36" s="119">
        <v>8</v>
      </c>
      <c r="J36" s="2" t="s">
        <v>6</v>
      </c>
      <c r="K36" s="60">
        <v>3.5</v>
      </c>
      <c r="L36" s="60">
        <v>8</v>
      </c>
      <c r="M36" s="61"/>
      <c r="N36" s="60">
        <v>11.5</v>
      </c>
      <c r="O36" s="48"/>
      <c r="P36" s="48"/>
    </row>
    <row r="37" spans="1:16" ht="15" x14ac:dyDescent="0.2">
      <c r="A37" s="3" t="s">
        <v>17</v>
      </c>
      <c r="B37" s="87" t="s">
        <v>17</v>
      </c>
      <c r="C37" s="93">
        <v>9.5</v>
      </c>
      <c r="D37" s="94">
        <v>8</v>
      </c>
      <c r="E37" s="98"/>
      <c r="F37" s="93">
        <v>17.5</v>
      </c>
      <c r="H37" s="86" t="s">
        <v>17</v>
      </c>
      <c r="I37" s="118">
        <v>22.5</v>
      </c>
      <c r="J37" s="2" t="s">
        <v>8</v>
      </c>
      <c r="K37" s="60">
        <v>6</v>
      </c>
      <c r="L37" s="61"/>
      <c r="M37" s="61"/>
      <c r="N37" s="60">
        <v>6</v>
      </c>
      <c r="O37" s="48"/>
      <c r="P37" s="48"/>
    </row>
    <row r="38" spans="1:16" ht="15" x14ac:dyDescent="0.2">
      <c r="A38" s="2" t="s">
        <v>6</v>
      </c>
      <c r="B38" s="88" t="s">
        <v>6</v>
      </c>
      <c r="C38" s="95">
        <v>3.5</v>
      </c>
      <c r="D38" s="97">
        <v>8</v>
      </c>
      <c r="E38" s="96"/>
      <c r="F38" s="95">
        <v>11.5</v>
      </c>
      <c r="H38" s="116" t="s">
        <v>6</v>
      </c>
      <c r="I38" s="119">
        <v>18.5</v>
      </c>
      <c r="J38" s="3" t="s">
        <v>18</v>
      </c>
      <c r="K38" s="74">
        <v>21.5</v>
      </c>
      <c r="L38" s="74">
        <v>8</v>
      </c>
      <c r="M38" s="74">
        <v>1.5</v>
      </c>
      <c r="N38" s="74">
        <v>28</v>
      </c>
      <c r="O38" s="48"/>
      <c r="P38" s="48"/>
    </row>
    <row r="39" spans="1:16" ht="15" x14ac:dyDescent="0.2">
      <c r="A39" s="2" t="s">
        <v>8</v>
      </c>
      <c r="B39" s="88" t="s">
        <v>8</v>
      </c>
      <c r="C39" s="97">
        <v>6</v>
      </c>
      <c r="D39" s="96"/>
      <c r="E39" s="96"/>
      <c r="F39" s="97">
        <v>6</v>
      </c>
      <c r="H39" s="116" t="s">
        <v>8</v>
      </c>
      <c r="I39" s="119">
        <v>4</v>
      </c>
      <c r="J39" s="2" t="s">
        <v>6</v>
      </c>
      <c r="K39" s="60">
        <v>12.5</v>
      </c>
      <c r="L39" s="60">
        <v>8</v>
      </c>
      <c r="M39" s="59">
        <v>1.5</v>
      </c>
      <c r="N39" s="59">
        <v>19</v>
      </c>
      <c r="O39" s="48"/>
      <c r="P39" s="48"/>
    </row>
    <row r="40" spans="1:16" ht="15" x14ac:dyDescent="0.2">
      <c r="A40" s="3" t="s">
        <v>18</v>
      </c>
      <c r="B40" s="87" t="s">
        <v>18</v>
      </c>
      <c r="C40" s="93">
        <v>21.5</v>
      </c>
      <c r="D40" s="94">
        <v>8</v>
      </c>
      <c r="E40" s="93">
        <v>1.5</v>
      </c>
      <c r="F40" s="94">
        <v>28</v>
      </c>
      <c r="H40" s="86" t="s">
        <v>18</v>
      </c>
      <c r="I40" s="118">
        <v>75.5</v>
      </c>
      <c r="J40" s="2" t="s">
        <v>8</v>
      </c>
      <c r="K40" s="60">
        <v>9</v>
      </c>
      <c r="L40" s="60"/>
      <c r="M40" s="61"/>
      <c r="N40" s="60">
        <v>9</v>
      </c>
      <c r="O40" s="48"/>
      <c r="P40" s="48"/>
    </row>
    <row r="41" spans="1:16" ht="15" x14ac:dyDescent="0.2">
      <c r="A41" s="2" t="s">
        <v>6</v>
      </c>
      <c r="B41" s="88" t="s">
        <v>6</v>
      </c>
      <c r="C41" s="95">
        <v>12.5</v>
      </c>
      <c r="D41" s="97">
        <v>8</v>
      </c>
      <c r="E41" s="95">
        <v>1.5</v>
      </c>
      <c r="F41" s="97">
        <v>19</v>
      </c>
      <c r="H41" s="116" t="s">
        <v>6</v>
      </c>
      <c r="I41" s="119">
        <v>61</v>
      </c>
      <c r="J41" s="3" t="s">
        <v>19</v>
      </c>
      <c r="K41" s="74">
        <v>11.5</v>
      </c>
      <c r="L41" s="74">
        <v>9</v>
      </c>
      <c r="M41" s="74">
        <v>2</v>
      </c>
      <c r="N41" s="74">
        <v>18.5</v>
      </c>
      <c r="O41" s="48"/>
      <c r="P41" s="48"/>
    </row>
    <row r="42" spans="1:16" ht="15" x14ac:dyDescent="0.2">
      <c r="A42" s="2" t="s">
        <v>8</v>
      </c>
      <c r="B42" s="88" t="s">
        <v>8</v>
      </c>
      <c r="C42" s="97">
        <v>9</v>
      </c>
      <c r="D42" s="96"/>
      <c r="E42" s="96"/>
      <c r="F42" s="97">
        <v>9</v>
      </c>
      <c r="H42" s="116" t="s">
        <v>8</v>
      </c>
      <c r="I42" s="119">
        <v>14.5</v>
      </c>
      <c r="J42" s="2" t="s">
        <v>6</v>
      </c>
      <c r="K42" s="60">
        <v>7</v>
      </c>
      <c r="L42" s="60">
        <v>6</v>
      </c>
      <c r="M42" s="60"/>
      <c r="N42" s="60">
        <v>13</v>
      </c>
      <c r="O42" s="48"/>
      <c r="P42" s="48"/>
    </row>
    <row r="43" spans="1:16" ht="15" x14ac:dyDescent="0.2">
      <c r="A43" s="3" t="s">
        <v>19</v>
      </c>
      <c r="B43" s="87" t="s">
        <v>19</v>
      </c>
      <c r="C43" s="93">
        <v>11.5</v>
      </c>
      <c r="D43" s="94">
        <v>9</v>
      </c>
      <c r="E43" s="94">
        <v>2</v>
      </c>
      <c r="F43" s="93">
        <v>18.5</v>
      </c>
      <c r="H43" s="86" t="s">
        <v>19</v>
      </c>
      <c r="I43" s="118">
        <v>16</v>
      </c>
      <c r="J43" s="2" t="s">
        <v>8</v>
      </c>
      <c r="K43" s="59">
        <v>4.5</v>
      </c>
      <c r="L43" s="60">
        <v>3</v>
      </c>
      <c r="M43" s="60">
        <v>2</v>
      </c>
      <c r="N43" s="59">
        <v>5.5</v>
      </c>
      <c r="O43" s="48"/>
      <c r="P43" s="48"/>
    </row>
    <row r="44" spans="1:16" ht="15" x14ac:dyDescent="0.2">
      <c r="A44" s="2" t="s">
        <v>6</v>
      </c>
      <c r="B44" s="88" t="s">
        <v>6</v>
      </c>
      <c r="C44" s="97">
        <v>7</v>
      </c>
      <c r="D44" s="97">
        <v>6</v>
      </c>
      <c r="E44" s="96"/>
      <c r="F44" s="97">
        <v>13</v>
      </c>
      <c r="H44" s="116" t="s">
        <v>6</v>
      </c>
      <c r="I44" s="119">
        <v>14</v>
      </c>
      <c r="J44" s="3" t="s">
        <v>20</v>
      </c>
      <c r="K44" s="74">
        <v>37.5</v>
      </c>
      <c r="L44" s="74">
        <v>19</v>
      </c>
      <c r="M44" s="74">
        <v>3</v>
      </c>
      <c r="N44" s="74">
        <v>53.5</v>
      </c>
      <c r="O44" s="48"/>
      <c r="P44" s="48"/>
    </row>
    <row r="45" spans="1:16" ht="15" x14ac:dyDescent="0.2">
      <c r="A45" s="2" t="s">
        <v>8</v>
      </c>
      <c r="B45" s="88" t="s">
        <v>8</v>
      </c>
      <c r="C45" s="95">
        <v>4.5</v>
      </c>
      <c r="D45" s="97">
        <v>3</v>
      </c>
      <c r="E45" s="97">
        <v>2</v>
      </c>
      <c r="F45" s="95">
        <v>5.5</v>
      </c>
      <c r="H45" s="116" t="s">
        <v>8</v>
      </c>
      <c r="I45" s="119">
        <v>2</v>
      </c>
      <c r="J45" s="2" t="s">
        <v>6</v>
      </c>
      <c r="K45" s="59">
        <v>31</v>
      </c>
      <c r="L45" s="60">
        <v>19</v>
      </c>
      <c r="M45" s="60">
        <v>1</v>
      </c>
      <c r="N45" s="59">
        <v>49</v>
      </c>
      <c r="O45" s="48">
        <v>10</v>
      </c>
      <c r="P45" s="48">
        <v>2200</v>
      </c>
    </row>
    <row r="46" spans="1:16" ht="15" x14ac:dyDescent="0.2">
      <c r="A46" s="3" t="s">
        <v>20</v>
      </c>
      <c r="B46" s="87" t="s">
        <v>20</v>
      </c>
      <c r="C46" s="93">
        <v>37.5</v>
      </c>
      <c r="D46" s="94">
        <v>19</v>
      </c>
      <c r="E46" s="94">
        <v>3</v>
      </c>
      <c r="F46" s="93">
        <v>53.5</v>
      </c>
      <c r="H46" s="86" t="s">
        <v>20</v>
      </c>
      <c r="I46" s="118">
        <v>220.5</v>
      </c>
      <c r="J46" s="2" t="s">
        <v>8</v>
      </c>
      <c r="K46" s="59">
        <v>6.5</v>
      </c>
      <c r="L46" s="60"/>
      <c r="M46" s="59">
        <v>2</v>
      </c>
      <c r="N46" s="60">
        <v>4.5</v>
      </c>
      <c r="O46" s="48"/>
      <c r="P46" s="48"/>
    </row>
    <row r="47" spans="1:16" ht="15" x14ac:dyDescent="0.2">
      <c r="A47" s="2" t="s">
        <v>6</v>
      </c>
      <c r="B47" s="88" t="s">
        <v>6</v>
      </c>
      <c r="C47" s="97">
        <v>31</v>
      </c>
      <c r="D47" s="97">
        <v>19</v>
      </c>
      <c r="E47" s="97">
        <v>1</v>
      </c>
      <c r="F47" s="97">
        <v>49</v>
      </c>
      <c r="H47" s="116" t="s">
        <v>6</v>
      </c>
      <c r="I47" s="119">
        <v>181</v>
      </c>
      <c r="J47" s="3" t="s">
        <v>21</v>
      </c>
      <c r="K47" s="74">
        <v>32.5</v>
      </c>
      <c r="L47" s="74">
        <v>8</v>
      </c>
      <c r="M47" s="74">
        <v>12.5</v>
      </c>
      <c r="N47" s="74">
        <v>28</v>
      </c>
      <c r="O47" s="48"/>
      <c r="P47" s="48"/>
    </row>
    <row r="48" spans="1:16" ht="15" x14ac:dyDescent="0.2">
      <c r="A48" s="2" t="s">
        <v>8</v>
      </c>
      <c r="B48" s="88" t="s">
        <v>8</v>
      </c>
      <c r="C48" s="95">
        <v>6.5</v>
      </c>
      <c r="D48" s="96"/>
      <c r="E48" s="97">
        <v>2</v>
      </c>
      <c r="F48" s="95">
        <v>4.5</v>
      </c>
      <c r="H48" s="116" t="s">
        <v>8</v>
      </c>
      <c r="I48" s="119">
        <v>39.5</v>
      </c>
      <c r="J48" s="2" t="s">
        <v>6</v>
      </c>
      <c r="K48" s="60">
        <v>28</v>
      </c>
      <c r="L48" s="60">
        <v>8</v>
      </c>
      <c r="M48" s="60">
        <v>12.5</v>
      </c>
      <c r="N48" s="60">
        <v>23.5</v>
      </c>
      <c r="O48" s="48"/>
      <c r="P48" s="48"/>
    </row>
    <row r="49" spans="1:17" ht="15" x14ac:dyDescent="0.2">
      <c r="A49" s="3" t="s">
        <v>21</v>
      </c>
      <c r="B49" s="87" t="s">
        <v>21</v>
      </c>
      <c r="C49" s="93">
        <v>32.5</v>
      </c>
      <c r="D49" s="94">
        <v>8</v>
      </c>
      <c r="E49" s="93">
        <v>12.5</v>
      </c>
      <c r="F49" s="94">
        <v>28</v>
      </c>
      <c r="H49" s="86" t="s">
        <v>21</v>
      </c>
      <c r="I49" s="118">
        <v>89.5</v>
      </c>
      <c r="J49" s="2" t="s">
        <v>8</v>
      </c>
      <c r="K49" s="59">
        <v>4.5</v>
      </c>
      <c r="L49" s="60"/>
      <c r="M49" s="59"/>
      <c r="N49" s="60">
        <v>4.5</v>
      </c>
      <c r="O49" s="48"/>
      <c r="P49" s="48"/>
    </row>
    <row r="50" spans="1:17" ht="15" x14ac:dyDescent="0.2">
      <c r="A50" s="2" t="s">
        <v>6</v>
      </c>
      <c r="B50" s="88" t="s">
        <v>6</v>
      </c>
      <c r="C50" s="97">
        <v>28</v>
      </c>
      <c r="D50" s="97">
        <v>8</v>
      </c>
      <c r="E50" s="95">
        <v>12.5</v>
      </c>
      <c r="F50" s="95">
        <v>23.5</v>
      </c>
      <c r="H50" s="116" t="s">
        <v>6</v>
      </c>
      <c r="I50" s="119">
        <v>77</v>
      </c>
      <c r="J50" s="3" t="s">
        <v>22</v>
      </c>
      <c r="K50" s="74">
        <v>14.5</v>
      </c>
      <c r="L50" s="74">
        <v>13</v>
      </c>
      <c r="M50" s="74">
        <v>5.5</v>
      </c>
      <c r="N50" s="74">
        <v>22</v>
      </c>
      <c r="O50" s="48"/>
      <c r="P50" s="48"/>
    </row>
    <row r="51" spans="1:17" ht="15.75" x14ac:dyDescent="0.2">
      <c r="A51" s="2" t="s">
        <v>8</v>
      </c>
      <c r="B51" s="88" t="s">
        <v>8</v>
      </c>
      <c r="C51" s="95">
        <v>4.5</v>
      </c>
      <c r="D51" s="96"/>
      <c r="E51" s="96"/>
      <c r="F51" s="95">
        <v>4.5</v>
      </c>
      <c r="H51" s="116" t="s">
        <v>8</v>
      </c>
      <c r="I51" s="119">
        <v>12.5</v>
      </c>
      <c r="J51" s="2" t="s">
        <v>6</v>
      </c>
      <c r="K51" s="59">
        <v>12</v>
      </c>
      <c r="L51" s="60">
        <v>8</v>
      </c>
      <c r="M51" s="59">
        <v>5.5</v>
      </c>
      <c r="N51" s="60">
        <v>14.5</v>
      </c>
      <c r="O51" s="48"/>
      <c r="P51" s="48"/>
      <c r="Q51" s="72"/>
    </row>
    <row r="52" spans="1:17" ht="15" x14ac:dyDescent="0.2">
      <c r="A52" s="3" t="s">
        <v>22</v>
      </c>
      <c r="B52" s="87" t="s">
        <v>22</v>
      </c>
      <c r="C52" s="93">
        <v>14.5</v>
      </c>
      <c r="D52" s="94">
        <v>13</v>
      </c>
      <c r="E52" s="93">
        <v>5.5</v>
      </c>
      <c r="F52" s="94">
        <v>22</v>
      </c>
      <c r="H52" s="86" t="s">
        <v>22</v>
      </c>
      <c r="I52" s="118">
        <v>32.5</v>
      </c>
      <c r="J52" s="2" t="s">
        <v>8</v>
      </c>
      <c r="K52" s="59">
        <v>2.5</v>
      </c>
      <c r="L52" s="60">
        <v>5</v>
      </c>
      <c r="M52" s="60"/>
      <c r="N52" s="59">
        <v>7.5</v>
      </c>
      <c r="O52" s="48"/>
      <c r="P52" s="48"/>
    </row>
    <row r="53" spans="1:17" ht="15" x14ac:dyDescent="0.2">
      <c r="A53" s="2" t="s">
        <v>6</v>
      </c>
      <c r="B53" s="88" t="s">
        <v>6</v>
      </c>
      <c r="C53" s="97">
        <v>12</v>
      </c>
      <c r="D53" s="97">
        <v>8</v>
      </c>
      <c r="E53" s="95">
        <v>5.5</v>
      </c>
      <c r="F53" s="95">
        <v>14.5</v>
      </c>
      <c r="H53" s="116" t="s">
        <v>6</v>
      </c>
      <c r="I53" s="119">
        <v>27.5</v>
      </c>
      <c r="J53" s="3" t="s">
        <v>23</v>
      </c>
      <c r="K53" s="74">
        <v>26</v>
      </c>
      <c r="L53" s="74">
        <v>18</v>
      </c>
      <c r="M53" s="74">
        <v>26.5</v>
      </c>
      <c r="N53" s="74">
        <v>17.5</v>
      </c>
      <c r="O53" s="48"/>
      <c r="P53" s="48"/>
    </row>
    <row r="54" spans="1:17" ht="15" x14ac:dyDescent="0.2">
      <c r="A54" s="2" t="s">
        <v>8</v>
      </c>
      <c r="B54" s="88" t="s">
        <v>8</v>
      </c>
      <c r="C54" s="95">
        <v>2.5</v>
      </c>
      <c r="D54" s="97">
        <v>5</v>
      </c>
      <c r="E54" s="96"/>
      <c r="F54" s="95">
        <v>7.5</v>
      </c>
      <c r="H54" s="116" t="s">
        <v>8</v>
      </c>
      <c r="I54" s="119">
        <v>5</v>
      </c>
      <c r="J54" s="2" t="s">
        <v>6</v>
      </c>
      <c r="K54" s="120">
        <v>21</v>
      </c>
      <c r="L54" s="60">
        <v>10</v>
      </c>
      <c r="M54" s="59">
        <v>20</v>
      </c>
      <c r="N54" s="59">
        <v>11</v>
      </c>
      <c r="O54" s="48">
        <v>25</v>
      </c>
      <c r="P54" s="48">
        <v>5500</v>
      </c>
    </row>
    <row r="55" spans="1:17" ht="15" x14ac:dyDescent="0.2">
      <c r="A55" s="3" t="s">
        <v>23</v>
      </c>
      <c r="B55" s="87" t="s">
        <v>23</v>
      </c>
      <c r="C55" s="94">
        <v>26</v>
      </c>
      <c r="D55" s="94">
        <v>18</v>
      </c>
      <c r="E55" s="93">
        <v>26.5</v>
      </c>
      <c r="F55" s="93">
        <v>17.5</v>
      </c>
      <c r="H55" s="86" t="s">
        <v>23</v>
      </c>
      <c r="I55" s="118">
        <v>119</v>
      </c>
      <c r="J55" s="2" t="s">
        <v>8</v>
      </c>
      <c r="K55" s="125">
        <v>5</v>
      </c>
      <c r="L55" s="60">
        <v>8</v>
      </c>
      <c r="M55" s="60">
        <v>6.5</v>
      </c>
      <c r="N55" s="60">
        <v>6.5</v>
      </c>
      <c r="O55" s="48"/>
      <c r="P55" s="48"/>
    </row>
    <row r="56" spans="1:17" ht="15" x14ac:dyDescent="0.2">
      <c r="A56" s="2" t="s">
        <v>6</v>
      </c>
      <c r="B56" s="88" t="s">
        <v>6</v>
      </c>
      <c r="C56" s="97">
        <v>21</v>
      </c>
      <c r="D56" s="97">
        <v>10</v>
      </c>
      <c r="E56" s="97">
        <v>20</v>
      </c>
      <c r="F56" s="97">
        <v>11</v>
      </c>
      <c r="H56" s="116" t="s">
        <v>6</v>
      </c>
      <c r="I56" s="119">
        <v>107.5</v>
      </c>
      <c r="J56" s="3" t="s">
        <v>24</v>
      </c>
      <c r="K56" s="126"/>
      <c r="L56" s="74">
        <v>20</v>
      </c>
      <c r="M56" s="74">
        <v>0.5</v>
      </c>
      <c r="N56" s="74">
        <v>19.5</v>
      </c>
      <c r="O56" s="48"/>
      <c r="P56" s="48"/>
    </row>
    <row r="57" spans="1:17" ht="15" x14ac:dyDescent="0.2">
      <c r="A57" s="2" t="s">
        <v>8</v>
      </c>
      <c r="B57" s="88" t="s">
        <v>8</v>
      </c>
      <c r="C57" s="97">
        <v>5</v>
      </c>
      <c r="D57" s="97">
        <v>8</v>
      </c>
      <c r="E57" s="95">
        <v>6.5</v>
      </c>
      <c r="F57" s="95">
        <v>6.5</v>
      </c>
      <c r="H57" s="116" t="s">
        <v>8</v>
      </c>
      <c r="I57" s="119">
        <v>11.5</v>
      </c>
      <c r="J57" s="2" t="s">
        <v>6</v>
      </c>
      <c r="K57" s="120"/>
      <c r="L57" s="60">
        <v>16</v>
      </c>
      <c r="M57" s="60">
        <v>0.5</v>
      </c>
      <c r="N57" s="60">
        <v>15.5</v>
      </c>
      <c r="O57" s="48"/>
      <c r="P57" s="48"/>
    </row>
    <row r="58" spans="1:17" ht="15" x14ac:dyDescent="0.2">
      <c r="A58" s="3" t="s">
        <v>24</v>
      </c>
      <c r="B58" s="87" t="s">
        <v>24</v>
      </c>
      <c r="C58" s="98"/>
      <c r="D58" s="94">
        <v>20</v>
      </c>
      <c r="E58" s="93">
        <v>0.5</v>
      </c>
      <c r="F58" s="93">
        <v>19.5</v>
      </c>
      <c r="H58" s="86" t="s">
        <v>24</v>
      </c>
      <c r="I58" s="118">
        <v>45</v>
      </c>
      <c r="J58" s="2" t="s">
        <v>8</v>
      </c>
      <c r="K58" s="120"/>
      <c r="L58" s="60">
        <v>4</v>
      </c>
      <c r="M58" s="61"/>
      <c r="N58" s="60">
        <v>4</v>
      </c>
      <c r="O58" s="48"/>
      <c r="P58" s="48"/>
    </row>
    <row r="59" spans="1:17" ht="15" x14ac:dyDescent="0.2">
      <c r="A59" s="2" t="s">
        <v>6</v>
      </c>
      <c r="B59" s="88" t="s">
        <v>6</v>
      </c>
      <c r="C59" s="96"/>
      <c r="D59" s="97">
        <v>16</v>
      </c>
      <c r="E59" s="95">
        <v>0.5</v>
      </c>
      <c r="F59" s="95">
        <v>15.5</v>
      </c>
      <c r="H59" s="116" t="s">
        <v>6</v>
      </c>
      <c r="I59" s="119">
        <v>34</v>
      </c>
      <c r="J59" s="3" t="s">
        <v>86</v>
      </c>
      <c r="K59" s="126">
        <v>14</v>
      </c>
      <c r="L59" s="74"/>
      <c r="M59" s="74"/>
      <c r="N59" s="74">
        <v>14</v>
      </c>
      <c r="O59" s="48"/>
      <c r="P59" s="48"/>
    </row>
    <row r="60" spans="1:17" ht="15" x14ac:dyDescent="0.2">
      <c r="A60" s="2" t="s">
        <v>8</v>
      </c>
      <c r="B60" s="88" t="s">
        <v>8</v>
      </c>
      <c r="C60" s="96"/>
      <c r="D60" s="97">
        <v>4</v>
      </c>
      <c r="E60" s="96"/>
      <c r="F60" s="97">
        <v>4</v>
      </c>
      <c r="H60" s="116" t="s">
        <v>8</v>
      </c>
      <c r="I60" s="119">
        <v>11</v>
      </c>
      <c r="J60" s="2" t="s">
        <v>6</v>
      </c>
      <c r="K60" s="120">
        <v>9</v>
      </c>
      <c r="L60" s="61"/>
      <c r="M60" s="60"/>
      <c r="N60" s="60">
        <v>9</v>
      </c>
      <c r="O60" s="48"/>
      <c r="P60" s="48"/>
    </row>
    <row r="61" spans="1:17" ht="15" x14ac:dyDescent="0.2">
      <c r="A61" s="3" t="s">
        <v>86</v>
      </c>
      <c r="B61" s="87" t="s">
        <v>86</v>
      </c>
      <c r="C61" s="94">
        <v>14</v>
      </c>
      <c r="D61" s="98"/>
      <c r="E61" s="98"/>
      <c r="F61" s="94">
        <v>14</v>
      </c>
      <c r="H61" s="86" t="s">
        <v>86</v>
      </c>
      <c r="I61" s="118">
        <v>8</v>
      </c>
      <c r="J61" s="2" t="s">
        <v>8</v>
      </c>
      <c r="K61" s="120">
        <v>5</v>
      </c>
      <c r="L61" s="61"/>
      <c r="M61" s="61"/>
      <c r="N61" s="60">
        <v>5</v>
      </c>
      <c r="O61" s="48"/>
      <c r="P61" s="48"/>
    </row>
    <row r="62" spans="1:17" ht="15" x14ac:dyDescent="0.2">
      <c r="A62" s="2" t="s">
        <v>6</v>
      </c>
      <c r="B62" s="88" t="s">
        <v>6</v>
      </c>
      <c r="C62" s="97">
        <v>9</v>
      </c>
      <c r="D62" s="96"/>
      <c r="E62" s="96"/>
      <c r="F62" s="97">
        <v>9</v>
      </c>
      <c r="H62" s="116" t="s">
        <v>6</v>
      </c>
      <c r="I62" s="119">
        <v>8</v>
      </c>
      <c r="J62" s="3" t="s">
        <v>95</v>
      </c>
      <c r="K62" s="127">
        <v>1</v>
      </c>
      <c r="L62" s="75">
        <v>8</v>
      </c>
      <c r="M62" s="75">
        <v>9</v>
      </c>
      <c r="N62" s="75"/>
      <c r="O62" s="48"/>
      <c r="P62" s="48"/>
    </row>
    <row r="63" spans="1:17" ht="15" x14ac:dyDescent="0.2">
      <c r="A63" s="2" t="s">
        <v>8</v>
      </c>
      <c r="B63" s="88" t="s">
        <v>8</v>
      </c>
      <c r="C63" s="97">
        <v>5</v>
      </c>
      <c r="D63" s="96"/>
      <c r="E63" s="96"/>
      <c r="F63" s="97">
        <v>5</v>
      </c>
      <c r="J63" s="2" t="s">
        <v>6</v>
      </c>
      <c r="K63" s="120">
        <v>1</v>
      </c>
      <c r="L63" s="60">
        <v>8</v>
      </c>
      <c r="M63" s="60">
        <v>9</v>
      </c>
      <c r="N63" s="60">
        <v>0</v>
      </c>
      <c r="O63" s="48">
        <v>8</v>
      </c>
      <c r="P63" s="48">
        <v>1760</v>
      </c>
    </row>
    <row r="64" spans="1:17" ht="15" x14ac:dyDescent="0.2">
      <c r="A64" s="3" t="s">
        <v>95</v>
      </c>
      <c r="B64" s="87" t="s">
        <v>95</v>
      </c>
      <c r="C64" s="94">
        <v>1</v>
      </c>
      <c r="D64" s="94">
        <v>8</v>
      </c>
      <c r="E64" s="94">
        <v>9</v>
      </c>
      <c r="F64" s="98"/>
      <c r="J64" s="3" t="s">
        <v>96</v>
      </c>
      <c r="K64" s="127">
        <v>1</v>
      </c>
      <c r="L64" s="75">
        <v>8</v>
      </c>
      <c r="M64" s="76"/>
      <c r="N64" s="75">
        <v>9</v>
      </c>
      <c r="O64" s="48"/>
      <c r="P64" s="48"/>
    </row>
    <row r="65" spans="1:16" ht="15" x14ac:dyDescent="0.2">
      <c r="A65" s="2" t="s">
        <v>6</v>
      </c>
      <c r="B65" s="88" t="s">
        <v>6</v>
      </c>
      <c r="C65" s="97">
        <v>1</v>
      </c>
      <c r="D65" s="97">
        <v>8</v>
      </c>
      <c r="E65" s="97">
        <v>9</v>
      </c>
      <c r="F65" s="96"/>
      <c r="J65" s="2" t="s">
        <v>6</v>
      </c>
      <c r="K65" s="120">
        <v>1</v>
      </c>
      <c r="L65" s="60">
        <v>8</v>
      </c>
      <c r="M65" s="61"/>
      <c r="N65" s="60">
        <v>9</v>
      </c>
      <c r="O65" s="48"/>
      <c r="P65" s="48"/>
    </row>
    <row r="66" spans="1:16" ht="15" x14ac:dyDescent="0.2">
      <c r="A66" s="3" t="s">
        <v>96</v>
      </c>
      <c r="B66" s="87" t="s">
        <v>96</v>
      </c>
      <c r="C66" s="94">
        <v>1</v>
      </c>
      <c r="D66" s="94">
        <v>8</v>
      </c>
      <c r="E66" s="98"/>
      <c r="F66" s="94">
        <v>9</v>
      </c>
      <c r="J66" s="3" t="s">
        <v>97</v>
      </c>
      <c r="K66" s="127">
        <v>1</v>
      </c>
      <c r="L66" s="75">
        <v>5</v>
      </c>
      <c r="M66" s="76"/>
      <c r="N66" s="75">
        <v>6</v>
      </c>
      <c r="O66" s="48"/>
      <c r="P66" s="48"/>
    </row>
    <row r="67" spans="1:16" ht="15" x14ac:dyDescent="0.2">
      <c r="A67" s="2" t="s">
        <v>6</v>
      </c>
      <c r="B67" s="88" t="s">
        <v>6</v>
      </c>
      <c r="C67" s="97">
        <v>1</v>
      </c>
      <c r="D67" s="97">
        <v>8</v>
      </c>
      <c r="E67" s="96"/>
      <c r="F67" s="97">
        <v>9</v>
      </c>
      <c r="J67" s="2" t="s">
        <v>6</v>
      </c>
      <c r="K67" s="120">
        <v>1</v>
      </c>
      <c r="L67" s="60">
        <v>5</v>
      </c>
      <c r="M67" s="61"/>
      <c r="N67" s="60">
        <v>6</v>
      </c>
      <c r="O67" s="48"/>
      <c r="P67" s="48"/>
    </row>
    <row r="68" spans="1:16" ht="15" x14ac:dyDescent="0.2">
      <c r="A68" s="3" t="s">
        <v>97</v>
      </c>
      <c r="B68" s="87" t="s">
        <v>97</v>
      </c>
      <c r="C68" s="94">
        <v>1</v>
      </c>
      <c r="D68" s="94">
        <v>5</v>
      </c>
      <c r="E68" s="98"/>
      <c r="F68" s="94">
        <v>6</v>
      </c>
      <c r="J68" s="3" t="s">
        <v>25</v>
      </c>
      <c r="K68" s="126">
        <v>13</v>
      </c>
      <c r="L68" s="74">
        <v>13</v>
      </c>
      <c r="M68" s="74">
        <v>8</v>
      </c>
      <c r="N68" s="74">
        <v>18</v>
      </c>
      <c r="O68" s="48"/>
      <c r="P68" s="48"/>
    </row>
    <row r="69" spans="1:16" ht="15" x14ac:dyDescent="0.2">
      <c r="A69" s="2" t="s">
        <v>6</v>
      </c>
      <c r="B69" s="88" t="s">
        <v>6</v>
      </c>
      <c r="C69" s="97">
        <v>1</v>
      </c>
      <c r="D69" s="97">
        <v>5</v>
      </c>
      <c r="E69" s="96"/>
      <c r="F69" s="97">
        <v>6</v>
      </c>
      <c r="J69" s="2" t="s">
        <v>6</v>
      </c>
      <c r="K69" s="125">
        <v>8</v>
      </c>
      <c r="L69" s="60">
        <v>13</v>
      </c>
      <c r="M69" s="61">
        <v>8</v>
      </c>
      <c r="N69" s="60">
        <v>13</v>
      </c>
      <c r="O69" s="48"/>
      <c r="P69" s="48"/>
    </row>
    <row r="70" spans="1:16" ht="15" x14ac:dyDescent="0.2">
      <c r="A70" s="3" t="s">
        <v>25</v>
      </c>
      <c r="B70" s="87" t="s">
        <v>25</v>
      </c>
      <c r="C70" s="94">
        <v>13</v>
      </c>
      <c r="D70" s="94">
        <v>13</v>
      </c>
      <c r="E70" s="94">
        <v>8</v>
      </c>
      <c r="F70" s="94">
        <v>18</v>
      </c>
      <c r="H70" s="86" t="s">
        <v>25</v>
      </c>
      <c r="I70" s="118">
        <v>23</v>
      </c>
      <c r="J70" s="2" t="s">
        <v>8</v>
      </c>
      <c r="K70" s="125">
        <v>5</v>
      </c>
      <c r="L70" s="60"/>
      <c r="M70" s="61"/>
      <c r="N70" s="60">
        <v>5</v>
      </c>
      <c r="O70" s="48"/>
      <c r="P70" s="48"/>
    </row>
    <row r="71" spans="1:16" ht="15" x14ac:dyDescent="0.2">
      <c r="A71" s="2" t="s">
        <v>6</v>
      </c>
      <c r="B71" s="88" t="s">
        <v>6</v>
      </c>
      <c r="C71" s="97">
        <v>8</v>
      </c>
      <c r="D71" s="97">
        <v>13</v>
      </c>
      <c r="E71" s="97">
        <v>8</v>
      </c>
      <c r="F71" s="97">
        <v>13</v>
      </c>
      <c r="H71" s="116" t="s">
        <v>6</v>
      </c>
      <c r="I71" s="119">
        <v>21</v>
      </c>
      <c r="J71" s="63" t="s">
        <v>87</v>
      </c>
      <c r="K71" s="128">
        <v>0.5</v>
      </c>
      <c r="L71" s="122">
        <v>2</v>
      </c>
      <c r="M71" s="122">
        <v>1</v>
      </c>
      <c r="N71" s="121">
        <v>1.5</v>
      </c>
      <c r="O71" s="48"/>
      <c r="P71" s="48"/>
    </row>
    <row r="72" spans="1:16" ht="15" x14ac:dyDescent="0.2">
      <c r="A72" s="2" t="s">
        <v>8</v>
      </c>
      <c r="B72" s="88" t="s">
        <v>8</v>
      </c>
      <c r="C72" s="97">
        <v>5</v>
      </c>
      <c r="D72" s="96"/>
      <c r="E72" s="96"/>
      <c r="F72" s="97">
        <v>5</v>
      </c>
      <c r="H72" s="116" t="s">
        <v>8</v>
      </c>
      <c r="I72" s="119">
        <v>2</v>
      </c>
      <c r="J72" s="64" t="s">
        <v>6</v>
      </c>
      <c r="K72" s="129"/>
      <c r="L72" s="124">
        <v>1</v>
      </c>
      <c r="M72" s="124">
        <v>1</v>
      </c>
      <c r="N72" s="123"/>
      <c r="O72" s="48"/>
      <c r="P72" s="48"/>
    </row>
    <row r="73" spans="1:16" ht="15" x14ac:dyDescent="0.2">
      <c r="A73" s="65" t="s">
        <v>87</v>
      </c>
      <c r="B73" s="87" t="s">
        <v>87</v>
      </c>
      <c r="C73" s="93">
        <v>0.5</v>
      </c>
      <c r="D73" s="94">
        <v>2</v>
      </c>
      <c r="E73" s="94">
        <v>1</v>
      </c>
      <c r="F73" s="93">
        <v>1.5</v>
      </c>
      <c r="H73" s="86" t="s">
        <v>87</v>
      </c>
      <c r="I73" s="118">
        <v>19.5</v>
      </c>
      <c r="J73" s="64" t="s">
        <v>8</v>
      </c>
      <c r="K73" s="130">
        <v>0.5</v>
      </c>
      <c r="L73" s="79">
        <v>1</v>
      </c>
      <c r="M73" s="79"/>
      <c r="N73" s="79">
        <v>1.5</v>
      </c>
      <c r="O73" s="48"/>
      <c r="P73" s="48"/>
    </row>
    <row r="74" spans="1:16" ht="15" x14ac:dyDescent="0.2">
      <c r="A74" s="68" t="s">
        <v>6</v>
      </c>
      <c r="B74" s="88" t="s">
        <v>6</v>
      </c>
      <c r="C74" s="96"/>
      <c r="D74" s="97">
        <v>1</v>
      </c>
      <c r="E74" s="97">
        <v>1</v>
      </c>
      <c r="F74" s="96"/>
      <c r="H74" s="116" t="s">
        <v>6</v>
      </c>
      <c r="I74" s="119">
        <v>11.5</v>
      </c>
      <c r="J74" s="3" t="s">
        <v>26</v>
      </c>
      <c r="K74" s="126"/>
      <c r="L74" s="75">
        <v>22</v>
      </c>
      <c r="M74" s="75">
        <v>10</v>
      </c>
      <c r="N74" s="74">
        <v>12</v>
      </c>
      <c r="O74" s="48"/>
      <c r="P74" s="48"/>
    </row>
    <row r="75" spans="1:16" ht="15" x14ac:dyDescent="0.2">
      <c r="A75" s="68" t="s">
        <v>8</v>
      </c>
      <c r="B75" s="88" t="s">
        <v>8</v>
      </c>
      <c r="C75" s="95">
        <v>0.5</v>
      </c>
      <c r="D75" s="97">
        <v>1</v>
      </c>
      <c r="E75" s="96"/>
      <c r="F75" s="95">
        <v>1.5</v>
      </c>
      <c r="H75" s="116" t="s">
        <v>8</v>
      </c>
      <c r="I75" s="119">
        <v>8</v>
      </c>
      <c r="J75" s="2" t="s">
        <v>6</v>
      </c>
      <c r="K75" s="131"/>
      <c r="L75" s="60">
        <v>17</v>
      </c>
      <c r="M75" s="60">
        <v>10</v>
      </c>
      <c r="N75" s="59">
        <v>7</v>
      </c>
      <c r="O75" s="48">
        <v>10</v>
      </c>
      <c r="P75" s="48">
        <v>2200</v>
      </c>
    </row>
    <row r="76" spans="1:16" ht="15" x14ac:dyDescent="0.2">
      <c r="A76" s="3" t="s">
        <v>26</v>
      </c>
      <c r="B76" s="87" t="s">
        <v>26</v>
      </c>
      <c r="C76" s="98"/>
      <c r="D76" s="94">
        <v>22</v>
      </c>
      <c r="E76" s="94">
        <v>10</v>
      </c>
      <c r="F76" s="94">
        <v>12</v>
      </c>
      <c r="H76" s="86" t="s">
        <v>26</v>
      </c>
      <c r="I76" s="118">
        <v>41</v>
      </c>
      <c r="J76" s="2" t="s">
        <v>8</v>
      </c>
      <c r="K76" s="132"/>
      <c r="L76">
        <v>5</v>
      </c>
      <c r="N76">
        <v>5</v>
      </c>
      <c r="O76" s="48"/>
      <c r="P76" s="48"/>
    </row>
    <row r="77" spans="1:16" ht="15" x14ac:dyDescent="0.2">
      <c r="A77" s="2" t="s">
        <v>6</v>
      </c>
      <c r="B77" s="88" t="s">
        <v>6</v>
      </c>
      <c r="C77" s="96"/>
      <c r="D77" s="97">
        <v>17</v>
      </c>
      <c r="E77" s="97">
        <v>10</v>
      </c>
      <c r="F77" s="97">
        <v>7</v>
      </c>
      <c r="H77" s="116" t="s">
        <v>6</v>
      </c>
      <c r="I77" s="119">
        <v>34.5</v>
      </c>
      <c r="J77" s="3" t="s">
        <v>27</v>
      </c>
      <c r="K77" s="126">
        <v>19</v>
      </c>
      <c r="L77" s="74">
        <v>13</v>
      </c>
      <c r="M77" s="74"/>
      <c r="N77" s="74">
        <v>32</v>
      </c>
      <c r="O77" s="48"/>
      <c r="P77" s="48"/>
    </row>
    <row r="78" spans="1:16" ht="15" x14ac:dyDescent="0.2">
      <c r="A78" s="2" t="s">
        <v>8</v>
      </c>
      <c r="B78" s="88" t="s">
        <v>8</v>
      </c>
      <c r="C78" s="96"/>
      <c r="D78" s="97">
        <v>5</v>
      </c>
      <c r="E78" s="96"/>
      <c r="F78" s="97">
        <v>5</v>
      </c>
      <c r="H78" s="116" t="s">
        <v>8</v>
      </c>
      <c r="I78" s="119">
        <v>6.5</v>
      </c>
      <c r="J78" s="2" t="s">
        <v>6</v>
      </c>
      <c r="K78" s="131">
        <v>11</v>
      </c>
      <c r="L78" s="60">
        <v>13</v>
      </c>
      <c r="M78" s="59"/>
      <c r="N78" s="60">
        <v>24</v>
      </c>
      <c r="O78" s="48"/>
      <c r="P78" s="48"/>
    </row>
    <row r="79" spans="1:16" ht="15" x14ac:dyDescent="0.2">
      <c r="A79" s="3" t="s">
        <v>27</v>
      </c>
      <c r="B79" s="87" t="s">
        <v>27</v>
      </c>
      <c r="C79" s="94">
        <v>19</v>
      </c>
      <c r="D79" s="94">
        <v>13</v>
      </c>
      <c r="E79" s="98"/>
      <c r="F79" s="94">
        <v>32</v>
      </c>
      <c r="H79" s="86" t="s">
        <v>27</v>
      </c>
      <c r="I79" s="118">
        <v>48.5</v>
      </c>
      <c r="J79" s="2" t="s">
        <v>8</v>
      </c>
      <c r="K79" s="120">
        <v>8</v>
      </c>
      <c r="L79" s="61"/>
      <c r="M79" s="59"/>
      <c r="N79" s="59">
        <v>8</v>
      </c>
      <c r="O79" s="48"/>
      <c r="P79" s="48"/>
    </row>
    <row r="80" spans="1:16" ht="15" x14ac:dyDescent="0.2">
      <c r="A80" s="2" t="s">
        <v>6</v>
      </c>
      <c r="B80" s="88" t="s">
        <v>6</v>
      </c>
      <c r="C80" s="97">
        <v>11</v>
      </c>
      <c r="D80" s="97">
        <v>13</v>
      </c>
      <c r="E80" s="96"/>
      <c r="F80" s="97">
        <v>24</v>
      </c>
      <c r="H80" s="116" t="s">
        <v>6</v>
      </c>
      <c r="I80" s="119">
        <v>42.5</v>
      </c>
      <c r="J80" s="3" t="s">
        <v>28</v>
      </c>
      <c r="K80" s="126">
        <v>23.5</v>
      </c>
      <c r="L80" s="74">
        <v>16</v>
      </c>
      <c r="M80" s="74">
        <v>5.5</v>
      </c>
      <c r="N80" s="74">
        <v>34</v>
      </c>
      <c r="O80" s="48"/>
      <c r="P80" s="48"/>
    </row>
    <row r="81" spans="1:16" ht="15" x14ac:dyDescent="0.2">
      <c r="A81" s="2" t="s">
        <v>8</v>
      </c>
      <c r="B81" s="88" t="s">
        <v>8</v>
      </c>
      <c r="C81" s="97">
        <v>8</v>
      </c>
      <c r="D81" s="96"/>
      <c r="E81" s="96"/>
      <c r="F81" s="97">
        <v>8</v>
      </c>
      <c r="H81" s="116" t="s">
        <v>8</v>
      </c>
      <c r="I81" s="119">
        <v>6</v>
      </c>
      <c r="J81" s="2" t="s">
        <v>6</v>
      </c>
      <c r="K81" s="131">
        <v>15</v>
      </c>
      <c r="L81" s="60">
        <v>16</v>
      </c>
      <c r="M81" s="60">
        <v>5</v>
      </c>
      <c r="N81" s="59">
        <v>26</v>
      </c>
      <c r="O81" s="48">
        <v>10</v>
      </c>
      <c r="P81" s="48">
        <v>2200</v>
      </c>
    </row>
    <row r="82" spans="1:16" ht="15" x14ac:dyDescent="0.2">
      <c r="A82" s="3" t="s">
        <v>28</v>
      </c>
      <c r="B82" s="87" t="s">
        <v>28</v>
      </c>
      <c r="C82" s="93">
        <v>23.5</v>
      </c>
      <c r="D82" s="94">
        <v>16</v>
      </c>
      <c r="E82" s="93">
        <v>5.5</v>
      </c>
      <c r="F82" s="94">
        <v>34</v>
      </c>
      <c r="H82" s="86" t="s">
        <v>28</v>
      </c>
      <c r="I82" s="118">
        <v>112</v>
      </c>
      <c r="J82" s="2" t="s">
        <v>8</v>
      </c>
      <c r="K82" s="60">
        <v>8.5</v>
      </c>
      <c r="L82" s="60"/>
      <c r="M82" s="59">
        <v>0.5</v>
      </c>
      <c r="N82" s="59">
        <v>8</v>
      </c>
      <c r="O82" s="48"/>
      <c r="P82" s="48"/>
    </row>
    <row r="83" spans="1:16" ht="15" x14ac:dyDescent="0.2">
      <c r="A83" s="2" t="s">
        <v>6</v>
      </c>
      <c r="B83" s="88" t="s">
        <v>6</v>
      </c>
      <c r="C83" s="97">
        <v>15</v>
      </c>
      <c r="D83" s="97">
        <v>16</v>
      </c>
      <c r="E83" s="97">
        <v>5</v>
      </c>
      <c r="F83" s="97">
        <v>26</v>
      </c>
      <c r="H83" s="116" t="s">
        <v>6</v>
      </c>
      <c r="I83" s="119">
        <v>100.5</v>
      </c>
      <c r="J83" s="3" t="s">
        <v>139</v>
      </c>
      <c r="K83" s="74"/>
      <c r="L83" s="74"/>
      <c r="M83" s="74"/>
      <c r="N83" s="74"/>
      <c r="O83" s="48"/>
      <c r="P83" s="48"/>
    </row>
    <row r="84" spans="1:16" ht="15" x14ac:dyDescent="0.2">
      <c r="A84" s="2" t="s">
        <v>8</v>
      </c>
      <c r="B84" s="88" t="s">
        <v>8</v>
      </c>
      <c r="C84" s="95">
        <v>8.5</v>
      </c>
      <c r="D84" s="96"/>
      <c r="E84" s="95">
        <v>0.5</v>
      </c>
      <c r="F84" s="97">
        <v>8</v>
      </c>
      <c r="H84" s="116" t="s">
        <v>8</v>
      </c>
      <c r="I84" s="119">
        <v>11.5</v>
      </c>
      <c r="J84" s="2" t="s">
        <v>6</v>
      </c>
      <c r="K84" s="59"/>
      <c r="L84" s="60"/>
      <c r="M84" s="59"/>
      <c r="N84" s="60"/>
      <c r="O84" s="48"/>
      <c r="P84" s="48"/>
    </row>
    <row r="85" spans="1:16" ht="15" x14ac:dyDescent="0.2">
      <c r="A85" s="82" t="s">
        <v>139</v>
      </c>
      <c r="J85" s="2" t="s">
        <v>8</v>
      </c>
      <c r="K85" s="60"/>
      <c r="L85" s="61"/>
      <c r="M85" s="59"/>
      <c r="N85" s="59"/>
      <c r="O85" s="48"/>
      <c r="P85" s="48"/>
    </row>
    <row r="86" spans="1:16" ht="15" x14ac:dyDescent="0.2">
      <c r="A86" s="83" t="s">
        <v>6</v>
      </c>
      <c r="J86" s="3" t="s">
        <v>29</v>
      </c>
      <c r="K86" s="74">
        <v>8.5</v>
      </c>
      <c r="L86" s="74">
        <v>8</v>
      </c>
      <c r="M86" s="74">
        <v>1</v>
      </c>
      <c r="N86" s="74">
        <v>15.5</v>
      </c>
      <c r="O86" s="48"/>
      <c r="P86" s="48"/>
    </row>
    <row r="87" spans="1:16" ht="15" x14ac:dyDescent="0.2">
      <c r="A87" s="83" t="s">
        <v>8</v>
      </c>
      <c r="J87" s="2" t="s">
        <v>6</v>
      </c>
      <c r="K87" s="59">
        <v>4</v>
      </c>
      <c r="L87" s="60">
        <v>8</v>
      </c>
      <c r="M87" s="61">
        <v>1</v>
      </c>
      <c r="N87" s="59">
        <v>11</v>
      </c>
      <c r="O87" s="48"/>
      <c r="P87" s="48"/>
    </row>
    <row r="88" spans="1:16" ht="15" x14ac:dyDescent="0.2">
      <c r="A88" s="3" t="s">
        <v>29</v>
      </c>
      <c r="B88" s="87" t="s">
        <v>29</v>
      </c>
      <c r="C88" s="93">
        <v>8.5</v>
      </c>
      <c r="D88" s="94">
        <v>8</v>
      </c>
      <c r="E88" s="94">
        <v>1</v>
      </c>
      <c r="F88" s="93">
        <v>15.5</v>
      </c>
      <c r="H88" s="86" t="s">
        <v>29</v>
      </c>
      <c r="I88" s="118">
        <v>24</v>
      </c>
      <c r="J88" s="2" t="s">
        <v>8</v>
      </c>
      <c r="K88" s="59">
        <v>4.5</v>
      </c>
      <c r="L88" s="60"/>
      <c r="M88" s="61"/>
      <c r="N88" s="59">
        <v>4.5</v>
      </c>
      <c r="O88" s="48"/>
      <c r="P88" s="48"/>
    </row>
    <row r="89" spans="1:16" ht="15" x14ac:dyDescent="0.2">
      <c r="A89" s="2" t="s">
        <v>6</v>
      </c>
      <c r="B89" s="88" t="s">
        <v>6</v>
      </c>
      <c r="C89" s="97">
        <v>4</v>
      </c>
      <c r="D89" s="97">
        <v>8</v>
      </c>
      <c r="E89" s="97">
        <v>1</v>
      </c>
      <c r="F89" s="97">
        <v>11</v>
      </c>
      <c r="H89" s="116" t="s">
        <v>6</v>
      </c>
      <c r="I89" s="119">
        <v>22.5</v>
      </c>
      <c r="J89" s="3" t="s">
        <v>30</v>
      </c>
      <c r="K89" s="74">
        <v>10</v>
      </c>
      <c r="L89" s="74">
        <v>16</v>
      </c>
      <c r="M89" s="74">
        <v>9.5</v>
      </c>
      <c r="N89" s="74">
        <v>16.5</v>
      </c>
      <c r="O89" s="48"/>
      <c r="P89" s="48"/>
    </row>
    <row r="90" spans="1:16" ht="15" x14ac:dyDescent="0.2">
      <c r="A90" s="2" t="s">
        <v>8</v>
      </c>
      <c r="B90" s="88" t="s">
        <v>8</v>
      </c>
      <c r="C90" s="95">
        <v>4.5</v>
      </c>
      <c r="D90" s="96"/>
      <c r="E90" s="96"/>
      <c r="F90" s="95">
        <v>4.5</v>
      </c>
      <c r="H90" s="116" t="s">
        <v>8</v>
      </c>
      <c r="I90" s="119">
        <v>1.5</v>
      </c>
      <c r="J90" s="2" t="s">
        <v>6</v>
      </c>
      <c r="K90" s="59">
        <v>4.5</v>
      </c>
      <c r="L90" s="60">
        <v>16</v>
      </c>
      <c r="M90" s="59">
        <v>9.5</v>
      </c>
      <c r="N90" s="60">
        <v>11</v>
      </c>
      <c r="O90" s="48"/>
      <c r="P90" s="48"/>
    </row>
    <row r="91" spans="1:16" ht="15" x14ac:dyDescent="0.2">
      <c r="A91" s="3" t="s">
        <v>30</v>
      </c>
      <c r="B91" s="87" t="s">
        <v>30</v>
      </c>
      <c r="C91" s="94">
        <v>10</v>
      </c>
      <c r="D91" s="94">
        <v>16</v>
      </c>
      <c r="E91" s="93">
        <v>9.5</v>
      </c>
      <c r="F91" s="93">
        <v>16.5</v>
      </c>
      <c r="H91" s="86" t="s">
        <v>30</v>
      </c>
      <c r="I91" s="118">
        <v>49</v>
      </c>
      <c r="J91" s="2" t="s">
        <v>8</v>
      </c>
      <c r="K91" s="59">
        <v>5.5</v>
      </c>
      <c r="L91" s="60"/>
      <c r="M91" s="61"/>
      <c r="N91" s="59">
        <v>5.5</v>
      </c>
      <c r="O91" s="48"/>
      <c r="P91" s="48"/>
    </row>
    <row r="92" spans="1:16" ht="15" x14ac:dyDescent="0.2">
      <c r="A92" s="2" t="s">
        <v>6</v>
      </c>
      <c r="B92" s="88" t="s">
        <v>6</v>
      </c>
      <c r="C92" s="95">
        <v>4.5</v>
      </c>
      <c r="D92" s="97">
        <v>16</v>
      </c>
      <c r="E92" s="95">
        <v>9.5</v>
      </c>
      <c r="F92" s="97">
        <v>11</v>
      </c>
      <c r="H92" s="116" t="s">
        <v>6</v>
      </c>
      <c r="I92" s="119">
        <v>41</v>
      </c>
      <c r="J92" s="3" t="s">
        <v>31</v>
      </c>
      <c r="K92" s="74">
        <v>17.5</v>
      </c>
      <c r="L92" s="74"/>
      <c r="M92" s="74">
        <v>2.5</v>
      </c>
      <c r="N92" s="74">
        <v>15</v>
      </c>
      <c r="O92" s="48"/>
      <c r="P92" s="48"/>
    </row>
    <row r="93" spans="1:16" ht="15" x14ac:dyDescent="0.2">
      <c r="A93" s="2" t="s">
        <v>8</v>
      </c>
      <c r="B93" s="88" t="s">
        <v>8</v>
      </c>
      <c r="C93" s="95">
        <v>5.5</v>
      </c>
      <c r="D93" s="96"/>
      <c r="E93" s="96"/>
      <c r="F93" s="95">
        <v>5.5</v>
      </c>
      <c r="H93" s="116" t="s">
        <v>8</v>
      </c>
      <c r="I93" s="119">
        <v>8</v>
      </c>
      <c r="J93" s="2" t="s">
        <v>6</v>
      </c>
      <c r="K93" s="60">
        <v>11</v>
      </c>
      <c r="L93" s="61"/>
      <c r="M93" s="60">
        <v>2.5</v>
      </c>
      <c r="N93" s="60">
        <v>8.5</v>
      </c>
      <c r="O93" s="48"/>
      <c r="P93" s="48"/>
    </row>
    <row r="94" spans="1:16" ht="15" x14ac:dyDescent="0.2">
      <c r="A94" s="3" t="s">
        <v>31</v>
      </c>
      <c r="B94" s="87" t="s">
        <v>31</v>
      </c>
      <c r="C94" s="93">
        <v>17.5</v>
      </c>
      <c r="D94" s="98"/>
      <c r="E94" s="93">
        <v>2.5</v>
      </c>
      <c r="F94" s="94">
        <v>15</v>
      </c>
      <c r="H94" s="86" t="s">
        <v>31</v>
      </c>
      <c r="I94" s="118">
        <v>20</v>
      </c>
      <c r="J94" s="2" t="s">
        <v>8</v>
      </c>
      <c r="K94" s="60">
        <v>6.5</v>
      </c>
      <c r="L94" s="61"/>
      <c r="M94" s="61"/>
      <c r="N94" s="60">
        <v>6.5</v>
      </c>
      <c r="O94" s="48"/>
      <c r="P94" s="48"/>
    </row>
    <row r="95" spans="1:16" ht="15" x14ac:dyDescent="0.2">
      <c r="A95" s="2" t="s">
        <v>6</v>
      </c>
      <c r="B95" s="88" t="s">
        <v>6</v>
      </c>
      <c r="C95" s="97">
        <v>11</v>
      </c>
      <c r="D95" s="96"/>
      <c r="E95" s="95">
        <v>2.5</v>
      </c>
      <c r="F95" s="95">
        <v>8.5</v>
      </c>
      <c r="H95" s="116" t="s">
        <v>6</v>
      </c>
      <c r="I95" s="119">
        <v>17.5</v>
      </c>
      <c r="J95" s="3" t="s">
        <v>32</v>
      </c>
      <c r="K95" s="74"/>
      <c r="L95" s="75">
        <v>14</v>
      </c>
      <c r="M95" s="74"/>
      <c r="N95" s="76">
        <v>14</v>
      </c>
      <c r="O95" s="48"/>
      <c r="P95" s="48"/>
    </row>
    <row r="96" spans="1:16" ht="15" x14ac:dyDescent="0.2">
      <c r="A96" s="2" t="s">
        <v>8</v>
      </c>
      <c r="B96" s="88" t="s">
        <v>8</v>
      </c>
      <c r="C96" s="95">
        <v>6.5</v>
      </c>
      <c r="D96" s="96"/>
      <c r="E96" s="96"/>
      <c r="F96" s="95">
        <v>6.5</v>
      </c>
      <c r="H96" s="116" t="s">
        <v>8</v>
      </c>
      <c r="I96" s="119">
        <v>2.5</v>
      </c>
      <c r="J96" s="2" t="s">
        <v>6</v>
      </c>
      <c r="K96" s="59"/>
      <c r="L96" s="60">
        <v>14</v>
      </c>
      <c r="M96" s="59"/>
      <c r="N96" s="61">
        <v>14</v>
      </c>
      <c r="O96" s="48"/>
      <c r="P96" s="48"/>
    </row>
    <row r="97" spans="1:16" ht="15" x14ac:dyDescent="0.2">
      <c r="A97" s="3" t="s">
        <v>32</v>
      </c>
      <c r="B97" s="87" t="s">
        <v>32</v>
      </c>
      <c r="C97" s="98"/>
      <c r="D97" s="94">
        <v>14</v>
      </c>
      <c r="E97" s="98"/>
      <c r="F97" s="94">
        <v>14</v>
      </c>
      <c r="H97" s="86" t="s">
        <v>32</v>
      </c>
      <c r="I97" s="118">
        <v>35.5</v>
      </c>
      <c r="J97" s="3" t="s">
        <v>33</v>
      </c>
      <c r="K97" s="74">
        <v>17.5</v>
      </c>
      <c r="L97" s="74"/>
      <c r="M97" s="74"/>
      <c r="N97" s="74">
        <v>17.5</v>
      </c>
      <c r="O97" s="48"/>
      <c r="P97" s="48"/>
    </row>
    <row r="98" spans="1:16" ht="15" x14ac:dyDescent="0.2">
      <c r="A98" s="2" t="s">
        <v>6</v>
      </c>
      <c r="B98" s="88" t="s">
        <v>6</v>
      </c>
      <c r="C98" s="96"/>
      <c r="D98" s="97">
        <v>14</v>
      </c>
      <c r="E98" s="96"/>
      <c r="F98" s="97">
        <v>14</v>
      </c>
      <c r="H98" s="116" t="s">
        <v>6</v>
      </c>
      <c r="I98" s="119">
        <v>35.5</v>
      </c>
      <c r="J98" s="2" t="s">
        <v>6</v>
      </c>
      <c r="K98" s="60">
        <v>13</v>
      </c>
      <c r="L98" s="61"/>
      <c r="M98" s="61"/>
      <c r="N98" s="60">
        <v>13</v>
      </c>
      <c r="O98" s="48"/>
      <c r="P98" s="48"/>
    </row>
    <row r="99" spans="1:16" ht="15" x14ac:dyDescent="0.2">
      <c r="A99" s="3" t="s">
        <v>33</v>
      </c>
      <c r="B99" s="87" t="s">
        <v>33</v>
      </c>
      <c r="C99" s="93">
        <v>17.5</v>
      </c>
      <c r="D99" s="98"/>
      <c r="E99" s="98"/>
      <c r="F99" s="93">
        <v>17.5</v>
      </c>
      <c r="H99" s="86" t="s">
        <v>33</v>
      </c>
      <c r="I99" s="118">
        <v>13.5</v>
      </c>
      <c r="J99" s="2" t="s">
        <v>8</v>
      </c>
      <c r="K99" s="59">
        <v>4.5</v>
      </c>
      <c r="L99" s="61"/>
      <c r="M99" s="61"/>
      <c r="N99" s="59">
        <v>4.5</v>
      </c>
      <c r="O99" s="48"/>
      <c r="P99" s="48"/>
    </row>
    <row r="100" spans="1:16" ht="15" x14ac:dyDescent="0.2">
      <c r="A100" s="2" t="s">
        <v>6</v>
      </c>
      <c r="B100" s="88" t="s">
        <v>6</v>
      </c>
      <c r="C100" s="97">
        <v>13</v>
      </c>
      <c r="D100" s="96"/>
      <c r="E100" s="96"/>
      <c r="F100" s="97">
        <v>13</v>
      </c>
      <c r="H100" s="116" t="s">
        <v>6</v>
      </c>
      <c r="I100" s="119">
        <v>10.5</v>
      </c>
      <c r="J100" s="3" t="s">
        <v>34</v>
      </c>
      <c r="K100" s="74">
        <v>14.5</v>
      </c>
      <c r="L100" s="74"/>
      <c r="M100" s="74">
        <v>3</v>
      </c>
      <c r="N100" s="74">
        <v>11.5</v>
      </c>
      <c r="O100" s="48"/>
      <c r="P100" s="48"/>
    </row>
    <row r="101" spans="1:16" ht="15" x14ac:dyDescent="0.2">
      <c r="A101" s="2" t="s">
        <v>8</v>
      </c>
      <c r="B101" s="88" t="s">
        <v>8</v>
      </c>
      <c r="C101" s="95">
        <v>4.5</v>
      </c>
      <c r="D101" s="96"/>
      <c r="E101" s="96"/>
      <c r="F101" s="95">
        <v>4.5</v>
      </c>
      <c r="H101" s="116" t="s">
        <v>8</v>
      </c>
      <c r="I101" s="119">
        <v>3</v>
      </c>
      <c r="J101" s="2" t="s">
        <v>6</v>
      </c>
      <c r="K101" s="131">
        <v>12.5</v>
      </c>
      <c r="L101" s="60"/>
      <c r="M101" s="60">
        <v>1.5</v>
      </c>
      <c r="N101" s="59">
        <v>11</v>
      </c>
      <c r="O101" s="48"/>
      <c r="P101" s="48"/>
    </row>
    <row r="102" spans="1:16" ht="15" x14ac:dyDescent="0.2">
      <c r="A102" s="3" t="s">
        <v>34</v>
      </c>
      <c r="B102" s="87" t="s">
        <v>34</v>
      </c>
      <c r="C102" s="93">
        <v>14.5</v>
      </c>
      <c r="D102" s="98"/>
      <c r="E102" s="94">
        <v>3</v>
      </c>
      <c r="F102" s="93">
        <v>11.5</v>
      </c>
      <c r="H102" s="86" t="s">
        <v>34</v>
      </c>
      <c r="I102" s="118">
        <v>40.5</v>
      </c>
      <c r="J102" s="2" t="s">
        <v>8</v>
      </c>
      <c r="K102" s="60">
        <v>2</v>
      </c>
      <c r="L102" s="61"/>
      <c r="M102" s="61">
        <v>1.5</v>
      </c>
      <c r="N102" s="60">
        <v>0.5</v>
      </c>
      <c r="O102" s="48">
        <v>5</v>
      </c>
      <c r="P102" s="48">
        <v>1550</v>
      </c>
    </row>
    <row r="103" spans="1:16" ht="15" x14ac:dyDescent="0.2">
      <c r="A103" s="2" t="s">
        <v>6</v>
      </c>
      <c r="B103" s="88" t="s">
        <v>6</v>
      </c>
      <c r="C103" s="95">
        <v>12.5</v>
      </c>
      <c r="D103" s="96"/>
      <c r="E103" s="95">
        <v>1.5</v>
      </c>
      <c r="F103" s="97">
        <v>11</v>
      </c>
      <c r="H103" s="116" t="s">
        <v>6</v>
      </c>
      <c r="I103" s="119">
        <v>32</v>
      </c>
      <c r="J103" s="63" t="s">
        <v>88</v>
      </c>
      <c r="K103" s="128">
        <v>7.5</v>
      </c>
      <c r="L103" s="122"/>
      <c r="M103" s="122"/>
      <c r="N103" s="121">
        <v>7.5</v>
      </c>
      <c r="O103" s="48"/>
      <c r="P103" s="48"/>
    </row>
    <row r="104" spans="1:16" ht="15" x14ac:dyDescent="0.2">
      <c r="A104" s="2" t="s">
        <v>8</v>
      </c>
      <c r="B104" s="88" t="s">
        <v>8</v>
      </c>
      <c r="C104" s="97">
        <v>2</v>
      </c>
      <c r="D104" s="96"/>
      <c r="E104" s="95">
        <v>1.5</v>
      </c>
      <c r="F104" s="95">
        <v>0.5</v>
      </c>
      <c r="H104" s="116" t="s">
        <v>8</v>
      </c>
      <c r="I104" s="119">
        <v>8.5</v>
      </c>
      <c r="J104" s="64" t="s">
        <v>6</v>
      </c>
      <c r="K104" s="129">
        <v>5</v>
      </c>
      <c r="L104" s="124"/>
      <c r="M104" s="124"/>
      <c r="N104" s="123">
        <v>5</v>
      </c>
      <c r="O104" s="48"/>
      <c r="P104" s="48"/>
    </row>
    <row r="105" spans="1:16" ht="15" x14ac:dyDescent="0.2">
      <c r="A105" s="63" t="s">
        <v>88</v>
      </c>
      <c r="B105" s="87" t="s">
        <v>88</v>
      </c>
      <c r="C105" s="93">
        <v>7.5</v>
      </c>
      <c r="D105" s="98"/>
      <c r="E105" s="98"/>
      <c r="F105" s="93">
        <v>7.5</v>
      </c>
      <c r="H105" s="86" t="s">
        <v>88</v>
      </c>
      <c r="I105" s="118">
        <v>5</v>
      </c>
      <c r="J105" s="64" t="s">
        <v>8</v>
      </c>
      <c r="K105" s="130">
        <v>2.5</v>
      </c>
      <c r="L105" s="79"/>
      <c r="M105" s="79"/>
      <c r="N105" s="79">
        <v>2.5</v>
      </c>
      <c r="O105" s="48"/>
      <c r="P105" s="48"/>
    </row>
    <row r="106" spans="1:16" ht="15" x14ac:dyDescent="0.2">
      <c r="A106" s="64" t="s">
        <v>6</v>
      </c>
      <c r="B106" s="88" t="s">
        <v>6</v>
      </c>
      <c r="C106" s="97">
        <v>5</v>
      </c>
      <c r="D106" s="96"/>
      <c r="E106" s="96"/>
      <c r="F106" s="97">
        <v>5</v>
      </c>
      <c r="H106" s="116" t="s">
        <v>6</v>
      </c>
      <c r="I106" s="119">
        <v>4</v>
      </c>
      <c r="J106" s="3" t="s">
        <v>35</v>
      </c>
      <c r="K106" s="74">
        <v>13</v>
      </c>
      <c r="L106" s="74">
        <v>8</v>
      </c>
      <c r="M106" s="74">
        <v>3</v>
      </c>
      <c r="N106" s="74">
        <v>18</v>
      </c>
      <c r="O106" s="48"/>
      <c r="P106" s="48"/>
    </row>
    <row r="107" spans="1:16" ht="15" x14ac:dyDescent="0.2">
      <c r="A107" s="64" t="s">
        <v>8</v>
      </c>
      <c r="B107" s="88" t="s">
        <v>8</v>
      </c>
      <c r="C107" s="95">
        <v>2.5</v>
      </c>
      <c r="D107" s="96"/>
      <c r="E107" s="96"/>
      <c r="F107" s="95">
        <v>2.5</v>
      </c>
      <c r="H107" s="116" t="s">
        <v>8</v>
      </c>
      <c r="I107" s="119">
        <v>1</v>
      </c>
      <c r="J107" s="2" t="s">
        <v>6</v>
      </c>
      <c r="K107" s="59">
        <v>5</v>
      </c>
      <c r="L107" s="60">
        <v>8</v>
      </c>
      <c r="M107" s="61">
        <v>3</v>
      </c>
      <c r="N107" s="59">
        <v>10</v>
      </c>
      <c r="O107" s="48"/>
      <c r="P107" s="48"/>
    </row>
    <row r="108" spans="1:16" ht="15" x14ac:dyDescent="0.2">
      <c r="A108" s="3" t="s">
        <v>35</v>
      </c>
      <c r="B108" s="87" t="s">
        <v>35</v>
      </c>
      <c r="C108" s="94">
        <v>13</v>
      </c>
      <c r="D108" s="94">
        <v>8</v>
      </c>
      <c r="E108" s="94">
        <v>3</v>
      </c>
      <c r="F108" s="94">
        <v>18</v>
      </c>
      <c r="H108" s="86" t="s">
        <v>35</v>
      </c>
      <c r="I108" s="118">
        <v>18.5</v>
      </c>
      <c r="J108" s="2" t="s">
        <v>8</v>
      </c>
      <c r="K108" s="60">
        <v>8</v>
      </c>
      <c r="L108" s="60"/>
      <c r="M108" s="61"/>
      <c r="N108" s="60">
        <v>8</v>
      </c>
      <c r="O108" s="48"/>
      <c r="P108" s="48"/>
    </row>
    <row r="109" spans="1:16" ht="15" x14ac:dyDescent="0.2">
      <c r="A109" s="2" t="s">
        <v>6</v>
      </c>
      <c r="B109" s="88" t="s">
        <v>6</v>
      </c>
      <c r="C109" s="97">
        <v>5</v>
      </c>
      <c r="D109" s="97">
        <v>8</v>
      </c>
      <c r="E109" s="97">
        <v>3</v>
      </c>
      <c r="F109" s="97">
        <v>10</v>
      </c>
      <c r="H109" s="116" t="s">
        <v>6</v>
      </c>
      <c r="I109" s="119">
        <v>17.5</v>
      </c>
      <c r="J109" s="3" t="s">
        <v>36</v>
      </c>
      <c r="K109" s="74">
        <v>7</v>
      </c>
      <c r="L109" s="74">
        <v>8</v>
      </c>
      <c r="M109" s="74"/>
      <c r="N109" s="74">
        <v>15</v>
      </c>
      <c r="O109" s="48"/>
      <c r="P109" s="48"/>
    </row>
    <row r="110" spans="1:16" ht="15" x14ac:dyDescent="0.2">
      <c r="A110" s="2" t="s">
        <v>8</v>
      </c>
      <c r="B110" s="88" t="s">
        <v>8</v>
      </c>
      <c r="C110" s="97">
        <v>8</v>
      </c>
      <c r="D110" s="96"/>
      <c r="E110" s="96"/>
      <c r="F110" s="97">
        <v>8</v>
      </c>
      <c r="H110" s="116" t="s">
        <v>8</v>
      </c>
      <c r="I110" s="119">
        <v>1</v>
      </c>
      <c r="J110" s="2" t="s">
        <v>6</v>
      </c>
      <c r="K110" s="60">
        <v>5</v>
      </c>
      <c r="L110" s="60">
        <v>8</v>
      </c>
      <c r="M110" s="60"/>
      <c r="N110" s="60">
        <v>13</v>
      </c>
      <c r="O110" s="48"/>
      <c r="P110" s="48"/>
    </row>
    <row r="111" spans="1:16" ht="15" x14ac:dyDescent="0.2">
      <c r="A111" s="3" t="s">
        <v>36</v>
      </c>
      <c r="B111" s="87" t="s">
        <v>36</v>
      </c>
      <c r="C111" s="94">
        <v>7</v>
      </c>
      <c r="D111" s="94">
        <v>8</v>
      </c>
      <c r="E111" s="98"/>
      <c r="F111" s="94">
        <v>15</v>
      </c>
      <c r="H111" s="86" t="s">
        <v>36</v>
      </c>
      <c r="I111" s="118">
        <v>17</v>
      </c>
      <c r="J111" s="2" t="s">
        <v>8</v>
      </c>
      <c r="K111" s="131">
        <v>2</v>
      </c>
      <c r="L111" s="61"/>
      <c r="M111" s="59"/>
      <c r="N111" s="60">
        <v>2</v>
      </c>
      <c r="O111" s="48"/>
      <c r="P111" s="48"/>
    </row>
    <row r="112" spans="1:16" ht="15" x14ac:dyDescent="0.2">
      <c r="A112" s="2" t="s">
        <v>6</v>
      </c>
      <c r="B112" s="88" t="s">
        <v>6</v>
      </c>
      <c r="C112" s="97">
        <v>5</v>
      </c>
      <c r="D112" s="97">
        <v>8</v>
      </c>
      <c r="E112" s="96"/>
      <c r="F112" s="97">
        <v>13</v>
      </c>
      <c r="H112" s="116" t="s">
        <v>6</v>
      </c>
      <c r="I112" s="119">
        <v>15.5</v>
      </c>
      <c r="J112" s="3" t="s">
        <v>37</v>
      </c>
      <c r="K112" s="126">
        <v>12.5</v>
      </c>
      <c r="L112" s="74">
        <v>8</v>
      </c>
      <c r="M112" s="74"/>
      <c r="N112" s="74">
        <v>20.5</v>
      </c>
      <c r="O112" s="48"/>
      <c r="P112" s="48"/>
    </row>
    <row r="113" spans="1:17" ht="15" x14ac:dyDescent="0.2">
      <c r="A113" s="2" t="s">
        <v>8</v>
      </c>
      <c r="B113" s="88" t="s">
        <v>8</v>
      </c>
      <c r="C113" s="97">
        <v>2</v>
      </c>
      <c r="D113" s="96"/>
      <c r="E113" s="96"/>
      <c r="F113" s="97">
        <v>2</v>
      </c>
      <c r="H113" s="116" t="s">
        <v>8</v>
      </c>
      <c r="I113" s="119">
        <v>1.5</v>
      </c>
      <c r="J113" s="2" t="s">
        <v>6</v>
      </c>
      <c r="K113" s="131">
        <v>5.5</v>
      </c>
      <c r="L113" s="60">
        <v>8</v>
      </c>
      <c r="M113" s="61"/>
      <c r="N113" s="59">
        <v>13.5</v>
      </c>
      <c r="O113" s="48"/>
      <c r="P113" s="48"/>
    </row>
    <row r="114" spans="1:17" ht="15" x14ac:dyDescent="0.2">
      <c r="A114" s="3" t="s">
        <v>37</v>
      </c>
      <c r="B114" s="87" t="s">
        <v>37</v>
      </c>
      <c r="C114" s="93">
        <v>12.5</v>
      </c>
      <c r="D114" s="94">
        <v>8</v>
      </c>
      <c r="E114" s="98"/>
      <c r="F114" s="93">
        <v>20.5</v>
      </c>
      <c r="H114" s="86" t="s">
        <v>37</v>
      </c>
      <c r="I114" s="118">
        <v>17.5</v>
      </c>
      <c r="J114" s="2" t="s">
        <v>8</v>
      </c>
      <c r="K114" s="120">
        <v>7</v>
      </c>
      <c r="L114" s="60"/>
      <c r="M114" s="61"/>
      <c r="N114" s="60">
        <v>7</v>
      </c>
      <c r="O114" s="48"/>
      <c r="P114" s="48"/>
    </row>
    <row r="115" spans="1:17" ht="15" x14ac:dyDescent="0.2">
      <c r="A115" s="2" t="s">
        <v>6</v>
      </c>
      <c r="B115" s="88" t="s">
        <v>6</v>
      </c>
      <c r="C115" s="95">
        <v>5.5</v>
      </c>
      <c r="D115" s="97">
        <v>8</v>
      </c>
      <c r="E115" s="96"/>
      <c r="F115" s="95">
        <v>13.5</v>
      </c>
      <c r="H115" s="116" t="s">
        <v>6</v>
      </c>
      <c r="I115" s="119">
        <v>14.5</v>
      </c>
      <c r="J115" s="3" t="s">
        <v>38</v>
      </c>
      <c r="K115" s="126">
        <v>22.5</v>
      </c>
      <c r="L115" s="74"/>
      <c r="M115" s="74">
        <v>5.5</v>
      </c>
      <c r="N115" s="74">
        <v>17</v>
      </c>
      <c r="O115" s="48"/>
      <c r="P115" s="48"/>
    </row>
    <row r="116" spans="1:17" ht="15" x14ac:dyDescent="0.2">
      <c r="A116" s="2" t="s">
        <v>8</v>
      </c>
      <c r="B116" s="88" t="s">
        <v>8</v>
      </c>
      <c r="C116" s="97">
        <v>7</v>
      </c>
      <c r="D116" s="96"/>
      <c r="E116" s="96"/>
      <c r="F116" s="97">
        <v>7</v>
      </c>
      <c r="H116" s="116" t="s">
        <v>8</v>
      </c>
      <c r="I116" s="119">
        <v>3</v>
      </c>
      <c r="J116" s="2" t="s">
        <v>6</v>
      </c>
      <c r="K116" s="125">
        <v>10.5</v>
      </c>
      <c r="L116" s="60"/>
      <c r="M116" s="60">
        <v>2</v>
      </c>
      <c r="N116" s="60">
        <v>8.5</v>
      </c>
      <c r="O116" s="48">
        <v>10</v>
      </c>
      <c r="P116" s="48">
        <v>2200</v>
      </c>
    </row>
    <row r="117" spans="1:17" ht="15" x14ac:dyDescent="0.2">
      <c r="A117" s="3" t="s">
        <v>38</v>
      </c>
      <c r="B117" s="87" t="s">
        <v>38</v>
      </c>
      <c r="C117" s="93">
        <v>22.5</v>
      </c>
      <c r="D117" s="98"/>
      <c r="E117" s="93">
        <v>5.5</v>
      </c>
      <c r="F117" s="94">
        <v>17</v>
      </c>
      <c r="H117" s="86" t="s">
        <v>38</v>
      </c>
      <c r="I117" s="118">
        <v>53.5</v>
      </c>
      <c r="J117" s="2" t="s">
        <v>8</v>
      </c>
      <c r="K117" s="120">
        <v>12</v>
      </c>
      <c r="L117" s="61"/>
      <c r="M117" s="61">
        <v>3.5</v>
      </c>
      <c r="N117" s="60">
        <v>8.5</v>
      </c>
      <c r="O117" s="48"/>
      <c r="P117" s="48"/>
    </row>
    <row r="118" spans="1:17" ht="15" x14ac:dyDescent="0.2">
      <c r="A118" s="2" t="s">
        <v>6</v>
      </c>
      <c r="B118" s="88" t="s">
        <v>6</v>
      </c>
      <c r="C118" s="95">
        <v>10.5</v>
      </c>
      <c r="D118" s="96"/>
      <c r="E118" s="97">
        <v>2</v>
      </c>
      <c r="F118" s="95">
        <v>8.5</v>
      </c>
      <c r="H118" s="116" t="s">
        <v>6</v>
      </c>
      <c r="I118" s="119">
        <v>45</v>
      </c>
      <c r="J118" s="3" t="s">
        <v>39</v>
      </c>
      <c r="K118" s="126">
        <v>7</v>
      </c>
      <c r="L118" s="74">
        <v>13</v>
      </c>
      <c r="M118" s="74">
        <v>11</v>
      </c>
      <c r="N118" s="74">
        <v>9</v>
      </c>
      <c r="O118" s="48"/>
      <c r="P118" s="48"/>
    </row>
    <row r="119" spans="1:17" ht="15.75" x14ac:dyDescent="0.2">
      <c r="A119" s="2" t="s">
        <v>8</v>
      </c>
      <c r="B119" s="88" t="s">
        <v>8</v>
      </c>
      <c r="C119" s="97">
        <v>12</v>
      </c>
      <c r="D119" s="96"/>
      <c r="E119" s="95">
        <v>3.5</v>
      </c>
      <c r="F119" s="95">
        <v>8.5</v>
      </c>
      <c r="H119" s="116" t="s">
        <v>8</v>
      </c>
      <c r="I119" s="119">
        <v>8.5</v>
      </c>
      <c r="J119" s="2" t="s">
        <v>6</v>
      </c>
      <c r="K119" s="131">
        <v>5</v>
      </c>
      <c r="L119" s="60">
        <v>8</v>
      </c>
      <c r="M119" s="59">
        <v>9</v>
      </c>
      <c r="N119" s="60">
        <v>4</v>
      </c>
      <c r="O119" s="48">
        <v>10</v>
      </c>
      <c r="P119" s="48">
        <v>2200</v>
      </c>
      <c r="Q119" s="72" t="s">
        <v>83</v>
      </c>
    </row>
    <row r="120" spans="1:17" ht="15" x14ac:dyDescent="0.2">
      <c r="A120" s="3" t="s">
        <v>39</v>
      </c>
      <c r="B120" s="87" t="s">
        <v>39</v>
      </c>
      <c r="C120" s="94">
        <v>7</v>
      </c>
      <c r="D120" s="94">
        <v>13</v>
      </c>
      <c r="E120" s="94">
        <v>11</v>
      </c>
      <c r="F120" s="94">
        <v>9</v>
      </c>
      <c r="H120" s="86" t="s">
        <v>39</v>
      </c>
      <c r="I120" s="118">
        <v>30</v>
      </c>
      <c r="J120" s="2" t="s">
        <v>8</v>
      </c>
      <c r="K120" s="120">
        <v>2</v>
      </c>
      <c r="L120" s="60">
        <v>5</v>
      </c>
      <c r="M120" s="60">
        <v>2</v>
      </c>
      <c r="N120" s="60">
        <v>5</v>
      </c>
      <c r="O120" s="48"/>
      <c r="P120" s="48"/>
    </row>
    <row r="121" spans="1:17" ht="15" x14ac:dyDescent="0.2">
      <c r="A121" s="2" t="s">
        <v>6</v>
      </c>
      <c r="B121" s="88" t="s">
        <v>6</v>
      </c>
      <c r="C121" s="97">
        <v>5</v>
      </c>
      <c r="D121" s="97">
        <v>8</v>
      </c>
      <c r="E121" s="97">
        <v>9</v>
      </c>
      <c r="F121" s="97">
        <v>4</v>
      </c>
      <c r="H121" s="116" t="s">
        <v>6</v>
      </c>
      <c r="I121" s="119">
        <v>23.5</v>
      </c>
      <c r="J121" s="3" t="s">
        <v>40</v>
      </c>
      <c r="K121" s="74">
        <v>9.5</v>
      </c>
      <c r="L121" s="74"/>
      <c r="M121" s="74">
        <v>2</v>
      </c>
      <c r="N121" s="74">
        <v>7.5</v>
      </c>
      <c r="O121" s="48"/>
      <c r="P121" s="48"/>
    </row>
    <row r="122" spans="1:17" ht="15" x14ac:dyDescent="0.2">
      <c r="A122" s="2" t="s">
        <v>8</v>
      </c>
      <c r="B122" s="88" t="s">
        <v>8</v>
      </c>
      <c r="C122" s="97">
        <v>2</v>
      </c>
      <c r="D122" s="97">
        <v>5</v>
      </c>
      <c r="E122" s="97">
        <v>2</v>
      </c>
      <c r="F122" s="97">
        <v>5</v>
      </c>
      <c r="H122" s="116" t="s">
        <v>8</v>
      </c>
      <c r="I122" s="119">
        <v>6.5</v>
      </c>
      <c r="J122" s="2" t="s">
        <v>6</v>
      </c>
      <c r="K122" s="59">
        <v>6.5</v>
      </c>
      <c r="L122" s="61"/>
      <c r="M122" s="61">
        <v>2</v>
      </c>
      <c r="N122" s="59">
        <v>4.5</v>
      </c>
      <c r="O122" s="48"/>
      <c r="P122" s="48"/>
    </row>
    <row r="123" spans="1:17" ht="15" x14ac:dyDescent="0.2">
      <c r="A123" s="3" t="s">
        <v>40</v>
      </c>
      <c r="B123" s="87" t="s">
        <v>40</v>
      </c>
      <c r="C123" s="93">
        <v>9.5</v>
      </c>
      <c r="D123" s="98"/>
      <c r="E123" s="94">
        <v>2</v>
      </c>
      <c r="F123" s="93">
        <v>7.5</v>
      </c>
      <c r="H123" s="86" t="s">
        <v>40</v>
      </c>
      <c r="I123" s="118">
        <v>9</v>
      </c>
      <c r="J123" s="2" t="s">
        <v>8</v>
      </c>
      <c r="K123" s="60">
        <v>3</v>
      </c>
      <c r="L123" s="61"/>
      <c r="M123" s="61"/>
      <c r="N123" s="60">
        <v>3</v>
      </c>
      <c r="O123" s="48"/>
      <c r="P123" s="48"/>
    </row>
    <row r="124" spans="1:17" ht="15" x14ac:dyDescent="0.2">
      <c r="A124" s="2" t="s">
        <v>6</v>
      </c>
      <c r="B124" s="88" t="s">
        <v>6</v>
      </c>
      <c r="C124" s="95">
        <v>6.5</v>
      </c>
      <c r="D124" s="96"/>
      <c r="E124" s="97">
        <v>2</v>
      </c>
      <c r="F124" s="95">
        <v>4.5</v>
      </c>
      <c r="H124" s="116" t="s">
        <v>6</v>
      </c>
      <c r="I124" s="119">
        <v>8</v>
      </c>
      <c r="J124" s="3" t="s">
        <v>41</v>
      </c>
      <c r="K124" s="74">
        <v>5</v>
      </c>
      <c r="L124" s="76"/>
      <c r="M124" s="74"/>
      <c r="N124" s="75">
        <v>5</v>
      </c>
      <c r="O124" s="48"/>
      <c r="P124" s="48"/>
    </row>
    <row r="125" spans="1:17" ht="15" x14ac:dyDescent="0.2">
      <c r="A125" s="2" t="s">
        <v>8</v>
      </c>
      <c r="B125" s="88" t="s">
        <v>8</v>
      </c>
      <c r="C125" s="97">
        <v>3</v>
      </c>
      <c r="D125" s="96"/>
      <c r="E125" s="96"/>
      <c r="F125" s="97">
        <v>3</v>
      </c>
      <c r="H125" s="116" t="s">
        <v>8</v>
      </c>
      <c r="I125" s="119">
        <v>1</v>
      </c>
      <c r="J125" s="2" t="s">
        <v>6</v>
      </c>
      <c r="K125" s="59">
        <v>5</v>
      </c>
      <c r="L125" s="61"/>
      <c r="M125" s="59"/>
      <c r="N125" s="60">
        <v>5</v>
      </c>
      <c r="O125" s="48"/>
      <c r="P125" s="48"/>
    </row>
    <row r="126" spans="1:17" ht="15" x14ac:dyDescent="0.2">
      <c r="A126" s="3" t="s">
        <v>41</v>
      </c>
      <c r="B126" s="87" t="s">
        <v>41</v>
      </c>
      <c r="C126" s="94">
        <v>5</v>
      </c>
      <c r="D126" s="98"/>
      <c r="E126" s="98"/>
      <c r="F126" s="94">
        <v>5</v>
      </c>
      <c r="H126" s="86" t="s">
        <v>41</v>
      </c>
      <c r="I126" s="118">
        <v>8</v>
      </c>
      <c r="J126" s="3" t="s">
        <v>42</v>
      </c>
      <c r="K126" s="75">
        <v>16.5</v>
      </c>
      <c r="L126" s="76"/>
      <c r="M126" s="75"/>
      <c r="N126" s="75">
        <v>16.5</v>
      </c>
      <c r="O126" s="48"/>
      <c r="P126" s="48"/>
    </row>
    <row r="127" spans="1:17" ht="15" x14ac:dyDescent="0.2">
      <c r="A127" s="2" t="s">
        <v>6</v>
      </c>
      <c r="B127" s="88" t="s">
        <v>6</v>
      </c>
      <c r="C127" s="97">
        <v>5</v>
      </c>
      <c r="D127" s="96"/>
      <c r="E127" s="96"/>
      <c r="F127" s="97">
        <v>5</v>
      </c>
      <c r="H127" s="116" t="s">
        <v>6</v>
      </c>
      <c r="I127" s="119">
        <v>8</v>
      </c>
      <c r="J127" s="2" t="s">
        <v>6</v>
      </c>
      <c r="K127" s="60">
        <v>16.5</v>
      </c>
      <c r="L127" s="61"/>
      <c r="M127" s="60"/>
      <c r="N127" s="60">
        <v>16.5</v>
      </c>
      <c r="O127" s="48"/>
      <c r="P127" s="48"/>
    </row>
    <row r="128" spans="1:17" ht="15" x14ac:dyDescent="0.2">
      <c r="A128" s="3" t="s">
        <v>42</v>
      </c>
      <c r="B128" s="87" t="s">
        <v>42</v>
      </c>
      <c r="C128" s="93">
        <v>16.5</v>
      </c>
      <c r="D128" s="98"/>
      <c r="E128" s="98"/>
      <c r="F128" s="93">
        <v>16.5</v>
      </c>
      <c r="H128" s="86" t="s">
        <v>42</v>
      </c>
      <c r="I128" s="118">
        <v>3.5</v>
      </c>
      <c r="J128" s="3" t="s">
        <v>125</v>
      </c>
      <c r="K128" s="76"/>
      <c r="L128" s="75">
        <v>8</v>
      </c>
      <c r="M128" s="76"/>
      <c r="N128" s="75">
        <v>8</v>
      </c>
      <c r="O128" s="48"/>
      <c r="P128" s="48"/>
    </row>
    <row r="129" spans="1:16" ht="15" x14ac:dyDescent="0.2">
      <c r="A129" s="2" t="s">
        <v>6</v>
      </c>
      <c r="B129" s="88" t="s">
        <v>6</v>
      </c>
      <c r="C129" s="95">
        <v>16.5</v>
      </c>
      <c r="D129" s="96"/>
      <c r="E129" s="96"/>
      <c r="F129" s="95">
        <v>16.5</v>
      </c>
      <c r="H129" s="116" t="s">
        <v>6</v>
      </c>
      <c r="I129" s="119">
        <v>3.5</v>
      </c>
      <c r="J129" s="2" t="s">
        <v>6</v>
      </c>
      <c r="K129" s="61"/>
      <c r="L129" s="60">
        <v>8</v>
      </c>
      <c r="M129" s="61"/>
      <c r="N129" s="60">
        <v>8</v>
      </c>
      <c r="O129" s="48"/>
      <c r="P129" s="48"/>
    </row>
    <row r="130" spans="1:16" ht="15" x14ac:dyDescent="0.2">
      <c r="A130" s="3" t="s">
        <v>125</v>
      </c>
      <c r="B130" s="87" t="s">
        <v>125</v>
      </c>
      <c r="C130" s="98"/>
      <c r="D130" s="94">
        <v>8</v>
      </c>
      <c r="E130" s="98"/>
      <c r="F130" s="94">
        <v>8</v>
      </c>
      <c r="J130" s="63" t="s">
        <v>89</v>
      </c>
      <c r="K130" s="128">
        <v>1.5</v>
      </c>
      <c r="L130" s="122">
        <v>1</v>
      </c>
      <c r="M130" s="122">
        <v>1</v>
      </c>
      <c r="N130" s="121">
        <v>1.5</v>
      </c>
      <c r="O130" s="48"/>
      <c r="P130" s="48"/>
    </row>
    <row r="131" spans="1:16" ht="15" x14ac:dyDescent="0.2">
      <c r="A131" s="2" t="s">
        <v>6</v>
      </c>
      <c r="B131" s="88" t="s">
        <v>6</v>
      </c>
      <c r="C131" s="96"/>
      <c r="D131" s="97">
        <v>8</v>
      </c>
      <c r="E131" s="96"/>
      <c r="F131" s="97">
        <v>8</v>
      </c>
      <c r="J131" s="64" t="s">
        <v>6</v>
      </c>
      <c r="K131" s="129"/>
      <c r="L131" s="124">
        <v>1</v>
      </c>
      <c r="M131" s="124">
        <v>1</v>
      </c>
      <c r="N131" s="123"/>
      <c r="O131" s="48"/>
      <c r="P131" s="48"/>
    </row>
    <row r="132" spans="1:16" ht="15" x14ac:dyDescent="0.2">
      <c r="A132" s="63" t="s">
        <v>89</v>
      </c>
      <c r="B132" s="87" t="s">
        <v>89</v>
      </c>
      <c r="C132" s="93">
        <v>1.5</v>
      </c>
      <c r="D132" s="94">
        <v>1</v>
      </c>
      <c r="E132" s="94">
        <v>1</v>
      </c>
      <c r="F132" s="93">
        <v>1.5</v>
      </c>
      <c r="H132" s="86" t="s">
        <v>89</v>
      </c>
      <c r="I132" s="118">
        <v>8.5</v>
      </c>
      <c r="J132" s="64" t="s">
        <v>8</v>
      </c>
      <c r="K132" s="130">
        <v>1.5</v>
      </c>
      <c r="L132" s="79"/>
      <c r="M132" s="79"/>
      <c r="N132" s="79">
        <v>1.5</v>
      </c>
      <c r="O132" s="48"/>
      <c r="P132" s="48"/>
    </row>
    <row r="133" spans="1:16" ht="15" x14ac:dyDescent="0.2">
      <c r="A133" s="64" t="s">
        <v>6</v>
      </c>
      <c r="B133" s="88" t="s">
        <v>6</v>
      </c>
      <c r="C133" s="96"/>
      <c r="D133" s="97">
        <v>1</v>
      </c>
      <c r="E133" s="97">
        <v>1</v>
      </c>
      <c r="F133" s="96"/>
      <c r="H133" s="116" t="s">
        <v>6</v>
      </c>
      <c r="I133" s="119">
        <v>7</v>
      </c>
      <c r="J133" s="3" t="s">
        <v>43</v>
      </c>
      <c r="K133" s="74">
        <v>13.5</v>
      </c>
      <c r="L133" s="74">
        <v>8</v>
      </c>
      <c r="M133" s="74">
        <v>1</v>
      </c>
      <c r="N133" s="74">
        <v>20.5</v>
      </c>
      <c r="O133" s="48"/>
      <c r="P133" s="48"/>
    </row>
    <row r="134" spans="1:16" ht="15" x14ac:dyDescent="0.2">
      <c r="A134" s="64" t="s">
        <v>8</v>
      </c>
      <c r="B134" s="88" t="s">
        <v>8</v>
      </c>
      <c r="C134" s="95">
        <v>1.5</v>
      </c>
      <c r="D134" s="96"/>
      <c r="E134" s="96"/>
      <c r="F134" s="95">
        <v>1.5</v>
      </c>
      <c r="H134" s="116" t="s">
        <v>8</v>
      </c>
      <c r="I134" s="119">
        <v>1.5</v>
      </c>
      <c r="J134" s="2" t="s">
        <v>6</v>
      </c>
      <c r="K134" s="59">
        <v>8</v>
      </c>
      <c r="L134" s="60">
        <v>8</v>
      </c>
      <c r="M134" s="60">
        <v>1</v>
      </c>
      <c r="N134" s="59">
        <v>15</v>
      </c>
      <c r="O134" s="48"/>
      <c r="P134" s="48"/>
    </row>
    <row r="135" spans="1:16" ht="15" x14ac:dyDescent="0.2">
      <c r="A135" s="3" t="s">
        <v>43</v>
      </c>
      <c r="B135" s="87" t="s">
        <v>43</v>
      </c>
      <c r="C135" s="93">
        <v>13.5</v>
      </c>
      <c r="D135" s="94">
        <v>8</v>
      </c>
      <c r="E135" s="94">
        <v>1</v>
      </c>
      <c r="F135" s="93">
        <v>20.5</v>
      </c>
      <c r="H135" s="86" t="s">
        <v>43</v>
      </c>
      <c r="I135" s="118">
        <v>39</v>
      </c>
      <c r="J135" s="2" t="s">
        <v>8</v>
      </c>
      <c r="K135" s="59">
        <v>5.5</v>
      </c>
      <c r="L135" s="61"/>
      <c r="M135" s="60"/>
      <c r="N135" s="59">
        <v>5.5</v>
      </c>
      <c r="O135" s="48"/>
      <c r="P135" s="48"/>
    </row>
    <row r="136" spans="1:16" ht="15" x14ac:dyDescent="0.2">
      <c r="A136" s="2" t="s">
        <v>6</v>
      </c>
      <c r="B136" s="88" t="s">
        <v>6</v>
      </c>
      <c r="C136" s="97">
        <v>8</v>
      </c>
      <c r="D136" s="97">
        <v>8</v>
      </c>
      <c r="E136" s="97">
        <v>1</v>
      </c>
      <c r="F136" s="97">
        <v>15</v>
      </c>
      <c r="H136" s="116" t="s">
        <v>6</v>
      </c>
      <c r="I136" s="119">
        <v>32</v>
      </c>
      <c r="J136" s="63" t="s">
        <v>90</v>
      </c>
      <c r="K136" s="128">
        <v>20.5</v>
      </c>
      <c r="L136" s="122"/>
      <c r="M136" s="122">
        <v>2</v>
      </c>
      <c r="N136" s="121">
        <v>18.5</v>
      </c>
      <c r="O136" s="48"/>
      <c r="P136" s="48"/>
    </row>
    <row r="137" spans="1:16" ht="15" x14ac:dyDescent="0.2">
      <c r="A137" s="2" t="s">
        <v>8</v>
      </c>
      <c r="B137" s="88" t="s">
        <v>8</v>
      </c>
      <c r="C137" s="95">
        <v>5.5</v>
      </c>
      <c r="D137" s="96"/>
      <c r="E137" s="96"/>
      <c r="F137" s="95">
        <v>5.5</v>
      </c>
      <c r="H137" s="116" t="s">
        <v>8</v>
      </c>
      <c r="I137" s="119">
        <v>7</v>
      </c>
      <c r="J137" s="64" t="s">
        <v>6</v>
      </c>
      <c r="K137" s="129">
        <v>17</v>
      </c>
      <c r="L137" s="124"/>
      <c r="M137" s="124"/>
      <c r="N137" s="123">
        <v>17</v>
      </c>
      <c r="O137" s="48"/>
      <c r="P137" s="48"/>
    </row>
    <row r="138" spans="1:16" ht="15" x14ac:dyDescent="0.2">
      <c r="A138" s="63" t="s">
        <v>90</v>
      </c>
      <c r="B138" s="87" t="s">
        <v>90</v>
      </c>
      <c r="C138" s="93">
        <v>20.5</v>
      </c>
      <c r="D138" s="98"/>
      <c r="E138" s="94">
        <v>2</v>
      </c>
      <c r="F138" s="93">
        <v>18.5</v>
      </c>
      <c r="H138" s="86" t="s">
        <v>90</v>
      </c>
      <c r="I138" s="118">
        <v>2.5</v>
      </c>
      <c r="J138" s="64" t="s">
        <v>8</v>
      </c>
      <c r="K138" s="130">
        <v>3.5</v>
      </c>
      <c r="L138" s="79"/>
      <c r="M138" s="79">
        <v>2</v>
      </c>
      <c r="N138" s="79">
        <v>1.5</v>
      </c>
      <c r="O138" s="48"/>
      <c r="P138" s="48"/>
    </row>
    <row r="139" spans="1:16" ht="15" x14ac:dyDescent="0.2">
      <c r="A139" s="64" t="s">
        <v>6</v>
      </c>
      <c r="B139" s="88" t="s">
        <v>6</v>
      </c>
      <c r="C139" s="97">
        <v>17</v>
      </c>
      <c r="D139" s="96"/>
      <c r="E139" s="96"/>
      <c r="F139" s="97">
        <v>17</v>
      </c>
      <c r="H139" s="116" t="s">
        <v>6</v>
      </c>
      <c r="I139" s="119">
        <v>2.5</v>
      </c>
      <c r="J139" s="63" t="s">
        <v>91</v>
      </c>
      <c r="K139" s="128">
        <v>14.5</v>
      </c>
      <c r="L139" s="122"/>
      <c r="M139" s="122"/>
      <c r="N139" s="121">
        <v>14.5</v>
      </c>
      <c r="O139" s="48"/>
      <c r="P139" s="48"/>
    </row>
    <row r="140" spans="1:16" ht="15" x14ac:dyDescent="0.2">
      <c r="A140" s="64" t="s">
        <v>8</v>
      </c>
      <c r="B140" s="88" t="s">
        <v>8</v>
      </c>
      <c r="C140" s="95">
        <v>3.5</v>
      </c>
      <c r="D140" s="96"/>
      <c r="E140" s="97">
        <v>2</v>
      </c>
      <c r="F140" s="95">
        <v>1.5</v>
      </c>
      <c r="J140" s="64" t="s">
        <v>6</v>
      </c>
      <c r="K140" s="129">
        <v>10.5</v>
      </c>
      <c r="L140" s="124"/>
      <c r="M140" s="124"/>
      <c r="N140" s="123">
        <v>10.5</v>
      </c>
      <c r="O140" s="48"/>
      <c r="P140" s="48"/>
    </row>
    <row r="141" spans="1:16" ht="15" x14ac:dyDescent="0.2">
      <c r="A141" s="63" t="s">
        <v>91</v>
      </c>
      <c r="B141" s="87" t="s">
        <v>91</v>
      </c>
      <c r="C141" s="93">
        <v>14.5</v>
      </c>
      <c r="D141" s="98"/>
      <c r="E141" s="98"/>
      <c r="F141" s="93">
        <v>14.5</v>
      </c>
      <c r="H141" s="86" t="s">
        <v>91</v>
      </c>
      <c r="I141" s="118">
        <v>0.5</v>
      </c>
      <c r="J141" s="64" t="s">
        <v>8</v>
      </c>
      <c r="K141" s="130">
        <v>4</v>
      </c>
      <c r="L141" s="79"/>
      <c r="M141" s="79"/>
      <c r="N141" s="79">
        <v>4</v>
      </c>
      <c r="O141" s="48"/>
      <c r="P141" s="48"/>
    </row>
    <row r="142" spans="1:16" ht="15" x14ac:dyDescent="0.2">
      <c r="A142" s="64" t="s">
        <v>6</v>
      </c>
      <c r="B142" s="88" t="s">
        <v>6</v>
      </c>
      <c r="C142" s="95">
        <v>10.5</v>
      </c>
      <c r="D142" s="96"/>
      <c r="E142" s="96"/>
      <c r="F142" s="95">
        <v>10.5</v>
      </c>
      <c r="H142" s="116" t="s">
        <v>6</v>
      </c>
      <c r="I142" s="119">
        <v>0.5</v>
      </c>
      <c r="J142" s="63" t="s">
        <v>92</v>
      </c>
      <c r="K142" s="128">
        <v>10</v>
      </c>
      <c r="L142" s="122"/>
      <c r="M142" s="122">
        <v>2</v>
      </c>
      <c r="N142" s="121">
        <v>8</v>
      </c>
      <c r="O142" s="48"/>
      <c r="P142" s="48"/>
    </row>
    <row r="143" spans="1:16" ht="15" x14ac:dyDescent="0.2">
      <c r="A143" s="64" t="s">
        <v>8</v>
      </c>
      <c r="B143" s="88" t="s">
        <v>8</v>
      </c>
      <c r="C143" s="97">
        <v>4</v>
      </c>
      <c r="D143" s="96"/>
      <c r="E143" s="96"/>
      <c r="F143" s="97">
        <v>4</v>
      </c>
      <c r="J143" s="64" t="s">
        <v>6</v>
      </c>
      <c r="K143" s="129">
        <v>6</v>
      </c>
      <c r="L143" s="124"/>
      <c r="M143" s="124">
        <v>2</v>
      </c>
      <c r="N143" s="123">
        <v>4</v>
      </c>
      <c r="O143" s="48"/>
      <c r="P143" s="48"/>
    </row>
    <row r="144" spans="1:16" ht="15" x14ac:dyDescent="0.2">
      <c r="A144" s="63" t="s">
        <v>92</v>
      </c>
      <c r="B144" s="87" t="s">
        <v>92</v>
      </c>
      <c r="C144" s="94">
        <v>10</v>
      </c>
      <c r="D144" s="98"/>
      <c r="E144" s="94">
        <v>2</v>
      </c>
      <c r="F144" s="94">
        <v>8</v>
      </c>
      <c r="J144" s="64" t="s">
        <v>8</v>
      </c>
      <c r="K144" s="130">
        <v>4</v>
      </c>
      <c r="L144" s="79"/>
      <c r="M144" s="79"/>
      <c r="N144" s="79">
        <v>4</v>
      </c>
      <c r="O144" s="48"/>
      <c r="P144" s="48"/>
    </row>
    <row r="145" spans="1:16" ht="15" x14ac:dyDescent="0.2">
      <c r="A145" s="64" t="s">
        <v>6</v>
      </c>
      <c r="B145" s="88" t="s">
        <v>6</v>
      </c>
      <c r="C145" s="97">
        <v>6</v>
      </c>
      <c r="D145" s="96"/>
      <c r="E145" s="97">
        <v>2</v>
      </c>
      <c r="F145" s="97">
        <v>4</v>
      </c>
      <c r="J145" s="63" t="s">
        <v>93</v>
      </c>
      <c r="K145" s="128">
        <v>2</v>
      </c>
      <c r="L145" s="122"/>
      <c r="M145" s="122"/>
      <c r="N145" s="121">
        <v>2</v>
      </c>
      <c r="O145" s="48"/>
      <c r="P145" s="48"/>
    </row>
    <row r="146" spans="1:16" ht="15" x14ac:dyDescent="0.2">
      <c r="A146" s="64" t="s">
        <v>8</v>
      </c>
      <c r="B146" s="88" t="s">
        <v>8</v>
      </c>
      <c r="C146" s="97">
        <v>4</v>
      </c>
      <c r="D146" s="96"/>
      <c r="E146" s="96"/>
      <c r="F146" s="97">
        <v>4</v>
      </c>
      <c r="J146" s="64" t="s">
        <v>6</v>
      </c>
      <c r="K146" s="129"/>
      <c r="L146" s="124"/>
      <c r="M146" s="124"/>
      <c r="N146" s="123"/>
      <c r="O146" s="48"/>
      <c r="P146" s="48"/>
    </row>
    <row r="147" spans="1:16" ht="15" x14ac:dyDescent="0.2">
      <c r="A147" s="63" t="s">
        <v>93</v>
      </c>
      <c r="B147" s="87" t="s">
        <v>93</v>
      </c>
      <c r="C147" s="94">
        <v>2</v>
      </c>
      <c r="D147" s="98"/>
      <c r="E147" s="98"/>
      <c r="F147" s="94">
        <v>2</v>
      </c>
      <c r="H147" s="86" t="s">
        <v>93</v>
      </c>
      <c r="I147" s="118">
        <v>6.5</v>
      </c>
      <c r="J147" s="64" t="s">
        <v>8</v>
      </c>
      <c r="K147" s="130">
        <v>2</v>
      </c>
      <c r="L147" s="79"/>
      <c r="M147" s="79"/>
      <c r="N147" s="79">
        <v>2</v>
      </c>
      <c r="O147" s="48"/>
      <c r="P147" s="48"/>
    </row>
    <row r="148" spans="1:16" ht="15.75" x14ac:dyDescent="0.25">
      <c r="A148" s="64" t="s">
        <v>6</v>
      </c>
      <c r="H148" s="116" t="s">
        <v>6</v>
      </c>
      <c r="I148" s="119">
        <v>3.5</v>
      </c>
      <c r="O148" s="84">
        <f>SUM(O3:O147)</f>
        <v>98</v>
      </c>
      <c r="P148" s="84">
        <f>SUM(P3:P147)</f>
        <v>22010</v>
      </c>
    </row>
    <row r="149" spans="1:16" x14ac:dyDescent="0.2">
      <c r="A149" s="99" t="s">
        <v>8</v>
      </c>
      <c r="B149" s="100" t="s">
        <v>8</v>
      </c>
      <c r="C149" s="101">
        <v>2</v>
      </c>
      <c r="D149" s="102"/>
      <c r="E149" s="102"/>
      <c r="F149" s="101">
        <v>2</v>
      </c>
      <c r="H149" s="116" t="s">
        <v>8</v>
      </c>
      <c r="I149" s="119">
        <v>3</v>
      </c>
    </row>
    <row r="150" spans="1:16" x14ac:dyDescent="0.2">
      <c r="B150" s="105"/>
      <c r="C150" s="106"/>
      <c r="D150" s="107"/>
      <c r="E150" s="107"/>
      <c r="F150" s="106"/>
    </row>
    <row r="151" spans="1:16" x14ac:dyDescent="0.2">
      <c r="B151" s="108"/>
      <c r="C151" s="109"/>
      <c r="D151" s="110"/>
      <c r="E151" s="110"/>
      <c r="F151" s="109"/>
    </row>
    <row r="152" spans="1:16" x14ac:dyDescent="0.2">
      <c r="B152" s="105"/>
      <c r="C152" s="106"/>
      <c r="D152" s="107"/>
      <c r="E152" s="107"/>
      <c r="F152" s="106"/>
    </row>
    <row r="153" spans="1:16" x14ac:dyDescent="0.2">
      <c r="B153" s="108"/>
      <c r="C153" s="109"/>
      <c r="D153" s="110"/>
      <c r="E153" s="110"/>
      <c r="F153" s="109"/>
    </row>
    <row r="154" spans="1:16" x14ac:dyDescent="0.2">
      <c r="B154" s="105"/>
      <c r="C154" s="106"/>
      <c r="D154" s="107"/>
      <c r="E154" s="107"/>
      <c r="F154" s="106"/>
    </row>
    <row r="155" spans="1:16" x14ac:dyDescent="0.2">
      <c r="B155" s="108"/>
      <c r="C155" s="109"/>
      <c r="D155" s="110"/>
      <c r="E155" s="110"/>
      <c r="F155" s="109"/>
    </row>
    <row r="156" spans="1:16" ht="12.75" x14ac:dyDescent="0.2">
      <c r="B156" s="103"/>
      <c r="C156" s="104"/>
      <c r="D156" s="104"/>
      <c r="E156" s="104"/>
      <c r="F156" s="104"/>
    </row>
    <row r="157" spans="1:16" x14ac:dyDescent="0.2">
      <c r="B157" s="105"/>
      <c r="C157" s="106"/>
      <c r="D157" s="107"/>
      <c r="E157" s="107"/>
      <c r="F157" s="106"/>
    </row>
    <row r="158" spans="1:16" x14ac:dyDescent="0.2">
      <c r="B158" s="108"/>
      <c r="C158" s="109"/>
      <c r="D158" s="110"/>
      <c r="E158" s="110"/>
      <c r="F158" s="109"/>
    </row>
    <row r="159" spans="1:16" x14ac:dyDescent="0.2">
      <c r="B159" s="108"/>
      <c r="C159" s="109"/>
      <c r="D159" s="110"/>
      <c r="E159" s="110"/>
      <c r="F159" s="109"/>
    </row>
    <row r="160" spans="1:16" x14ac:dyDescent="0.2">
      <c r="B160" s="105"/>
      <c r="C160" s="106"/>
      <c r="D160" s="106"/>
      <c r="E160" s="107"/>
      <c r="F160" s="106"/>
    </row>
    <row r="161" spans="2:6" x14ac:dyDescent="0.2">
      <c r="B161" s="108"/>
      <c r="C161" s="109"/>
      <c r="D161" s="109"/>
      <c r="E161" s="110"/>
      <c r="F161" s="109"/>
    </row>
    <row r="162" spans="2:6" x14ac:dyDescent="0.2">
      <c r="B162" s="105"/>
      <c r="C162" s="111"/>
      <c r="D162" s="107"/>
      <c r="E162" s="106"/>
      <c r="F162" s="111"/>
    </row>
    <row r="163" spans="2:6" x14ac:dyDescent="0.2">
      <c r="B163" s="108"/>
      <c r="C163" s="112"/>
      <c r="D163" s="110"/>
      <c r="E163" s="109"/>
      <c r="F163" s="112"/>
    </row>
    <row r="164" spans="2:6" x14ac:dyDescent="0.2">
      <c r="B164" s="105"/>
      <c r="C164" s="111"/>
      <c r="D164" s="107"/>
      <c r="E164" s="107"/>
      <c r="F164" s="111"/>
    </row>
    <row r="165" spans="2:6" x14ac:dyDescent="0.2">
      <c r="B165" s="108"/>
      <c r="C165" s="112"/>
      <c r="D165" s="110"/>
      <c r="E165" s="110"/>
      <c r="F165" s="112"/>
    </row>
    <row r="166" spans="2:6" x14ac:dyDescent="0.2">
      <c r="B166" s="105"/>
      <c r="C166" s="111"/>
      <c r="D166" s="107"/>
      <c r="E166" s="107"/>
      <c r="F166" s="111"/>
    </row>
    <row r="167" spans="2:6" x14ac:dyDescent="0.2">
      <c r="B167" s="108"/>
      <c r="C167" s="112"/>
      <c r="D167" s="110"/>
      <c r="E167" s="110"/>
      <c r="F167" s="112"/>
    </row>
    <row r="168" spans="2:6" x14ac:dyDescent="0.2">
      <c r="B168" s="105"/>
      <c r="C168" s="106"/>
      <c r="D168" s="107"/>
      <c r="E168" s="107"/>
      <c r="F168" s="106"/>
    </row>
    <row r="169" spans="2:6" x14ac:dyDescent="0.2">
      <c r="B169" s="108"/>
      <c r="C169" s="109"/>
      <c r="D169" s="110"/>
      <c r="E169" s="110"/>
      <c r="F169" s="109"/>
    </row>
    <row r="170" spans="2:6" x14ac:dyDescent="0.2">
      <c r="B170" s="105"/>
      <c r="C170" s="107"/>
      <c r="D170" s="106"/>
      <c r="E170" s="107"/>
      <c r="F170" s="106"/>
    </row>
    <row r="171" spans="2:6" x14ac:dyDescent="0.2">
      <c r="B171" s="108"/>
      <c r="C171" s="110"/>
      <c r="D171" s="109"/>
      <c r="E171" s="110"/>
      <c r="F171" s="109"/>
    </row>
    <row r="172" spans="2:6" x14ac:dyDescent="0.2">
      <c r="B172" s="105"/>
      <c r="C172" s="111"/>
      <c r="D172" s="106"/>
      <c r="E172" s="107"/>
      <c r="F172" s="111"/>
    </row>
    <row r="173" spans="2:6" x14ac:dyDescent="0.2">
      <c r="B173" s="108"/>
      <c r="C173" s="112"/>
      <c r="D173" s="109"/>
      <c r="E173" s="110"/>
      <c r="F173" s="112"/>
    </row>
    <row r="174" spans="2:6" x14ac:dyDescent="0.2">
      <c r="B174" s="105"/>
      <c r="C174" s="106"/>
      <c r="D174" s="106"/>
      <c r="E174" s="107"/>
      <c r="F174" s="106"/>
    </row>
    <row r="175" spans="2:6" x14ac:dyDescent="0.2">
      <c r="B175" s="108"/>
      <c r="C175" s="109"/>
      <c r="D175" s="109"/>
      <c r="E175" s="110"/>
      <c r="F175" s="109"/>
    </row>
    <row r="176" spans="2:6" x14ac:dyDescent="0.2">
      <c r="B176" s="105"/>
      <c r="C176" s="111"/>
      <c r="D176" s="106"/>
      <c r="E176" s="106"/>
      <c r="F176" s="111"/>
    </row>
    <row r="177" spans="2:6" x14ac:dyDescent="0.2">
      <c r="B177" s="108"/>
      <c r="C177" s="112"/>
      <c r="D177" s="109"/>
      <c r="E177" s="109"/>
      <c r="F177" s="112"/>
    </row>
    <row r="178" spans="2:6" x14ac:dyDescent="0.2">
      <c r="B178" s="105"/>
      <c r="C178" s="106"/>
      <c r="D178" s="106"/>
      <c r="E178" s="111"/>
      <c r="F178" s="111"/>
    </row>
    <row r="179" spans="2:6" x14ac:dyDescent="0.2">
      <c r="B179" s="108"/>
      <c r="C179" s="109"/>
      <c r="D179" s="109"/>
      <c r="E179" s="112"/>
      <c r="F179" s="112"/>
    </row>
    <row r="180" spans="2:6" x14ac:dyDescent="0.2">
      <c r="B180" s="105"/>
      <c r="C180" s="106"/>
      <c r="D180" s="106"/>
      <c r="E180" s="107"/>
      <c r="F180" s="106"/>
    </row>
    <row r="181" spans="2:6" x14ac:dyDescent="0.2">
      <c r="B181" s="108"/>
      <c r="C181" s="109"/>
      <c r="D181" s="109"/>
      <c r="E181" s="110"/>
      <c r="F181" s="109"/>
    </row>
    <row r="182" spans="2:6" x14ac:dyDescent="0.2">
      <c r="B182" s="105"/>
      <c r="C182" s="107"/>
      <c r="D182" s="106"/>
      <c r="E182" s="107"/>
      <c r="F182" s="106"/>
    </row>
    <row r="183" spans="2:6" x14ac:dyDescent="0.2">
      <c r="B183" s="108"/>
      <c r="C183" s="110"/>
      <c r="D183" s="109"/>
      <c r="E183" s="110"/>
      <c r="F183" s="109"/>
    </row>
    <row r="184" spans="2:6" x14ac:dyDescent="0.2">
      <c r="B184" s="105"/>
      <c r="C184" s="106"/>
      <c r="D184" s="106"/>
      <c r="E184" s="107"/>
      <c r="F184" s="106"/>
    </row>
    <row r="185" spans="2:6" x14ac:dyDescent="0.2">
      <c r="B185" s="108"/>
      <c r="C185" s="109"/>
      <c r="D185" s="109"/>
      <c r="E185" s="110"/>
      <c r="F185" s="109"/>
    </row>
    <row r="186" spans="2:6" x14ac:dyDescent="0.2">
      <c r="B186" s="108"/>
      <c r="C186" s="109"/>
      <c r="D186" s="110"/>
      <c r="E186" s="110"/>
      <c r="F186" s="109"/>
    </row>
    <row r="187" spans="2:6" x14ac:dyDescent="0.2">
      <c r="B187" s="105"/>
      <c r="C187" s="106"/>
      <c r="D187" s="106"/>
      <c r="E187" s="107"/>
      <c r="F187" s="106"/>
    </row>
    <row r="188" spans="2:6" x14ac:dyDescent="0.2">
      <c r="B188" s="108"/>
      <c r="C188" s="109"/>
      <c r="D188" s="109"/>
      <c r="E188" s="110"/>
      <c r="F188" s="109"/>
    </row>
    <row r="189" spans="2:6" x14ac:dyDescent="0.2">
      <c r="B189" s="105"/>
      <c r="C189" s="106"/>
      <c r="D189" s="106"/>
      <c r="E189" s="106"/>
      <c r="F189" s="106"/>
    </row>
    <row r="190" spans="2:6" x14ac:dyDescent="0.2">
      <c r="B190" s="108"/>
      <c r="C190" s="109"/>
      <c r="D190" s="109"/>
      <c r="E190" s="109"/>
      <c r="F190" s="109"/>
    </row>
    <row r="191" spans="2:6" x14ac:dyDescent="0.2">
      <c r="B191" s="108"/>
      <c r="C191" s="109"/>
      <c r="D191" s="110"/>
      <c r="E191" s="110"/>
      <c r="F191" s="109"/>
    </row>
    <row r="192" spans="2:6" x14ac:dyDescent="0.2">
      <c r="B192" s="105"/>
      <c r="C192" s="111"/>
      <c r="D192" s="106"/>
      <c r="E192" s="107"/>
      <c r="F192" s="111"/>
    </row>
    <row r="193" spans="2:6" x14ac:dyDescent="0.2">
      <c r="B193" s="108"/>
      <c r="C193" s="112"/>
      <c r="D193" s="109"/>
      <c r="E193" s="110"/>
      <c r="F193" s="112"/>
    </row>
    <row r="194" spans="2:6" x14ac:dyDescent="0.2">
      <c r="B194" s="108"/>
      <c r="C194" s="109"/>
      <c r="D194" s="110"/>
      <c r="E194" s="110"/>
      <c r="F194" s="109"/>
    </row>
    <row r="195" spans="2:6" x14ac:dyDescent="0.2">
      <c r="B195" s="105"/>
      <c r="C195" s="106"/>
      <c r="D195" s="107"/>
      <c r="E195" s="107"/>
      <c r="F195" s="106"/>
    </row>
    <row r="196" spans="2:6" x14ac:dyDescent="0.2">
      <c r="B196" s="108"/>
      <c r="C196" s="109"/>
      <c r="D196" s="110"/>
      <c r="E196" s="110"/>
      <c r="F196" s="109"/>
    </row>
    <row r="197" spans="2:6" x14ac:dyDescent="0.2">
      <c r="B197" s="108"/>
      <c r="C197" s="109"/>
      <c r="D197" s="110"/>
      <c r="E197" s="110"/>
      <c r="F197" s="109"/>
    </row>
    <row r="198" spans="2:6" x14ac:dyDescent="0.2">
      <c r="B198" s="105"/>
      <c r="C198" s="107"/>
      <c r="D198" s="106"/>
      <c r="E198" s="107"/>
      <c r="F198" s="106"/>
    </row>
    <row r="199" spans="2:6" x14ac:dyDescent="0.2">
      <c r="B199" s="108"/>
      <c r="C199" s="110"/>
      <c r="D199" s="109"/>
      <c r="E199" s="110"/>
      <c r="F199" s="109"/>
    </row>
    <row r="200" spans="2:6" x14ac:dyDescent="0.2">
      <c r="B200" s="105"/>
      <c r="C200" s="107"/>
      <c r="D200" s="106"/>
      <c r="E200" s="107"/>
      <c r="F200" s="106"/>
    </row>
    <row r="201" spans="2:6" x14ac:dyDescent="0.2">
      <c r="B201" s="108"/>
      <c r="C201" s="110"/>
      <c r="D201" s="109"/>
      <c r="E201" s="110"/>
      <c r="F201" s="109"/>
    </row>
    <row r="202" spans="2:6" x14ac:dyDescent="0.2">
      <c r="B202" s="105"/>
      <c r="C202" s="106"/>
      <c r="D202" s="106"/>
      <c r="E202" s="107"/>
      <c r="F202" s="106"/>
    </row>
    <row r="203" spans="2:6" x14ac:dyDescent="0.2">
      <c r="B203" s="108"/>
      <c r="C203" s="109"/>
      <c r="D203" s="109"/>
      <c r="E203" s="110"/>
      <c r="F203" s="109"/>
    </row>
    <row r="204" spans="2:6" x14ac:dyDescent="0.2">
      <c r="B204" s="105"/>
      <c r="C204" s="111"/>
      <c r="D204" s="106"/>
      <c r="E204" s="107"/>
      <c r="F204" s="111"/>
    </row>
    <row r="205" spans="2:6" x14ac:dyDescent="0.2">
      <c r="B205" s="108"/>
      <c r="C205" s="110"/>
      <c r="D205" s="109"/>
      <c r="E205" s="110"/>
      <c r="F205" s="109"/>
    </row>
    <row r="206" spans="2:6" x14ac:dyDescent="0.2">
      <c r="B206" s="108"/>
      <c r="C206" s="112"/>
      <c r="D206" s="110"/>
      <c r="E206" s="110"/>
      <c r="F206" s="112"/>
    </row>
    <row r="207" spans="2:6" x14ac:dyDescent="0.2">
      <c r="B207" s="105"/>
      <c r="C207" s="106"/>
      <c r="D207" s="106"/>
      <c r="E207" s="107"/>
      <c r="F207" s="106"/>
    </row>
    <row r="208" spans="2:6" x14ac:dyDescent="0.2">
      <c r="B208" s="108"/>
      <c r="C208" s="109"/>
      <c r="D208" s="109"/>
      <c r="E208" s="110"/>
      <c r="F208" s="109"/>
    </row>
    <row r="209" spans="2:6" x14ac:dyDescent="0.2">
      <c r="B209" s="108"/>
      <c r="C209" s="109"/>
      <c r="D209" s="110"/>
      <c r="E209" s="110"/>
      <c r="F209" s="109"/>
    </row>
    <row r="210" spans="2:6" x14ac:dyDescent="0.2">
      <c r="B210" s="105"/>
      <c r="C210" s="106"/>
      <c r="D210" s="106"/>
      <c r="E210" s="111"/>
      <c r="F210" s="111"/>
    </row>
    <row r="211" spans="2:6" x14ac:dyDescent="0.2">
      <c r="B211" s="108"/>
      <c r="C211" s="109"/>
      <c r="D211" s="109"/>
      <c r="E211" s="112"/>
      <c r="F211" s="112"/>
    </row>
    <row r="212" spans="2:6" x14ac:dyDescent="0.2">
      <c r="B212" s="108"/>
      <c r="C212" s="109"/>
      <c r="D212" s="110"/>
      <c r="E212" s="110"/>
      <c r="F212" s="109"/>
    </row>
    <row r="213" spans="2:6" x14ac:dyDescent="0.2">
      <c r="B213" s="105"/>
      <c r="C213" s="106"/>
      <c r="D213" s="106"/>
      <c r="E213" s="107"/>
      <c r="F213" s="106"/>
    </row>
    <row r="214" spans="2:6" x14ac:dyDescent="0.2">
      <c r="B214" s="108"/>
      <c r="C214" s="110"/>
      <c r="D214" s="109"/>
      <c r="E214" s="110"/>
      <c r="F214" s="109"/>
    </row>
    <row r="215" spans="2:6" x14ac:dyDescent="0.2">
      <c r="B215" s="108"/>
      <c r="C215" s="109"/>
      <c r="D215" s="110"/>
      <c r="E215" s="110"/>
      <c r="F215" s="109"/>
    </row>
    <row r="216" spans="2:6" x14ac:dyDescent="0.2">
      <c r="B216" s="105"/>
      <c r="C216" s="111"/>
      <c r="D216" s="106"/>
      <c r="E216" s="107"/>
      <c r="F216" s="111"/>
    </row>
    <row r="217" spans="2:6" x14ac:dyDescent="0.2">
      <c r="B217" s="108"/>
      <c r="C217" s="112"/>
      <c r="D217" s="109"/>
      <c r="E217" s="110"/>
      <c r="F217" s="112"/>
    </row>
    <row r="218" spans="2:6" x14ac:dyDescent="0.2">
      <c r="B218" s="108"/>
      <c r="C218" s="109"/>
      <c r="D218" s="110"/>
      <c r="E218" s="110"/>
      <c r="F218" s="109"/>
    </row>
    <row r="219" spans="2:6" x14ac:dyDescent="0.2">
      <c r="B219" s="105"/>
      <c r="C219" s="106"/>
      <c r="D219" s="107"/>
      <c r="E219" s="107"/>
      <c r="F219" s="106"/>
    </row>
    <row r="220" spans="2:6" x14ac:dyDescent="0.2">
      <c r="B220" s="108"/>
      <c r="C220" s="109"/>
      <c r="D220" s="110"/>
      <c r="E220" s="110"/>
      <c r="F220" s="109"/>
    </row>
    <row r="221" spans="2:6" x14ac:dyDescent="0.2">
      <c r="B221" s="105"/>
      <c r="C221" s="106"/>
      <c r="D221" s="107"/>
      <c r="E221" s="107"/>
      <c r="F221" s="106"/>
    </row>
    <row r="222" spans="2:6" x14ac:dyDescent="0.2">
      <c r="B222" s="108"/>
      <c r="C222" s="109"/>
      <c r="D222" s="110"/>
      <c r="E222" s="110"/>
      <c r="F222" s="109"/>
    </row>
    <row r="223" spans="2:6" x14ac:dyDescent="0.2">
      <c r="B223" s="105"/>
      <c r="C223" s="106"/>
      <c r="D223" s="107"/>
      <c r="E223" s="107"/>
      <c r="F223" s="106"/>
    </row>
    <row r="224" spans="2:6" x14ac:dyDescent="0.2">
      <c r="B224" s="108"/>
      <c r="C224" s="109"/>
      <c r="D224" s="110"/>
      <c r="E224" s="110"/>
      <c r="F224" s="109"/>
    </row>
    <row r="225" spans="2:6" x14ac:dyDescent="0.2">
      <c r="B225" s="105"/>
      <c r="C225" s="106"/>
      <c r="D225" s="106"/>
      <c r="E225" s="107"/>
      <c r="F225" s="106"/>
    </row>
    <row r="226" spans="2:6" x14ac:dyDescent="0.2">
      <c r="B226" s="108"/>
      <c r="C226" s="109"/>
      <c r="D226" s="109"/>
      <c r="E226" s="110"/>
      <c r="F226" s="109"/>
    </row>
    <row r="227" spans="2:6" x14ac:dyDescent="0.2">
      <c r="B227" s="105"/>
      <c r="C227" s="106"/>
      <c r="D227" s="106"/>
      <c r="E227" s="107"/>
      <c r="F227" s="106"/>
    </row>
    <row r="228" spans="2:6" x14ac:dyDescent="0.2">
      <c r="B228" s="108"/>
      <c r="C228" s="109"/>
      <c r="D228" s="109"/>
      <c r="E228" s="110"/>
      <c r="F228" s="109"/>
    </row>
    <row r="229" spans="2:6" x14ac:dyDescent="0.2">
      <c r="B229" s="105"/>
      <c r="C229" s="106"/>
      <c r="D229" s="106"/>
      <c r="E229" s="107"/>
      <c r="F229" s="106"/>
    </row>
    <row r="230" spans="2:6" x14ac:dyDescent="0.2">
      <c r="B230" s="108"/>
      <c r="C230" s="109"/>
      <c r="D230" s="109"/>
      <c r="E230" s="110"/>
      <c r="F230" s="109"/>
    </row>
    <row r="231" spans="2:6" x14ac:dyDescent="0.2">
      <c r="B231" s="105"/>
      <c r="C231" s="106"/>
      <c r="D231" s="107"/>
      <c r="E231" s="111"/>
      <c r="F231" s="111"/>
    </row>
    <row r="232" spans="2:6" x14ac:dyDescent="0.2">
      <c r="B232" s="108"/>
      <c r="C232" s="109"/>
      <c r="D232" s="110"/>
      <c r="E232" s="112"/>
      <c r="F232" s="112"/>
    </row>
    <row r="233" spans="2:6" x14ac:dyDescent="0.2">
      <c r="B233" s="105"/>
      <c r="C233" s="106"/>
      <c r="D233" s="106"/>
      <c r="E233" s="107"/>
      <c r="F233" s="106"/>
    </row>
    <row r="234" spans="2:6" x14ac:dyDescent="0.2">
      <c r="B234" s="108"/>
      <c r="C234" s="109"/>
      <c r="D234" s="109"/>
      <c r="E234" s="110"/>
      <c r="F234" s="109"/>
    </row>
    <row r="235" spans="2:6" x14ac:dyDescent="0.2">
      <c r="B235" s="105"/>
      <c r="C235" s="106"/>
      <c r="D235" s="107"/>
      <c r="E235" s="111"/>
      <c r="F235" s="111"/>
    </row>
    <row r="236" spans="2:6" x14ac:dyDescent="0.2">
      <c r="B236" s="108"/>
      <c r="C236" s="109"/>
      <c r="D236" s="110"/>
      <c r="E236" s="112"/>
      <c r="F236" s="112"/>
    </row>
    <row r="237" spans="2:6" x14ac:dyDescent="0.2">
      <c r="B237" s="108"/>
      <c r="C237" s="109"/>
      <c r="D237" s="110"/>
      <c r="E237" s="110"/>
      <c r="F237" s="109"/>
    </row>
    <row r="238" spans="2:6" x14ac:dyDescent="0.2">
      <c r="B238" s="105"/>
      <c r="C238" s="107"/>
      <c r="D238" s="106"/>
      <c r="E238" s="107"/>
      <c r="F238" s="106"/>
    </row>
    <row r="239" spans="2:6" x14ac:dyDescent="0.2">
      <c r="B239" s="108"/>
      <c r="C239" s="110"/>
      <c r="D239" s="109"/>
      <c r="E239" s="110"/>
      <c r="F239" s="109"/>
    </row>
    <row r="240" spans="2:6" x14ac:dyDescent="0.2">
      <c r="B240" s="105"/>
      <c r="C240" s="106"/>
      <c r="D240" s="106"/>
      <c r="E240" s="107"/>
      <c r="F240" s="106"/>
    </row>
    <row r="241" spans="2:6" x14ac:dyDescent="0.2">
      <c r="B241" s="108"/>
      <c r="C241" s="109"/>
      <c r="D241" s="109"/>
      <c r="E241" s="110"/>
      <c r="F241" s="109"/>
    </row>
    <row r="242" spans="2:6" ht="12.75" x14ac:dyDescent="0.2">
      <c r="B242" s="113"/>
      <c r="C242" s="114"/>
      <c r="D242" s="104"/>
      <c r="E242" s="104"/>
      <c r="F242" s="115"/>
    </row>
  </sheetData>
  <mergeCells count="5">
    <mergeCell ref="O1:O2"/>
    <mergeCell ref="P1:P2"/>
    <mergeCell ref="Q1:Q2"/>
    <mergeCell ref="K1:N1"/>
    <mergeCell ref="C2:F2"/>
  </mergeCells>
  <conditionalFormatting sqref="P4:P147">
    <cfRule type="cellIs" dxfId="423" priority="1" operator="equal">
      <formula>0</formula>
    </cfRule>
  </conditionalFormatting>
  <conditionalFormatting sqref="O3:P147">
    <cfRule type="cellIs" dxfId="422" priority="2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4"/>
  <sheetViews>
    <sheetView topLeftCell="J25" workbookViewId="0">
      <selection activeCell="Q41" sqref="Q41"/>
    </sheetView>
  </sheetViews>
  <sheetFormatPr defaultRowHeight="11.25" x14ac:dyDescent="0.2"/>
  <cols>
    <col min="1" max="1" width="23.1640625" hidden="1" customWidth="1"/>
    <col min="2" max="2" width="26" hidden="1" customWidth="1"/>
    <col min="3" max="3" width="10.6640625" hidden="1" customWidth="1"/>
    <col min="4" max="4" width="12.1640625" hidden="1" customWidth="1"/>
    <col min="5" max="5" width="9.5" hidden="1" customWidth="1"/>
    <col min="6" max="6" width="13.5" hidden="1" customWidth="1"/>
    <col min="7" max="7" width="9.1640625" hidden="1" customWidth="1"/>
    <col min="8" max="8" width="25.1640625" hidden="1" customWidth="1"/>
    <col min="9" max="9" width="0" style="117" hidden="1" customWidth="1"/>
    <col min="10" max="10" width="34.5" customWidth="1"/>
    <col min="11" max="14" width="9.83203125" customWidth="1"/>
    <col min="16" max="16" width="11.5" bestFit="1" customWidth="1"/>
    <col min="17" max="17" width="26.33203125" bestFit="1" customWidth="1"/>
  </cols>
  <sheetData>
    <row r="1" spans="1:17" ht="12.75" x14ac:dyDescent="0.2">
      <c r="B1" s="85" t="s">
        <v>142</v>
      </c>
      <c r="C1" s="89"/>
      <c r="D1" s="89"/>
      <c r="E1" s="89"/>
      <c r="F1" s="89"/>
      <c r="J1" s="43" t="s">
        <v>0</v>
      </c>
      <c r="K1" s="459" t="s">
        <v>148</v>
      </c>
      <c r="L1" s="460"/>
      <c r="M1" s="460"/>
      <c r="N1" s="461"/>
      <c r="O1" s="455" t="s">
        <v>146</v>
      </c>
      <c r="P1" s="455" t="s">
        <v>72</v>
      </c>
      <c r="Q1" s="463" t="s">
        <v>71</v>
      </c>
    </row>
    <row r="2" spans="1:17" ht="12.75" x14ac:dyDescent="0.2">
      <c r="B2" s="85" t="s">
        <v>0</v>
      </c>
      <c r="C2" s="465" t="s">
        <v>136</v>
      </c>
      <c r="D2" s="465"/>
      <c r="E2" s="465"/>
      <c r="F2" s="465"/>
      <c r="J2" s="45"/>
      <c r="K2" s="44" t="s">
        <v>1</v>
      </c>
      <c r="L2" s="44" t="s">
        <v>2</v>
      </c>
      <c r="M2" s="44" t="s">
        <v>3</v>
      </c>
      <c r="N2" s="44" t="s">
        <v>4</v>
      </c>
      <c r="O2" s="456"/>
      <c r="P2" s="456"/>
      <c r="Q2" s="464"/>
    </row>
    <row r="3" spans="1:17" ht="15" x14ac:dyDescent="0.2">
      <c r="A3" s="43" t="s">
        <v>0</v>
      </c>
      <c r="B3" s="85" t="s">
        <v>135</v>
      </c>
      <c r="C3" s="90" t="s">
        <v>1</v>
      </c>
      <c r="D3" s="90" t="s">
        <v>2</v>
      </c>
      <c r="E3" s="90" t="s">
        <v>3</v>
      </c>
      <c r="F3" s="90" t="s">
        <v>4</v>
      </c>
      <c r="J3" s="3" t="s">
        <v>5</v>
      </c>
      <c r="K3" s="74">
        <v>1.5</v>
      </c>
      <c r="L3" s="74">
        <v>14</v>
      </c>
      <c r="M3" s="74"/>
      <c r="N3" s="74">
        <v>15.5</v>
      </c>
      <c r="O3" s="48"/>
      <c r="P3" s="48"/>
    </row>
    <row r="4" spans="1:17" ht="15" x14ac:dyDescent="0.2">
      <c r="A4" s="45"/>
      <c r="B4" s="86" t="s">
        <v>143</v>
      </c>
      <c r="C4" s="91">
        <v>590.5</v>
      </c>
      <c r="D4" s="92">
        <v>318</v>
      </c>
      <c r="E4" s="92">
        <v>155</v>
      </c>
      <c r="F4" s="91">
        <v>753.5</v>
      </c>
      <c r="J4" s="2" t="s">
        <v>6</v>
      </c>
      <c r="K4" s="59">
        <v>1.5</v>
      </c>
      <c r="L4" s="60">
        <v>10</v>
      </c>
      <c r="M4" s="60"/>
      <c r="N4" s="59">
        <v>11.5</v>
      </c>
      <c r="O4" s="48"/>
      <c r="P4" s="48"/>
    </row>
    <row r="5" spans="1:17" ht="15" x14ac:dyDescent="0.2">
      <c r="A5" s="3" t="s">
        <v>5</v>
      </c>
      <c r="B5" s="87" t="s">
        <v>5</v>
      </c>
      <c r="C5" s="93">
        <v>4.5</v>
      </c>
      <c r="D5" s="94">
        <v>4</v>
      </c>
      <c r="E5" s="94">
        <v>1</v>
      </c>
      <c r="F5" s="93">
        <v>7.5</v>
      </c>
      <c r="H5" s="86" t="s">
        <v>5</v>
      </c>
      <c r="I5" s="118">
        <v>23.5</v>
      </c>
      <c r="J5" s="2" t="s">
        <v>8</v>
      </c>
      <c r="K5" s="61"/>
      <c r="L5" s="60">
        <v>4</v>
      </c>
      <c r="M5" s="61"/>
      <c r="N5" s="60">
        <v>4</v>
      </c>
      <c r="O5" s="48"/>
      <c r="P5" s="48"/>
    </row>
    <row r="6" spans="1:17" ht="15" x14ac:dyDescent="0.2">
      <c r="A6" s="2" t="s">
        <v>6</v>
      </c>
      <c r="B6" s="88" t="s">
        <v>6</v>
      </c>
      <c r="C6" s="95">
        <v>4.5</v>
      </c>
      <c r="D6" s="96"/>
      <c r="E6" s="97">
        <v>1</v>
      </c>
      <c r="F6" s="95">
        <v>3.5</v>
      </c>
      <c r="H6" s="116" t="s">
        <v>6</v>
      </c>
      <c r="I6" s="119">
        <v>20.5</v>
      </c>
      <c r="J6" s="3" t="s">
        <v>7</v>
      </c>
      <c r="K6" s="74">
        <v>8.5</v>
      </c>
      <c r="L6" s="74">
        <v>8</v>
      </c>
      <c r="M6" s="74">
        <v>3.5</v>
      </c>
      <c r="N6" s="74">
        <v>13</v>
      </c>
      <c r="O6" s="48"/>
      <c r="P6" s="48"/>
    </row>
    <row r="7" spans="1:17" ht="15" x14ac:dyDescent="0.2">
      <c r="A7" s="2" t="s">
        <v>8</v>
      </c>
      <c r="B7" s="88" t="s">
        <v>8</v>
      </c>
      <c r="C7" s="96"/>
      <c r="D7" s="97">
        <v>4</v>
      </c>
      <c r="E7" s="96"/>
      <c r="F7" s="97">
        <v>4</v>
      </c>
      <c r="H7" s="116" t="s">
        <v>8</v>
      </c>
      <c r="I7" s="119">
        <v>3</v>
      </c>
      <c r="J7" s="2" t="s">
        <v>6</v>
      </c>
      <c r="K7" s="60">
        <v>5</v>
      </c>
      <c r="L7" s="60">
        <v>8</v>
      </c>
      <c r="M7" s="59">
        <v>3.5</v>
      </c>
      <c r="N7" s="59">
        <v>9.5</v>
      </c>
      <c r="O7" s="48"/>
      <c r="P7" s="48"/>
    </row>
    <row r="8" spans="1:17" ht="15" x14ac:dyDescent="0.2">
      <c r="A8" s="3" t="s">
        <v>7</v>
      </c>
      <c r="B8" s="87" t="s">
        <v>7</v>
      </c>
      <c r="C8" s="93">
        <v>8.5</v>
      </c>
      <c r="D8" s="94">
        <v>8</v>
      </c>
      <c r="E8" s="94">
        <v>4</v>
      </c>
      <c r="F8" s="93">
        <v>12.5</v>
      </c>
      <c r="H8" s="86" t="s">
        <v>7</v>
      </c>
      <c r="I8" s="118">
        <v>24.5</v>
      </c>
      <c r="J8" s="2" t="s">
        <v>8</v>
      </c>
      <c r="K8" s="59">
        <v>3.5</v>
      </c>
      <c r="L8" s="61"/>
      <c r="M8" s="61"/>
      <c r="N8" s="59">
        <v>3.5</v>
      </c>
      <c r="O8" s="48"/>
      <c r="P8" s="48"/>
    </row>
    <row r="9" spans="1:17" ht="15" x14ac:dyDescent="0.2">
      <c r="A9" s="2" t="s">
        <v>6</v>
      </c>
      <c r="B9" s="88" t="s">
        <v>6</v>
      </c>
      <c r="C9" s="97">
        <v>5</v>
      </c>
      <c r="D9" s="97">
        <v>8</v>
      </c>
      <c r="E9" s="97">
        <v>4</v>
      </c>
      <c r="F9" s="97">
        <v>9</v>
      </c>
      <c r="H9" s="116" t="s">
        <v>6</v>
      </c>
      <c r="I9" s="119">
        <v>22.5</v>
      </c>
      <c r="J9" s="3" t="s">
        <v>9</v>
      </c>
      <c r="K9" s="74">
        <v>14.5</v>
      </c>
      <c r="L9" s="74"/>
      <c r="M9" s="74"/>
      <c r="N9" s="74">
        <v>14.5</v>
      </c>
      <c r="O9" s="48"/>
      <c r="P9" s="48"/>
    </row>
    <row r="10" spans="1:17" ht="15" x14ac:dyDescent="0.2">
      <c r="A10" s="2" t="s">
        <v>8</v>
      </c>
      <c r="B10" s="88" t="s">
        <v>8</v>
      </c>
      <c r="C10" s="95">
        <v>3.5</v>
      </c>
      <c r="D10" s="96"/>
      <c r="E10" s="96"/>
      <c r="F10" s="95">
        <v>3.5</v>
      </c>
      <c r="H10" s="116" t="s">
        <v>8</v>
      </c>
      <c r="I10" s="119">
        <v>2</v>
      </c>
      <c r="J10" s="2" t="s">
        <v>6</v>
      </c>
      <c r="K10" s="59">
        <v>11</v>
      </c>
      <c r="L10" s="60"/>
      <c r="M10" s="61"/>
      <c r="N10" s="59">
        <v>11</v>
      </c>
      <c r="O10" s="48"/>
      <c r="P10" s="48"/>
    </row>
    <row r="11" spans="1:17" ht="15" x14ac:dyDescent="0.2">
      <c r="A11" s="3" t="s">
        <v>9</v>
      </c>
      <c r="B11" s="87" t="s">
        <v>9</v>
      </c>
      <c r="C11" s="94">
        <v>15</v>
      </c>
      <c r="D11" s="98"/>
      <c r="E11" s="93">
        <v>0.5</v>
      </c>
      <c r="F11" s="93">
        <v>14.5</v>
      </c>
      <c r="H11" s="86" t="s">
        <v>9</v>
      </c>
      <c r="I11" s="118">
        <v>22</v>
      </c>
      <c r="J11" s="2" t="s">
        <v>8</v>
      </c>
      <c r="K11" s="59">
        <v>3.5</v>
      </c>
      <c r="L11" s="61"/>
      <c r="M11" s="61"/>
      <c r="N11" s="59">
        <v>3.5</v>
      </c>
      <c r="O11" s="48"/>
      <c r="P11" s="48"/>
    </row>
    <row r="12" spans="1:17" ht="15" x14ac:dyDescent="0.2">
      <c r="A12" s="2" t="s">
        <v>6</v>
      </c>
      <c r="B12" s="88" t="s">
        <v>6</v>
      </c>
      <c r="C12" s="95">
        <v>11.5</v>
      </c>
      <c r="D12" s="96"/>
      <c r="E12" s="95">
        <v>0.5</v>
      </c>
      <c r="F12" s="97">
        <v>11</v>
      </c>
      <c r="H12" s="116" t="s">
        <v>6</v>
      </c>
      <c r="I12" s="119">
        <v>18.5</v>
      </c>
      <c r="J12" s="3" t="s">
        <v>10</v>
      </c>
      <c r="K12" s="74">
        <v>5.5</v>
      </c>
      <c r="L12" s="75"/>
      <c r="M12" s="75">
        <v>1</v>
      </c>
      <c r="N12" s="74">
        <v>4.5</v>
      </c>
      <c r="O12" s="48"/>
      <c r="P12" s="48"/>
    </row>
    <row r="13" spans="1:17" ht="15" x14ac:dyDescent="0.2">
      <c r="A13" s="2" t="s">
        <v>8</v>
      </c>
      <c r="B13" s="88" t="s">
        <v>8</v>
      </c>
      <c r="C13" s="95">
        <v>3.5</v>
      </c>
      <c r="D13" s="96"/>
      <c r="E13" s="96"/>
      <c r="F13" s="95">
        <v>3.5</v>
      </c>
      <c r="H13" s="116" t="s">
        <v>8</v>
      </c>
      <c r="I13" s="119">
        <v>3.5</v>
      </c>
      <c r="J13" s="2" t="s">
        <v>6</v>
      </c>
      <c r="K13" s="59">
        <v>5.5</v>
      </c>
      <c r="L13" s="60"/>
      <c r="M13" s="60">
        <v>1</v>
      </c>
      <c r="N13" s="59">
        <v>4.5</v>
      </c>
      <c r="O13" s="48"/>
      <c r="P13" s="48"/>
    </row>
    <row r="14" spans="1:17" ht="15" x14ac:dyDescent="0.2">
      <c r="A14" s="2"/>
      <c r="B14" s="88"/>
      <c r="C14" s="95"/>
      <c r="D14" s="96"/>
      <c r="E14" s="96"/>
      <c r="F14" s="95"/>
      <c r="H14" s="116"/>
      <c r="I14" s="119"/>
      <c r="J14" s="3" t="s">
        <v>149</v>
      </c>
      <c r="K14" s="59"/>
      <c r="L14" s="60"/>
      <c r="M14" s="60"/>
      <c r="N14" s="59"/>
      <c r="O14" s="48"/>
      <c r="P14" s="48"/>
    </row>
    <row r="15" spans="1:17" ht="15" x14ac:dyDescent="0.2">
      <c r="A15" s="2"/>
      <c r="B15" s="88"/>
      <c r="C15" s="95"/>
      <c r="D15" s="96"/>
      <c r="E15" s="96"/>
      <c r="F15" s="95"/>
      <c r="H15" s="116"/>
      <c r="I15" s="119"/>
      <c r="J15" s="2" t="s">
        <v>6</v>
      </c>
      <c r="K15" s="59"/>
      <c r="L15" s="60"/>
      <c r="M15" s="60"/>
      <c r="N15" s="59"/>
      <c r="O15" s="48">
        <v>1</v>
      </c>
      <c r="P15" s="48">
        <v>220</v>
      </c>
    </row>
    <row r="16" spans="1:17" ht="15" x14ac:dyDescent="0.2">
      <c r="A16" s="3" t="s">
        <v>10</v>
      </c>
      <c r="B16" s="87" t="s">
        <v>10</v>
      </c>
      <c r="C16" s="93">
        <v>5.5</v>
      </c>
      <c r="D16" s="98"/>
      <c r="E16" s="93">
        <v>1.5</v>
      </c>
      <c r="F16" s="94">
        <v>4</v>
      </c>
      <c r="H16" s="86" t="s">
        <v>10</v>
      </c>
      <c r="I16" s="118">
        <v>15.5</v>
      </c>
      <c r="J16" s="63" t="s">
        <v>94</v>
      </c>
      <c r="K16" s="128">
        <v>1</v>
      </c>
      <c r="L16" s="122"/>
      <c r="M16" s="122"/>
      <c r="N16" s="121">
        <v>1</v>
      </c>
      <c r="O16" s="48"/>
      <c r="P16" s="48"/>
    </row>
    <row r="17" spans="1:16" ht="15" x14ac:dyDescent="0.2">
      <c r="A17" s="2" t="s">
        <v>6</v>
      </c>
      <c r="B17" s="88" t="s">
        <v>6</v>
      </c>
      <c r="C17" s="95">
        <v>5.5</v>
      </c>
      <c r="D17" s="96"/>
      <c r="E17" s="95">
        <v>1.5</v>
      </c>
      <c r="F17" s="97">
        <v>4</v>
      </c>
      <c r="H17" s="116" t="s">
        <v>6</v>
      </c>
      <c r="I17" s="119">
        <v>15.5</v>
      </c>
      <c r="J17" s="64" t="s">
        <v>6</v>
      </c>
      <c r="K17" s="129">
        <v>1</v>
      </c>
      <c r="L17" s="124"/>
      <c r="M17" s="124"/>
      <c r="N17" s="123">
        <v>1</v>
      </c>
      <c r="O17" s="48"/>
      <c r="P17" s="48"/>
    </row>
    <row r="18" spans="1:16" ht="15" x14ac:dyDescent="0.2">
      <c r="A18" s="63" t="s">
        <v>94</v>
      </c>
      <c r="B18" s="87" t="s">
        <v>94</v>
      </c>
      <c r="C18" s="94">
        <v>1</v>
      </c>
      <c r="D18" s="98"/>
      <c r="E18" s="98"/>
      <c r="F18" s="94">
        <v>1</v>
      </c>
      <c r="H18" s="86"/>
      <c r="I18" s="118"/>
      <c r="J18" s="63" t="s">
        <v>85</v>
      </c>
      <c r="K18" s="128">
        <v>5</v>
      </c>
      <c r="L18" s="122"/>
      <c r="M18" s="122"/>
      <c r="N18" s="121">
        <v>5</v>
      </c>
      <c r="O18" s="48"/>
      <c r="P18" s="48"/>
    </row>
    <row r="19" spans="1:16" ht="15" x14ac:dyDescent="0.2">
      <c r="A19" s="64" t="s">
        <v>6</v>
      </c>
      <c r="B19" s="88" t="s">
        <v>6</v>
      </c>
      <c r="C19" s="97">
        <v>1</v>
      </c>
      <c r="D19" s="96"/>
      <c r="E19" s="96"/>
      <c r="F19" s="97">
        <v>1</v>
      </c>
      <c r="H19" s="116"/>
      <c r="I19" s="119"/>
      <c r="J19" s="64" t="s">
        <v>6</v>
      </c>
      <c r="K19" s="129">
        <v>3.5</v>
      </c>
      <c r="L19" s="124"/>
      <c r="M19" s="124"/>
      <c r="N19" s="123">
        <v>3.5</v>
      </c>
      <c r="O19" s="48"/>
      <c r="P19" s="48"/>
    </row>
    <row r="20" spans="1:16" ht="15" x14ac:dyDescent="0.2">
      <c r="A20" s="63" t="s">
        <v>85</v>
      </c>
      <c r="B20" s="87" t="s">
        <v>85</v>
      </c>
      <c r="C20" s="94">
        <v>5</v>
      </c>
      <c r="D20" s="98"/>
      <c r="E20" s="98"/>
      <c r="F20" s="94">
        <v>5</v>
      </c>
      <c r="H20" s="86" t="s">
        <v>85</v>
      </c>
      <c r="I20" s="118">
        <v>10.5</v>
      </c>
      <c r="J20" s="64" t="s">
        <v>8</v>
      </c>
      <c r="K20" s="129">
        <v>1.5</v>
      </c>
      <c r="L20" s="124"/>
      <c r="M20" s="124"/>
      <c r="N20" s="123">
        <v>1.5</v>
      </c>
      <c r="O20" s="48"/>
      <c r="P20" s="48"/>
    </row>
    <row r="21" spans="1:16" ht="15" x14ac:dyDescent="0.2">
      <c r="A21" s="64" t="s">
        <v>6</v>
      </c>
      <c r="B21" s="88" t="s">
        <v>6</v>
      </c>
      <c r="C21" s="95">
        <v>3.5</v>
      </c>
      <c r="D21" s="96"/>
      <c r="E21" s="96"/>
      <c r="F21" s="95">
        <v>3.5</v>
      </c>
      <c r="H21" s="116" t="s">
        <v>6</v>
      </c>
      <c r="I21" s="119">
        <v>9</v>
      </c>
      <c r="J21" s="3" t="s">
        <v>11</v>
      </c>
      <c r="K21" s="75">
        <v>10</v>
      </c>
      <c r="L21" s="76"/>
      <c r="M21" s="75">
        <v>2</v>
      </c>
      <c r="N21" s="75">
        <v>8</v>
      </c>
      <c r="O21" s="48"/>
      <c r="P21" s="48"/>
    </row>
    <row r="22" spans="1:16" ht="15" x14ac:dyDescent="0.2">
      <c r="A22" s="64" t="s">
        <v>8</v>
      </c>
      <c r="B22" s="88" t="s">
        <v>8</v>
      </c>
      <c r="C22" s="95">
        <v>1.5</v>
      </c>
      <c r="D22" s="96"/>
      <c r="E22" s="96"/>
      <c r="F22" s="95">
        <v>1.5</v>
      </c>
      <c r="H22" s="116" t="s">
        <v>8</v>
      </c>
      <c r="I22" s="119">
        <v>1.5</v>
      </c>
      <c r="J22" s="2" t="s">
        <v>6</v>
      </c>
      <c r="K22" s="60">
        <v>10</v>
      </c>
      <c r="L22" s="61"/>
      <c r="M22" s="60">
        <v>2</v>
      </c>
      <c r="N22" s="60">
        <v>8</v>
      </c>
      <c r="O22" s="48"/>
      <c r="P22" s="48"/>
    </row>
    <row r="23" spans="1:16" ht="15" x14ac:dyDescent="0.2">
      <c r="A23" s="3" t="s">
        <v>11</v>
      </c>
      <c r="B23" s="87" t="s">
        <v>11</v>
      </c>
      <c r="C23" s="94">
        <v>11</v>
      </c>
      <c r="D23" s="98"/>
      <c r="E23" s="94">
        <v>4</v>
      </c>
      <c r="F23" s="94">
        <v>7</v>
      </c>
      <c r="H23" s="86" t="s">
        <v>11</v>
      </c>
      <c r="I23" s="118">
        <v>4.5</v>
      </c>
      <c r="J23" s="3" t="s">
        <v>12</v>
      </c>
      <c r="K23" s="76">
        <v>4.5</v>
      </c>
      <c r="L23" s="75"/>
      <c r="M23" s="75">
        <v>2</v>
      </c>
      <c r="N23" s="75">
        <v>2.5</v>
      </c>
      <c r="O23" s="48"/>
      <c r="P23" s="48"/>
    </row>
    <row r="24" spans="1:16" ht="15" x14ac:dyDescent="0.2">
      <c r="A24" s="2" t="s">
        <v>6</v>
      </c>
      <c r="B24" s="88" t="s">
        <v>6</v>
      </c>
      <c r="C24" s="97">
        <v>11</v>
      </c>
      <c r="D24" s="96"/>
      <c r="E24" s="97">
        <v>4</v>
      </c>
      <c r="F24" s="97">
        <v>7</v>
      </c>
      <c r="H24" s="116" t="s">
        <v>6</v>
      </c>
      <c r="I24" s="119">
        <v>4.5</v>
      </c>
      <c r="J24" s="2" t="s">
        <v>6</v>
      </c>
      <c r="K24" s="61">
        <v>4.5</v>
      </c>
      <c r="L24" s="60"/>
      <c r="M24" s="60">
        <v>2</v>
      </c>
      <c r="N24" s="60">
        <v>2.5</v>
      </c>
      <c r="O24" s="48"/>
      <c r="P24" s="48"/>
    </row>
    <row r="25" spans="1:16" ht="15" x14ac:dyDescent="0.2">
      <c r="A25" s="3" t="s">
        <v>12</v>
      </c>
      <c r="B25" s="87" t="s">
        <v>12</v>
      </c>
      <c r="C25" s="94">
        <v>8</v>
      </c>
      <c r="D25" s="98"/>
      <c r="E25" s="93">
        <v>7.5</v>
      </c>
      <c r="F25" s="93">
        <v>0.5</v>
      </c>
      <c r="H25" s="86" t="s">
        <v>12</v>
      </c>
      <c r="I25" s="118">
        <v>16.5</v>
      </c>
      <c r="J25" s="3" t="s">
        <v>13</v>
      </c>
      <c r="K25" s="74">
        <v>28.5</v>
      </c>
      <c r="L25" s="74"/>
      <c r="M25" s="74">
        <v>3</v>
      </c>
      <c r="N25" s="74">
        <v>25.5</v>
      </c>
      <c r="O25" s="48"/>
      <c r="P25" s="48"/>
    </row>
    <row r="26" spans="1:16" ht="15" x14ac:dyDescent="0.2">
      <c r="A26" s="2" t="s">
        <v>6</v>
      </c>
      <c r="B26" s="88" t="s">
        <v>6</v>
      </c>
      <c r="C26" s="97">
        <v>8</v>
      </c>
      <c r="D26" s="96"/>
      <c r="E26" s="95">
        <v>7.5</v>
      </c>
      <c r="F26" s="95">
        <v>0.5</v>
      </c>
      <c r="H26" s="116" t="s">
        <v>6</v>
      </c>
      <c r="I26" s="119">
        <v>16.5</v>
      </c>
      <c r="J26" s="2" t="s">
        <v>6</v>
      </c>
      <c r="K26" s="120">
        <v>20</v>
      </c>
      <c r="L26" s="60"/>
      <c r="M26" s="61">
        <v>2</v>
      </c>
      <c r="N26" s="60">
        <v>18</v>
      </c>
      <c r="O26" s="48"/>
      <c r="P26" s="48"/>
    </row>
    <row r="27" spans="1:16" ht="15" x14ac:dyDescent="0.2">
      <c r="A27" s="3" t="s">
        <v>13</v>
      </c>
      <c r="B27" s="87" t="s">
        <v>13</v>
      </c>
      <c r="C27" s="94">
        <v>29</v>
      </c>
      <c r="D27" s="98"/>
      <c r="E27" s="93">
        <v>2.5</v>
      </c>
      <c r="F27" s="93">
        <v>26.5</v>
      </c>
      <c r="H27" s="86" t="s">
        <v>13</v>
      </c>
      <c r="I27" s="118">
        <v>40</v>
      </c>
      <c r="J27" s="2" t="s">
        <v>8</v>
      </c>
      <c r="K27" s="59">
        <v>8.5</v>
      </c>
      <c r="L27" s="60"/>
      <c r="M27" s="61">
        <v>1</v>
      </c>
      <c r="N27" s="59">
        <v>7.5</v>
      </c>
      <c r="O27" s="48"/>
      <c r="P27" s="48"/>
    </row>
    <row r="28" spans="1:16" ht="15" x14ac:dyDescent="0.2">
      <c r="A28" s="2" t="s">
        <v>6</v>
      </c>
      <c r="B28" s="88" t="s">
        <v>6</v>
      </c>
      <c r="C28" s="97">
        <v>20</v>
      </c>
      <c r="D28" s="96"/>
      <c r="E28" s="96"/>
      <c r="F28" s="97">
        <v>20</v>
      </c>
      <c r="H28" s="116" t="s">
        <v>6</v>
      </c>
      <c r="I28" s="119">
        <v>33.5</v>
      </c>
      <c r="J28" s="3" t="s">
        <v>14</v>
      </c>
      <c r="K28" s="74">
        <v>17</v>
      </c>
      <c r="L28" s="74">
        <v>8</v>
      </c>
      <c r="M28" s="74"/>
      <c r="N28" s="74">
        <v>25</v>
      </c>
      <c r="O28" s="48"/>
      <c r="P28" s="48"/>
    </row>
    <row r="29" spans="1:16" ht="15" x14ac:dyDescent="0.2">
      <c r="A29" s="2" t="s">
        <v>8</v>
      </c>
      <c r="B29" s="88" t="s">
        <v>8</v>
      </c>
      <c r="C29" s="97">
        <v>9</v>
      </c>
      <c r="D29" s="96"/>
      <c r="E29" s="95">
        <v>2.5</v>
      </c>
      <c r="F29" s="95">
        <v>6.5</v>
      </c>
      <c r="H29" s="116" t="s">
        <v>8</v>
      </c>
      <c r="I29" s="119">
        <v>6.5</v>
      </c>
      <c r="J29" s="2" t="s">
        <v>6</v>
      </c>
      <c r="K29" s="60">
        <v>10</v>
      </c>
      <c r="L29" s="60">
        <v>8</v>
      </c>
      <c r="M29" s="60"/>
      <c r="N29" s="60">
        <v>18</v>
      </c>
      <c r="O29" s="48">
        <v>10</v>
      </c>
      <c r="P29" s="48">
        <v>2200</v>
      </c>
    </row>
    <row r="30" spans="1:16" ht="15" x14ac:dyDescent="0.2">
      <c r="A30" s="3" t="s">
        <v>14</v>
      </c>
      <c r="B30" s="87" t="s">
        <v>14</v>
      </c>
      <c r="C30" s="93">
        <v>20.5</v>
      </c>
      <c r="D30" s="94">
        <v>8</v>
      </c>
      <c r="E30" s="93">
        <v>1.5</v>
      </c>
      <c r="F30" s="94">
        <v>27</v>
      </c>
      <c r="H30" s="86" t="s">
        <v>14</v>
      </c>
      <c r="I30" s="118">
        <v>32.5</v>
      </c>
      <c r="J30" s="2" t="s">
        <v>8</v>
      </c>
      <c r="K30" s="60">
        <v>7</v>
      </c>
      <c r="L30" s="60"/>
      <c r="M30" s="61"/>
      <c r="N30" s="60">
        <v>7</v>
      </c>
      <c r="O30" s="48"/>
      <c r="P30" s="48"/>
    </row>
    <row r="31" spans="1:16" ht="15" x14ac:dyDescent="0.2">
      <c r="A31" s="2" t="s">
        <v>6</v>
      </c>
      <c r="B31" s="88" t="s">
        <v>6</v>
      </c>
      <c r="C31" s="95">
        <v>13.5</v>
      </c>
      <c r="D31" s="97">
        <v>8</v>
      </c>
      <c r="E31" s="95">
        <v>1.5</v>
      </c>
      <c r="F31" s="97">
        <v>20</v>
      </c>
      <c r="H31" s="116" t="s">
        <v>6</v>
      </c>
      <c r="I31" s="119">
        <v>29</v>
      </c>
      <c r="J31" s="3" t="s">
        <v>15</v>
      </c>
      <c r="K31" s="74">
        <v>9</v>
      </c>
      <c r="L31" s="74">
        <v>8</v>
      </c>
      <c r="M31" s="74">
        <v>1.5</v>
      </c>
      <c r="N31" s="74">
        <v>15.5</v>
      </c>
      <c r="O31" s="48"/>
      <c r="P31" s="48"/>
    </row>
    <row r="32" spans="1:16" ht="15" x14ac:dyDescent="0.2">
      <c r="A32" s="2" t="s">
        <v>8</v>
      </c>
      <c r="B32" s="88" t="s">
        <v>8</v>
      </c>
      <c r="C32" s="97">
        <v>7</v>
      </c>
      <c r="D32" s="96"/>
      <c r="E32" s="96"/>
      <c r="F32" s="97">
        <v>7</v>
      </c>
      <c r="H32" s="116" t="s">
        <v>8</v>
      </c>
      <c r="I32" s="119">
        <v>3.5</v>
      </c>
      <c r="J32" s="2" t="s">
        <v>6</v>
      </c>
      <c r="K32" s="60">
        <v>3</v>
      </c>
      <c r="L32" s="60">
        <v>8</v>
      </c>
      <c r="M32" s="60">
        <v>1.5</v>
      </c>
      <c r="N32" s="60">
        <v>9.5</v>
      </c>
      <c r="O32" s="48"/>
      <c r="P32" s="48"/>
    </row>
    <row r="33" spans="1:17" ht="15" x14ac:dyDescent="0.2">
      <c r="A33" s="3" t="s">
        <v>15</v>
      </c>
      <c r="B33" s="87" t="s">
        <v>15</v>
      </c>
      <c r="C33" s="93">
        <v>8.5</v>
      </c>
      <c r="D33" s="94">
        <v>8</v>
      </c>
      <c r="E33" s="98"/>
      <c r="F33" s="93">
        <v>16.5</v>
      </c>
      <c r="H33" s="86" t="s">
        <v>15</v>
      </c>
      <c r="I33" s="118">
        <v>24.5</v>
      </c>
      <c r="J33" s="2" t="s">
        <v>8</v>
      </c>
      <c r="K33" s="60">
        <v>6</v>
      </c>
      <c r="L33" s="61"/>
      <c r="M33" s="61"/>
      <c r="N33" s="60">
        <v>6</v>
      </c>
      <c r="O33" s="48"/>
      <c r="P33" s="48"/>
    </row>
    <row r="34" spans="1:17" ht="15.75" x14ac:dyDescent="0.2">
      <c r="A34" s="2" t="s">
        <v>6</v>
      </c>
      <c r="B34" s="88" t="s">
        <v>6</v>
      </c>
      <c r="C34" s="95">
        <v>2.5</v>
      </c>
      <c r="D34" s="97">
        <v>8</v>
      </c>
      <c r="E34" s="96"/>
      <c r="F34" s="95">
        <v>10.5</v>
      </c>
      <c r="H34" s="116" t="s">
        <v>6</v>
      </c>
      <c r="I34" s="119">
        <v>22</v>
      </c>
      <c r="J34" s="3" t="s">
        <v>16</v>
      </c>
      <c r="K34" s="74">
        <v>15</v>
      </c>
      <c r="L34" s="74">
        <v>8</v>
      </c>
      <c r="M34" s="74">
        <v>4.5</v>
      </c>
      <c r="N34" s="74">
        <v>18.5</v>
      </c>
      <c r="O34" s="48"/>
      <c r="P34" s="48"/>
      <c r="Q34" s="72"/>
    </row>
    <row r="35" spans="1:17" ht="15" x14ac:dyDescent="0.2">
      <c r="A35" s="2" t="s">
        <v>8</v>
      </c>
      <c r="B35" s="88" t="s">
        <v>8</v>
      </c>
      <c r="C35" s="97">
        <v>6</v>
      </c>
      <c r="D35" s="96"/>
      <c r="E35" s="96"/>
      <c r="F35" s="97">
        <v>6</v>
      </c>
      <c r="H35" s="116" t="s">
        <v>8</v>
      </c>
      <c r="I35" s="119">
        <v>2.5</v>
      </c>
      <c r="J35" s="2" t="s">
        <v>6</v>
      </c>
      <c r="K35" s="60">
        <v>7</v>
      </c>
      <c r="L35" s="60">
        <v>8</v>
      </c>
      <c r="M35" s="60">
        <v>4.5</v>
      </c>
      <c r="N35" s="60">
        <v>10.5</v>
      </c>
      <c r="O35" s="48"/>
      <c r="P35" s="48"/>
    </row>
    <row r="36" spans="1:17" ht="15" x14ac:dyDescent="0.2">
      <c r="A36" s="3" t="s">
        <v>16</v>
      </c>
      <c r="B36" s="87" t="s">
        <v>16</v>
      </c>
      <c r="C36" s="93">
        <v>17.5</v>
      </c>
      <c r="D36" s="94">
        <v>8</v>
      </c>
      <c r="E36" s="94">
        <v>4</v>
      </c>
      <c r="F36" s="93">
        <v>21.5</v>
      </c>
      <c r="H36" s="86" t="s">
        <v>16</v>
      </c>
      <c r="I36" s="118">
        <v>56</v>
      </c>
      <c r="J36" s="2" t="s">
        <v>8</v>
      </c>
      <c r="K36" s="60">
        <v>8</v>
      </c>
      <c r="L36" s="61"/>
      <c r="M36" s="61"/>
      <c r="N36" s="60">
        <v>8</v>
      </c>
      <c r="O36" s="48"/>
      <c r="P36" s="48"/>
    </row>
    <row r="37" spans="1:17" ht="15" x14ac:dyDescent="0.2">
      <c r="A37" s="2" t="s">
        <v>6</v>
      </c>
      <c r="B37" s="88" t="s">
        <v>6</v>
      </c>
      <c r="C37" s="95">
        <v>9.5</v>
      </c>
      <c r="D37" s="97">
        <v>8</v>
      </c>
      <c r="E37" s="97">
        <v>4</v>
      </c>
      <c r="F37" s="95">
        <v>13.5</v>
      </c>
      <c r="H37" s="116" t="s">
        <v>6</v>
      </c>
      <c r="I37" s="119">
        <v>48</v>
      </c>
      <c r="J37" s="3" t="s">
        <v>17</v>
      </c>
      <c r="K37" s="74">
        <v>7.5</v>
      </c>
      <c r="L37" s="74">
        <v>8</v>
      </c>
      <c r="M37" s="74">
        <v>1.5</v>
      </c>
      <c r="N37" s="74">
        <v>14</v>
      </c>
      <c r="O37" s="48"/>
      <c r="P37" s="48"/>
    </row>
    <row r="38" spans="1:17" ht="15" x14ac:dyDescent="0.2">
      <c r="A38" s="2" t="s">
        <v>8</v>
      </c>
      <c r="B38" s="88" t="s">
        <v>8</v>
      </c>
      <c r="C38" s="97">
        <v>8</v>
      </c>
      <c r="D38" s="96"/>
      <c r="E38" s="96"/>
      <c r="F38" s="97">
        <v>8</v>
      </c>
      <c r="H38" s="116" t="s">
        <v>8</v>
      </c>
      <c r="I38" s="119">
        <v>8</v>
      </c>
      <c r="J38" s="2" t="s">
        <v>6</v>
      </c>
      <c r="K38" s="60">
        <v>1.5</v>
      </c>
      <c r="L38" s="60">
        <v>8</v>
      </c>
      <c r="M38" s="61">
        <v>1.5</v>
      </c>
      <c r="N38" s="60">
        <v>8</v>
      </c>
      <c r="O38" s="48"/>
      <c r="P38" s="48"/>
    </row>
    <row r="39" spans="1:17" ht="15" x14ac:dyDescent="0.2">
      <c r="A39" s="3" t="s">
        <v>17</v>
      </c>
      <c r="B39" s="87" t="s">
        <v>17</v>
      </c>
      <c r="C39" s="93">
        <v>9.5</v>
      </c>
      <c r="D39" s="94">
        <v>8</v>
      </c>
      <c r="E39" s="98"/>
      <c r="F39" s="93">
        <v>17.5</v>
      </c>
      <c r="H39" s="86" t="s">
        <v>17</v>
      </c>
      <c r="I39" s="118">
        <v>22.5</v>
      </c>
      <c r="J39" s="2" t="s">
        <v>8</v>
      </c>
      <c r="K39" s="60">
        <v>6</v>
      </c>
      <c r="L39" s="61"/>
      <c r="M39" s="61"/>
      <c r="N39" s="60">
        <v>6</v>
      </c>
      <c r="O39" s="48"/>
      <c r="P39" s="48"/>
    </row>
    <row r="40" spans="1:17" ht="15" x14ac:dyDescent="0.2">
      <c r="A40" s="2" t="s">
        <v>6</v>
      </c>
      <c r="B40" s="88" t="s">
        <v>6</v>
      </c>
      <c r="C40" s="95">
        <v>3.5</v>
      </c>
      <c r="D40" s="97">
        <v>8</v>
      </c>
      <c r="E40" s="96"/>
      <c r="F40" s="95">
        <v>11.5</v>
      </c>
      <c r="H40" s="116" t="s">
        <v>6</v>
      </c>
      <c r="I40" s="119">
        <v>18.5</v>
      </c>
      <c r="J40" s="3" t="s">
        <v>18</v>
      </c>
      <c r="K40" s="74">
        <v>20.5</v>
      </c>
      <c r="L40" s="74">
        <v>8</v>
      </c>
      <c r="M40" s="74">
        <v>4</v>
      </c>
      <c r="N40" s="74">
        <v>24.5</v>
      </c>
      <c r="O40" s="48"/>
      <c r="P40" s="48"/>
    </row>
    <row r="41" spans="1:17" ht="15.75" x14ac:dyDescent="0.2">
      <c r="A41" s="2" t="s">
        <v>8</v>
      </c>
      <c r="B41" s="88" t="s">
        <v>8</v>
      </c>
      <c r="C41" s="97">
        <v>6</v>
      </c>
      <c r="D41" s="96"/>
      <c r="E41" s="96"/>
      <c r="F41" s="97">
        <v>6</v>
      </c>
      <c r="H41" s="116" t="s">
        <v>8</v>
      </c>
      <c r="I41" s="119">
        <v>4</v>
      </c>
      <c r="J41" s="2" t="s">
        <v>6</v>
      </c>
      <c r="K41" s="60">
        <v>11.5</v>
      </c>
      <c r="L41" s="60">
        <v>8</v>
      </c>
      <c r="M41" s="59">
        <v>4</v>
      </c>
      <c r="N41" s="59">
        <v>15.5</v>
      </c>
      <c r="O41" s="48">
        <v>10</v>
      </c>
      <c r="P41" s="48">
        <v>2200</v>
      </c>
      <c r="Q41" s="72" t="s">
        <v>83</v>
      </c>
    </row>
    <row r="42" spans="1:17" ht="15" x14ac:dyDescent="0.2">
      <c r="A42" s="3" t="s">
        <v>18</v>
      </c>
      <c r="B42" s="87" t="s">
        <v>18</v>
      </c>
      <c r="C42" s="93">
        <v>21.5</v>
      </c>
      <c r="D42" s="94">
        <v>8</v>
      </c>
      <c r="E42" s="93">
        <v>1.5</v>
      </c>
      <c r="F42" s="94">
        <v>28</v>
      </c>
      <c r="H42" s="86" t="s">
        <v>18</v>
      </c>
      <c r="I42" s="118">
        <v>75.5</v>
      </c>
      <c r="J42" s="2" t="s">
        <v>8</v>
      </c>
      <c r="K42" s="60">
        <v>9</v>
      </c>
      <c r="L42" s="60"/>
      <c r="M42" s="61"/>
      <c r="N42" s="60">
        <v>9</v>
      </c>
      <c r="O42" s="48"/>
      <c r="P42" s="48"/>
    </row>
    <row r="43" spans="1:17" ht="15" x14ac:dyDescent="0.2">
      <c r="A43" s="2" t="s">
        <v>6</v>
      </c>
      <c r="B43" s="88" t="s">
        <v>6</v>
      </c>
      <c r="C43" s="95">
        <v>12.5</v>
      </c>
      <c r="D43" s="97">
        <v>8</v>
      </c>
      <c r="E43" s="95">
        <v>1.5</v>
      </c>
      <c r="F43" s="97">
        <v>19</v>
      </c>
      <c r="H43" s="116" t="s">
        <v>6</v>
      </c>
      <c r="I43" s="119">
        <v>61</v>
      </c>
      <c r="J43" s="3" t="s">
        <v>19</v>
      </c>
      <c r="K43" s="74">
        <v>11.5</v>
      </c>
      <c r="L43" s="74">
        <v>9</v>
      </c>
      <c r="M43" s="74"/>
      <c r="N43" s="74">
        <v>20.5</v>
      </c>
      <c r="O43" s="48"/>
      <c r="P43" s="48"/>
    </row>
    <row r="44" spans="1:17" ht="15" x14ac:dyDescent="0.2">
      <c r="A44" s="2" t="s">
        <v>8</v>
      </c>
      <c r="B44" s="88" t="s">
        <v>8</v>
      </c>
      <c r="C44" s="97">
        <v>9</v>
      </c>
      <c r="D44" s="96"/>
      <c r="E44" s="96"/>
      <c r="F44" s="97">
        <v>9</v>
      </c>
      <c r="H44" s="116" t="s">
        <v>8</v>
      </c>
      <c r="I44" s="119">
        <v>14.5</v>
      </c>
      <c r="J44" s="2" t="s">
        <v>6</v>
      </c>
      <c r="K44" s="60">
        <v>7</v>
      </c>
      <c r="L44" s="60">
        <v>6</v>
      </c>
      <c r="M44" s="60"/>
      <c r="N44" s="60">
        <v>13</v>
      </c>
      <c r="O44" s="48"/>
      <c r="P44" s="48"/>
    </row>
    <row r="45" spans="1:17" ht="15" x14ac:dyDescent="0.2">
      <c r="A45" s="3" t="s">
        <v>19</v>
      </c>
      <c r="B45" s="87" t="s">
        <v>19</v>
      </c>
      <c r="C45" s="93">
        <v>11.5</v>
      </c>
      <c r="D45" s="94">
        <v>9</v>
      </c>
      <c r="E45" s="94">
        <v>2</v>
      </c>
      <c r="F45" s="93">
        <v>18.5</v>
      </c>
      <c r="H45" s="86" t="s">
        <v>19</v>
      </c>
      <c r="I45" s="118">
        <v>16</v>
      </c>
      <c r="J45" s="2" t="s">
        <v>8</v>
      </c>
      <c r="K45" s="59">
        <v>4.5</v>
      </c>
      <c r="L45" s="60">
        <v>3</v>
      </c>
      <c r="M45" s="60"/>
      <c r="N45" s="59">
        <v>7.5</v>
      </c>
      <c r="O45" s="48"/>
      <c r="P45" s="48"/>
    </row>
    <row r="46" spans="1:17" ht="15" x14ac:dyDescent="0.2">
      <c r="A46" s="2" t="s">
        <v>6</v>
      </c>
      <c r="B46" s="88" t="s">
        <v>6</v>
      </c>
      <c r="C46" s="97">
        <v>7</v>
      </c>
      <c r="D46" s="97">
        <v>6</v>
      </c>
      <c r="E46" s="96"/>
      <c r="F46" s="97">
        <v>13</v>
      </c>
      <c r="H46" s="116" t="s">
        <v>6</v>
      </c>
      <c r="I46" s="119">
        <v>14</v>
      </c>
      <c r="J46" s="3" t="s">
        <v>20</v>
      </c>
      <c r="K46" s="74">
        <v>31.5</v>
      </c>
      <c r="L46" s="74">
        <v>29</v>
      </c>
      <c r="M46" s="74">
        <v>5</v>
      </c>
      <c r="N46" s="74">
        <v>55.5</v>
      </c>
      <c r="O46" s="48"/>
      <c r="P46" s="48"/>
    </row>
    <row r="47" spans="1:17" ht="15" x14ac:dyDescent="0.2">
      <c r="A47" s="2" t="s">
        <v>8</v>
      </c>
      <c r="B47" s="88" t="s">
        <v>8</v>
      </c>
      <c r="C47" s="95">
        <v>4.5</v>
      </c>
      <c r="D47" s="97">
        <v>3</v>
      </c>
      <c r="E47" s="97">
        <v>2</v>
      </c>
      <c r="F47" s="95">
        <v>5.5</v>
      </c>
      <c r="H47" s="116" t="s">
        <v>8</v>
      </c>
      <c r="I47" s="119">
        <v>2</v>
      </c>
      <c r="J47" s="2" t="s">
        <v>6</v>
      </c>
      <c r="K47" s="59">
        <v>27</v>
      </c>
      <c r="L47" s="60">
        <v>29</v>
      </c>
      <c r="M47" s="60">
        <v>5</v>
      </c>
      <c r="N47" s="59">
        <v>51</v>
      </c>
      <c r="O47" s="73">
        <v>5</v>
      </c>
      <c r="P47" s="73">
        <f>O47*220</f>
        <v>1100</v>
      </c>
    </row>
    <row r="48" spans="1:17" ht="15" x14ac:dyDescent="0.2">
      <c r="A48" s="3" t="s">
        <v>20</v>
      </c>
      <c r="B48" s="87" t="s">
        <v>20</v>
      </c>
      <c r="C48" s="93">
        <v>37.5</v>
      </c>
      <c r="D48" s="94">
        <v>19</v>
      </c>
      <c r="E48" s="94">
        <v>3</v>
      </c>
      <c r="F48" s="93">
        <v>53.5</v>
      </c>
      <c r="H48" s="86" t="s">
        <v>20</v>
      </c>
      <c r="I48" s="118">
        <v>220.5</v>
      </c>
      <c r="J48" s="2" t="s">
        <v>8</v>
      </c>
      <c r="K48" s="59">
        <v>4.5</v>
      </c>
      <c r="L48" s="60"/>
      <c r="M48" s="59"/>
      <c r="N48" s="60">
        <v>4.5</v>
      </c>
      <c r="O48" s="48">
        <v>10</v>
      </c>
      <c r="P48" s="48">
        <v>3100</v>
      </c>
    </row>
    <row r="49" spans="1:17" ht="15" x14ac:dyDescent="0.2">
      <c r="A49" s="2" t="s">
        <v>6</v>
      </c>
      <c r="B49" s="88" t="s">
        <v>6</v>
      </c>
      <c r="C49" s="97">
        <v>31</v>
      </c>
      <c r="D49" s="97">
        <v>19</v>
      </c>
      <c r="E49" s="97">
        <v>1</v>
      </c>
      <c r="F49" s="97">
        <v>49</v>
      </c>
      <c r="H49" s="116" t="s">
        <v>6</v>
      </c>
      <c r="I49" s="119">
        <v>181</v>
      </c>
      <c r="J49" s="3" t="s">
        <v>21</v>
      </c>
      <c r="K49" s="74">
        <v>25.5</v>
      </c>
      <c r="L49" s="74">
        <v>8</v>
      </c>
      <c r="M49" s="74">
        <v>6</v>
      </c>
      <c r="N49" s="74">
        <v>27.5</v>
      </c>
      <c r="O49" s="48"/>
      <c r="P49" s="48"/>
    </row>
    <row r="50" spans="1:17" ht="15" x14ac:dyDescent="0.2">
      <c r="A50" s="2" t="s">
        <v>8</v>
      </c>
      <c r="B50" s="88" t="s">
        <v>8</v>
      </c>
      <c r="C50" s="95">
        <v>6.5</v>
      </c>
      <c r="D50" s="96"/>
      <c r="E50" s="97">
        <v>2</v>
      </c>
      <c r="F50" s="95">
        <v>4.5</v>
      </c>
      <c r="H50" s="116" t="s">
        <v>8</v>
      </c>
      <c r="I50" s="119">
        <v>39.5</v>
      </c>
      <c r="J50" s="2" t="s">
        <v>6</v>
      </c>
      <c r="K50" s="60">
        <v>21</v>
      </c>
      <c r="L50" s="60">
        <v>8</v>
      </c>
      <c r="M50" s="60">
        <v>6</v>
      </c>
      <c r="N50" s="60">
        <v>23</v>
      </c>
      <c r="O50" s="48"/>
      <c r="P50" s="48"/>
    </row>
    <row r="51" spans="1:17" ht="15" x14ac:dyDescent="0.2">
      <c r="A51" s="3" t="s">
        <v>21</v>
      </c>
      <c r="B51" s="87" t="s">
        <v>21</v>
      </c>
      <c r="C51" s="93">
        <v>32.5</v>
      </c>
      <c r="D51" s="94">
        <v>8</v>
      </c>
      <c r="E51" s="93">
        <v>12.5</v>
      </c>
      <c r="F51" s="94">
        <v>28</v>
      </c>
      <c r="H51" s="86" t="s">
        <v>21</v>
      </c>
      <c r="I51" s="118">
        <v>89.5</v>
      </c>
      <c r="J51" s="2" t="s">
        <v>8</v>
      </c>
      <c r="K51" s="59">
        <v>4.5</v>
      </c>
      <c r="L51" s="60"/>
      <c r="M51" s="59"/>
      <c r="N51" s="60">
        <v>4.5</v>
      </c>
      <c r="O51" s="48">
        <v>5</v>
      </c>
      <c r="P51" s="48">
        <v>1550</v>
      </c>
    </row>
    <row r="52" spans="1:17" ht="15" x14ac:dyDescent="0.2">
      <c r="A52" s="2" t="s">
        <v>6</v>
      </c>
      <c r="B52" s="88" t="s">
        <v>6</v>
      </c>
      <c r="C52" s="97">
        <v>28</v>
      </c>
      <c r="D52" s="97">
        <v>8</v>
      </c>
      <c r="E52" s="95">
        <v>12.5</v>
      </c>
      <c r="F52" s="95">
        <v>23.5</v>
      </c>
      <c r="H52" s="116" t="s">
        <v>6</v>
      </c>
      <c r="I52" s="119">
        <v>77</v>
      </c>
      <c r="J52" s="3" t="s">
        <v>22</v>
      </c>
      <c r="K52" s="74">
        <v>14.5</v>
      </c>
      <c r="L52" s="74">
        <v>13</v>
      </c>
      <c r="M52" s="74">
        <v>6</v>
      </c>
      <c r="N52" s="74">
        <v>21.5</v>
      </c>
      <c r="O52" s="48"/>
      <c r="P52" s="48"/>
    </row>
    <row r="53" spans="1:17" ht="15.75" x14ac:dyDescent="0.2">
      <c r="A53" s="2" t="s">
        <v>8</v>
      </c>
      <c r="B53" s="88" t="s">
        <v>8</v>
      </c>
      <c r="C53" s="95">
        <v>4.5</v>
      </c>
      <c r="D53" s="96"/>
      <c r="E53" s="96"/>
      <c r="F53" s="95">
        <v>4.5</v>
      </c>
      <c r="H53" s="116" t="s">
        <v>8</v>
      </c>
      <c r="I53" s="119">
        <v>12.5</v>
      </c>
      <c r="J53" s="2" t="s">
        <v>6</v>
      </c>
      <c r="K53" s="59">
        <v>12</v>
      </c>
      <c r="L53" s="60">
        <v>8</v>
      </c>
      <c r="M53" s="59">
        <v>6</v>
      </c>
      <c r="N53" s="60">
        <v>14</v>
      </c>
      <c r="O53" s="48"/>
      <c r="P53" s="48"/>
      <c r="Q53" s="72"/>
    </row>
    <row r="54" spans="1:17" ht="15" x14ac:dyDescent="0.2">
      <c r="A54" s="3" t="s">
        <v>22</v>
      </c>
      <c r="B54" s="87" t="s">
        <v>22</v>
      </c>
      <c r="C54" s="93">
        <v>14.5</v>
      </c>
      <c r="D54" s="94">
        <v>13</v>
      </c>
      <c r="E54" s="93">
        <v>5.5</v>
      </c>
      <c r="F54" s="94">
        <v>22</v>
      </c>
      <c r="H54" s="86" t="s">
        <v>22</v>
      </c>
      <c r="I54" s="118">
        <v>32.5</v>
      </c>
      <c r="J54" s="2" t="s">
        <v>8</v>
      </c>
      <c r="K54" s="59">
        <v>2.5</v>
      </c>
      <c r="L54" s="60">
        <v>5</v>
      </c>
      <c r="M54" s="60"/>
      <c r="N54" s="59">
        <v>7.5</v>
      </c>
      <c r="O54" s="48"/>
      <c r="P54" s="48"/>
    </row>
    <row r="55" spans="1:17" ht="15" x14ac:dyDescent="0.2">
      <c r="A55" s="2" t="s">
        <v>6</v>
      </c>
      <c r="B55" s="88" t="s">
        <v>6</v>
      </c>
      <c r="C55" s="97">
        <v>12</v>
      </c>
      <c r="D55" s="97">
        <v>8</v>
      </c>
      <c r="E55" s="95">
        <v>5.5</v>
      </c>
      <c r="F55" s="95">
        <v>14.5</v>
      </c>
      <c r="H55" s="116" t="s">
        <v>6</v>
      </c>
      <c r="I55" s="119">
        <v>27.5</v>
      </c>
      <c r="J55" s="3" t="s">
        <v>23</v>
      </c>
      <c r="K55" s="74">
        <v>25.5</v>
      </c>
      <c r="L55" s="74">
        <v>41</v>
      </c>
      <c r="M55" s="74">
        <v>27</v>
      </c>
      <c r="N55" s="74">
        <v>39.5</v>
      </c>
      <c r="O55" s="48"/>
      <c r="P55" s="48"/>
    </row>
    <row r="56" spans="1:17" ht="15" x14ac:dyDescent="0.2">
      <c r="A56" s="2" t="s">
        <v>8</v>
      </c>
      <c r="B56" s="88" t="s">
        <v>8</v>
      </c>
      <c r="C56" s="95">
        <v>2.5</v>
      </c>
      <c r="D56" s="97">
        <v>5</v>
      </c>
      <c r="E56" s="96"/>
      <c r="F56" s="95">
        <v>7.5</v>
      </c>
      <c r="H56" s="116" t="s">
        <v>8</v>
      </c>
      <c r="I56" s="119">
        <v>5</v>
      </c>
      <c r="J56" s="2" t="s">
        <v>6</v>
      </c>
      <c r="K56" s="120">
        <v>21.5</v>
      </c>
      <c r="L56" s="60">
        <v>33</v>
      </c>
      <c r="M56" s="59">
        <v>21.5</v>
      </c>
      <c r="N56" s="59">
        <v>33</v>
      </c>
      <c r="O56" s="48">
        <v>14</v>
      </c>
      <c r="P56" s="48">
        <f>3300-220</f>
        <v>3080</v>
      </c>
    </row>
    <row r="57" spans="1:17" ht="15" x14ac:dyDescent="0.2">
      <c r="A57" s="3" t="s">
        <v>23</v>
      </c>
      <c r="B57" s="87" t="s">
        <v>23</v>
      </c>
      <c r="C57" s="94">
        <v>26</v>
      </c>
      <c r="D57" s="94">
        <v>18</v>
      </c>
      <c r="E57" s="93">
        <v>26.5</v>
      </c>
      <c r="F57" s="93">
        <v>17.5</v>
      </c>
      <c r="H57" s="86" t="s">
        <v>23</v>
      </c>
      <c r="I57" s="118">
        <v>119</v>
      </c>
      <c r="J57" s="2" t="s">
        <v>8</v>
      </c>
      <c r="K57" s="125">
        <v>4</v>
      </c>
      <c r="L57" s="60">
        <v>8</v>
      </c>
      <c r="M57" s="60">
        <v>5.5</v>
      </c>
      <c r="N57" s="60">
        <v>6.5</v>
      </c>
      <c r="O57" s="48"/>
      <c r="P57" s="48"/>
    </row>
    <row r="58" spans="1:17" ht="15" x14ac:dyDescent="0.2">
      <c r="A58" s="2" t="s">
        <v>6</v>
      </c>
      <c r="B58" s="88" t="s">
        <v>6</v>
      </c>
      <c r="C58" s="97">
        <v>21</v>
      </c>
      <c r="D58" s="97">
        <v>10</v>
      </c>
      <c r="E58" s="97">
        <v>20</v>
      </c>
      <c r="F58" s="97">
        <v>11</v>
      </c>
      <c r="H58" s="116" t="s">
        <v>6</v>
      </c>
      <c r="I58" s="119">
        <v>107.5</v>
      </c>
      <c r="J58" s="3" t="s">
        <v>24</v>
      </c>
      <c r="K58" s="126"/>
      <c r="L58" s="74">
        <v>20</v>
      </c>
      <c r="M58" s="74">
        <v>5</v>
      </c>
      <c r="N58" s="74">
        <v>15</v>
      </c>
      <c r="O58" s="48"/>
      <c r="P58" s="48"/>
    </row>
    <row r="59" spans="1:17" ht="15" x14ac:dyDescent="0.2">
      <c r="A59" s="2" t="s">
        <v>8</v>
      </c>
      <c r="B59" s="88" t="s">
        <v>8</v>
      </c>
      <c r="C59" s="97">
        <v>5</v>
      </c>
      <c r="D59" s="97">
        <v>8</v>
      </c>
      <c r="E59" s="95">
        <v>6.5</v>
      </c>
      <c r="F59" s="95">
        <v>6.5</v>
      </c>
      <c r="H59" s="116" t="s">
        <v>8</v>
      </c>
      <c r="I59" s="119">
        <v>11.5</v>
      </c>
      <c r="J59" s="2" t="s">
        <v>6</v>
      </c>
      <c r="K59" s="120"/>
      <c r="L59" s="60">
        <v>16</v>
      </c>
      <c r="M59" s="60">
        <v>5</v>
      </c>
      <c r="N59" s="60">
        <v>11</v>
      </c>
      <c r="O59" s="48">
        <v>10</v>
      </c>
      <c r="P59" s="48">
        <v>2200</v>
      </c>
    </row>
    <row r="60" spans="1:17" ht="15" x14ac:dyDescent="0.2">
      <c r="A60" s="3" t="s">
        <v>24</v>
      </c>
      <c r="B60" s="87" t="s">
        <v>24</v>
      </c>
      <c r="C60" s="98"/>
      <c r="D60" s="94">
        <v>20</v>
      </c>
      <c r="E60" s="93">
        <v>0.5</v>
      </c>
      <c r="F60" s="93">
        <v>19.5</v>
      </c>
      <c r="H60" s="86" t="s">
        <v>24</v>
      </c>
      <c r="I60" s="118">
        <v>45</v>
      </c>
      <c r="J60" s="2" t="s">
        <v>8</v>
      </c>
      <c r="K60" s="120"/>
      <c r="L60" s="60">
        <v>4</v>
      </c>
      <c r="M60" s="61"/>
      <c r="N60" s="60">
        <v>4</v>
      </c>
      <c r="O60" s="48">
        <v>5</v>
      </c>
      <c r="P60" s="48">
        <v>1550</v>
      </c>
    </row>
    <row r="61" spans="1:17" ht="15" x14ac:dyDescent="0.2">
      <c r="A61" s="2" t="s">
        <v>6</v>
      </c>
      <c r="B61" s="88" t="s">
        <v>6</v>
      </c>
      <c r="C61" s="96"/>
      <c r="D61" s="97">
        <v>16</v>
      </c>
      <c r="E61" s="95">
        <v>0.5</v>
      </c>
      <c r="F61" s="95">
        <v>15.5</v>
      </c>
      <c r="H61" s="116" t="s">
        <v>6</v>
      </c>
      <c r="I61" s="119">
        <v>34</v>
      </c>
      <c r="J61" s="3" t="s">
        <v>86</v>
      </c>
      <c r="K61" s="126">
        <v>14</v>
      </c>
      <c r="L61" s="74"/>
      <c r="M61" s="74">
        <v>2</v>
      </c>
      <c r="N61" s="74">
        <v>12</v>
      </c>
      <c r="O61" s="48"/>
      <c r="P61" s="48"/>
    </row>
    <row r="62" spans="1:17" ht="15" x14ac:dyDescent="0.2">
      <c r="A62" s="2" t="s">
        <v>8</v>
      </c>
      <c r="B62" s="88" t="s">
        <v>8</v>
      </c>
      <c r="C62" s="96"/>
      <c r="D62" s="97">
        <v>4</v>
      </c>
      <c r="E62" s="96"/>
      <c r="F62" s="97">
        <v>4</v>
      </c>
      <c r="H62" s="116" t="s">
        <v>8</v>
      </c>
      <c r="I62" s="119">
        <v>11</v>
      </c>
      <c r="J62" s="2" t="s">
        <v>6</v>
      </c>
      <c r="K62" s="120">
        <v>9</v>
      </c>
      <c r="L62" s="61"/>
      <c r="M62" s="60"/>
      <c r="N62" s="60">
        <v>9</v>
      </c>
      <c r="O62" s="48"/>
      <c r="P62" s="48"/>
    </row>
    <row r="63" spans="1:17" ht="15" x14ac:dyDescent="0.2">
      <c r="A63" s="3" t="s">
        <v>86</v>
      </c>
      <c r="B63" s="87" t="s">
        <v>86</v>
      </c>
      <c r="C63" s="94">
        <v>14</v>
      </c>
      <c r="D63" s="98"/>
      <c r="E63" s="98"/>
      <c r="F63" s="94">
        <v>14</v>
      </c>
      <c r="H63" s="86" t="s">
        <v>86</v>
      </c>
      <c r="I63" s="118">
        <v>8</v>
      </c>
      <c r="J63" s="2" t="s">
        <v>8</v>
      </c>
      <c r="K63" s="120">
        <v>5</v>
      </c>
      <c r="L63" s="61"/>
      <c r="M63" s="61">
        <v>2</v>
      </c>
      <c r="N63" s="60">
        <v>3</v>
      </c>
      <c r="O63" s="48"/>
      <c r="P63" s="48"/>
    </row>
    <row r="64" spans="1:17" ht="15" x14ac:dyDescent="0.2">
      <c r="A64" s="2" t="s">
        <v>6</v>
      </c>
      <c r="B64" s="88" t="s">
        <v>6</v>
      </c>
      <c r="C64" s="97">
        <v>9</v>
      </c>
      <c r="D64" s="96"/>
      <c r="E64" s="96"/>
      <c r="F64" s="97">
        <v>9</v>
      </c>
      <c r="H64" s="116" t="s">
        <v>6</v>
      </c>
      <c r="I64" s="119">
        <v>8</v>
      </c>
      <c r="J64" s="3" t="s">
        <v>95</v>
      </c>
      <c r="K64" s="127">
        <v>1</v>
      </c>
      <c r="L64" s="75">
        <v>16</v>
      </c>
      <c r="M64" s="75">
        <v>9</v>
      </c>
      <c r="N64" s="75">
        <v>8</v>
      </c>
      <c r="O64" s="48"/>
      <c r="P64" s="48"/>
    </row>
    <row r="65" spans="1:16" ht="15" x14ac:dyDescent="0.2">
      <c r="A65" s="2" t="s">
        <v>8</v>
      </c>
      <c r="B65" s="88" t="s">
        <v>8</v>
      </c>
      <c r="C65" s="97">
        <v>5</v>
      </c>
      <c r="D65" s="96"/>
      <c r="E65" s="96"/>
      <c r="F65" s="97">
        <v>5</v>
      </c>
      <c r="J65" s="2" t="s">
        <v>6</v>
      </c>
      <c r="K65" s="120">
        <v>1</v>
      </c>
      <c r="L65" s="60">
        <v>16</v>
      </c>
      <c r="M65" s="60">
        <v>9</v>
      </c>
      <c r="N65" s="60">
        <v>8</v>
      </c>
      <c r="O65" s="48">
        <v>15</v>
      </c>
      <c r="P65" s="48">
        <v>3300</v>
      </c>
    </row>
    <row r="66" spans="1:16" ht="15" x14ac:dyDescent="0.2">
      <c r="A66" s="2"/>
      <c r="B66" s="88"/>
      <c r="C66" s="97"/>
      <c r="D66" s="96"/>
      <c r="E66" s="96"/>
      <c r="F66" s="97"/>
      <c r="J66" s="2" t="s">
        <v>8</v>
      </c>
      <c r="K66" s="120"/>
      <c r="L66" s="60"/>
      <c r="M66" s="60"/>
      <c r="N66" s="60"/>
      <c r="O66" s="48">
        <v>5</v>
      </c>
      <c r="P66" s="48">
        <v>1550</v>
      </c>
    </row>
    <row r="67" spans="1:16" ht="15" x14ac:dyDescent="0.2">
      <c r="A67" s="3" t="s">
        <v>95</v>
      </c>
      <c r="B67" s="87" t="s">
        <v>95</v>
      </c>
      <c r="C67" s="94">
        <v>1</v>
      </c>
      <c r="D67" s="94">
        <v>8</v>
      </c>
      <c r="E67" s="94">
        <v>9</v>
      </c>
      <c r="F67" s="98"/>
      <c r="J67" s="3" t="s">
        <v>96</v>
      </c>
      <c r="K67" s="127">
        <v>1</v>
      </c>
      <c r="L67" s="75">
        <v>8</v>
      </c>
      <c r="M67" s="76"/>
      <c r="N67" s="75">
        <v>9</v>
      </c>
      <c r="O67" s="48"/>
      <c r="P67" s="48"/>
    </row>
    <row r="68" spans="1:16" ht="15" x14ac:dyDescent="0.2">
      <c r="A68" s="2" t="s">
        <v>6</v>
      </c>
      <c r="B68" s="88" t="s">
        <v>6</v>
      </c>
      <c r="C68" s="97">
        <v>1</v>
      </c>
      <c r="D68" s="97">
        <v>8</v>
      </c>
      <c r="E68" s="97">
        <v>9</v>
      </c>
      <c r="F68" s="96"/>
      <c r="J68" s="2" t="s">
        <v>6</v>
      </c>
      <c r="K68" s="120">
        <v>1</v>
      </c>
      <c r="L68" s="60">
        <v>8</v>
      </c>
      <c r="M68" s="61"/>
      <c r="N68" s="60">
        <v>9</v>
      </c>
      <c r="O68" s="48"/>
      <c r="P68" s="48"/>
    </row>
    <row r="69" spans="1:16" ht="15" x14ac:dyDescent="0.2">
      <c r="A69" s="2"/>
      <c r="B69" s="88"/>
      <c r="C69" s="97"/>
      <c r="D69" s="97"/>
      <c r="E69" s="97"/>
      <c r="F69" s="96"/>
      <c r="J69" s="2" t="s">
        <v>8</v>
      </c>
      <c r="K69" s="120">
        <v>1</v>
      </c>
      <c r="L69" s="60">
        <v>5</v>
      </c>
      <c r="M69" s="61"/>
      <c r="N69" s="60">
        <v>6</v>
      </c>
      <c r="O69" s="48"/>
      <c r="P69" s="48"/>
    </row>
    <row r="70" spans="1:16" ht="15" x14ac:dyDescent="0.2">
      <c r="A70" s="3" t="s">
        <v>96</v>
      </c>
      <c r="B70" s="87" t="s">
        <v>96</v>
      </c>
      <c r="C70" s="94">
        <v>1</v>
      </c>
      <c r="D70" s="94">
        <v>8</v>
      </c>
      <c r="E70" s="98"/>
      <c r="F70" s="94">
        <v>9</v>
      </c>
      <c r="J70" s="3" t="s">
        <v>97</v>
      </c>
      <c r="K70" s="127">
        <v>1</v>
      </c>
      <c r="L70" s="75">
        <v>5</v>
      </c>
      <c r="M70" s="76"/>
      <c r="N70" s="75">
        <v>6</v>
      </c>
      <c r="O70" s="48"/>
      <c r="P70" s="48"/>
    </row>
    <row r="71" spans="1:16" ht="15" x14ac:dyDescent="0.2">
      <c r="A71" s="2" t="s">
        <v>6</v>
      </c>
      <c r="B71" s="88" t="s">
        <v>6</v>
      </c>
      <c r="C71" s="97">
        <v>1</v>
      </c>
      <c r="D71" s="97">
        <v>8</v>
      </c>
      <c r="E71" s="96"/>
      <c r="F71" s="97">
        <v>9</v>
      </c>
      <c r="J71" s="2" t="s">
        <v>6</v>
      </c>
      <c r="K71" s="120">
        <v>13</v>
      </c>
      <c r="L71" s="60">
        <v>13</v>
      </c>
      <c r="M71" s="61">
        <v>8</v>
      </c>
      <c r="N71" s="60">
        <v>18</v>
      </c>
      <c r="O71" s="48"/>
      <c r="P71" s="48"/>
    </row>
    <row r="72" spans="1:16" ht="15" x14ac:dyDescent="0.2">
      <c r="A72" s="3" t="s">
        <v>97</v>
      </c>
      <c r="B72" s="87" t="s">
        <v>97</v>
      </c>
      <c r="C72" s="94">
        <v>1</v>
      </c>
      <c r="D72" s="94">
        <v>5</v>
      </c>
      <c r="E72" s="98"/>
      <c r="F72" s="94">
        <v>6</v>
      </c>
      <c r="J72" s="3" t="s">
        <v>25</v>
      </c>
      <c r="K72" s="126">
        <v>8</v>
      </c>
      <c r="L72" s="74">
        <v>13</v>
      </c>
      <c r="M72" s="74">
        <v>8</v>
      </c>
      <c r="N72" s="74">
        <v>13</v>
      </c>
      <c r="O72" s="48"/>
      <c r="P72" s="48"/>
    </row>
    <row r="73" spans="1:16" ht="15" x14ac:dyDescent="0.2">
      <c r="A73" s="2" t="s">
        <v>6</v>
      </c>
      <c r="B73" s="88" t="s">
        <v>6</v>
      </c>
      <c r="C73" s="97">
        <v>1</v>
      </c>
      <c r="D73" s="97">
        <v>5</v>
      </c>
      <c r="E73" s="96"/>
      <c r="F73" s="97">
        <v>6</v>
      </c>
      <c r="J73" s="2" t="s">
        <v>6</v>
      </c>
      <c r="K73" s="125">
        <v>5</v>
      </c>
      <c r="L73" s="60"/>
      <c r="M73" s="61"/>
      <c r="N73" s="60">
        <v>5</v>
      </c>
      <c r="O73" s="48"/>
      <c r="P73" s="48"/>
    </row>
    <row r="74" spans="1:16" ht="15" x14ac:dyDescent="0.2">
      <c r="A74" s="3" t="s">
        <v>25</v>
      </c>
      <c r="B74" s="87" t="s">
        <v>25</v>
      </c>
      <c r="C74" s="94">
        <v>13</v>
      </c>
      <c r="D74" s="94">
        <v>13</v>
      </c>
      <c r="E74" s="94">
        <v>8</v>
      </c>
      <c r="F74" s="94">
        <v>18</v>
      </c>
      <c r="H74" s="86" t="s">
        <v>25</v>
      </c>
      <c r="I74" s="118">
        <v>23</v>
      </c>
      <c r="J74" s="2" t="s">
        <v>8</v>
      </c>
      <c r="K74" s="125">
        <v>0.5</v>
      </c>
      <c r="L74" s="60">
        <v>2</v>
      </c>
      <c r="M74" s="61">
        <v>1</v>
      </c>
      <c r="N74" s="60">
        <v>1.5</v>
      </c>
      <c r="O74" s="48"/>
      <c r="P74" s="48"/>
    </row>
    <row r="75" spans="1:16" ht="15" x14ac:dyDescent="0.2">
      <c r="A75" s="2" t="s">
        <v>6</v>
      </c>
      <c r="B75" s="88" t="s">
        <v>6</v>
      </c>
      <c r="C75" s="97">
        <v>8</v>
      </c>
      <c r="D75" s="97">
        <v>13</v>
      </c>
      <c r="E75" s="97">
        <v>8</v>
      </c>
      <c r="F75" s="97">
        <v>13</v>
      </c>
      <c r="H75" s="116" t="s">
        <v>6</v>
      </c>
      <c r="I75" s="119">
        <v>21</v>
      </c>
      <c r="J75" s="63" t="s">
        <v>87</v>
      </c>
      <c r="K75" s="128"/>
      <c r="L75" s="122">
        <v>1</v>
      </c>
      <c r="M75" s="122">
        <v>1</v>
      </c>
      <c r="N75" s="121"/>
      <c r="O75" s="48"/>
      <c r="P75" s="48"/>
    </row>
    <row r="76" spans="1:16" ht="15" x14ac:dyDescent="0.2">
      <c r="A76" s="2" t="s">
        <v>8</v>
      </c>
      <c r="B76" s="88" t="s">
        <v>8</v>
      </c>
      <c r="C76" s="97">
        <v>5</v>
      </c>
      <c r="D76" s="96"/>
      <c r="E76" s="96"/>
      <c r="F76" s="97">
        <v>5</v>
      </c>
      <c r="H76" s="116" t="s">
        <v>8</v>
      </c>
      <c r="I76" s="119">
        <v>2</v>
      </c>
      <c r="J76" s="64" t="s">
        <v>6</v>
      </c>
      <c r="K76" s="129">
        <v>0.5</v>
      </c>
      <c r="L76" s="124">
        <v>1</v>
      </c>
      <c r="M76" s="124"/>
      <c r="N76" s="123">
        <v>1.5</v>
      </c>
      <c r="O76" s="48"/>
      <c r="P76" s="48"/>
    </row>
    <row r="77" spans="1:16" ht="15" x14ac:dyDescent="0.2">
      <c r="A77" s="65" t="s">
        <v>87</v>
      </c>
      <c r="B77" s="87" t="s">
        <v>87</v>
      </c>
      <c r="C77" s="93">
        <v>0.5</v>
      </c>
      <c r="D77" s="94">
        <v>2</v>
      </c>
      <c r="E77" s="94">
        <v>1</v>
      </c>
      <c r="F77" s="93">
        <v>1.5</v>
      </c>
      <c r="H77" s="86" t="s">
        <v>87</v>
      </c>
      <c r="I77" s="118">
        <v>19.5</v>
      </c>
      <c r="J77" s="64" t="s">
        <v>8</v>
      </c>
      <c r="K77" s="130"/>
      <c r="L77" s="79">
        <v>32</v>
      </c>
      <c r="M77" s="79">
        <v>12.5</v>
      </c>
      <c r="N77" s="79">
        <v>19.5</v>
      </c>
      <c r="O77" s="48"/>
      <c r="P77" s="48"/>
    </row>
    <row r="78" spans="1:16" ht="15" x14ac:dyDescent="0.2">
      <c r="A78" s="68" t="s">
        <v>6</v>
      </c>
      <c r="B78" s="88" t="s">
        <v>6</v>
      </c>
      <c r="C78" s="96"/>
      <c r="D78" s="97">
        <v>1</v>
      </c>
      <c r="E78" s="97">
        <v>1</v>
      </c>
      <c r="F78" s="96"/>
      <c r="H78" s="116" t="s">
        <v>6</v>
      </c>
      <c r="I78" s="119">
        <v>11.5</v>
      </c>
      <c r="J78" s="3" t="s">
        <v>26</v>
      </c>
      <c r="K78" s="126"/>
      <c r="L78" s="75">
        <v>27</v>
      </c>
      <c r="M78" s="75">
        <v>12.5</v>
      </c>
      <c r="N78" s="74">
        <v>14.5</v>
      </c>
      <c r="O78" s="48"/>
      <c r="P78" s="48"/>
    </row>
    <row r="79" spans="1:16" ht="15" x14ac:dyDescent="0.2">
      <c r="A79" s="68" t="s">
        <v>8</v>
      </c>
      <c r="B79" s="88" t="s">
        <v>8</v>
      </c>
      <c r="C79" s="95">
        <v>0.5</v>
      </c>
      <c r="D79" s="97">
        <v>1</v>
      </c>
      <c r="E79" s="96"/>
      <c r="F79" s="95">
        <v>1.5</v>
      </c>
      <c r="H79" s="116" t="s">
        <v>8</v>
      </c>
      <c r="I79" s="119">
        <v>8</v>
      </c>
      <c r="J79" s="2" t="s">
        <v>6</v>
      </c>
      <c r="K79" s="131"/>
      <c r="L79" s="60">
        <v>5</v>
      </c>
      <c r="M79" s="60"/>
      <c r="N79" s="59">
        <v>5</v>
      </c>
      <c r="O79" s="48"/>
      <c r="P79" s="48"/>
    </row>
    <row r="80" spans="1:16" ht="15" x14ac:dyDescent="0.2">
      <c r="A80" s="3" t="s">
        <v>26</v>
      </c>
      <c r="B80" s="87" t="s">
        <v>26</v>
      </c>
      <c r="C80" s="98"/>
      <c r="D80" s="94">
        <v>22</v>
      </c>
      <c r="E80" s="94">
        <v>10</v>
      </c>
      <c r="F80" s="94">
        <v>12</v>
      </c>
      <c r="H80" s="86" t="s">
        <v>26</v>
      </c>
      <c r="I80" s="118">
        <v>41</v>
      </c>
      <c r="J80" s="2" t="s">
        <v>8</v>
      </c>
      <c r="K80" s="132">
        <v>17</v>
      </c>
      <c r="L80">
        <v>13</v>
      </c>
      <c r="N80">
        <v>30</v>
      </c>
      <c r="O80" s="48"/>
      <c r="P80" s="48"/>
    </row>
    <row r="81" spans="1:16" ht="15" x14ac:dyDescent="0.2">
      <c r="A81" s="2" t="s">
        <v>6</v>
      </c>
      <c r="B81" s="88" t="s">
        <v>6</v>
      </c>
      <c r="C81" s="96"/>
      <c r="D81" s="97">
        <v>17</v>
      </c>
      <c r="E81" s="97">
        <v>10</v>
      </c>
      <c r="F81" s="97">
        <v>7</v>
      </c>
      <c r="H81" s="116" t="s">
        <v>6</v>
      </c>
      <c r="I81" s="119">
        <v>34.5</v>
      </c>
      <c r="J81" s="3" t="s">
        <v>27</v>
      </c>
      <c r="K81" s="126">
        <v>10</v>
      </c>
      <c r="L81" s="74">
        <v>13</v>
      </c>
      <c r="M81" s="74"/>
      <c r="N81" s="74">
        <v>23</v>
      </c>
      <c r="O81" s="48"/>
      <c r="P81" s="48"/>
    </row>
    <row r="82" spans="1:16" ht="15" x14ac:dyDescent="0.2">
      <c r="A82" s="2" t="s">
        <v>8</v>
      </c>
      <c r="B82" s="88" t="s">
        <v>8</v>
      </c>
      <c r="C82" s="96"/>
      <c r="D82" s="97">
        <v>5</v>
      </c>
      <c r="E82" s="96"/>
      <c r="F82" s="97">
        <v>5</v>
      </c>
      <c r="H82" s="116" t="s">
        <v>8</v>
      </c>
      <c r="I82" s="119">
        <v>6.5</v>
      </c>
      <c r="J82" s="2" t="s">
        <v>6</v>
      </c>
      <c r="K82" s="131">
        <v>7</v>
      </c>
      <c r="L82" s="60"/>
      <c r="M82" s="59"/>
      <c r="N82" s="60">
        <v>7</v>
      </c>
      <c r="O82" s="48"/>
      <c r="P82" s="48"/>
    </row>
    <row r="83" spans="1:16" ht="15" x14ac:dyDescent="0.2">
      <c r="A83" s="3" t="s">
        <v>27</v>
      </c>
      <c r="B83" s="87" t="s">
        <v>27</v>
      </c>
      <c r="C83" s="94">
        <v>19</v>
      </c>
      <c r="D83" s="94">
        <v>13</v>
      </c>
      <c r="E83" s="98"/>
      <c r="F83" s="94">
        <v>32</v>
      </c>
      <c r="H83" s="86" t="s">
        <v>27</v>
      </c>
      <c r="I83" s="118">
        <v>48.5</v>
      </c>
      <c r="J83" s="2" t="s">
        <v>8</v>
      </c>
      <c r="K83" s="120">
        <v>19</v>
      </c>
      <c r="L83" s="61">
        <v>26</v>
      </c>
      <c r="M83" s="59">
        <v>7.5</v>
      </c>
      <c r="N83" s="59">
        <v>37.5</v>
      </c>
      <c r="O83" s="48"/>
      <c r="P83" s="48"/>
    </row>
    <row r="84" spans="1:16" ht="15" x14ac:dyDescent="0.2">
      <c r="A84" s="2" t="s">
        <v>6</v>
      </c>
      <c r="B84" s="88" t="s">
        <v>6</v>
      </c>
      <c r="C84" s="97">
        <v>11</v>
      </c>
      <c r="D84" s="97">
        <v>13</v>
      </c>
      <c r="E84" s="96"/>
      <c r="F84" s="97">
        <v>24</v>
      </c>
      <c r="H84" s="116" t="s">
        <v>6</v>
      </c>
      <c r="I84" s="119">
        <v>42.5</v>
      </c>
      <c r="J84" s="3" t="s">
        <v>28</v>
      </c>
      <c r="K84" s="126">
        <v>11</v>
      </c>
      <c r="L84" s="74">
        <v>26</v>
      </c>
      <c r="M84" s="74">
        <v>5</v>
      </c>
      <c r="N84" s="74">
        <v>32</v>
      </c>
      <c r="O84" s="48"/>
      <c r="P84" s="48"/>
    </row>
    <row r="85" spans="1:16" ht="15" x14ac:dyDescent="0.2">
      <c r="A85" s="2" t="s">
        <v>8</v>
      </c>
      <c r="B85" s="88" t="s">
        <v>8</v>
      </c>
      <c r="C85" s="97">
        <v>8</v>
      </c>
      <c r="D85" s="96"/>
      <c r="E85" s="96"/>
      <c r="F85" s="97">
        <v>8</v>
      </c>
      <c r="H85" s="116" t="s">
        <v>8</v>
      </c>
      <c r="I85" s="119">
        <v>6</v>
      </c>
      <c r="J85" s="2" t="s">
        <v>6</v>
      </c>
      <c r="K85" s="131">
        <v>8</v>
      </c>
      <c r="L85" s="60"/>
      <c r="M85" s="60">
        <v>2.5</v>
      </c>
      <c r="N85" s="59">
        <v>5.5</v>
      </c>
      <c r="O85" s="48"/>
      <c r="P85" s="48"/>
    </row>
    <row r="86" spans="1:16" ht="15" x14ac:dyDescent="0.2">
      <c r="A86" s="3" t="s">
        <v>28</v>
      </c>
      <c r="B86" s="87" t="s">
        <v>28</v>
      </c>
      <c r="C86" s="93">
        <v>23.5</v>
      </c>
      <c r="D86" s="94">
        <v>16</v>
      </c>
      <c r="E86" s="93">
        <v>5.5</v>
      </c>
      <c r="F86" s="94">
        <v>34</v>
      </c>
      <c r="H86" s="86" t="s">
        <v>28</v>
      </c>
      <c r="I86" s="118">
        <v>112</v>
      </c>
      <c r="J86" s="2" t="s">
        <v>8</v>
      </c>
      <c r="K86" s="60"/>
      <c r="L86" s="60">
        <v>1</v>
      </c>
      <c r="M86" s="59"/>
      <c r="N86" s="59">
        <v>1</v>
      </c>
      <c r="O86" s="48"/>
      <c r="P86" s="48"/>
    </row>
    <row r="87" spans="1:16" ht="15" x14ac:dyDescent="0.2">
      <c r="A87" s="2" t="s">
        <v>6</v>
      </c>
      <c r="B87" s="88" t="s">
        <v>6</v>
      </c>
      <c r="C87" s="97">
        <v>15</v>
      </c>
      <c r="D87" s="97">
        <v>16</v>
      </c>
      <c r="E87" s="97">
        <v>5</v>
      </c>
      <c r="F87" s="97">
        <v>26</v>
      </c>
      <c r="H87" s="116" t="s">
        <v>6</v>
      </c>
      <c r="I87" s="119">
        <v>100.5</v>
      </c>
      <c r="J87" s="3" t="s">
        <v>139</v>
      </c>
      <c r="K87" s="74"/>
      <c r="L87" s="74">
        <v>1</v>
      </c>
      <c r="M87" s="74"/>
      <c r="N87" s="74">
        <v>1</v>
      </c>
      <c r="O87" s="48"/>
      <c r="P87" s="48"/>
    </row>
    <row r="88" spans="1:16" ht="15" x14ac:dyDescent="0.2">
      <c r="A88" s="2" t="s">
        <v>8</v>
      </c>
      <c r="B88" s="88" t="s">
        <v>8</v>
      </c>
      <c r="C88" s="95">
        <v>8.5</v>
      </c>
      <c r="D88" s="96"/>
      <c r="E88" s="95">
        <v>0.5</v>
      </c>
      <c r="F88" s="97">
        <v>8</v>
      </c>
      <c r="H88" s="116" t="s">
        <v>8</v>
      </c>
      <c r="I88" s="119">
        <v>11.5</v>
      </c>
      <c r="J88" s="2" t="s">
        <v>6</v>
      </c>
      <c r="K88" s="59"/>
      <c r="L88" s="60"/>
      <c r="M88" s="59"/>
      <c r="N88" s="60"/>
      <c r="O88" s="48"/>
      <c r="P88" s="48"/>
    </row>
    <row r="89" spans="1:16" ht="15" x14ac:dyDescent="0.2">
      <c r="A89" s="82" t="s">
        <v>139</v>
      </c>
      <c r="J89" s="2" t="s">
        <v>8</v>
      </c>
      <c r="K89" s="60">
        <v>8.5</v>
      </c>
      <c r="L89" s="61">
        <v>8</v>
      </c>
      <c r="M89" s="59">
        <v>1</v>
      </c>
      <c r="N89" s="59">
        <v>15.5</v>
      </c>
      <c r="O89" s="48"/>
      <c r="P89" s="48"/>
    </row>
    <row r="90" spans="1:16" ht="15" x14ac:dyDescent="0.2">
      <c r="A90" s="83" t="s">
        <v>6</v>
      </c>
      <c r="J90" s="3" t="s">
        <v>29</v>
      </c>
      <c r="K90" s="74">
        <v>4</v>
      </c>
      <c r="L90" s="74">
        <v>8</v>
      </c>
      <c r="M90" s="74">
        <v>1</v>
      </c>
      <c r="N90" s="74">
        <v>11</v>
      </c>
      <c r="O90" s="48"/>
      <c r="P90" s="48"/>
    </row>
    <row r="91" spans="1:16" ht="15" x14ac:dyDescent="0.2">
      <c r="A91" s="83" t="s">
        <v>8</v>
      </c>
      <c r="J91" s="2" t="s">
        <v>6</v>
      </c>
      <c r="K91" s="59">
        <v>4.5</v>
      </c>
      <c r="L91" s="60"/>
      <c r="M91" s="61"/>
      <c r="N91" s="59">
        <v>4.5</v>
      </c>
      <c r="O91" s="48"/>
      <c r="P91" s="48"/>
    </row>
    <row r="92" spans="1:16" ht="15" x14ac:dyDescent="0.2">
      <c r="A92" s="3" t="s">
        <v>29</v>
      </c>
      <c r="B92" s="87" t="s">
        <v>29</v>
      </c>
      <c r="C92" s="93">
        <v>8.5</v>
      </c>
      <c r="D92" s="94">
        <v>8</v>
      </c>
      <c r="E92" s="94">
        <v>1</v>
      </c>
      <c r="F92" s="93">
        <v>15.5</v>
      </c>
      <c r="H92" s="86" t="s">
        <v>29</v>
      </c>
      <c r="I92" s="118">
        <v>24</v>
      </c>
      <c r="J92" s="2" t="s">
        <v>8</v>
      </c>
      <c r="K92" s="59">
        <v>10</v>
      </c>
      <c r="L92" s="60">
        <v>16</v>
      </c>
      <c r="M92" s="61">
        <v>4.5</v>
      </c>
      <c r="N92" s="59">
        <v>21.5</v>
      </c>
      <c r="O92" s="48"/>
      <c r="P92" s="48"/>
    </row>
    <row r="93" spans="1:16" ht="15" x14ac:dyDescent="0.2">
      <c r="A93" s="2" t="s">
        <v>6</v>
      </c>
      <c r="B93" s="88" t="s">
        <v>6</v>
      </c>
      <c r="C93" s="97">
        <v>4</v>
      </c>
      <c r="D93" s="97">
        <v>8</v>
      </c>
      <c r="E93" s="97">
        <v>1</v>
      </c>
      <c r="F93" s="97">
        <v>11</v>
      </c>
      <c r="H93" s="116" t="s">
        <v>6</v>
      </c>
      <c r="I93" s="119">
        <v>22.5</v>
      </c>
      <c r="J93" s="3" t="s">
        <v>30</v>
      </c>
      <c r="K93" s="74">
        <v>4.5</v>
      </c>
      <c r="L93" s="74">
        <v>16</v>
      </c>
      <c r="M93" s="74">
        <v>4.5</v>
      </c>
      <c r="N93" s="74">
        <v>16</v>
      </c>
      <c r="O93" s="48"/>
      <c r="P93" s="48"/>
    </row>
    <row r="94" spans="1:16" ht="15" x14ac:dyDescent="0.2">
      <c r="A94" s="2" t="s">
        <v>8</v>
      </c>
      <c r="B94" s="88" t="s">
        <v>8</v>
      </c>
      <c r="C94" s="95">
        <v>4.5</v>
      </c>
      <c r="D94" s="96"/>
      <c r="E94" s="96"/>
      <c r="F94" s="95">
        <v>4.5</v>
      </c>
      <c r="H94" s="116" t="s">
        <v>8</v>
      </c>
      <c r="I94" s="119">
        <v>1.5</v>
      </c>
      <c r="J94" s="2" t="s">
        <v>6</v>
      </c>
      <c r="K94" s="59">
        <v>5.5</v>
      </c>
      <c r="L94" s="60"/>
      <c r="M94" s="59"/>
      <c r="N94" s="60">
        <v>5.5</v>
      </c>
      <c r="O94" s="48"/>
      <c r="P94" s="48"/>
    </row>
    <row r="95" spans="1:16" ht="15" x14ac:dyDescent="0.2">
      <c r="A95" s="3" t="s">
        <v>30</v>
      </c>
      <c r="B95" s="87" t="s">
        <v>30</v>
      </c>
      <c r="C95" s="94">
        <v>10</v>
      </c>
      <c r="D95" s="94">
        <v>16</v>
      </c>
      <c r="E95" s="93">
        <v>9.5</v>
      </c>
      <c r="F95" s="93">
        <v>16.5</v>
      </c>
      <c r="H95" s="86" t="s">
        <v>30</v>
      </c>
      <c r="I95" s="118">
        <v>49</v>
      </c>
      <c r="J95" s="2" t="s">
        <v>8</v>
      </c>
      <c r="K95" s="59">
        <v>15.5</v>
      </c>
      <c r="L95" s="60"/>
      <c r="M95" s="61">
        <v>7</v>
      </c>
      <c r="N95" s="59">
        <v>8.5</v>
      </c>
      <c r="O95" s="48"/>
      <c r="P95" s="48"/>
    </row>
    <row r="96" spans="1:16" ht="15" x14ac:dyDescent="0.2">
      <c r="A96" s="2" t="s">
        <v>6</v>
      </c>
      <c r="B96" s="88" t="s">
        <v>6</v>
      </c>
      <c r="C96" s="95">
        <v>4.5</v>
      </c>
      <c r="D96" s="97">
        <v>16</v>
      </c>
      <c r="E96" s="95">
        <v>9.5</v>
      </c>
      <c r="F96" s="97">
        <v>11</v>
      </c>
      <c r="H96" s="116" t="s">
        <v>6</v>
      </c>
      <c r="I96" s="119">
        <v>41</v>
      </c>
      <c r="J96" s="3" t="s">
        <v>31</v>
      </c>
      <c r="K96" s="74">
        <v>9</v>
      </c>
      <c r="L96" s="74"/>
      <c r="M96" s="74">
        <v>5</v>
      </c>
      <c r="N96" s="74">
        <v>4</v>
      </c>
      <c r="O96" s="48"/>
      <c r="P96" s="48"/>
    </row>
    <row r="97" spans="1:17" ht="15" x14ac:dyDescent="0.2">
      <c r="A97" s="2" t="s">
        <v>8</v>
      </c>
      <c r="B97" s="88" t="s">
        <v>8</v>
      </c>
      <c r="C97" s="95">
        <v>5.5</v>
      </c>
      <c r="D97" s="96"/>
      <c r="E97" s="96"/>
      <c r="F97" s="95">
        <v>5.5</v>
      </c>
      <c r="H97" s="116" t="s">
        <v>8</v>
      </c>
      <c r="I97" s="119">
        <v>8</v>
      </c>
      <c r="J97" s="2" t="s">
        <v>6</v>
      </c>
      <c r="K97" s="60">
        <v>6.5</v>
      </c>
      <c r="L97" s="61"/>
      <c r="M97" s="60">
        <v>2</v>
      </c>
      <c r="N97" s="60">
        <v>4.5</v>
      </c>
      <c r="O97" s="48"/>
      <c r="P97" s="48"/>
    </row>
    <row r="98" spans="1:17" ht="15" x14ac:dyDescent="0.2">
      <c r="A98" s="3" t="s">
        <v>31</v>
      </c>
      <c r="B98" s="87" t="s">
        <v>31</v>
      </c>
      <c r="C98" s="93">
        <v>17.5</v>
      </c>
      <c r="D98" s="98"/>
      <c r="E98" s="93">
        <v>2.5</v>
      </c>
      <c r="F98" s="94">
        <v>15</v>
      </c>
      <c r="H98" s="86" t="s">
        <v>31</v>
      </c>
      <c r="I98" s="118">
        <v>20</v>
      </c>
      <c r="J98" s="2" t="s">
        <v>8</v>
      </c>
      <c r="K98" s="60"/>
      <c r="L98" s="61">
        <v>14</v>
      </c>
      <c r="M98" s="61">
        <v>2</v>
      </c>
      <c r="N98" s="60">
        <v>12</v>
      </c>
      <c r="O98" s="48"/>
      <c r="P98" s="48"/>
    </row>
    <row r="99" spans="1:17" ht="15" x14ac:dyDescent="0.2">
      <c r="A99" s="2" t="s">
        <v>6</v>
      </c>
      <c r="B99" s="88" t="s">
        <v>6</v>
      </c>
      <c r="C99" s="97">
        <v>11</v>
      </c>
      <c r="D99" s="96"/>
      <c r="E99" s="95">
        <v>2.5</v>
      </c>
      <c r="F99" s="95">
        <v>8.5</v>
      </c>
      <c r="H99" s="116" t="s">
        <v>6</v>
      </c>
      <c r="I99" s="119">
        <v>17.5</v>
      </c>
      <c r="J99" s="3" t="s">
        <v>32</v>
      </c>
      <c r="K99" s="74"/>
      <c r="L99" s="75">
        <v>14</v>
      </c>
      <c r="M99" s="74">
        <v>2</v>
      </c>
      <c r="N99" s="76">
        <v>12</v>
      </c>
      <c r="O99" s="48"/>
      <c r="P99" s="48"/>
    </row>
    <row r="100" spans="1:17" ht="15" x14ac:dyDescent="0.2">
      <c r="A100" s="2" t="s">
        <v>8</v>
      </c>
      <c r="B100" s="88" t="s">
        <v>8</v>
      </c>
      <c r="C100" s="95">
        <v>6.5</v>
      </c>
      <c r="D100" s="96"/>
      <c r="E100" s="96"/>
      <c r="F100" s="95">
        <v>6.5</v>
      </c>
      <c r="H100" s="116" t="s">
        <v>8</v>
      </c>
      <c r="I100" s="119">
        <v>2.5</v>
      </c>
      <c r="J100" s="2" t="s">
        <v>6</v>
      </c>
      <c r="K100" s="59">
        <v>17.5</v>
      </c>
      <c r="L100" s="60"/>
      <c r="M100" s="59"/>
      <c r="N100" s="61">
        <v>17.5</v>
      </c>
      <c r="O100" s="48"/>
      <c r="P100" s="48"/>
    </row>
    <row r="101" spans="1:17" ht="15" x14ac:dyDescent="0.2">
      <c r="A101" s="3" t="s">
        <v>32</v>
      </c>
      <c r="B101" s="87" t="s">
        <v>32</v>
      </c>
      <c r="C101" s="98"/>
      <c r="D101" s="94">
        <v>14</v>
      </c>
      <c r="E101" s="98"/>
      <c r="F101" s="94">
        <v>14</v>
      </c>
      <c r="H101" s="86" t="s">
        <v>32</v>
      </c>
      <c r="I101" s="118">
        <v>35.5</v>
      </c>
      <c r="J101" s="3" t="s">
        <v>33</v>
      </c>
      <c r="K101" s="74">
        <v>13</v>
      </c>
      <c r="L101" s="74"/>
      <c r="M101" s="74"/>
      <c r="N101" s="74">
        <v>13</v>
      </c>
      <c r="O101" s="48"/>
      <c r="P101" s="48"/>
    </row>
    <row r="102" spans="1:17" ht="15" x14ac:dyDescent="0.2">
      <c r="A102" s="2" t="s">
        <v>6</v>
      </c>
      <c r="B102" s="88" t="s">
        <v>6</v>
      </c>
      <c r="C102" s="96"/>
      <c r="D102" s="97">
        <v>14</v>
      </c>
      <c r="E102" s="96"/>
      <c r="F102" s="97">
        <v>14</v>
      </c>
      <c r="H102" s="116" t="s">
        <v>6</v>
      </c>
      <c r="I102" s="119">
        <v>35.5</v>
      </c>
      <c r="J102" s="2" t="s">
        <v>6</v>
      </c>
      <c r="K102" s="60">
        <v>4.5</v>
      </c>
      <c r="L102" s="61"/>
      <c r="M102" s="61"/>
      <c r="N102" s="60">
        <v>4.5</v>
      </c>
      <c r="O102" s="48"/>
      <c r="P102" s="48"/>
    </row>
    <row r="103" spans="1:17" ht="15" x14ac:dyDescent="0.2">
      <c r="A103" s="3" t="s">
        <v>33</v>
      </c>
      <c r="B103" s="87" t="s">
        <v>33</v>
      </c>
      <c r="C103" s="93">
        <v>17.5</v>
      </c>
      <c r="D103" s="98"/>
      <c r="E103" s="98"/>
      <c r="F103" s="93">
        <v>17.5</v>
      </c>
      <c r="H103" s="86" t="s">
        <v>33</v>
      </c>
      <c r="I103" s="118">
        <v>13.5</v>
      </c>
      <c r="J103" s="2" t="s">
        <v>8</v>
      </c>
      <c r="K103" s="59">
        <v>12.5</v>
      </c>
      <c r="L103" s="61">
        <v>5</v>
      </c>
      <c r="M103" s="61">
        <v>3</v>
      </c>
      <c r="N103" s="59">
        <v>14.5</v>
      </c>
      <c r="O103" s="48"/>
      <c r="P103" s="48"/>
    </row>
    <row r="104" spans="1:17" ht="15" x14ac:dyDescent="0.2">
      <c r="A104" s="2" t="s">
        <v>6</v>
      </c>
      <c r="B104" s="88" t="s">
        <v>6</v>
      </c>
      <c r="C104" s="97">
        <v>13</v>
      </c>
      <c r="D104" s="96"/>
      <c r="E104" s="96"/>
      <c r="F104" s="97">
        <v>13</v>
      </c>
      <c r="H104" s="116" t="s">
        <v>6</v>
      </c>
      <c r="I104" s="119">
        <v>10.5</v>
      </c>
      <c r="J104" s="3" t="s">
        <v>34</v>
      </c>
      <c r="K104" s="74">
        <v>10.5</v>
      </c>
      <c r="L104" s="74"/>
      <c r="M104" s="74">
        <v>1.5</v>
      </c>
      <c r="N104" s="74">
        <v>9</v>
      </c>
      <c r="O104" s="48"/>
      <c r="P104" s="48"/>
    </row>
    <row r="105" spans="1:17" ht="15.75" x14ac:dyDescent="0.2">
      <c r="A105" s="2" t="s">
        <v>8</v>
      </c>
      <c r="B105" s="88" t="s">
        <v>8</v>
      </c>
      <c r="C105" s="95">
        <v>4.5</v>
      </c>
      <c r="D105" s="96"/>
      <c r="E105" s="96"/>
      <c r="F105" s="95">
        <v>4.5</v>
      </c>
      <c r="H105" s="116" t="s">
        <v>8</v>
      </c>
      <c r="I105" s="119">
        <v>3</v>
      </c>
      <c r="J105" s="2" t="s">
        <v>6</v>
      </c>
      <c r="K105" s="131">
        <v>2</v>
      </c>
      <c r="L105" s="60">
        <v>5</v>
      </c>
      <c r="M105" s="60">
        <v>1.5</v>
      </c>
      <c r="N105" s="59">
        <v>5.5</v>
      </c>
      <c r="O105" s="48"/>
      <c r="P105" s="48"/>
      <c r="Q105" s="72"/>
    </row>
    <row r="106" spans="1:17" ht="15" x14ac:dyDescent="0.2">
      <c r="A106" s="3" t="s">
        <v>34</v>
      </c>
      <c r="B106" s="87" t="s">
        <v>34</v>
      </c>
      <c r="C106" s="93">
        <v>14.5</v>
      </c>
      <c r="D106" s="98"/>
      <c r="E106" s="94">
        <v>3</v>
      </c>
      <c r="F106" s="93">
        <v>11.5</v>
      </c>
      <c r="H106" s="86" t="s">
        <v>34</v>
      </c>
      <c r="I106" s="118">
        <v>40.5</v>
      </c>
      <c r="J106" s="2" t="s">
        <v>8</v>
      </c>
      <c r="K106" s="60">
        <v>7.5</v>
      </c>
      <c r="L106" s="61"/>
      <c r="M106" s="61"/>
      <c r="N106" s="60">
        <v>7.5</v>
      </c>
      <c r="O106" s="48"/>
      <c r="P106" s="48"/>
    </row>
    <row r="107" spans="1:17" ht="15" x14ac:dyDescent="0.2">
      <c r="A107" s="2" t="s">
        <v>6</v>
      </c>
      <c r="B107" s="88" t="s">
        <v>6</v>
      </c>
      <c r="C107" s="95">
        <v>12.5</v>
      </c>
      <c r="D107" s="96"/>
      <c r="E107" s="95">
        <v>1.5</v>
      </c>
      <c r="F107" s="97">
        <v>11</v>
      </c>
      <c r="H107" s="116" t="s">
        <v>6</v>
      </c>
      <c r="I107" s="119">
        <v>32</v>
      </c>
      <c r="J107" s="63" t="s">
        <v>88</v>
      </c>
      <c r="K107" s="128">
        <v>5</v>
      </c>
      <c r="L107" s="122"/>
      <c r="M107" s="122"/>
      <c r="N107" s="121">
        <v>5</v>
      </c>
      <c r="O107" s="48"/>
      <c r="P107" s="48"/>
    </row>
    <row r="108" spans="1:17" ht="15" x14ac:dyDescent="0.2">
      <c r="A108" s="2" t="s">
        <v>8</v>
      </c>
      <c r="B108" s="88" t="s">
        <v>8</v>
      </c>
      <c r="C108" s="97">
        <v>2</v>
      </c>
      <c r="D108" s="96"/>
      <c r="E108" s="95">
        <v>1.5</v>
      </c>
      <c r="F108" s="95">
        <v>0.5</v>
      </c>
      <c r="H108" s="116" t="s">
        <v>8</v>
      </c>
      <c r="I108" s="119">
        <v>8.5</v>
      </c>
      <c r="J108" s="64" t="s">
        <v>6</v>
      </c>
      <c r="K108" s="129">
        <v>2.5</v>
      </c>
      <c r="L108" s="124"/>
      <c r="M108" s="124"/>
      <c r="N108" s="123">
        <v>2.5</v>
      </c>
      <c r="O108" s="48"/>
      <c r="P108" s="48"/>
    </row>
    <row r="109" spans="1:17" ht="15" x14ac:dyDescent="0.2">
      <c r="A109" s="63" t="s">
        <v>88</v>
      </c>
      <c r="B109" s="87" t="s">
        <v>88</v>
      </c>
      <c r="C109" s="93">
        <v>7.5</v>
      </c>
      <c r="D109" s="98"/>
      <c r="E109" s="98"/>
      <c r="F109" s="93">
        <v>7.5</v>
      </c>
      <c r="H109" s="86" t="s">
        <v>88</v>
      </c>
      <c r="I109" s="118">
        <v>5</v>
      </c>
      <c r="J109" s="64" t="s">
        <v>8</v>
      </c>
      <c r="K109" s="130">
        <v>13.5</v>
      </c>
      <c r="L109" s="79">
        <v>8</v>
      </c>
      <c r="M109" s="79">
        <v>5.5</v>
      </c>
      <c r="N109" s="79">
        <v>16</v>
      </c>
      <c r="O109" s="48"/>
      <c r="P109" s="48"/>
    </row>
    <row r="110" spans="1:17" ht="15" x14ac:dyDescent="0.2">
      <c r="A110" s="64" t="s">
        <v>6</v>
      </c>
      <c r="B110" s="88" t="s">
        <v>6</v>
      </c>
      <c r="C110" s="97">
        <v>5</v>
      </c>
      <c r="D110" s="96"/>
      <c r="E110" s="96"/>
      <c r="F110" s="97">
        <v>5</v>
      </c>
      <c r="H110" s="116" t="s">
        <v>6</v>
      </c>
      <c r="I110" s="119">
        <v>4</v>
      </c>
      <c r="J110" s="3" t="s">
        <v>35</v>
      </c>
      <c r="K110" s="74">
        <v>5.5</v>
      </c>
      <c r="L110" s="74">
        <v>8</v>
      </c>
      <c r="M110" s="74">
        <v>5.5</v>
      </c>
      <c r="N110" s="74">
        <v>8</v>
      </c>
      <c r="O110" s="48"/>
      <c r="P110" s="48"/>
    </row>
    <row r="111" spans="1:17" ht="15" x14ac:dyDescent="0.2">
      <c r="A111" s="64" t="s">
        <v>8</v>
      </c>
      <c r="B111" s="88" t="s">
        <v>8</v>
      </c>
      <c r="C111" s="95">
        <v>2.5</v>
      </c>
      <c r="D111" s="96"/>
      <c r="E111" s="96"/>
      <c r="F111" s="95">
        <v>2.5</v>
      </c>
      <c r="H111" s="116" t="s">
        <v>8</v>
      </c>
      <c r="I111" s="119">
        <v>1</v>
      </c>
      <c r="J111" s="2" t="s">
        <v>6</v>
      </c>
      <c r="K111" s="59">
        <v>8</v>
      </c>
      <c r="L111" s="60"/>
      <c r="M111" s="61"/>
      <c r="N111" s="59">
        <v>8</v>
      </c>
      <c r="O111" s="48"/>
      <c r="P111" s="48"/>
    </row>
    <row r="112" spans="1:17" ht="15" x14ac:dyDescent="0.2">
      <c r="A112" s="3" t="s">
        <v>35</v>
      </c>
      <c r="B112" s="87" t="s">
        <v>35</v>
      </c>
      <c r="C112" s="94">
        <v>13</v>
      </c>
      <c r="D112" s="94">
        <v>8</v>
      </c>
      <c r="E112" s="94">
        <v>3</v>
      </c>
      <c r="F112" s="94">
        <v>18</v>
      </c>
      <c r="H112" s="86" t="s">
        <v>35</v>
      </c>
      <c r="I112" s="118">
        <v>18.5</v>
      </c>
      <c r="J112" s="2" t="s">
        <v>8</v>
      </c>
      <c r="K112" s="60">
        <v>7</v>
      </c>
      <c r="L112" s="60">
        <v>8</v>
      </c>
      <c r="M112" s="61">
        <v>0.5</v>
      </c>
      <c r="N112" s="60">
        <v>14.5</v>
      </c>
      <c r="O112" s="48"/>
      <c r="P112" s="48"/>
    </row>
    <row r="113" spans="1:16" ht="15" x14ac:dyDescent="0.2">
      <c r="A113" s="2" t="s">
        <v>6</v>
      </c>
      <c r="B113" s="88" t="s">
        <v>6</v>
      </c>
      <c r="C113" s="97">
        <v>5</v>
      </c>
      <c r="D113" s="97">
        <v>8</v>
      </c>
      <c r="E113" s="97">
        <v>3</v>
      </c>
      <c r="F113" s="97">
        <v>10</v>
      </c>
      <c r="H113" s="116" t="s">
        <v>6</v>
      </c>
      <c r="I113" s="119">
        <v>17.5</v>
      </c>
      <c r="J113" s="3" t="s">
        <v>36</v>
      </c>
      <c r="K113" s="74">
        <v>5</v>
      </c>
      <c r="L113" s="74">
        <v>8</v>
      </c>
      <c r="M113" s="74">
        <v>0.5</v>
      </c>
      <c r="N113" s="74">
        <v>12.5</v>
      </c>
      <c r="O113" s="48"/>
      <c r="P113" s="48"/>
    </row>
    <row r="114" spans="1:16" ht="15" x14ac:dyDescent="0.2">
      <c r="A114" s="2" t="s">
        <v>8</v>
      </c>
      <c r="B114" s="88" t="s">
        <v>8</v>
      </c>
      <c r="C114" s="97">
        <v>8</v>
      </c>
      <c r="D114" s="96"/>
      <c r="E114" s="96"/>
      <c r="F114" s="97">
        <v>8</v>
      </c>
      <c r="H114" s="116" t="s">
        <v>8</v>
      </c>
      <c r="I114" s="119">
        <v>1</v>
      </c>
      <c r="J114" s="2" t="s">
        <v>6</v>
      </c>
      <c r="K114" s="60">
        <v>2</v>
      </c>
      <c r="L114" s="60"/>
      <c r="M114" s="60"/>
      <c r="N114" s="60">
        <v>2</v>
      </c>
      <c r="O114" s="48"/>
      <c r="P114" s="48"/>
    </row>
    <row r="115" spans="1:16" ht="15" x14ac:dyDescent="0.2">
      <c r="A115" s="3" t="s">
        <v>36</v>
      </c>
      <c r="B115" s="87" t="s">
        <v>36</v>
      </c>
      <c r="C115" s="94">
        <v>7</v>
      </c>
      <c r="D115" s="94">
        <v>8</v>
      </c>
      <c r="E115" s="98"/>
      <c r="F115" s="94">
        <v>15</v>
      </c>
      <c r="H115" s="86" t="s">
        <v>36</v>
      </c>
      <c r="I115" s="118">
        <v>17</v>
      </c>
      <c r="J115" s="2" t="s">
        <v>8</v>
      </c>
      <c r="K115" s="131">
        <v>12.5</v>
      </c>
      <c r="L115" s="61">
        <v>8</v>
      </c>
      <c r="M115" s="59">
        <v>1.5</v>
      </c>
      <c r="N115" s="60">
        <v>19</v>
      </c>
      <c r="O115" s="48"/>
      <c r="P115" s="48"/>
    </row>
    <row r="116" spans="1:16" ht="15" x14ac:dyDescent="0.2">
      <c r="A116" s="2" t="s">
        <v>6</v>
      </c>
      <c r="B116" s="88" t="s">
        <v>6</v>
      </c>
      <c r="C116" s="97">
        <v>5</v>
      </c>
      <c r="D116" s="97">
        <v>8</v>
      </c>
      <c r="E116" s="96"/>
      <c r="F116" s="97">
        <v>13</v>
      </c>
      <c r="H116" s="116" t="s">
        <v>6</v>
      </c>
      <c r="I116" s="119">
        <v>15.5</v>
      </c>
      <c r="J116" s="3" t="s">
        <v>37</v>
      </c>
      <c r="K116" s="126">
        <v>5.5</v>
      </c>
      <c r="L116" s="74">
        <v>8</v>
      </c>
      <c r="M116" s="74">
        <v>1.5</v>
      </c>
      <c r="N116" s="74">
        <v>12</v>
      </c>
      <c r="O116" s="48"/>
      <c r="P116" s="48"/>
    </row>
    <row r="117" spans="1:16" ht="15" x14ac:dyDescent="0.2">
      <c r="A117" s="2" t="s">
        <v>8</v>
      </c>
      <c r="B117" s="88" t="s">
        <v>8</v>
      </c>
      <c r="C117" s="97">
        <v>2</v>
      </c>
      <c r="D117" s="96"/>
      <c r="E117" s="96"/>
      <c r="F117" s="97">
        <v>2</v>
      </c>
      <c r="H117" s="116" t="s">
        <v>8</v>
      </c>
      <c r="I117" s="119">
        <v>1.5</v>
      </c>
      <c r="J117" s="2" t="s">
        <v>6</v>
      </c>
      <c r="K117" s="131">
        <v>7</v>
      </c>
      <c r="L117" s="60"/>
      <c r="M117" s="61"/>
      <c r="N117" s="59">
        <v>7</v>
      </c>
      <c r="O117" s="48"/>
      <c r="P117" s="48"/>
    </row>
    <row r="118" spans="1:16" ht="15" x14ac:dyDescent="0.2">
      <c r="A118" s="3" t="s">
        <v>37</v>
      </c>
      <c r="B118" s="87" t="s">
        <v>37</v>
      </c>
      <c r="C118" s="93">
        <v>12.5</v>
      </c>
      <c r="D118" s="94">
        <v>8</v>
      </c>
      <c r="E118" s="98"/>
      <c r="F118" s="93">
        <v>20.5</v>
      </c>
      <c r="H118" s="86" t="s">
        <v>37</v>
      </c>
      <c r="I118" s="118">
        <v>17.5</v>
      </c>
      <c r="J118" s="2" t="s">
        <v>8</v>
      </c>
      <c r="K118" s="120">
        <v>23.5</v>
      </c>
      <c r="L118" s="60">
        <v>10</v>
      </c>
      <c r="M118" s="61">
        <v>6.5</v>
      </c>
      <c r="N118" s="60">
        <v>27</v>
      </c>
      <c r="O118" s="48"/>
      <c r="P118" s="48"/>
    </row>
    <row r="119" spans="1:16" ht="15" x14ac:dyDescent="0.2">
      <c r="A119" s="2" t="s">
        <v>6</v>
      </c>
      <c r="B119" s="88" t="s">
        <v>6</v>
      </c>
      <c r="C119" s="95">
        <v>5.5</v>
      </c>
      <c r="D119" s="97">
        <v>8</v>
      </c>
      <c r="E119" s="96"/>
      <c r="F119" s="95">
        <v>13.5</v>
      </c>
      <c r="H119" s="116" t="s">
        <v>6</v>
      </c>
      <c r="I119" s="119">
        <v>14.5</v>
      </c>
      <c r="J119" s="3" t="s">
        <v>38</v>
      </c>
      <c r="K119" s="126">
        <v>10.5</v>
      </c>
      <c r="L119" s="74">
        <v>10</v>
      </c>
      <c r="M119" s="74">
        <v>2</v>
      </c>
      <c r="N119" s="74">
        <v>18.5</v>
      </c>
      <c r="O119" s="48"/>
      <c r="P119" s="48"/>
    </row>
    <row r="120" spans="1:16" ht="15" x14ac:dyDescent="0.2">
      <c r="A120" s="2" t="s">
        <v>8</v>
      </c>
      <c r="B120" s="88" t="s">
        <v>8</v>
      </c>
      <c r="C120" s="97">
        <v>7</v>
      </c>
      <c r="D120" s="96"/>
      <c r="E120" s="96"/>
      <c r="F120" s="97">
        <v>7</v>
      </c>
      <c r="H120" s="116" t="s">
        <v>8</v>
      </c>
      <c r="I120" s="119">
        <v>3</v>
      </c>
      <c r="J120" s="2" t="s">
        <v>6</v>
      </c>
      <c r="K120" s="125">
        <v>13</v>
      </c>
      <c r="L120" s="60"/>
      <c r="M120" s="60">
        <v>4.5</v>
      </c>
      <c r="N120" s="60">
        <v>8.5</v>
      </c>
      <c r="O120" s="48"/>
      <c r="P120" s="48"/>
    </row>
    <row r="121" spans="1:16" ht="15" x14ac:dyDescent="0.2">
      <c r="A121" s="3" t="s">
        <v>38</v>
      </c>
      <c r="B121" s="87" t="s">
        <v>38</v>
      </c>
      <c r="C121" s="93">
        <v>22.5</v>
      </c>
      <c r="D121" s="98"/>
      <c r="E121" s="93">
        <v>5.5</v>
      </c>
      <c r="F121" s="94">
        <v>17</v>
      </c>
      <c r="H121" s="86" t="s">
        <v>38</v>
      </c>
      <c r="I121" s="118">
        <v>53.5</v>
      </c>
      <c r="J121" s="2" t="s">
        <v>8</v>
      </c>
      <c r="K121" s="120">
        <v>4</v>
      </c>
      <c r="L121" s="61">
        <v>23</v>
      </c>
      <c r="M121" s="61">
        <v>10</v>
      </c>
      <c r="N121" s="60">
        <v>17</v>
      </c>
      <c r="O121" s="48"/>
      <c r="P121" s="48"/>
    </row>
    <row r="122" spans="1:16" ht="15" x14ac:dyDescent="0.2">
      <c r="A122" s="2" t="s">
        <v>6</v>
      </c>
      <c r="B122" s="88" t="s">
        <v>6</v>
      </c>
      <c r="C122" s="95">
        <v>10.5</v>
      </c>
      <c r="D122" s="96"/>
      <c r="E122" s="97">
        <v>2</v>
      </c>
      <c r="F122" s="95">
        <v>8.5</v>
      </c>
      <c r="H122" s="116" t="s">
        <v>6</v>
      </c>
      <c r="I122" s="119">
        <v>45</v>
      </c>
      <c r="J122" s="3" t="s">
        <v>39</v>
      </c>
      <c r="K122" s="126">
        <v>2</v>
      </c>
      <c r="L122" s="74">
        <v>18</v>
      </c>
      <c r="M122" s="74">
        <v>8</v>
      </c>
      <c r="N122" s="74">
        <v>12</v>
      </c>
      <c r="O122" s="48"/>
      <c r="P122" s="48"/>
    </row>
    <row r="123" spans="1:16" ht="15" x14ac:dyDescent="0.2">
      <c r="A123" s="2" t="s">
        <v>8</v>
      </c>
      <c r="B123" s="88" t="s">
        <v>8</v>
      </c>
      <c r="C123" s="97">
        <v>12</v>
      </c>
      <c r="D123" s="96"/>
      <c r="E123" s="95">
        <v>3.5</v>
      </c>
      <c r="F123" s="95">
        <v>8.5</v>
      </c>
      <c r="H123" s="116" t="s">
        <v>8</v>
      </c>
      <c r="I123" s="119">
        <v>8.5</v>
      </c>
      <c r="J123" s="2" t="s">
        <v>6</v>
      </c>
      <c r="K123" s="131">
        <v>2</v>
      </c>
      <c r="L123" s="60">
        <v>5</v>
      </c>
      <c r="M123" s="59">
        <v>2</v>
      </c>
      <c r="N123" s="60">
        <v>5</v>
      </c>
      <c r="O123" s="48"/>
      <c r="P123" s="48"/>
    </row>
    <row r="124" spans="1:16" ht="15" x14ac:dyDescent="0.2">
      <c r="A124" s="3" t="s">
        <v>39</v>
      </c>
      <c r="B124" s="87" t="s">
        <v>39</v>
      </c>
      <c r="C124" s="94">
        <v>7</v>
      </c>
      <c r="D124" s="94">
        <v>13</v>
      </c>
      <c r="E124" s="94">
        <v>11</v>
      </c>
      <c r="F124" s="94">
        <v>9</v>
      </c>
      <c r="H124" s="86" t="s">
        <v>39</v>
      </c>
      <c r="I124" s="118">
        <v>30</v>
      </c>
      <c r="J124" s="2" t="s">
        <v>8</v>
      </c>
      <c r="K124" s="120">
        <v>9.5</v>
      </c>
      <c r="L124" s="60"/>
      <c r="M124" s="60">
        <v>2</v>
      </c>
      <c r="N124" s="60">
        <v>7.5</v>
      </c>
      <c r="O124" s="48"/>
      <c r="P124" s="48"/>
    </row>
    <row r="125" spans="1:16" ht="15" x14ac:dyDescent="0.2">
      <c r="A125" s="2" t="s">
        <v>6</v>
      </c>
      <c r="B125" s="88" t="s">
        <v>6</v>
      </c>
      <c r="C125" s="97">
        <v>5</v>
      </c>
      <c r="D125" s="97">
        <v>8</v>
      </c>
      <c r="E125" s="97">
        <v>9</v>
      </c>
      <c r="F125" s="97">
        <v>4</v>
      </c>
      <c r="H125" s="116" t="s">
        <v>6</v>
      </c>
      <c r="I125" s="119">
        <v>23.5</v>
      </c>
      <c r="J125" s="3" t="s">
        <v>40</v>
      </c>
      <c r="K125" s="74">
        <v>6.5</v>
      </c>
      <c r="L125" s="74"/>
      <c r="M125" s="74">
        <v>2</v>
      </c>
      <c r="N125" s="74">
        <v>4.5</v>
      </c>
      <c r="O125" s="48"/>
      <c r="P125" s="48"/>
    </row>
    <row r="126" spans="1:16" ht="15" x14ac:dyDescent="0.2">
      <c r="A126" s="2" t="s">
        <v>8</v>
      </c>
      <c r="B126" s="88" t="s">
        <v>8</v>
      </c>
      <c r="C126" s="97">
        <v>2</v>
      </c>
      <c r="D126" s="97">
        <v>5</v>
      </c>
      <c r="E126" s="97">
        <v>2</v>
      </c>
      <c r="F126" s="97">
        <v>5</v>
      </c>
      <c r="H126" s="116" t="s">
        <v>8</v>
      </c>
      <c r="I126" s="119">
        <v>6.5</v>
      </c>
      <c r="J126" s="2" t="s">
        <v>6</v>
      </c>
      <c r="K126" s="59">
        <v>3</v>
      </c>
      <c r="L126" s="61"/>
      <c r="M126" s="61"/>
      <c r="N126" s="59">
        <v>3</v>
      </c>
      <c r="O126" s="48"/>
      <c r="P126" s="48"/>
    </row>
    <row r="127" spans="1:16" ht="15" x14ac:dyDescent="0.2">
      <c r="A127" s="3" t="s">
        <v>40</v>
      </c>
      <c r="B127" s="87" t="s">
        <v>40</v>
      </c>
      <c r="C127" s="93">
        <v>9.5</v>
      </c>
      <c r="D127" s="98"/>
      <c r="E127" s="94">
        <v>2</v>
      </c>
      <c r="F127" s="93">
        <v>7.5</v>
      </c>
      <c r="H127" s="86" t="s">
        <v>40</v>
      </c>
      <c r="I127" s="118">
        <v>9</v>
      </c>
      <c r="J127" s="2" t="s">
        <v>8</v>
      </c>
      <c r="K127" s="60">
        <v>5</v>
      </c>
      <c r="L127" s="61"/>
      <c r="M127" s="61"/>
      <c r="N127" s="60">
        <v>5</v>
      </c>
      <c r="O127" s="48"/>
      <c r="P127" s="48"/>
    </row>
    <row r="128" spans="1:16" ht="15" x14ac:dyDescent="0.2">
      <c r="A128" s="2" t="s">
        <v>6</v>
      </c>
      <c r="B128" s="88" t="s">
        <v>6</v>
      </c>
      <c r="C128" s="95">
        <v>6.5</v>
      </c>
      <c r="D128" s="96"/>
      <c r="E128" s="97">
        <v>2</v>
      </c>
      <c r="F128" s="95">
        <v>4.5</v>
      </c>
      <c r="H128" s="116" t="s">
        <v>6</v>
      </c>
      <c r="I128" s="119">
        <v>8</v>
      </c>
      <c r="J128" s="3" t="s">
        <v>41</v>
      </c>
      <c r="K128" s="74">
        <v>5</v>
      </c>
      <c r="L128" s="76"/>
      <c r="M128" s="74"/>
      <c r="N128" s="75">
        <v>5</v>
      </c>
      <c r="O128" s="48"/>
      <c r="P128" s="48"/>
    </row>
    <row r="129" spans="1:16" ht="15" x14ac:dyDescent="0.2">
      <c r="A129" s="2" t="s">
        <v>8</v>
      </c>
      <c r="B129" s="88" t="s">
        <v>8</v>
      </c>
      <c r="C129" s="97">
        <v>3</v>
      </c>
      <c r="D129" s="96"/>
      <c r="E129" s="96"/>
      <c r="F129" s="97">
        <v>3</v>
      </c>
      <c r="H129" s="116" t="s">
        <v>8</v>
      </c>
      <c r="I129" s="119">
        <v>1</v>
      </c>
      <c r="J129" s="2" t="s">
        <v>6</v>
      </c>
      <c r="K129" s="59">
        <v>16.5</v>
      </c>
      <c r="L129" s="61"/>
      <c r="M129" s="59"/>
      <c r="N129" s="60">
        <v>16.5</v>
      </c>
      <c r="O129" s="48"/>
      <c r="P129" s="48"/>
    </row>
    <row r="130" spans="1:16" ht="15" x14ac:dyDescent="0.2">
      <c r="A130" s="3" t="s">
        <v>41</v>
      </c>
      <c r="B130" s="87" t="s">
        <v>41</v>
      </c>
      <c r="C130" s="94">
        <v>5</v>
      </c>
      <c r="D130" s="98"/>
      <c r="E130" s="98"/>
      <c r="F130" s="94">
        <v>5</v>
      </c>
      <c r="H130" s="86" t="s">
        <v>41</v>
      </c>
      <c r="I130" s="118">
        <v>8</v>
      </c>
      <c r="J130" s="3" t="s">
        <v>42</v>
      </c>
      <c r="K130" s="75">
        <v>16.5</v>
      </c>
      <c r="L130" s="76"/>
      <c r="M130" s="75"/>
      <c r="N130" s="75">
        <v>16.5</v>
      </c>
      <c r="O130" s="48"/>
      <c r="P130" s="48"/>
    </row>
    <row r="131" spans="1:16" ht="15" x14ac:dyDescent="0.2">
      <c r="A131" s="2" t="s">
        <v>6</v>
      </c>
      <c r="B131" s="88" t="s">
        <v>6</v>
      </c>
      <c r="C131" s="97">
        <v>5</v>
      </c>
      <c r="D131" s="96"/>
      <c r="E131" s="96"/>
      <c r="F131" s="97">
        <v>5</v>
      </c>
      <c r="H131" s="116" t="s">
        <v>6</v>
      </c>
      <c r="I131" s="119">
        <v>8</v>
      </c>
      <c r="J131" s="2" t="s">
        <v>6</v>
      </c>
      <c r="K131" s="60"/>
      <c r="L131" s="61">
        <v>8</v>
      </c>
      <c r="M131" s="60"/>
      <c r="N131" s="60">
        <v>8</v>
      </c>
      <c r="O131" s="48"/>
      <c r="P131" s="48"/>
    </row>
    <row r="132" spans="1:16" ht="15" x14ac:dyDescent="0.2">
      <c r="A132" s="3" t="s">
        <v>42</v>
      </c>
      <c r="B132" s="87" t="s">
        <v>42</v>
      </c>
      <c r="C132" s="93">
        <v>16.5</v>
      </c>
      <c r="D132" s="98"/>
      <c r="E132" s="98"/>
      <c r="F132" s="93">
        <v>16.5</v>
      </c>
      <c r="H132" s="86" t="s">
        <v>42</v>
      </c>
      <c r="I132" s="118">
        <v>3.5</v>
      </c>
      <c r="J132" s="3" t="s">
        <v>125</v>
      </c>
      <c r="K132" s="76"/>
      <c r="L132" s="75">
        <v>8</v>
      </c>
      <c r="M132" s="76"/>
      <c r="N132" s="75">
        <v>8</v>
      </c>
      <c r="O132" s="48"/>
      <c r="P132" s="48"/>
    </row>
    <row r="133" spans="1:16" ht="15" x14ac:dyDescent="0.2">
      <c r="A133" s="2" t="s">
        <v>6</v>
      </c>
      <c r="B133" s="88" t="s">
        <v>6</v>
      </c>
      <c r="C133" s="95">
        <v>16.5</v>
      </c>
      <c r="D133" s="96"/>
      <c r="E133" s="96"/>
      <c r="F133" s="95">
        <v>16.5</v>
      </c>
      <c r="H133" s="116" t="s">
        <v>6</v>
      </c>
      <c r="I133" s="119">
        <v>3.5</v>
      </c>
      <c r="J133" s="2" t="s">
        <v>6</v>
      </c>
      <c r="K133" s="61">
        <v>1.5</v>
      </c>
      <c r="L133" s="60">
        <v>1</v>
      </c>
      <c r="M133" s="61">
        <v>1</v>
      </c>
      <c r="N133" s="60">
        <v>1.5</v>
      </c>
      <c r="O133" s="48"/>
      <c r="P133" s="48"/>
    </row>
    <row r="134" spans="1:16" ht="15" x14ac:dyDescent="0.2">
      <c r="A134" s="3" t="s">
        <v>125</v>
      </c>
      <c r="B134" s="87" t="s">
        <v>125</v>
      </c>
      <c r="C134" s="98"/>
      <c r="D134" s="94">
        <v>8</v>
      </c>
      <c r="E134" s="98"/>
      <c r="F134" s="94">
        <v>8</v>
      </c>
      <c r="J134" s="63" t="s">
        <v>89</v>
      </c>
      <c r="K134" s="128"/>
      <c r="L134" s="122">
        <v>1</v>
      </c>
      <c r="M134" s="122">
        <v>1</v>
      </c>
      <c r="N134" s="121"/>
      <c r="O134" s="48"/>
      <c r="P134" s="48"/>
    </row>
    <row r="135" spans="1:16" ht="15" x14ac:dyDescent="0.2">
      <c r="A135" s="2" t="s">
        <v>6</v>
      </c>
      <c r="B135" s="88" t="s">
        <v>6</v>
      </c>
      <c r="C135" s="96"/>
      <c r="D135" s="97">
        <v>8</v>
      </c>
      <c r="E135" s="96"/>
      <c r="F135" s="97">
        <v>8</v>
      </c>
      <c r="J135" s="64" t="s">
        <v>6</v>
      </c>
      <c r="K135" s="129">
        <v>1.5</v>
      </c>
      <c r="L135" s="124"/>
      <c r="M135" s="124"/>
      <c r="N135" s="123">
        <v>1.5</v>
      </c>
      <c r="O135" s="48"/>
      <c r="P135" s="48"/>
    </row>
    <row r="136" spans="1:16" ht="15" x14ac:dyDescent="0.2">
      <c r="A136" s="63" t="s">
        <v>89</v>
      </c>
      <c r="B136" s="87" t="s">
        <v>89</v>
      </c>
      <c r="C136" s="93">
        <v>1.5</v>
      </c>
      <c r="D136" s="94">
        <v>1</v>
      </c>
      <c r="E136" s="94">
        <v>1</v>
      </c>
      <c r="F136" s="93">
        <v>1.5</v>
      </c>
      <c r="H136" s="86" t="s">
        <v>89</v>
      </c>
      <c r="I136" s="118">
        <v>8.5</v>
      </c>
      <c r="J136" s="64" t="s">
        <v>8</v>
      </c>
      <c r="K136" s="130">
        <v>12.5</v>
      </c>
      <c r="L136" s="79">
        <v>8</v>
      </c>
      <c r="M136" s="79">
        <v>2.5</v>
      </c>
      <c r="N136" s="79">
        <v>18</v>
      </c>
      <c r="O136" s="48"/>
      <c r="P136" s="48"/>
    </row>
    <row r="137" spans="1:16" ht="15" x14ac:dyDescent="0.2">
      <c r="A137" s="64" t="s">
        <v>6</v>
      </c>
      <c r="B137" s="88" t="s">
        <v>6</v>
      </c>
      <c r="C137" s="96"/>
      <c r="D137" s="97">
        <v>1</v>
      </c>
      <c r="E137" s="97">
        <v>1</v>
      </c>
      <c r="F137" s="96"/>
      <c r="H137" s="116" t="s">
        <v>6</v>
      </c>
      <c r="I137" s="119">
        <v>7</v>
      </c>
      <c r="J137" s="3" t="s">
        <v>43</v>
      </c>
      <c r="K137" s="74">
        <v>7</v>
      </c>
      <c r="L137" s="74">
        <v>8</v>
      </c>
      <c r="M137" s="74">
        <v>2.5</v>
      </c>
      <c r="N137" s="74">
        <v>12.5</v>
      </c>
      <c r="O137" s="48"/>
      <c r="P137" s="48"/>
    </row>
    <row r="138" spans="1:16" ht="15" x14ac:dyDescent="0.2">
      <c r="A138" s="64" t="s">
        <v>8</v>
      </c>
      <c r="B138" s="88" t="s">
        <v>8</v>
      </c>
      <c r="C138" s="95">
        <v>1.5</v>
      </c>
      <c r="D138" s="96"/>
      <c r="E138" s="96"/>
      <c r="F138" s="95">
        <v>1.5</v>
      </c>
      <c r="H138" s="116" t="s">
        <v>8</v>
      </c>
      <c r="I138" s="119">
        <v>1.5</v>
      </c>
      <c r="J138" s="2" t="s">
        <v>6</v>
      </c>
      <c r="K138" s="59">
        <v>5.5</v>
      </c>
      <c r="L138" s="60"/>
      <c r="M138" s="60"/>
      <c r="N138" s="59">
        <v>5.5</v>
      </c>
      <c r="O138" s="48"/>
      <c r="P138" s="48"/>
    </row>
    <row r="139" spans="1:16" ht="15" x14ac:dyDescent="0.2">
      <c r="A139" s="3" t="s">
        <v>43</v>
      </c>
      <c r="B139" s="87" t="s">
        <v>43</v>
      </c>
      <c r="C139" s="93">
        <v>13.5</v>
      </c>
      <c r="D139" s="94">
        <v>8</v>
      </c>
      <c r="E139" s="94">
        <v>1</v>
      </c>
      <c r="F139" s="93">
        <v>20.5</v>
      </c>
      <c r="H139" s="86" t="s">
        <v>43</v>
      </c>
      <c r="I139" s="118">
        <v>39</v>
      </c>
      <c r="J139" s="2" t="s">
        <v>8</v>
      </c>
      <c r="K139" s="59">
        <v>20.5</v>
      </c>
      <c r="L139" s="61"/>
      <c r="M139" s="60"/>
      <c r="N139" s="59">
        <v>20.5</v>
      </c>
      <c r="O139" s="48"/>
      <c r="P139" s="48"/>
    </row>
    <row r="140" spans="1:16" ht="15" x14ac:dyDescent="0.2">
      <c r="A140" s="2" t="s">
        <v>6</v>
      </c>
      <c r="B140" s="88" t="s">
        <v>6</v>
      </c>
      <c r="C140" s="97">
        <v>8</v>
      </c>
      <c r="D140" s="97">
        <v>8</v>
      </c>
      <c r="E140" s="97">
        <v>1</v>
      </c>
      <c r="F140" s="97">
        <v>15</v>
      </c>
      <c r="H140" s="116" t="s">
        <v>6</v>
      </c>
      <c r="I140" s="119">
        <v>32</v>
      </c>
      <c r="J140" s="63" t="s">
        <v>90</v>
      </c>
      <c r="K140" s="128">
        <v>17</v>
      </c>
      <c r="L140" s="122"/>
      <c r="M140" s="122"/>
      <c r="N140" s="121">
        <v>17</v>
      </c>
      <c r="O140" s="48"/>
      <c r="P140" s="48"/>
    </row>
    <row r="141" spans="1:16" ht="15" x14ac:dyDescent="0.2">
      <c r="A141" s="2" t="s">
        <v>8</v>
      </c>
      <c r="B141" s="88" t="s">
        <v>8</v>
      </c>
      <c r="C141" s="95">
        <v>5.5</v>
      </c>
      <c r="D141" s="96"/>
      <c r="E141" s="96"/>
      <c r="F141" s="95">
        <v>5.5</v>
      </c>
      <c r="H141" s="116" t="s">
        <v>8</v>
      </c>
      <c r="I141" s="119">
        <v>7</v>
      </c>
      <c r="J141" s="64" t="s">
        <v>6</v>
      </c>
      <c r="K141" s="129">
        <v>3.5</v>
      </c>
      <c r="L141" s="124"/>
      <c r="M141" s="124"/>
      <c r="N141" s="123">
        <v>3.5</v>
      </c>
      <c r="O141" s="48"/>
      <c r="P141" s="48"/>
    </row>
    <row r="142" spans="1:16" ht="15" x14ac:dyDescent="0.2">
      <c r="A142" s="63" t="s">
        <v>90</v>
      </c>
      <c r="B142" s="87" t="s">
        <v>90</v>
      </c>
      <c r="C142" s="93">
        <v>20.5</v>
      </c>
      <c r="D142" s="98"/>
      <c r="E142" s="94">
        <v>2</v>
      </c>
      <c r="F142" s="93">
        <v>18.5</v>
      </c>
      <c r="H142" s="86" t="s">
        <v>90</v>
      </c>
      <c r="I142" s="118">
        <v>2.5</v>
      </c>
      <c r="J142" s="64" t="s">
        <v>8</v>
      </c>
      <c r="K142" s="130">
        <v>14.5</v>
      </c>
      <c r="L142" s="79"/>
      <c r="M142" s="79">
        <v>2</v>
      </c>
      <c r="N142" s="79">
        <v>12.5</v>
      </c>
      <c r="O142" s="48"/>
      <c r="P142" s="48"/>
    </row>
    <row r="143" spans="1:16" ht="15" x14ac:dyDescent="0.2">
      <c r="A143" s="64" t="s">
        <v>6</v>
      </c>
      <c r="B143" s="88" t="s">
        <v>6</v>
      </c>
      <c r="C143" s="97">
        <v>17</v>
      </c>
      <c r="D143" s="96"/>
      <c r="E143" s="96"/>
      <c r="F143" s="97">
        <v>17</v>
      </c>
      <c r="H143" s="116" t="s">
        <v>6</v>
      </c>
      <c r="I143" s="119">
        <v>2.5</v>
      </c>
      <c r="J143" s="63" t="s">
        <v>91</v>
      </c>
      <c r="K143" s="128">
        <v>10.5</v>
      </c>
      <c r="L143" s="122"/>
      <c r="M143" s="122">
        <v>1</v>
      </c>
      <c r="N143" s="121">
        <v>9.5</v>
      </c>
      <c r="O143" s="48"/>
      <c r="P143" s="48"/>
    </row>
    <row r="144" spans="1:16" ht="15" x14ac:dyDescent="0.2">
      <c r="A144" s="64" t="s">
        <v>8</v>
      </c>
      <c r="B144" s="88" t="s">
        <v>8</v>
      </c>
      <c r="C144" s="95">
        <v>3.5</v>
      </c>
      <c r="D144" s="96"/>
      <c r="E144" s="97">
        <v>2</v>
      </c>
      <c r="F144" s="95">
        <v>1.5</v>
      </c>
      <c r="J144" s="64" t="s">
        <v>6</v>
      </c>
      <c r="K144" s="129">
        <v>4</v>
      </c>
      <c r="L144" s="124"/>
      <c r="M144" s="124">
        <v>1</v>
      </c>
      <c r="N144" s="123">
        <v>3</v>
      </c>
      <c r="O144" s="48"/>
      <c r="P144" s="48"/>
    </row>
    <row r="145" spans="1:16" ht="15" x14ac:dyDescent="0.2">
      <c r="A145" s="63" t="s">
        <v>91</v>
      </c>
      <c r="B145" s="87" t="s">
        <v>91</v>
      </c>
      <c r="C145" s="93">
        <v>14.5</v>
      </c>
      <c r="D145" s="98"/>
      <c r="E145" s="98"/>
      <c r="F145" s="93">
        <v>14.5</v>
      </c>
      <c r="H145" s="86" t="s">
        <v>91</v>
      </c>
      <c r="I145" s="118">
        <v>0.5</v>
      </c>
      <c r="J145" s="64" t="s">
        <v>8</v>
      </c>
      <c r="K145" s="130">
        <v>10</v>
      </c>
      <c r="L145" s="79"/>
      <c r="M145" s="79">
        <v>2</v>
      </c>
      <c r="N145" s="79">
        <v>8</v>
      </c>
      <c r="O145" s="48"/>
      <c r="P145" s="48"/>
    </row>
    <row r="146" spans="1:16" ht="15" x14ac:dyDescent="0.2">
      <c r="A146" s="64" t="s">
        <v>6</v>
      </c>
      <c r="B146" s="88" t="s">
        <v>6</v>
      </c>
      <c r="C146" s="95">
        <v>10.5</v>
      </c>
      <c r="D146" s="96"/>
      <c r="E146" s="96"/>
      <c r="F146" s="95">
        <v>10.5</v>
      </c>
      <c r="H146" s="116" t="s">
        <v>6</v>
      </c>
      <c r="I146" s="119">
        <v>0.5</v>
      </c>
      <c r="J146" s="63" t="s">
        <v>92</v>
      </c>
      <c r="K146" s="128">
        <v>6</v>
      </c>
      <c r="L146" s="122"/>
      <c r="M146" s="122">
        <v>2</v>
      </c>
      <c r="N146" s="121">
        <v>4</v>
      </c>
      <c r="O146" s="48"/>
      <c r="P146" s="48"/>
    </row>
    <row r="147" spans="1:16" ht="15" x14ac:dyDescent="0.2">
      <c r="A147" s="64" t="s">
        <v>8</v>
      </c>
      <c r="B147" s="88" t="s">
        <v>8</v>
      </c>
      <c r="C147" s="97">
        <v>4</v>
      </c>
      <c r="D147" s="96"/>
      <c r="E147" s="96"/>
      <c r="F147" s="97">
        <v>4</v>
      </c>
      <c r="J147" s="64" t="s">
        <v>6</v>
      </c>
      <c r="K147" s="129">
        <v>4</v>
      </c>
      <c r="L147" s="124"/>
      <c r="M147" s="124"/>
      <c r="N147" s="123">
        <v>4</v>
      </c>
      <c r="O147" s="48"/>
      <c r="P147" s="48"/>
    </row>
    <row r="148" spans="1:16" ht="15" x14ac:dyDescent="0.2">
      <c r="A148" s="63" t="s">
        <v>92</v>
      </c>
      <c r="B148" s="87" t="s">
        <v>92</v>
      </c>
      <c r="C148" s="94">
        <v>10</v>
      </c>
      <c r="D148" s="98"/>
      <c r="E148" s="94">
        <v>2</v>
      </c>
      <c r="F148" s="94">
        <v>8</v>
      </c>
      <c r="J148" s="64" t="s">
        <v>8</v>
      </c>
      <c r="K148" s="130">
        <v>2</v>
      </c>
      <c r="L148" s="79"/>
      <c r="M148" s="79"/>
      <c r="N148" s="79">
        <v>2</v>
      </c>
      <c r="O148" s="48"/>
      <c r="P148" s="48"/>
    </row>
    <row r="149" spans="1:16" ht="15" x14ac:dyDescent="0.2">
      <c r="A149" s="64" t="s">
        <v>6</v>
      </c>
      <c r="B149" s="88" t="s">
        <v>6</v>
      </c>
      <c r="C149" s="97">
        <v>6</v>
      </c>
      <c r="D149" s="96"/>
      <c r="E149" s="97">
        <v>2</v>
      </c>
      <c r="F149" s="97">
        <v>4</v>
      </c>
      <c r="J149" s="63" t="s">
        <v>93</v>
      </c>
      <c r="K149" s="128">
        <v>2</v>
      </c>
      <c r="L149" s="122"/>
      <c r="M149" s="122"/>
      <c r="N149" s="121">
        <v>2</v>
      </c>
      <c r="O149" s="48"/>
      <c r="P149" s="48"/>
    </row>
    <row r="150" spans="1:16" ht="15" x14ac:dyDescent="0.2">
      <c r="A150" s="64" t="s">
        <v>8</v>
      </c>
      <c r="B150" s="88" t="s">
        <v>8</v>
      </c>
      <c r="C150" s="97">
        <v>4</v>
      </c>
      <c r="D150" s="96"/>
      <c r="E150" s="96"/>
      <c r="F150" s="97">
        <v>4</v>
      </c>
      <c r="J150" s="64" t="s">
        <v>6</v>
      </c>
      <c r="K150" s="129">
        <v>2</v>
      </c>
      <c r="L150" s="124"/>
      <c r="M150" s="124"/>
      <c r="N150" s="123">
        <v>2</v>
      </c>
      <c r="O150" s="48"/>
      <c r="P150" s="48"/>
    </row>
    <row r="151" spans="1:16" ht="15" x14ac:dyDescent="0.2">
      <c r="A151" s="63" t="s">
        <v>93</v>
      </c>
      <c r="B151" s="87" t="s">
        <v>93</v>
      </c>
      <c r="C151" s="94">
        <v>2</v>
      </c>
      <c r="D151" s="98"/>
      <c r="E151" s="98"/>
      <c r="F151" s="94">
        <v>2</v>
      </c>
      <c r="H151" s="86" t="s">
        <v>93</v>
      </c>
      <c r="I151" s="118">
        <v>6.5</v>
      </c>
      <c r="J151" s="64" t="s">
        <v>8</v>
      </c>
      <c r="K151" s="130">
        <v>2</v>
      </c>
      <c r="L151" s="79"/>
      <c r="M151" s="79"/>
      <c r="N151" s="79">
        <v>2</v>
      </c>
      <c r="O151" s="48"/>
      <c r="P151" s="48"/>
    </row>
    <row r="152" spans="1:16" ht="15.75" x14ac:dyDescent="0.25">
      <c r="A152" s="64" t="s">
        <v>6</v>
      </c>
      <c r="H152" s="116" t="s">
        <v>6</v>
      </c>
      <c r="I152" s="119">
        <v>3.5</v>
      </c>
      <c r="O152" s="84">
        <f>SUM(O3:O151)</f>
        <v>90</v>
      </c>
      <c r="P152" s="84">
        <f>SUM(P3:P151)</f>
        <v>22050</v>
      </c>
    </row>
    <row r="153" spans="1:16" x14ac:dyDescent="0.2">
      <c r="B153" s="108"/>
      <c r="C153" s="109"/>
      <c r="D153" s="110"/>
      <c r="E153" s="110"/>
      <c r="F153" s="109"/>
    </row>
    <row r="154" spans="1:16" x14ac:dyDescent="0.2">
      <c r="B154" s="105"/>
      <c r="C154" s="106"/>
      <c r="D154" s="107"/>
      <c r="E154" s="107"/>
      <c r="F154" s="106"/>
    </row>
    <row r="155" spans="1:16" x14ac:dyDescent="0.2">
      <c r="B155" s="108"/>
      <c r="C155" s="109"/>
      <c r="D155" s="110"/>
      <c r="E155" s="110"/>
      <c r="F155" s="109"/>
    </row>
    <row r="156" spans="1:16" x14ac:dyDescent="0.2">
      <c r="B156" s="105"/>
      <c r="C156" s="106"/>
      <c r="D156" s="107"/>
      <c r="E156" s="107"/>
      <c r="F156" s="106"/>
    </row>
    <row r="157" spans="1:16" x14ac:dyDescent="0.2">
      <c r="B157" s="108"/>
      <c r="C157" s="109"/>
      <c r="D157" s="110"/>
      <c r="E157" s="110"/>
      <c r="F157" s="109"/>
    </row>
    <row r="158" spans="1:16" ht="12.75" x14ac:dyDescent="0.2">
      <c r="B158" s="103"/>
      <c r="C158" s="104"/>
      <c r="D158" s="104"/>
      <c r="E158" s="104"/>
      <c r="F158" s="104"/>
    </row>
    <row r="159" spans="1:16" x14ac:dyDescent="0.2">
      <c r="B159" s="105"/>
      <c r="C159" s="106"/>
      <c r="D159" s="107"/>
      <c r="E159" s="107"/>
      <c r="F159" s="106"/>
    </row>
    <row r="160" spans="1:16" x14ac:dyDescent="0.2">
      <c r="B160" s="108"/>
      <c r="C160" s="109"/>
      <c r="D160" s="110"/>
      <c r="E160" s="110"/>
      <c r="F160" s="109"/>
    </row>
    <row r="161" spans="2:6" x14ac:dyDescent="0.2">
      <c r="B161" s="108"/>
      <c r="C161" s="109"/>
      <c r="D161" s="110"/>
      <c r="E161" s="110"/>
      <c r="F161" s="109"/>
    </row>
    <row r="162" spans="2:6" x14ac:dyDescent="0.2">
      <c r="B162" s="105"/>
      <c r="C162" s="106"/>
      <c r="D162" s="106"/>
      <c r="E162" s="107"/>
      <c r="F162" s="106"/>
    </row>
    <row r="163" spans="2:6" x14ac:dyDescent="0.2">
      <c r="B163" s="108"/>
      <c r="C163" s="109"/>
      <c r="D163" s="109"/>
      <c r="E163" s="110"/>
      <c r="F163" s="109"/>
    </row>
    <row r="164" spans="2:6" x14ac:dyDescent="0.2">
      <c r="B164" s="105"/>
      <c r="C164" s="111"/>
      <c r="D164" s="107"/>
      <c r="E164" s="106"/>
      <c r="F164" s="111"/>
    </row>
    <row r="165" spans="2:6" x14ac:dyDescent="0.2">
      <c r="B165" s="108"/>
      <c r="C165" s="112"/>
      <c r="D165" s="110"/>
      <c r="E165" s="109"/>
      <c r="F165" s="112"/>
    </row>
    <row r="166" spans="2:6" x14ac:dyDescent="0.2">
      <c r="B166" s="105"/>
      <c r="C166" s="111"/>
      <c r="D166" s="107"/>
      <c r="E166" s="107"/>
      <c r="F166" s="111"/>
    </row>
    <row r="167" spans="2:6" x14ac:dyDescent="0.2">
      <c r="B167" s="108"/>
      <c r="C167" s="112"/>
      <c r="D167" s="110"/>
      <c r="E167" s="110"/>
      <c r="F167" s="112"/>
    </row>
    <row r="168" spans="2:6" x14ac:dyDescent="0.2">
      <c r="B168" s="105"/>
      <c r="C168" s="111"/>
      <c r="D168" s="107"/>
      <c r="E168" s="107"/>
      <c r="F168" s="111"/>
    </row>
    <row r="169" spans="2:6" x14ac:dyDescent="0.2">
      <c r="B169" s="108"/>
      <c r="C169" s="112"/>
      <c r="D169" s="110"/>
      <c r="E169" s="110"/>
      <c r="F169" s="112"/>
    </row>
    <row r="170" spans="2:6" x14ac:dyDescent="0.2">
      <c r="B170" s="105"/>
      <c r="C170" s="106"/>
      <c r="D170" s="107"/>
      <c r="E170" s="107"/>
      <c r="F170" s="106"/>
    </row>
    <row r="171" spans="2:6" x14ac:dyDescent="0.2">
      <c r="B171" s="108"/>
      <c r="C171" s="109"/>
      <c r="D171" s="110"/>
      <c r="E171" s="110"/>
      <c r="F171" s="109"/>
    </row>
    <row r="172" spans="2:6" x14ac:dyDescent="0.2">
      <c r="B172" s="105"/>
      <c r="C172" s="107"/>
      <c r="D172" s="106"/>
      <c r="E172" s="107"/>
      <c r="F172" s="106"/>
    </row>
    <row r="173" spans="2:6" x14ac:dyDescent="0.2">
      <c r="B173" s="108"/>
      <c r="C173" s="110"/>
      <c r="D173" s="109"/>
      <c r="E173" s="110"/>
      <c r="F173" s="109"/>
    </row>
    <row r="174" spans="2:6" x14ac:dyDescent="0.2">
      <c r="B174" s="105"/>
      <c r="C174" s="111"/>
      <c r="D174" s="106"/>
      <c r="E174" s="107"/>
      <c r="F174" s="111"/>
    </row>
    <row r="175" spans="2:6" x14ac:dyDescent="0.2">
      <c r="B175" s="108"/>
      <c r="C175" s="112"/>
      <c r="D175" s="109"/>
      <c r="E175" s="110"/>
      <c r="F175" s="112"/>
    </row>
    <row r="176" spans="2:6" x14ac:dyDescent="0.2">
      <c r="B176" s="105"/>
      <c r="C176" s="106"/>
      <c r="D176" s="106"/>
      <c r="E176" s="107"/>
      <c r="F176" s="106"/>
    </row>
    <row r="177" spans="2:6" x14ac:dyDescent="0.2">
      <c r="B177" s="108"/>
      <c r="C177" s="109"/>
      <c r="D177" s="109"/>
      <c r="E177" s="110"/>
      <c r="F177" s="109"/>
    </row>
    <row r="178" spans="2:6" x14ac:dyDescent="0.2">
      <c r="B178" s="105"/>
      <c r="C178" s="111"/>
      <c r="D178" s="106"/>
      <c r="E178" s="106"/>
      <c r="F178" s="111"/>
    </row>
    <row r="179" spans="2:6" x14ac:dyDescent="0.2">
      <c r="B179" s="108"/>
      <c r="C179" s="112"/>
      <c r="D179" s="109"/>
      <c r="E179" s="109"/>
      <c r="F179" s="112"/>
    </row>
    <row r="180" spans="2:6" x14ac:dyDescent="0.2">
      <c r="B180" s="105"/>
      <c r="C180" s="106"/>
      <c r="D180" s="106"/>
      <c r="E180" s="111"/>
      <c r="F180" s="111"/>
    </row>
    <row r="181" spans="2:6" x14ac:dyDescent="0.2">
      <c r="B181" s="108"/>
      <c r="C181" s="109"/>
      <c r="D181" s="109"/>
      <c r="E181" s="112"/>
      <c r="F181" s="112"/>
    </row>
    <row r="182" spans="2:6" x14ac:dyDescent="0.2">
      <c r="B182" s="105"/>
      <c r="C182" s="106"/>
      <c r="D182" s="106"/>
      <c r="E182" s="107"/>
      <c r="F182" s="106"/>
    </row>
    <row r="183" spans="2:6" x14ac:dyDescent="0.2">
      <c r="B183" s="108"/>
      <c r="C183" s="109"/>
      <c r="D183" s="109"/>
      <c r="E183" s="110"/>
      <c r="F183" s="109"/>
    </row>
    <row r="184" spans="2:6" x14ac:dyDescent="0.2">
      <c r="B184" s="105"/>
      <c r="C184" s="107"/>
      <c r="D184" s="106"/>
      <c r="E184" s="107"/>
      <c r="F184" s="106"/>
    </row>
    <row r="185" spans="2:6" x14ac:dyDescent="0.2">
      <c r="B185" s="108"/>
      <c r="C185" s="110"/>
      <c r="D185" s="109"/>
      <c r="E185" s="110"/>
      <c r="F185" s="109"/>
    </row>
    <row r="186" spans="2:6" x14ac:dyDescent="0.2">
      <c r="B186" s="105"/>
      <c r="C186" s="106"/>
      <c r="D186" s="106"/>
      <c r="E186" s="107"/>
      <c r="F186" s="106"/>
    </row>
    <row r="187" spans="2:6" x14ac:dyDescent="0.2">
      <c r="B187" s="108"/>
      <c r="C187" s="109"/>
      <c r="D187" s="109"/>
      <c r="E187" s="110"/>
      <c r="F187" s="109"/>
    </row>
    <row r="188" spans="2:6" x14ac:dyDescent="0.2">
      <c r="B188" s="108"/>
      <c r="C188" s="109"/>
      <c r="D188" s="110"/>
      <c r="E188" s="110"/>
      <c r="F188" s="109"/>
    </row>
    <row r="189" spans="2:6" x14ac:dyDescent="0.2">
      <c r="B189" s="105"/>
      <c r="C189" s="106"/>
      <c r="D189" s="106"/>
      <c r="E189" s="107"/>
      <c r="F189" s="106"/>
    </row>
    <row r="190" spans="2:6" x14ac:dyDescent="0.2">
      <c r="B190" s="108"/>
      <c r="C190" s="109"/>
      <c r="D190" s="109"/>
      <c r="E190" s="110"/>
      <c r="F190" s="109"/>
    </row>
    <row r="191" spans="2:6" x14ac:dyDescent="0.2">
      <c r="B191" s="105"/>
      <c r="C191" s="106"/>
      <c r="D191" s="106"/>
      <c r="E191" s="106"/>
      <c r="F191" s="106"/>
    </row>
    <row r="192" spans="2:6" x14ac:dyDescent="0.2">
      <c r="B192" s="108"/>
      <c r="C192" s="109"/>
      <c r="D192" s="109"/>
      <c r="E192" s="109"/>
      <c r="F192" s="109"/>
    </row>
    <row r="193" spans="2:6" x14ac:dyDescent="0.2">
      <c r="B193" s="108"/>
      <c r="C193" s="109"/>
      <c r="D193" s="110"/>
      <c r="E193" s="110"/>
      <c r="F193" s="109"/>
    </row>
    <row r="194" spans="2:6" x14ac:dyDescent="0.2">
      <c r="B194" s="105"/>
      <c r="C194" s="111"/>
      <c r="D194" s="106"/>
      <c r="E194" s="107"/>
      <c r="F194" s="111"/>
    </row>
    <row r="195" spans="2:6" x14ac:dyDescent="0.2">
      <c r="B195" s="108"/>
      <c r="C195" s="112"/>
      <c r="D195" s="109"/>
      <c r="E195" s="110"/>
      <c r="F195" s="112"/>
    </row>
    <row r="196" spans="2:6" x14ac:dyDescent="0.2">
      <c r="B196" s="108"/>
      <c r="C196" s="109"/>
      <c r="D196" s="110"/>
      <c r="E196" s="110"/>
      <c r="F196" s="109"/>
    </row>
    <row r="197" spans="2:6" x14ac:dyDescent="0.2">
      <c r="B197" s="105"/>
      <c r="C197" s="106"/>
      <c r="D197" s="107"/>
      <c r="E197" s="107"/>
      <c r="F197" s="106"/>
    </row>
    <row r="198" spans="2:6" x14ac:dyDescent="0.2">
      <c r="B198" s="108"/>
      <c r="C198" s="109"/>
      <c r="D198" s="110"/>
      <c r="E198" s="110"/>
      <c r="F198" s="109"/>
    </row>
    <row r="199" spans="2:6" x14ac:dyDescent="0.2">
      <c r="B199" s="108"/>
      <c r="C199" s="109"/>
      <c r="D199" s="110"/>
      <c r="E199" s="110"/>
      <c r="F199" s="109"/>
    </row>
    <row r="200" spans="2:6" x14ac:dyDescent="0.2">
      <c r="B200" s="105"/>
      <c r="C200" s="107"/>
      <c r="D200" s="106"/>
      <c r="E200" s="107"/>
      <c r="F200" s="106"/>
    </row>
    <row r="201" spans="2:6" x14ac:dyDescent="0.2">
      <c r="B201" s="108"/>
      <c r="C201" s="110"/>
      <c r="D201" s="109"/>
      <c r="E201" s="110"/>
      <c r="F201" s="109"/>
    </row>
    <row r="202" spans="2:6" x14ac:dyDescent="0.2">
      <c r="B202" s="105"/>
      <c r="C202" s="107"/>
      <c r="D202" s="106"/>
      <c r="E202" s="107"/>
      <c r="F202" s="106"/>
    </row>
    <row r="203" spans="2:6" x14ac:dyDescent="0.2">
      <c r="B203" s="108"/>
      <c r="C203" s="110"/>
      <c r="D203" s="109"/>
      <c r="E203" s="110"/>
      <c r="F203" s="109"/>
    </row>
    <row r="204" spans="2:6" x14ac:dyDescent="0.2">
      <c r="B204" s="105"/>
      <c r="C204" s="106"/>
      <c r="D204" s="106"/>
      <c r="E204" s="107"/>
      <c r="F204" s="106"/>
    </row>
    <row r="205" spans="2:6" x14ac:dyDescent="0.2">
      <c r="B205" s="108"/>
      <c r="C205" s="109"/>
      <c r="D205" s="109"/>
      <c r="E205" s="110"/>
      <c r="F205" s="109"/>
    </row>
    <row r="206" spans="2:6" x14ac:dyDescent="0.2">
      <c r="B206" s="105"/>
      <c r="C206" s="111"/>
      <c r="D206" s="106"/>
      <c r="E206" s="107"/>
      <c r="F206" s="111"/>
    </row>
    <row r="207" spans="2:6" x14ac:dyDescent="0.2">
      <c r="B207" s="108"/>
      <c r="C207" s="110"/>
      <c r="D207" s="109"/>
      <c r="E207" s="110"/>
      <c r="F207" s="109"/>
    </row>
    <row r="208" spans="2:6" x14ac:dyDescent="0.2">
      <c r="B208" s="108"/>
      <c r="C208" s="112"/>
      <c r="D208" s="110"/>
      <c r="E208" s="110"/>
      <c r="F208" s="112"/>
    </row>
    <row r="209" spans="2:6" x14ac:dyDescent="0.2">
      <c r="B209" s="105"/>
      <c r="C209" s="106"/>
      <c r="D209" s="106"/>
      <c r="E209" s="107"/>
      <c r="F209" s="106"/>
    </row>
    <row r="210" spans="2:6" x14ac:dyDescent="0.2">
      <c r="B210" s="108"/>
      <c r="C210" s="109"/>
      <c r="D210" s="109"/>
      <c r="E210" s="110"/>
      <c r="F210" s="109"/>
    </row>
    <row r="211" spans="2:6" x14ac:dyDescent="0.2">
      <c r="B211" s="108"/>
      <c r="C211" s="109"/>
      <c r="D211" s="110"/>
      <c r="E211" s="110"/>
      <c r="F211" s="109"/>
    </row>
    <row r="212" spans="2:6" x14ac:dyDescent="0.2">
      <c r="B212" s="105"/>
      <c r="C212" s="106"/>
      <c r="D212" s="106"/>
      <c r="E212" s="111"/>
      <c r="F212" s="111"/>
    </row>
    <row r="213" spans="2:6" x14ac:dyDescent="0.2">
      <c r="B213" s="108"/>
      <c r="C213" s="109"/>
      <c r="D213" s="109"/>
      <c r="E213" s="112"/>
      <c r="F213" s="112"/>
    </row>
    <row r="214" spans="2:6" x14ac:dyDescent="0.2">
      <c r="B214" s="108"/>
      <c r="C214" s="109"/>
      <c r="D214" s="110"/>
      <c r="E214" s="110"/>
      <c r="F214" s="109"/>
    </row>
    <row r="215" spans="2:6" x14ac:dyDescent="0.2">
      <c r="B215" s="105"/>
      <c r="C215" s="106"/>
      <c r="D215" s="106"/>
      <c r="E215" s="107"/>
      <c r="F215" s="106"/>
    </row>
    <row r="216" spans="2:6" x14ac:dyDescent="0.2">
      <c r="B216" s="108"/>
      <c r="C216" s="110"/>
      <c r="D216" s="109"/>
      <c r="E216" s="110"/>
      <c r="F216" s="109"/>
    </row>
    <row r="217" spans="2:6" x14ac:dyDescent="0.2">
      <c r="B217" s="108"/>
      <c r="C217" s="109"/>
      <c r="D217" s="110"/>
      <c r="E217" s="110"/>
      <c r="F217" s="109"/>
    </row>
    <row r="218" spans="2:6" x14ac:dyDescent="0.2">
      <c r="B218" s="105"/>
      <c r="C218" s="111"/>
      <c r="D218" s="106"/>
      <c r="E218" s="107"/>
      <c r="F218" s="111"/>
    </row>
    <row r="219" spans="2:6" x14ac:dyDescent="0.2">
      <c r="B219" s="108"/>
      <c r="C219" s="112"/>
      <c r="D219" s="109"/>
      <c r="E219" s="110"/>
      <c r="F219" s="112"/>
    </row>
    <row r="220" spans="2:6" x14ac:dyDescent="0.2">
      <c r="B220" s="108"/>
      <c r="C220" s="109"/>
      <c r="D220" s="110"/>
      <c r="E220" s="110"/>
      <c r="F220" s="109"/>
    </row>
    <row r="221" spans="2:6" x14ac:dyDescent="0.2">
      <c r="B221" s="105"/>
      <c r="C221" s="106"/>
      <c r="D221" s="107"/>
      <c r="E221" s="107"/>
      <c r="F221" s="106"/>
    </row>
    <row r="222" spans="2:6" x14ac:dyDescent="0.2">
      <c r="B222" s="108"/>
      <c r="C222" s="109"/>
      <c r="D222" s="110"/>
      <c r="E222" s="110"/>
      <c r="F222" s="109"/>
    </row>
    <row r="223" spans="2:6" x14ac:dyDescent="0.2">
      <c r="B223" s="105"/>
      <c r="C223" s="106"/>
      <c r="D223" s="107"/>
      <c r="E223" s="107"/>
      <c r="F223" s="106"/>
    </row>
    <row r="224" spans="2:6" x14ac:dyDescent="0.2">
      <c r="B224" s="108"/>
      <c r="C224" s="109"/>
      <c r="D224" s="110"/>
      <c r="E224" s="110"/>
      <c r="F224" s="109"/>
    </row>
    <row r="225" spans="2:6" x14ac:dyDescent="0.2">
      <c r="B225" s="105"/>
      <c r="C225" s="106"/>
      <c r="D225" s="107"/>
      <c r="E225" s="107"/>
      <c r="F225" s="106"/>
    </row>
    <row r="226" spans="2:6" x14ac:dyDescent="0.2">
      <c r="B226" s="108"/>
      <c r="C226" s="109"/>
      <c r="D226" s="110"/>
      <c r="E226" s="110"/>
      <c r="F226" s="109"/>
    </row>
    <row r="227" spans="2:6" x14ac:dyDescent="0.2">
      <c r="B227" s="105"/>
      <c r="C227" s="106"/>
      <c r="D227" s="106"/>
      <c r="E227" s="107"/>
      <c r="F227" s="106"/>
    </row>
    <row r="228" spans="2:6" x14ac:dyDescent="0.2">
      <c r="B228" s="108"/>
      <c r="C228" s="109"/>
      <c r="D228" s="109"/>
      <c r="E228" s="110"/>
      <c r="F228" s="109"/>
    </row>
    <row r="229" spans="2:6" x14ac:dyDescent="0.2">
      <c r="B229" s="105"/>
      <c r="C229" s="106"/>
      <c r="D229" s="106"/>
      <c r="E229" s="107"/>
      <c r="F229" s="106"/>
    </row>
    <row r="230" spans="2:6" x14ac:dyDescent="0.2">
      <c r="B230" s="108"/>
      <c r="C230" s="109"/>
      <c r="D230" s="109"/>
      <c r="E230" s="110"/>
      <c r="F230" s="109"/>
    </row>
    <row r="231" spans="2:6" x14ac:dyDescent="0.2">
      <c r="B231" s="105"/>
      <c r="C231" s="106"/>
      <c r="D231" s="106"/>
      <c r="E231" s="107"/>
      <c r="F231" s="106"/>
    </row>
    <row r="232" spans="2:6" x14ac:dyDescent="0.2">
      <c r="B232" s="108"/>
      <c r="C232" s="109"/>
      <c r="D232" s="109"/>
      <c r="E232" s="110"/>
      <c r="F232" s="109"/>
    </row>
    <row r="233" spans="2:6" x14ac:dyDescent="0.2">
      <c r="B233" s="105"/>
      <c r="C233" s="106"/>
      <c r="D233" s="107"/>
      <c r="E233" s="111"/>
      <c r="F233" s="111"/>
    </row>
    <row r="234" spans="2:6" x14ac:dyDescent="0.2">
      <c r="B234" s="108"/>
      <c r="C234" s="109"/>
      <c r="D234" s="110"/>
      <c r="E234" s="112"/>
      <c r="F234" s="112"/>
    </row>
    <row r="235" spans="2:6" x14ac:dyDescent="0.2">
      <c r="B235" s="105"/>
      <c r="C235" s="106"/>
      <c r="D235" s="106"/>
      <c r="E235" s="107"/>
      <c r="F235" s="106"/>
    </row>
    <row r="236" spans="2:6" x14ac:dyDescent="0.2">
      <c r="B236" s="108"/>
      <c r="C236" s="109"/>
      <c r="D236" s="109"/>
      <c r="E236" s="110"/>
      <c r="F236" s="109"/>
    </row>
    <row r="237" spans="2:6" x14ac:dyDescent="0.2">
      <c r="B237" s="105"/>
      <c r="C237" s="106"/>
      <c r="D237" s="107"/>
      <c r="E237" s="111"/>
      <c r="F237" s="111"/>
    </row>
    <row r="238" spans="2:6" x14ac:dyDescent="0.2">
      <c r="B238" s="108"/>
      <c r="C238" s="109"/>
      <c r="D238" s="110"/>
      <c r="E238" s="112"/>
      <c r="F238" s="112"/>
    </row>
    <row r="239" spans="2:6" x14ac:dyDescent="0.2">
      <c r="B239" s="108"/>
      <c r="C239" s="109"/>
      <c r="D239" s="110"/>
      <c r="E239" s="110"/>
      <c r="F239" s="109"/>
    </row>
    <row r="240" spans="2:6" x14ac:dyDescent="0.2">
      <c r="B240" s="105"/>
      <c r="C240" s="107"/>
      <c r="D240" s="106"/>
      <c r="E240" s="107"/>
      <c r="F240" s="106"/>
    </row>
    <row r="241" spans="2:6" x14ac:dyDescent="0.2">
      <c r="B241" s="108"/>
      <c r="C241" s="110"/>
      <c r="D241" s="109"/>
      <c r="E241" s="110"/>
      <c r="F241" s="109"/>
    </row>
    <row r="242" spans="2:6" x14ac:dyDescent="0.2">
      <c r="B242" s="105"/>
      <c r="C242" s="106"/>
      <c r="D242" s="106"/>
      <c r="E242" s="107"/>
      <c r="F242" s="106"/>
    </row>
    <row r="243" spans="2:6" x14ac:dyDescent="0.2">
      <c r="B243" s="108"/>
      <c r="C243" s="109"/>
      <c r="D243" s="109"/>
      <c r="E243" s="110"/>
      <c r="F243" s="109"/>
    </row>
    <row r="244" spans="2:6" ht="12.75" x14ac:dyDescent="0.2">
      <c r="B244" s="113"/>
      <c r="C244" s="114"/>
      <c r="D244" s="104"/>
      <c r="E244" s="104"/>
      <c r="F244" s="115"/>
    </row>
  </sheetData>
  <mergeCells count="5">
    <mergeCell ref="K1:N1"/>
    <mergeCell ref="O1:O2"/>
    <mergeCell ref="P1:P2"/>
    <mergeCell ref="Q1:Q2"/>
    <mergeCell ref="C2:F2"/>
  </mergeCells>
  <conditionalFormatting sqref="P4:P151">
    <cfRule type="cellIs" dxfId="421" priority="2" operator="equal">
      <formula>0</formula>
    </cfRule>
  </conditionalFormatting>
  <conditionalFormatting sqref="O3:P151">
    <cfRule type="cellIs" dxfId="42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61</vt:i4>
      </vt:variant>
    </vt:vector>
  </HeadingPairs>
  <TitlesOfParts>
    <vt:vector size="61" baseType="lpstr">
      <vt:lpstr>расчёт</vt:lpstr>
      <vt:lpstr>к 92</vt:lpstr>
      <vt:lpstr>к 91</vt:lpstr>
      <vt:lpstr>октябрь, спрос</vt:lpstr>
      <vt:lpstr>к 93</vt:lpstr>
      <vt:lpstr>к94</vt:lpstr>
      <vt:lpstr>к95</vt:lpstr>
      <vt:lpstr>к96</vt:lpstr>
      <vt:lpstr>к97</vt:lpstr>
      <vt:lpstr>к98</vt:lpstr>
      <vt:lpstr>к99</vt:lpstr>
      <vt:lpstr>к100</vt:lpstr>
      <vt:lpstr>к101</vt:lpstr>
      <vt:lpstr>к102</vt:lpstr>
      <vt:lpstr>к103</vt:lpstr>
      <vt:lpstr>к104</vt:lpstr>
      <vt:lpstr>к105</vt:lpstr>
      <vt:lpstr>к106</vt:lpstr>
      <vt:lpstr>к107</vt:lpstr>
      <vt:lpstr>к109</vt:lpstr>
      <vt:lpstr>склад на конец декабря</vt:lpstr>
      <vt:lpstr>рейтинг 2018</vt:lpstr>
      <vt:lpstr>к110</vt:lpstr>
      <vt:lpstr>к111</vt:lpstr>
      <vt:lpstr>к112</vt:lpstr>
      <vt:lpstr>к113</vt:lpstr>
      <vt:lpstr>к114</vt:lpstr>
      <vt:lpstr>к115</vt:lpstr>
      <vt:lpstr>к116</vt:lpstr>
      <vt:lpstr>к117</vt:lpstr>
      <vt:lpstr>k118</vt:lpstr>
      <vt:lpstr>k119</vt:lpstr>
      <vt:lpstr>к120</vt:lpstr>
      <vt:lpstr>к121</vt:lpstr>
      <vt:lpstr>к122</vt:lpstr>
      <vt:lpstr>к125</vt:lpstr>
      <vt:lpstr>к126</vt:lpstr>
      <vt:lpstr>к127</vt:lpstr>
      <vt:lpstr>k128</vt:lpstr>
      <vt:lpstr>k129</vt:lpstr>
      <vt:lpstr>к130</vt:lpstr>
      <vt:lpstr>к131</vt:lpstr>
      <vt:lpstr>к132</vt:lpstr>
      <vt:lpstr>к133</vt:lpstr>
      <vt:lpstr>к134</vt:lpstr>
      <vt:lpstr>к135</vt:lpstr>
      <vt:lpstr>к136</vt:lpstr>
      <vt:lpstr>list of support 2017</vt:lpstr>
      <vt:lpstr>k137</vt:lpstr>
      <vt:lpstr>k138</vt:lpstr>
      <vt:lpstr>k139</vt:lpstr>
      <vt:lpstr>k141_samples</vt:lpstr>
      <vt:lpstr>Support and compensation new</vt:lpstr>
      <vt:lpstr>Support and compensation</vt:lpstr>
      <vt:lpstr>на дату</vt:lpstr>
      <vt:lpstr>CR</vt:lpstr>
      <vt:lpstr>Лист3</vt:lpstr>
      <vt:lpstr>Ульяновск</vt:lpstr>
      <vt:lpstr>Лист1</vt:lpstr>
      <vt:lpstr>Лист2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finance</cp:lastModifiedBy>
  <dcterms:created xsi:type="dcterms:W3CDTF">2017-11-03T17:10:22Z</dcterms:created>
  <dcterms:modified xsi:type="dcterms:W3CDTF">2019-09-06T11:50:43Z</dcterms:modified>
</cp:coreProperties>
</file>