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ka\Google Диск\1c\Доработки 1С\Модификация ЗП\"/>
    </mc:Choice>
  </mc:AlternateContent>
  <xr:revisionPtr revIDLastSave="0" documentId="13_ncr:1_{C59FCCBF-6A64-4312-9291-B433468910BF}" xr6:coauthVersionLast="45" xr6:coauthVersionMax="45" xr10:uidLastSave="{00000000-0000-0000-0000-000000000000}"/>
  <bookViews>
    <workbookView xWindow="-120" yWindow="-120" windowWidth="29040" windowHeight="15840" activeTab="3" xr2:uid="{1B57EC5F-9404-48EE-880B-CE050B302EB6}"/>
  </bookViews>
  <sheets>
    <sheet name="Общие данные" sheetId="4" r:id="rId1"/>
    <sheet name="Задание" sheetId="1" r:id="rId2"/>
    <sheet name="Имеются данные в 1С" sheetId="3" r:id="rId3"/>
    <sheet name="Образец отчета сейчас" sheetId="2" r:id="rId4"/>
  </sheets>
  <definedNames>
    <definedName name="OLE_LINK20" localSheetId="0">'Общие данные'!$B$16</definedName>
    <definedName name="OLE_LINK9" localSheetId="0">'Общие данные'!$B$12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7" i="1" l="1"/>
  <c r="P86" i="1"/>
  <c r="P85" i="1"/>
  <c r="P84" i="1"/>
  <c r="P83" i="1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4" i="2"/>
  <c r="R43" i="2"/>
  <c r="R42" i="2"/>
  <c r="R41" i="2"/>
  <c r="R40" i="2"/>
  <c r="R39" i="2"/>
  <c r="R38" i="2"/>
  <c r="R24" i="2"/>
  <c r="R23" i="2"/>
  <c r="R22" i="2"/>
  <c r="R21" i="2"/>
  <c r="R20" i="2"/>
  <c r="R19" i="2"/>
  <c r="R17" i="2"/>
  <c r="R16" i="2"/>
  <c r="R15" i="2"/>
  <c r="R14" i="2"/>
  <c r="R12" i="2"/>
  <c r="R13" i="2"/>
  <c r="R11" i="2"/>
  <c r="R9" i="2"/>
  <c r="R8" i="2"/>
  <c r="R7" i="2"/>
  <c r="R6" i="2"/>
  <c r="R5" i="2"/>
  <c r="R4" i="2"/>
  <c r="R3" i="2"/>
  <c r="O76" i="1"/>
  <c r="O75" i="1"/>
  <c r="O74" i="1"/>
  <c r="R7" i="1"/>
  <c r="O72" i="1"/>
  <c r="O73" i="1"/>
  <c r="D77" i="1"/>
  <c r="D78" i="1"/>
  <c r="E77" i="1"/>
  <c r="E78" i="1"/>
  <c r="F77" i="1"/>
  <c r="F78" i="1"/>
  <c r="G77" i="1"/>
  <c r="G78" i="1"/>
  <c r="H77" i="1"/>
  <c r="H78" i="1"/>
  <c r="I77" i="1"/>
  <c r="I78" i="1"/>
  <c r="J77" i="1"/>
  <c r="J78" i="1"/>
  <c r="K77" i="1"/>
  <c r="K78" i="1"/>
  <c r="L77" i="1"/>
  <c r="L78" i="1"/>
  <c r="M77" i="1"/>
  <c r="M78" i="1"/>
  <c r="C77" i="1"/>
  <c r="C78" i="1"/>
  <c r="E85" i="1"/>
  <c r="E84" i="1"/>
  <c r="E86" i="1"/>
  <c r="E83" i="1"/>
  <c r="E87" i="1"/>
  <c r="F86" i="1"/>
  <c r="F85" i="1"/>
  <c r="F83" i="1"/>
  <c r="F84" i="1"/>
  <c r="F87" i="1"/>
  <c r="I85" i="1"/>
  <c r="I84" i="1"/>
  <c r="I86" i="1"/>
  <c r="I83" i="1"/>
  <c r="I87" i="1"/>
  <c r="L84" i="1"/>
  <c r="L83" i="1"/>
  <c r="L87" i="1"/>
  <c r="L85" i="1"/>
  <c r="L86" i="1"/>
  <c r="H84" i="1"/>
  <c r="H83" i="1"/>
  <c r="H87" i="1"/>
  <c r="H85" i="1"/>
  <c r="H86" i="1"/>
  <c r="D84" i="1"/>
  <c r="D83" i="1"/>
  <c r="D87" i="1"/>
  <c r="D85" i="1"/>
  <c r="D86" i="1"/>
  <c r="J86" i="1"/>
  <c r="J85" i="1"/>
  <c r="J83" i="1"/>
  <c r="J84" i="1"/>
  <c r="J87" i="1"/>
  <c r="M85" i="1"/>
  <c r="M84" i="1"/>
  <c r="M86" i="1"/>
  <c r="M83" i="1"/>
  <c r="M87" i="1"/>
  <c r="C84" i="1"/>
  <c r="C83" i="1"/>
  <c r="C85" i="1"/>
  <c r="C86" i="1"/>
  <c r="C87" i="1"/>
  <c r="K83" i="1"/>
  <c r="K87" i="1"/>
  <c r="K86" i="1"/>
  <c r="K84" i="1"/>
  <c r="K85" i="1"/>
  <c r="G83" i="1"/>
  <c r="G87" i="1"/>
  <c r="G86" i="1"/>
  <c r="G84" i="1"/>
  <c r="G85" i="1"/>
  <c r="N77" i="1"/>
  <c r="N78" i="1"/>
  <c r="N87" i="1"/>
  <c r="O87" i="1"/>
  <c r="N83" i="1"/>
  <c r="O83" i="1"/>
  <c r="N86" i="1"/>
  <c r="O86" i="1"/>
  <c r="N85" i="1"/>
  <c r="O85" i="1"/>
  <c r="N84" i="1"/>
  <c r="O8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Максим</author>
  </authors>
  <commentList>
    <comment ref="R2" authorId="0" shapeId="0" xr:uid="{4B2182B1-C1B7-4754-ADF6-94D79D24C82B}">
      <text>
        <r>
          <rPr>
            <b/>
            <sz val="9"/>
            <color indexed="81"/>
            <rFont val="Tahoma"/>
            <family val="2"/>
            <charset val="204"/>
          </rPr>
          <t>Максим:</t>
        </r>
        <r>
          <rPr>
            <sz val="9"/>
            <color indexed="81"/>
            <rFont val="Tahoma"/>
            <family val="2"/>
            <charset val="204"/>
          </rPr>
          <t xml:space="preserve">
исходя из данных отчета,
в нем неправильные данные за 31 октября по посететелям продавца,
неправильно подсчитаны</t>
        </r>
      </text>
    </comment>
  </commentList>
</comments>
</file>

<file path=xl/sharedStrings.xml><?xml version="1.0" encoding="utf-8"?>
<sst xmlns="http://schemas.openxmlformats.org/spreadsheetml/2006/main" count="204" uniqueCount="132">
  <si>
    <t>Необходимо:</t>
  </si>
  <si>
    <t>прод</t>
  </si>
  <si>
    <t>посетители</t>
  </si>
  <si>
    <t>нынешняя схема</t>
  </si>
  <si>
    <t>продавец 1</t>
  </si>
  <si>
    <t>продавец 2</t>
  </si>
  <si>
    <t>продавец 3</t>
  </si>
  <si>
    <t>продавец 4</t>
  </si>
  <si>
    <t>продавец 5</t>
  </si>
  <si>
    <t>нужный результат</t>
  </si>
  <si>
    <t>время час</t>
  </si>
  <si>
    <t>Таблица посетителей на продавца</t>
  </si>
  <si>
    <t>Изменить расчет колонки "клиентов продавца" желтая и белая строка</t>
  </si>
  <si>
    <t>Имеются данные данные:</t>
  </si>
  <si>
    <t xml:space="preserve"> длина рабочей смены каждого продавца</t>
  </si>
  <si>
    <t>примерная таблица</t>
  </si>
  <si>
    <t>кол-во посетителей на продавца по часам (стр1/стр7)</t>
  </si>
  <si>
    <t>продавцов в период (сумм стр 2-6)</t>
  </si>
  <si>
    <t xml:space="preserve"> посетители в периоде по 10 мин +данные есть</t>
  </si>
  <si>
    <t>некорректный для разной длины смен</t>
  </si>
  <si>
    <t>корректный</t>
  </si>
  <si>
    <t>рабочие смены</t>
  </si>
  <si>
    <t>длину смены продавца округляем (расширяем)до минимального периода: пример смена с 11-05 до 11-09 (да так бывает) округляем до 10 (11-00 до 11-10) или 30 минут (11-00 до 11-30)</t>
  </si>
  <si>
    <t>расширенный период всегда должен включать установленное рабочее время</t>
  </si>
  <si>
    <t>Сейчас ошибки:</t>
  </si>
  <si>
    <t>неправильно считает сумму продаж на 100 чел:</t>
  </si>
  <si>
    <t>Сейчас :</t>
  </si>
  <si>
    <t>Продавец</t>
  </si>
  <si>
    <t>Кол-во</t>
  </si>
  <si>
    <t>Общие продажи</t>
  </si>
  <si>
    <t>Личные продажи</t>
  </si>
  <si>
    <t>Сумма
за выход</t>
  </si>
  <si>
    <t>Зарплата
ИТОГО</t>
  </si>
  <si>
    <t>Конверсия в чеках</t>
  </si>
  <si>
    <t>Сумма продаж на 100 посетителей</t>
  </si>
  <si>
    <t>Сумма продаж в час</t>
  </si>
  <si>
    <t>Средний чек</t>
  </si>
  <si>
    <t>Кол-во позиций в чеке</t>
  </si>
  <si>
    <t>дней</t>
  </si>
  <si>
    <t>часов</t>
  </si>
  <si>
    <t>клиентов продавца</t>
  </si>
  <si>
    <t>клиентов (всего)</t>
  </si>
  <si>
    <t>сумма</t>
  </si>
  <si>
    <t>%</t>
  </si>
  <si>
    <t>зарплата</t>
  </si>
  <si>
    <t>кол-во товара</t>
  </si>
  <si>
    <t>кол-во чеков</t>
  </si>
  <si>
    <t>Nursace Евгения</t>
  </si>
  <si>
    <t>нужно:</t>
  </si>
  <si>
    <t>делит "личные продажи (сумма)" на "клиентов всего" (столб F) *100</t>
  </si>
  <si>
    <t>1 октября 2019, вторник</t>
  </si>
  <si>
    <t>7 октября 2019, понедельник</t>
  </si>
  <si>
    <t>10 октября 2019, четверг</t>
  </si>
  <si>
    <t>13 октября 2019, воскресенье</t>
  </si>
  <si>
    <t>14 октября 2019, понедельник</t>
  </si>
  <si>
    <t>берет среднее</t>
  </si>
  <si>
    <t>продавцов в смене</t>
  </si>
  <si>
    <t>правильная конверсия</t>
  </si>
  <si>
    <t>ММ Анжела</t>
  </si>
  <si>
    <t>21 октября 2019, понедельник</t>
  </si>
  <si>
    <t>22 октября 2019, вторник</t>
  </si>
  <si>
    <t>учитывать только продавцов у которых кол-во часов в смене больше 2 часов, если меньше, то не учитывать</t>
  </si>
  <si>
    <t>25 октября 2019, пятница</t>
  </si>
  <si>
    <t>26 октября 2019, суббота</t>
  </si>
  <si>
    <t>Клиентов продавца</t>
  </si>
  <si>
    <t>29 октября 2019, вторник</t>
  </si>
  <si>
    <t xml:space="preserve">Конверсии </t>
  </si>
  <si>
    <t>30 октября 2019, среда</t>
  </si>
  <si>
    <t>Показателя конвертации (столбец показатель)</t>
  </si>
  <si>
    <t>31 октября 2019, четверг</t>
  </si>
  <si>
    <t>ММ Даша</t>
  </si>
  <si>
    <t>20 октября 2019, воскресенье</t>
  </si>
  <si>
    <t>23 октября 2019, среда</t>
  </si>
  <si>
    <t>27 октября 2019, воскресенье</t>
  </si>
  <si>
    <t>28 октября 2019, понедельник</t>
  </si>
  <si>
    <t>ММ Ирма</t>
  </si>
  <si>
    <t>ММ Маша</t>
  </si>
  <si>
    <t>Ошибка:</t>
  </si>
  <si>
    <t>при неполной смене расчитывает конверсию продавца по схеме:</t>
  </si>
  <si>
    <t>различия выделены бежевым</t>
  </si>
  <si>
    <t>кол-во чеков / (кол-во посетителей/кол-во чел в смене за день)*100</t>
  </si>
  <si>
    <t>правильный вариант при любой смене:</t>
  </si>
  <si>
    <t>24 октября 2019, четверг</t>
  </si>
  <si>
    <t>кол-во чеков/ кол-во посетителей продавца (из столбца клиенты продавца)*100</t>
  </si>
  <si>
    <t>ММ Нарина</t>
  </si>
  <si>
    <t>ММ Оксана Баландина</t>
  </si>
  <si>
    <t>ММ Оксана Трушковская</t>
  </si>
  <si>
    <t>Если можно небольшими усилиями - сделать чтобы шапка отчета не сдвигалась наверх, и имена продавцов 1 строка оставались на месте</t>
  </si>
  <si>
    <t>необязательно</t>
  </si>
  <si>
    <t>ошибка</t>
  </si>
  <si>
    <t>Сейчас результат как в ячейке О72-О76</t>
  </si>
  <si>
    <t>Премьер/Зарплата/показания счетчиков посетителей (новый)</t>
  </si>
  <si>
    <t>Премьер/Зарплата/Документ Рабочая смена</t>
  </si>
  <si>
    <t>длину смены продавца округляем (расширяем)до минимального периода: пример смена с 11-05 до 11-09 (да так бывает) округляем до 10 мин (11-00 до 11-10) или 30 минут (11-00 до 11-30)</t>
  </si>
  <si>
    <t>период расчета продавцов (период) сделать не "день" (сейчас), а 10 мин</t>
  </si>
  <si>
    <t>считать кол-во посетителей отдельно за каждые 10 мин  для каждого продавца(строка 8)</t>
  </si>
  <si>
    <t>для белой Необходим результат как в в ячейках О83-О87</t>
  </si>
  <si>
    <t>Для желтой также суммируем как сейчас</t>
  </si>
  <si>
    <t>см мм анжела 21 окт пример (лист образец отчета)</t>
  </si>
  <si>
    <t>добавить в отчет колонку "продавцов в смене" между "часов" и "клиентов продавца" использовать ее значения в отчете</t>
  </si>
  <si>
    <t>использовать новые данные для расчета колонок:</t>
  </si>
  <si>
    <t>Личные продажи (сумма) / клиентов продавца (столбец Е)*100</t>
  </si>
  <si>
    <t>Новое</t>
  </si>
  <si>
    <t>схема подсчета посетителей за период такая же как сейчас = кол-во посетителей в период (строка 8)/кол-во чел в смене в данный период (строка 7) (bp документа рабочая смена, только тех у кого смена более 2 часов)</t>
  </si>
  <si>
    <t>общее кол-во посетителей за день у продавца = сумма периодов в которые данный продавец работал, "Таблица посетителей на продавца" столбец "О"</t>
  </si>
  <si>
    <t>С помощью отчета считаются ЗП и ключевые показатели в разрезе</t>
  </si>
  <si>
    <t>группировка, в отчете выделена зеленым цветом</t>
  </si>
  <si>
    <t>Группировка, в отчете выделена желтым цветом</t>
  </si>
  <si>
    <t xml:space="preserve">Для каждой группировки метод расчета различается, </t>
  </si>
  <si>
    <t>для каждого показателя в группировке магазин метод расчета также различается (может быть среднее или сумма колонок, или расчет из таблицы)</t>
  </si>
  <si>
    <t>столбец "клиентов продавца"</t>
  </si>
  <si>
    <t>столбец" клиентов всего"</t>
  </si>
  <si>
    <t xml:space="preserve"> кол-во чел в смене в каждом периоде</t>
  </si>
  <si>
    <t xml:space="preserve">Используются </t>
  </si>
  <si>
    <r>
      <t>a.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Calibri"/>
        <family val="2"/>
        <charset val="204"/>
        <scheme val="minor"/>
      </rPr>
      <t>сумма продаж общая за смену в подразделении</t>
    </r>
  </si>
  <si>
    <r>
      <t>a)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Calibri"/>
        <family val="2"/>
        <charset val="204"/>
        <scheme val="minor"/>
      </rPr>
      <t>- общее кол-во продаж в подразделении</t>
    </r>
  </si>
  <si>
    <r>
      <t>b)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Calibri"/>
        <family val="2"/>
        <charset val="204"/>
        <scheme val="minor"/>
      </rPr>
      <t>- личные продажи продавца (кол-во и сумма)</t>
    </r>
  </si>
  <si>
    <r>
      <t>c)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Calibri"/>
        <family val="2"/>
        <charset val="204"/>
        <scheme val="minor"/>
      </rPr>
      <t>- сумма начисляемая за день работы (время работы устанавливается в справочнике подразделение)</t>
    </r>
  </si>
  <si>
    <r>
      <t>d)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Calibri"/>
        <family val="2"/>
        <charset val="204"/>
        <scheme val="minor"/>
      </rPr>
      <t>- показатель конвертации («посетители / кол-во продаж подразделения» либо «посетители/кол-во работников/кол-во продаж)</t>
    </r>
  </si>
  <si>
    <r>
      <t>e)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Calibri"/>
        <family val="2"/>
        <charset val="204"/>
        <scheme val="minor"/>
      </rPr>
      <t>– «К» - «коэффициент коррекции ЗП», устанавливается документом, в зависимости от «показателя конвертации», в отчете рассчитывается на каждый день отдельно.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</si>
  <si>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Calibri"/>
        <family val="2"/>
        <charset val="204"/>
        <scheme val="minor"/>
      </rPr>
      <t>Обработка загрузки посетителей с FTP, на ftp данные по посетителям хранятся с точностью до 10 мин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</si>
  <si>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Calibri"/>
        <family val="2"/>
        <charset val="204"/>
        <scheme val="minor"/>
      </rPr>
      <t>Различные документы по ЗП (рабочие смены, установки ставок зп, установки «коэф К»</t>
    </r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</si>
  <si>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Calibri"/>
        <family val="2"/>
        <charset val="204"/>
        <scheme val="minor"/>
      </rPr>
      <t>Документ установки кол-ва посетителей (посетители обработкой грузятся с FTP , куда попадают со счетчиков megacount) время для загрузки берется исходя из времени работы подразделения (в справочнике «подразделение»)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</si>
  <si>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Calibri"/>
        <family val="2"/>
        <charset val="204"/>
        <scheme val="minor"/>
      </rPr>
      <t>Есть продавцы которые не учитываются  рабочей смене (администраторы) рабочая смена/категория «не учитывать при расчете показателя»</t>
    </r>
  </si>
  <si>
    <t>Магазин (подразделение)</t>
  </si>
  <si>
    <t>нужно исользовать данные из другого столбца</t>
  </si>
  <si>
    <t>1.</t>
  </si>
  <si>
    <t>2.</t>
  </si>
  <si>
    <t>3.</t>
  </si>
  <si>
    <t>4.</t>
  </si>
  <si>
    <t>(в коде отчета уже есть посчтаное, можно взять оттуда, поиск по "1800")</t>
  </si>
  <si>
    <t xml:space="preserve">брать кол-во продавцов из документа "рабочая смена",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</si>
</sst>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[Red]\-0"/>
    <numFmt numFmtId="165" formatCode="0.0;[Red]\-0.0"/>
    <numFmt numFmtId="166" formatCode="0.00;[Red]\-0.00"/>
    <numFmt numFmtId="167" formatCode="#,##0.0;[Red]\-#,##0.0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/>
      <bottom/>
      <diagonal/>
    </border>
    <border>
      <left style="medium">
        <color indexed="60"/>
      </left>
      <right style="thin">
        <color indexed="60"/>
      </right>
      <top style="thin">
        <color indexed="60"/>
      </top>
      <bottom/>
      <diagonal/>
    </border>
    <border>
      <left style="medium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medium">
        <color indexed="60"/>
      </right>
      <top style="thin">
        <color indexed="60"/>
      </top>
      <bottom/>
      <diagonal/>
    </border>
    <border>
      <left style="thin">
        <color indexed="60"/>
      </left>
      <right style="medium">
        <color indexed="60"/>
      </right>
      <top/>
      <bottom style="thin">
        <color indexed="60"/>
      </bottom>
      <diagonal/>
    </border>
    <border>
      <left style="medium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medium">
        <color indexed="60"/>
      </left>
      <right style="medium">
        <color indexed="60"/>
      </right>
      <top style="thin">
        <color indexed="60"/>
      </top>
      <bottom/>
      <diagonal/>
    </border>
    <border>
      <left style="medium">
        <color indexed="60"/>
      </left>
      <right style="medium">
        <color indexed="60"/>
      </right>
      <top/>
      <bottom style="thin">
        <color indexed="6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6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2" borderId="1" xfId="0" applyFill="1" applyBorder="1"/>
    <xf numFmtId="1" fontId="0" fillId="0" borderId="1" xfId="0" applyNumberFormat="1" applyBorder="1"/>
    <xf numFmtId="1" fontId="0" fillId="0" borderId="0" xfId="0" applyNumberFormat="1"/>
    <xf numFmtId="0" fontId="0" fillId="3" borderId="0" xfId="0" applyFill="1"/>
    <xf numFmtId="1" fontId="0" fillId="3" borderId="0" xfId="0" applyNumberFormat="1" applyFill="1"/>
    <xf numFmtId="0" fontId="0" fillId="4" borderId="0" xfId="0" applyFill="1"/>
    <xf numFmtId="0" fontId="0" fillId="4" borderId="1" xfId="0" applyFill="1" applyBorder="1"/>
    <xf numFmtId="0" fontId="0" fillId="5" borderId="1" xfId="0" applyFill="1" applyBorder="1"/>
    <xf numFmtId="0" fontId="0" fillId="6" borderId="0" xfId="0" applyFill="1"/>
    <xf numFmtId="0" fontId="0" fillId="0" borderId="1" xfId="0" applyNumberFormat="1" applyBorder="1" applyAlignment="1">
      <alignment wrapText="1"/>
    </xf>
    <xf numFmtId="0" fontId="0" fillId="5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0" fontId="0" fillId="0" borderId="0" xfId="0" applyNumberFormat="1" applyAlignment="1">
      <alignment wrapText="1"/>
    </xf>
    <xf numFmtId="0" fontId="3" fillId="7" borderId="2" xfId="1" applyFont="1" applyFill="1" applyBorder="1" applyAlignment="1">
      <alignment horizontal="center" vertical="center" wrapText="1"/>
    </xf>
    <xf numFmtId="0" fontId="3" fillId="7" borderId="3" xfId="1" applyFont="1" applyFill="1" applyBorder="1" applyAlignment="1">
      <alignment horizontal="center" vertical="center" wrapText="1"/>
    </xf>
    <xf numFmtId="0" fontId="3" fillId="7" borderId="5" xfId="1" applyFont="1" applyFill="1" applyBorder="1" applyAlignment="1">
      <alignment horizontal="center" vertical="center" wrapText="1"/>
    </xf>
    <xf numFmtId="0" fontId="4" fillId="8" borderId="2" xfId="2" applyFont="1" applyFill="1" applyBorder="1" applyAlignment="1">
      <alignment horizontal="left" vertical="center" indent="2"/>
    </xf>
    <xf numFmtId="164" fontId="4" fillId="8" borderId="2" xfId="2" applyNumberFormat="1" applyFont="1" applyFill="1" applyBorder="1" applyAlignment="1">
      <alignment horizontal="center" vertical="center"/>
    </xf>
    <xf numFmtId="164" fontId="4" fillId="8" borderId="3" xfId="2" applyNumberFormat="1" applyFont="1" applyFill="1" applyBorder="1" applyAlignment="1">
      <alignment horizontal="center" vertical="center"/>
    </xf>
    <xf numFmtId="38" fontId="4" fillId="8" borderId="3" xfId="2" applyNumberFormat="1" applyFont="1" applyFill="1" applyBorder="1" applyAlignment="1">
      <alignment horizontal="center" vertical="center"/>
    </xf>
    <xf numFmtId="40" fontId="4" fillId="8" borderId="5" xfId="2" applyNumberFormat="1" applyFont="1" applyFill="1" applyBorder="1" applyAlignment="1">
      <alignment horizontal="right" vertical="center"/>
    </xf>
    <xf numFmtId="165" fontId="3" fillId="8" borderId="2" xfId="2" applyNumberFormat="1" applyFont="1" applyFill="1" applyBorder="1" applyAlignment="1">
      <alignment horizontal="center" vertical="center"/>
    </xf>
    <xf numFmtId="40" fontId="4" fillId="8" borderId="3" xfId="2" applyNumberFormat="1" applyFont="1" applyFill="1" applyBorder="1" applyAlignment="1">
      <alignment horizontal="right" vertical="center"/>
    </xf>
    <xf numFmtId="164" fontId="4" fillId="8" borderId="5" xfId="2" applyNumberFormat="1" applyFont="1" applyFill="1" applyBorder="1" applyAlignment="1">
      <alignment horizontal="right" vertical="center"/>
    </xf>
    <xf numFmtId="164" fontId="4" fillId="8" borderId="2" xfId="2" applyNumberFormat="1" applyFont="1" applyFill="1" applyBorder="1" applyAlignment="1">
      <alignment horizontal="right" vertical="center"/>
    </xf>
    <xf numFmtId="40" fontId="4" fillId="8" borderId="2" xfId="2" applyNumberFormat="1" applyFont="1" applyFill="1" applyBorder="1" applyAlignment="1">
      <alignment horizontal="right" vertical="center"/>
    </xf>
    <xf numFmtId="166" fontId="4" fillId="8" borderId="3" xfId="2" applyNumberFormat="1" applyFont="1" applyFill="1" applyBorder="1" applyAlignment="1">
      <alignment horizontal="right" vertical="center"/>
    </xf>
    <xf numFmtId="164" fontId="2" fillId="0" borderId="2" xfId="3" applyNumberFormat="1" applyFont="1" applyBorder="1" applyAlignment="1">
      <alignment horizontal="center" vertical="center"/>
    </xf>
    <xf numFmtId="164" fontId="2" fillId="0" borderId="3" xfId="3" applyNumberFormat="1" applyFont="1" applyBorder="1" applyAlignment="1">
      <alignment horizontal="center" vertical="center"/>
    </xf>
    <xf numFmtId="40" fontId="2" fillId="0" borderId="5" xfId="3" applyNumberFormat="1" applyFont="1" applyBorder="1" applyAlignment="1">
      <alignment horizontal="right" vertical="center"/>
    </xf>
    <xf numFmtId="165" fontId="2" fillId="0" borderId="2" xfId="3" applyNumberFormat="1" applyFont="1" applyBorder="1" applyAlignment="1">
      <alignment horizontal="center" vertical="center"/>
    </xf>
    <xf numFmtId="166" fontId="2" fillId="0" borderId="3" xfId="3" applyNumberFormat="1" applyFont="1" applyBorder="1" applyAlignment="1">
      <alignment horizontal="right" vertical="center"/>
    </xf>
    <xf numFmtId="164" fontId="2" fillId="0" borderId="5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40" fontId="2" fillId="0" borderId="2" xfId="3" applyNumberFormat="1" applyFont="1" applyBorder="1" applyAlignment="1">
      <alignment horizontal="right" vertical="center"/>
    </xf>
    <xf numFmtId="40" fontId="2" fillId="0" borderId="3" xfId="3" applyNumberFormat="1" applyFont="1" applyBorder="1" applyAlignment="1">
      <alignment horizontal="right" vertical="center"/>
    </xf>
    <xf numFmtId="167" fontId="2" fillId="0" borderId="5" xfId="3" applyNumberFormat="1" applyFont="1" applyBorder="1" applyAlignment="1">
      <alignment horizontal="right" vertical="center"/>
    </xf>
    <xf numFmtId="165" fontId="2" fillId="0" borderId="5" xfId="3" applyNumberFormat="1" applyFont="1" applyBorder="1" applyAlignment="1">
      <alignment horizontal="right" vertical="center"/>
    </xf>
    <xf numFmtId="166" fontId="2" fillId="0" borderId="5" xfId="3" applyNumberFormat="1" applyFont="1" applyBorder="1" applyAlignment="1">
      <alignment horizontal="right" vertical="center"/>
    </xf>
    <xf numFmtId="0" fontId="2" fillId="0" borderId="2" xfId="3" applyNumberFormat="1" applyFont="1" applyBorder="1" applyAlignment="1">
      <alignment horizontal="left" vertical="center" indent="4"/>
    </xf>
    <xf numFmtId="0" fontId="2" fillId="9" borderId="2" xfId="3" applyNumberFormat="1" applyFont="1" applyFill="1" applyBorder="1" applyAlignment="1">
      <alignment horizontal="left" vertical="center" indent="4"/>
    </xf>
    <xf numFmtId="164" fontId="2" fillId="9" borderId="2" xfId="3" applyNumberFormat="1" applyFont="1" applyFill="1" applyBorder="1" applyAlignment="1">
      <alignment horizontal="center" vertical="center"/>
    </xf>
    <xf numFmtId="164" fontId="2" fillId="9" borderId="3" xfId="3" applyNumberFormat="1" applyFont="1" applyFill="1" applyBorder="1" applyAlignment="1">
      <alignment horizontal="center" vertical="center"/>
    </xf>
    <xf numFmtId="40" fontId="2" fillId="9" borderId="5" xfId="3" applyNumberFormat="1" applyFont="1" applyFill="1" applyBorder="1" applyAlignment="1">
      <alignment horizontal="right" vertical="center"/>
    </xf>
    <xf numFmtId="165" fontId="2" fillId="9" borderId="2" xfId="3" applyNumberFormat="1" applyFont="1" applyFill="1" applyBorder="1" applyAlignment="1">
      <alignment horizontal="center" vertical="center"/>
    </xf>
    <xf numFmtId="166" fontId="2" fillId="9" borderId="3" xfId="3" applyNumberFormat="1" applyFont="1" applyFill="1" applyBorder="1" applyAlignment="1">
      <alignment horizontal="right" vertical="center"/>
    </xf>
    <xf numFmtId="164" fontId="2" fillId="9" borderId="5" xfId="3" applyNumberFormat="1" applyFont="1" applyFill="1" applyBorder="1" applyAlignment="1">
      <alignment horizontal="right" vertical="center"/>
    </xf>
    <xf numFmtId="164" fontId="2" fillId="9" borderId="2" xfId="3" applyNumberFormat="1" applyFont="1" applyFill="1" applyBorder="1" applyAlignment="1">
      <alignment horizontal="right" vertical="center"/>
    </xf>
    <xf numFmtId="40" fontId="2" fillId="9" borderId="2" xfId="3" applyNumberFormat="1" applyFont="1" applyFill="1" applyBorder="1" applyAlignment="1">
      <alignment horizontal="right" vertical="center"/>
    </xf>
    <xf numFmtId="40" fontId="2" fillId="9" borderId="3" xfId="3" applyNumberFormat="1" applyFont="1" applyFill="1" applyBorder="1" applyAlignment="1">
      <alignment horizontal="right" vertical="center"/>
    </xf>
    <xf numFmtId="0" fontId="0" fillId="0" borderId="0" xfId="0"/>
    <xf numFmtId="164" fontId="4" fillId="8" borderId="2" xfId="3" applyNumberFormat="1" applyFont="1" applyFill="1" applyBorder="1" applyAlignment="1">
      <alignment horizontal="center" vertical="center"/>
    </xf>
    <xf numFmtId="164" fontId="4" fillId="8" borderId="3" xfId="3" applyNumberFormat="1" applyFont="1" applyFill="1" applyBorder="1" applyAlignment="1">
      <alignment horizontal="center" vertical="center"/>
    </xf>
    <xf numFmtId="40" fontId="4" fillId="8" borderId="5" xfId="3" applyNumberFormat="1" applyFont="1" applyFill="1" applyBorder="1" applyAlignment="1">
      <alignment horizontal="right" vertical="center"/>
    </xf>
    <xf numFmtId="164" fontId="4" fillId="8" borderId="5" xfId="3" applyNumberFormat="1" applyFont="1" applyFill="1" applyBorder="1" applyAlignment="1">
      <alignment horizontal="right" vertical="center"/>
    </xf>
    <xf numFmtId="164" fontId="4" fillId="8" borderId="2" xfId="3" applyNumberFormat="1" applyFont="1" applyFill="1" applyBorder="1" applyAlignment="1">
      <alignment horizontal="right" vertical="center"/>
    </xf>
    <xf numFmtId="40" fontId="4" fillId="8" borderId="2" xfId="3" applyNumberFormat="1" applyFont="1" applyFill="1" applyBorder="1" applyAlignment="1">
      <alignment horizontal="right" vertical="center"/>
    </xf>
    <xf numFmtId="165" fontId="3" fillId="8" borderId="2" xfId="3" applyNumberFormat="1" applyFont="1" applyFill="1" applyBorder="1" applyAlignment="1">
      <alignment horizontal="center" vertical="center"/>
    </xf>
    <xf numFmtId="40" fontId="4" fillId="8" borderId="3" xfId="3" applyNumberFormat="1" applyFont="1" applyFill="1" applyBorder="1" applyAlignment="1">
      <alignment horizontal="right" vertical="center"/>
    </xf>
    <xf numFmtId="166" fontId="4" fillId="8" borderId="3" xfId="3" applyNumberFormat="1" applyFont="1" applyFill="1" applyBorder="1" applyAlignment="1">
      <alignment horizontal="right" vertical="center"/>
    </xf>
    <xf numFmtId="38" fontId="4" fillId="8" borderId="3" xfId="3" applyNumberFormat="1" applyFont="1" applyFill="1" applyBorder="1" applyAlignment="1">
      <alignment horizontal="center" vertical="center"/>
    </xf>
    <xf numFmtId="165" fontId="4" fillId="8" borderId="2" xfId="3" applyNumberFormat="1" applyFont="1" applyFill="1" applyBorder="1" applyAlignment="1">
      <alignment horizontal="center" vertical="center"/>
    </xf>
    <xf numFmtId="0" fontId="0" fillId="3" borderId="0" xfId="0" applyFill="1"/>
    <xf numFmtId="0" fontId="0" fillId="12" borderId="0" xfId="0" applyFill="1"/>
    <xf numFmtId="0" fontId="5" fillId="0" borderId="0" xfId="0" applyFont="1"/>
    <xf numFmtId="166" fontId="4" fillId="12" borderId="3" xfId="3" applyNumberFormat="1" applyFont="1" applyFill="1" applyBorder="1" applyAlignment="1">
      <alignment horizontal="right" vertical="center"/>
    </xf>
    <xf numFmtId="166" fontId="6" fillId="12" borderId="7" xfId="3" applyNumberFormat="1" applyFont="1" applyFill="1" applyBorder="1" applyAlignment="1">
      <alignment horizontal="right" vertical="center"/>
    </xf>
    <xf numFmtId="164" fontId="4" fillId="8" borderId="6" xfId="3" applyNumberFormat="1" applyFont="1" applyFill="1" applyBorder="1" applyAlignment="1">
      <alignment horizontal="center" vertical="center"/>
    </xf>
    <xf numFmtId="165" fontId="4" fillId="8" borderId="6" xfId="3" applyNumberFormat="1" applyFont="1" applyFill="1" applyBorder="1" applyAlignment="1">
      <alignment horizontal="center" vertical="center"/>
    </xf>
    <xf numFmtId="0" fontId="0" fillId="13" borderId="0" xfId="0" applyFill="1"/>
    <xf numFmtId="0" fontId="0" fillId="14" borderId="0" xfId="0" applyFill="1"/>
    <xf numFmtId="164" fontId="4" fillId="13" borderId="6" xfId="3" applyNumberFormat="1" applyFont="1" applyFill="1" applyBorder="1" applyAlignment="1">
      <alignment horizontal="center" vertical="center"/>
    </xf>
    <xf numFmtId="0" fontId="3" fillId="12" borderId="0" xfId="3" applyFont="1" applyFill="1" applyAlignment="1">
      <alignment horizontal="center" vertical="center" wrapText="1"/>
    </xf>
    <xf numFmtId="0" fontId="3" fillId="13" borderId="6" xfId="3" applyFont="1" applyFill="1" applyBorder="1" applyAlignment="1">
      <alignment horizontal="center" vertical="center" wrapText="1"/>
    </xf>
    <xf numFmtId="0" fontId="4" fillId="8" borderId="2" xfId="3" applyFont="1" applyFill="1" applyBorder="1" applyAlignment="1">
      <alignment horizontal="left" vertical="center" indent="2"/>
    </xf>
    <xf numFmtId="0" fontId="3" fillId="8" borderId="2" xfId="3" applyFont="1" applyFill="1" applyBorder="1" applyAlignment="1">
      <alignment horizontal="center" vertical="center"/>
    </xf>
    <xf numFmtId="0" fontId="4" fillId="8" borderId="3" xfId="3" applyFont="1" applyFill="1" applyBorder="1" applyAlignment="1">
      <alignment horizontal="right" vertical="center"/>
    </xf>
    <xf numFmtId="164" fontId="2" fillId="14" borderId="2" xfId="3" applyNumberFormat="1" applyFill="1" applyBorder="1" applyAlignment="1">
      <alignment horizontal="center" vertical="center"/>
    </xf>
    <xf numFmtId="164" fontId="2" fillId="13" borderId="6" xfId="3" applyNumberFormat="1" applyFill="1" applyBorder="1" applyAlignment="1">
      <alignment horizontal="center" vertical="center"/>
    </xf>
    <xf numFmtId="164" fontId="2" fillId="0" borderId="3" xfId="3" applyNumberFormat="1" applyBorder="1" applyAlignment="1">
      <alignment horizontal="center" vertical="center"/>
    </xf>
    <xf numFmtId="40" fontId="2" fillId="0" borderId="5" xfId="3" applyNumberFormat="1" applyBorder="1" applyAlignment="1">
      <alignment horizontal="right" vertical="center"/>
    </xf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right" vertical="center"/>
    </xf>
    <xf numFmtId="164" fontId="2" fillId="0" borderId="5" xfId="3" applyNumberFormat="1" applyBorder="1" applyAlignment="1">
      <alignment horizontal="right" vertical="center"/>
    </xf>
    <xf numFmtId="164" fontId="2" fillId="0" borderId="2" xfId="3" applyNumberFormat="1" applyBorder="1" applyAlignment="1">
      <alignment horizontal="right" vertical="center"/>
    </xf>
    <xf numFmtId="40" fontId="2" fillId="0" borderId="2" xfId="3" applyNumberFormat="1" applyBorder="1" applyAlignment="1">
      <alignment horizontal="right" vertical="center"/>
    </xf>
    <xf numFmtId="165" fontId="2" fillId="0" borderId="2" xfId="3" applyNumberFormat="1" applyBorder="1" applyAlignment="1">
      <alignment horizontal="center" vertical="center"/>
    </xf>
    <xf numFmtId="40" fontId="2" fillId="0" borderId="3" xfId="3" applyNumberFormat="1" applyBorder="1" applyAlignment="1">
      <alignment horizontal="right" vertical="center"/>
    </xf>
    <xf numFmtId="166" fontId="2" fillId="0" borderId="5" xfId="3" applyNumberFormat="1" applyBorder="1" applyAlignment="1">
      <alignment horizontal="right" vertical="center"/>
    </xf>
    <xf numFmtId="166" fontId="2" fillId="14" borderId="3" xfId="3" applyNumberFormat="1" applyFill="1" applyBorder="1" applyAlignment="1">
      <alignment horizontal="right" vertical="center"/>
    </xf>
    <xf numFmtId="166" fontId="2" fillId="14" borderId="7" xfId="3" applyNumberFormat="1" applyFill="1" applyBorder="1" applyAlignment="1">
      <alignment horizontal="right" vertical="center"/>
    </xf>
    <xf numFmtId="164" fontId="2" fillId="0" borderId="2" xfId="3" applyNumberFormat="1" applyBorder="1" applyAlignment="1">
      <alignment horizontal="center" vertical="center"/>
    </xf>
    <xf numFmtId="166" fontId="2" fillId="0" borderId="3" xfId="3" applyNumberFormat="1" applyBorder="1" applyAlignment="1">
      <alignment horizontal="right" vertical="center"/>
    </xf>
    <xf numFmtId="166" fontId="2" fillId="12" borderId="7" xfId="3" applyNumberFormat="1" applyFill="1" applyBorder="1" applyAlignment="1">
      <alignment horizontal="right" vertical="center"/>
    </xf>
    <xf numFmtId="0" fontId="2" fillId="10" borderId="2" xfId="3" applyFill="1" applyBorder="1" applyAlignment="1">
      <alignment horizontal="center" vertical="center"/>
    </xf>
    <xf numFmtId="0" fontId="2" fillId="10" borderId="6" xfId="3" applyFill="1" applyBorder="1" applyAlignment="1">
      <alignment horizontal="center" vertical="center"/>
    </xf>
    <xf numFmtId="0" fontId="2" fillId="10" borderId="3" xfId="3" applyFill="1" applyBorder="1" applyAlignment="1">
      <alignment horizontal="center" vertical="center"/>
    </xf>
    <xf numFmtId="0" fontId="2" fillId="10" borderId="5" xfId="3" applyFill="1" applyBorder="1" applyAlignment="1">
      <alignment horizontal="right" vertical="center"/>
    </xf>
    <xf numFmtId="0" fontId="2" fillId="10" borderId="3" xfId="3" applyFill="1" applyBorder="1" applyAlignment="1">
      <alignment horizontal="right" vertical="center"/>
    </xf>
    <xf numFmtId="0" fontId="2" fillId="10" borderId="2" xfId="3" applyFill="1" applyBorder="1" applyAlignment="1">
      <alignment horizontal="right" vertical="center"/>
    </xf>
    <xf numFmtId="0" fontId="2" fillId="12" borderId="7" xfId="3" applyFill="1" applyBorder="1" applyAlignment="1">
      <alignment horizontal="right" vertical="center"/>
    </xf>
    <xf numFmtId="164" fontId="2" fillId="0" borderId="6" xfId="3" applyNumberFormat="1" applyBorder="1" applyAlignment="1">
      <alignment horizontal="center" vertical="center"/>
    </xf>
    <xf numFmtId="164" fontId="2" fillId="11" borderId="2" xfId="3" applyNumberFormat="1" applyFill="1" applyBorder="1" applyAlignment="1">
      <alignment horizontal="center" vertical="center"/>
    </xf>
    <xf numFmtId="164" fontId="2" fillId="11" borderId="6" xfId="3" applyNumberFormat="1" applyFill="1" applyBorder="1" applyAlignment="1">
      <alignment horizontal="center" vertical="center"/>
    </xf>
    <xf numFmtId="164" fontId="2" fillId="11" borderId="3" xfId="3" applyNumberFormat="1" applyFill="1" applyBorder="1" applyAlignment="1">
      <alignment horizontal="center" vertical="center"/>
    </xf>
    <xf numFmtId="40" fontId="2" fillId="11" borderId="5" xfId="3" applyNumberFormat="1" applyFill="1" applyBorder="1" applyAlignment="1">
      <alignment horizontal="right" vertical="center"/>
    </xf>
    <xf numFmtId="0" fontId="2" fillId="11" borderId="2" xfId="3" applyFill="1" applyBorder="1" applyAlignment="1">
      <alignment horizontal="center" vertical="center"/>
    </xf>
    <xf numFmtId="0" fontId="2" fillId="11" borderId="3" xfId="3" applyFill="1" applyBorder="1" applyAlignment="1">
      <alignment horizontal="right" vertical="center"/>
    </xf>
    <xf numFmtId="164" fontId="2" fillId="11" borderId="5" xfId="3" applyNumberFormat="1" applyFill="1" applyBorder="1" applyAlignment="1">
      <alignment horizontal="right" vertical="center"/>
    </xf>
    <xf numFmtId="164" fontId="2" fillId="11" borderId="2" xfId="3" applyNumberFormat="1" applyFill="1" applyBorder="1" applyAlignment="1">
      <alignment horizontal="right" vertical="center"/>
    </xf>
    <xf numFmtId="40" fontId="2" fillId="11" borderId="2" xfId="3" applyNumberFormat="1" applyFill="1" applyBorder="1" applyAlignment="1">
      <alignment horizontal="right" vertical="center"/>
    </xf>
    <xf numFmtId="165" fontId="2" fillId="11" borderId="2" xfId="3" applyNumberFormat="1" applyFill="1" applyBorder="1" applyAlignment="1">
      <alignment horizontal="center" vertical="center"/>
    </xf>
    <xf numFmtId="40" fontId="2" fillId="11" borderId="3" xfId="3" applyNumberFormat="1" applyFill="1" applyBorder="1" applyAlignment="1">
      <alignment horizontal="right" vertical="center"/>
    </xf>
    <xf numFmtId="166" fontId="2" fillId="11" borderId="5" xfId="3" applyNumberFormat="1" applyFill="1" applyBorder="1" applyAlignment="1">
      <alignment horizontal="right" vertical="center"/>
    </xf>
    <xf numFmtId="166" fontId="2" fillId="11" borderId="3" xfId="3" applyNumberFormat="1" applyFill="1" applyBorder="1" applyAlignment="1">
      <alignment horizontal="right" vertical="center"/>
    </xf>
    <xf numFmtId="0" fontId="2" fillId="0" borderId="6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5" xfId="3" applyBorder="1" applyAlignment="1">
      <alignment horizontal="right" vertical="center"/>
    </xf>
    <xf numFmtId="165" fontId="2" fillId="14" borderId="2" xfId="3" applyNumberFormat="1" applyFill="1" applyBorder="1" applyAlignment="1">
      <alignment horizontal="center" vertical="center"/>
    </xf>
    <xf numFmtId="165" fontId="2" fillId="0" borderId="6" xfId="3" applyNumberFormat="1" applyBorder="1" applyAlignment="1">
      <alignment horizontal="center" vertical="center"/>
    </xf>
    <xf numFmtId="0" fontId="4" fillId="8" borderId="5" xfId="3" applyFont="1" applyFill="1" applyBorder="1" applyAlignment="1">
      <alignment horizontal="right" vertical="center"/>
    </xf>
    <xf numFmtId="0" fontId="4" fillId="8" borderId="2" xfId="3" applyFont="1" applyFill="1" applyBorder="1" applyAlignment="1">
      <alignment horizontal="right" vertical="center"/>
    </xf>
    <xf numFmtId="0" fontId="2" fillId="0" borderId="2" xfId="3" applyBorder="1" applyAlignment="1">
      <alignment horizontal="right" vertical="center"/>
    </xf>
    <xf numFmtId="0" fontId="2" fillId="0" borderId="2" xfId="3" applyBorder="1" applyAlignment="1">
      <alignment horizontal="left" vertical="center" indent="4"/>
    </xf>
    <xf numFmtId="0" fontId="2" fillId="11" borderId="2" xfId="3" applyFill="1" applyBorder="1" applyAlignment="1">
      <alignment horizontal="left" vertical="center" indent="4"/>
    </xf>
    <xf numFmtId="0" fontId="2" fillId="10" borderId="2" xfId="3" applyFill="1" applyBorder="1" applyAlignment="1">
      <alignment horizontal="left" vertical="center" indent="4"/>
    </xf>
    <xf numFmtId="0" fontId="0" fillId="0" borderId="0" xfId="0" applyFill="1"/>
    <xf numFmtId="1" fontId="0" fillId="0" borderId="0" xfId="0" applyNumberFormat="1" applyFill="1"/>
    <xf numFmtId="0" fontId="0" fillId="15" borderId="0" xfId="0" applyFill="1" applyAlignment="1">
      <alignment vertical="center"/>
    </xf>
    <xf numFmtId="0" fontId="0" fillId="15" borderId="0" xfId="0" applyFill="1"/>
    <xf numFmtId="0" fontId="9" fillId="0" borderId="1" xfId="0" applyFont="1" applyBorder="1" applyAlignment="1">
      <alignment vertical="center" wrapText="1"/>
    </xf>
    <xf numFmtId="0" fontId="5" fillId="0" borderId="0" xfId="0" applyFont="1" applyFill="1"/>
    <xf numFmtId="0" fontId="3" fillId="7" borderId="3" xfId="3" applyFont="1" applyFill="1" applyBorder="1" applyAlignment="1">
      <alignment horizontal="center" vertical="center" wrapText="1"/>
    </xf>
    <xf numFmtId="0" fontId="3" fillId="7" borderId="2" xfId="3" applyFont="1" applyFill="1" applyBorder="1" applyAlignment="1">
      <alignment horizontal="center" vertical="center" wrapText="1"/>
    </xf>
    <xf numFmtId="0" fontId="3" fillId="7" borderId="5" xfId="3" applyFont="1" applyFill="1" applyBorder="1" applyAlignment="1">
      <alignment horizontal="center" vertical="center" wrapText="1"/>
    </xf>
    <xf numFmtId="0" fontId="0" fillId="16" borderId="0" xfId="0" applyFill="1"/>
    <xf numFmtId="0" fontId="0" fillId="6" borderId="0" xfId="0" applyFill="1" applyAlignment="1">
      <alignment vertical="center"/>
    </xf>
    <xf numFmtId="164" fontId="0" fillId="0" borderId="0" xfId="0" applyNumberFormat="1" applyFill="1"/>
    <xf numFmtId="1" fontId="0" fillId="0" borderId="8" xfId="0" applyNumberFormat="1" applyFill="1" applyBorder="1"/>
    <xf numFmtId="0" fontId="0" fillId="17" borderId="0" xfId="0" applyFill="1"/>
    <xf numFmtId="0" fontId="10" fillId="0" borderId="0" xfId="0" applyFont="1" applyAlignment="1">
      <alignment horizontal="left" vertical="center" indent="9"/>
    </xf>
    <xf numFmtId="0" fontId="10" fillId="0" borderId="0" xfId="0" applyFont="1" applyAlignment="1">
      <alignment horizontal="left" vertical="center" indent="4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7" borderId="3" xfId="1" applyFont="1" applyFill="1" applyBorder="1" applyAlignment="1">
      <alignment horizontal="center" vertical="center" wrapText="1"/>
    </xf>
    <xf numFmtId="0" fontId="3" fillId="7" borderId="5" xfId="1" applyFont="1" applyFill="1" applyBorder="1" applyAlignment="1">
      <alignment horizontal="center" vertical="center" wrapText="1"/>
    </xf>
    <xf numFmtId="0" fontId="2" fillId="0" borderId="2" xfId="3" applyNumberFormat="1" applyFont="1" applyBorder="1" applyAlignment="1">
      <alignment horizontal="left" vertical="center" indent="4"/>
    </xf>
    <xf numFmtId="0" fontId="3" fillId="7" borderId="2" xfId="1" applyFont="1" applyFill="1" applyBorder="1" applyAlignment="1">
      <alignment horizontal="center" vertical="center" wrapText="1"/>
    </xf>
    <xf numFmtId="0" fontId="3" fillId="7" borderId="4" xfId="1" applyFont="1" applyFill="1" applyBorder="1" applyAlignment="1">
      <alignment horizontal="center" vertical="center" wrapText="1"/>
    </xf>
    <xf numFmtId="0" fontId="2" fillId="0" borderId="2" xfId="3" applyBorder="1" applyAlignment="1">
      <alignment horizontal="left" vertical="center" indent="4"/>
    </xf>
    <xf numFmtId="0" fontId="2" fillId="10" borderId="2" xfId="3" applyFill="1" applyBorder="1" applyAlignment="1">
      <alignment horizontal="left" vertical="center" indent="4"/>
    </xf>
    <xf numFmtId="0" fontId="3" fillId="7" borderId="17" xfId="3" applyFont="1" applyFill="1" applyBorder="1" applyAlignment="1">
      <alignment horizontal="center" vertical="center" wrapText="1"/>
    </xf>
    <xf numFmtId="0" fontId="3" fillId="7" borderId="18" xfId="3" applyFont="1" applyFill="1" applyBorder="1" applyAlignment="1">
      <alignment horizontal="center" vertical="center" wrapText="1"/>
    </xf>
    <xf numFmtId="0" fontId="3" fillId="7" borderId="15" xfId="3" applyFont="1" applyFill="1" applyBorder="1" applyAlignment="1">
      <alignment horizontal="center" vertical="center" wrapText="1"/>
    </xf>
    <xf numFmtId="0" fontId="3" fillId="7" borderId="16" xfId="3" applyFont="1" applyFill="1" applyBorder="1" applyAlignment="1">
      <alignment horizontal="center" vertical="center" wrapText="1"/>
    </xf>
    <xf numFmtId="0" fontId="3" fillId="7" borderId="6" xfId="3" applyFont="1" applyFill="1" applyBorder="1" applyAlignment="1">
      <alignment horizontal="center" vertical="center" wrapText="1"/>
    </xf>
    <xf numFmtId="0" fontId="3" fillId="7" borderId="7" xfId="3" applyFont="1" applyFill="1" applyBorder="1" applyAlignment="1">
      <alignment horizontal="center" vertical="center" wrapText="1"/>
    </xf>
    <xf numFmtId="0" fontId="3" fillId="7" borderId="14" xfId="3" applyFont="1" applyFill="1" applyBorder="1" applyAlignment="1">
      <alignment horizontal="center" vertical="center" wrapText="1"/>
    </xf>
    <xf numFmtId="0" fontId="3" fillId="7" borderId="13" xfId="3" applyFont="1" applyFill="1" applyBorder="1" applyAlignment="1">
      <alignment horizontal="center" vertical="center" wrapText="1"/>
    </xf>
    <xf numFmtId="0" fontId="3" fillId="7" borderId="11" xfId="3" applyFont="1" applyFill="1" applyBorder="1" applyAlignment="1">
      <alignment horizontal="center" vertical="center" wrapText="1"/>
    </xf>
    <xf numFmtId="0" fontId="3" fillId="7" borderId="12" xfId="3" applyFont="1" applyFill="1" applyBorder="1" applyAlignment="1">
      <alignment horizontal="center" vertical="center" wrapText="1"/>
    </xf>
    <xf numFmtId="0" fontId="3" fillId="7" borderId="9" xfId="3" applyFont="1" applyFill="1" applyBorder="1" applyAlignment="1">
      <alignment horizontal="center" vertical="center" wrapText="1"/>
    </xf>
    <xf numFmtId="0" fontId="3" fillId="7" borderId="10" xfId="3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Лист1" xfId="3" xr:uid="{47C96A09-D448-4102-A6CD-179730F44210}"/>
    <cellStyle name="Обычный_Лист2" xfId="1" xr:uid="{01A2B559-13F4-44BC-92CF-F3BF26E73065}"/>
    <cellStyle name="Обычный_Лист3" xfId="2" xr:uid="{AE2D1546-876D-4CFF-96B7-8F293DC8D50F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601B3-A0F7-42F4-9403-4685F760D309}">
  <dimension ref="A2:H17"/>
  <sheetViews>
    <sheetView workbookViewId="0">
      <selection activeCell="B16" sqref="B16"/>
    </sheetView>
  </sheetViews>
  <sheetFormatPr defaultRowHeight="15" x14ac:dyDescent="0.25"/>
  <cols>
    <col min="2" max="2" width="80.5703125" customWidth="1"/>
  </cols>
  <sheetData>
    <row r="2" spans="1:8" x14ac:dyDescent="0.25">
      <c r="B2" s="142" t="s">
        <v>105</v>
      </c>
      <c r="C2" s="142"/>
      <c r="D2" s="142"/>
      <c r="E2" s="142"/>
      <c r="F2" s="142"/>
      <c r="G2" s="142"/>
      <c r="H2" s="142"/>
    </row>
    <row r="3" spans="1:8" x14ac:dyDescent="0.25">
      <c r="A3">
        <v>1</v>
      </c>
      <c r="B3" t="s">
        <v>124</v>
      </c>
      <c r="C3" t="s">
        <v>106</v>
      </c>
    </row>
    <row r="4" spans="1:8" x14ac:dyDescent="0.25">
      <c r="A4">
        <v>2</v>
      </c>
      <c r="B4" t="s">
        <v>27</v>
      </c>
      <c r="C4" t="s">
        <v>107</v>
      </c>
    </row>
    <row r="5" spans="1:8" x14ac:dyDescent="0.25">
      <c r="B5" t="s">
        <v>108</v>
      </c>
    </row>
    <row r="6" spans="1:8" x14ac:dyDescent="0.25">
      <c r="B6" t="s">
        <v>109</v>
      </c>
    </row>
    <row r="7" spans="1:8" x14ac:dyDescent="0.25">
      <c r="B7" t="s">
        <v>113</v>
      </c>
    </row>
    <row r="8" spans="1:8" x14ac:dyDescent="0.25">
      <c r="B8" s="143" t="s">
        <v>114</v>
      </c>
    </row>
    <row r="9" spans="1:8" x14ac:dyDescent="0.25">
      <c r="B9" s="143" t="s">
        <v>115</v>
      </c>
    </row>
    <row r="10" spans="1:8" x14ac:dyDescent="0.25">
      <c r="B10" s="143" t="s">
        <v>116</v>
      </c>
    </row>
    <row r="11" spans="1:8" x14ac:dyDescent="0.25">
      <c r="B11" s="143" t="s">
        <v>117</v>
      </c>
    </row>
    <row r="12" spans="1:8" x14ac:dyDescent="0.25">
      <c r="B12" s="143" t="s">
        <v>118</v>
      </c>
    </row>
    <row r="13" spans="1:8" x14ac:dyDescent="0.25">
      <c r="B13" s="143" t="s">
        <v>119</v>
      </c>
    </row>
    <row r="14" spans="1:8" x14ac:dyDescent="0.25">
      <c r="B14" s="144" t="s">
        <v>120</v>
      </c>
    </row>
    <row r="15" spans="1:8" x14ac:dyDescent="0.25">
      <c r="B15" s="144" t="s">
        <v>121</v>
      </c>
    </row>
    <row r="16" spans="1:8" x14ac:dyDescent="0.25">
      <c r="B16" s="144" t="s">
        <v>122</v>
      </c>
    </row>
    <row r="17" spans="2:2" x14ac:dyDescent="0.25">
      <c r="B17" s="144" t="s">
        <v>123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410B3-2ACF-4E0A-8CD0-E305A6C2E59E}">
  <dimension ref="A1:AH90"/>
  <sheetViews>
    <sheetView topLeftCell="A16" zoomScale="83" workbookViewId="0">
      <selection activeCell="D39" sqref="D39"/>
    </sheetView>
  </sheetViews>
  <sheetFormatPr defaultRowHeight="15" x14ac:dyDescent="0.25"/>
  <cols>
    <col min="1" max="1" width="16.5703125" customWidth="1"/>
    <col min="2" max="2" width="18.5703125" customWidth="1"/>
    <col min="3" max="3" width="8.85546875" bestFit="1" customWidth="1"/>
    <col min="5" max="6" width="8.85546875" bestFit="1" customWidth="1"/>
    <col min="7" max="7" width="11.42578125" customWidth="1"/>
    <col min="10" max="11" width="8.85546875" bestFit="1" customWidth="1"/>
    <col min="12" max="12" width="9" bestFit="1" customWidth="1"/>
    <col min="13" max="17" width="8.85546875" bestFit="1" customWidth="1"/>
    <col min="18" max="18" width="10.140625" customWidth="1"/>
  </cols>
  <sheetData>
    <row r="1" spans="1:21" x14ac:dyDescent="0.25">
      <c r="B1" s="150" t="s">
        <v>27</v>
      </c>
      <c r="C1" s="147" t="s">
        <v>28</v>
      </c>
      <c r="D1" s="147"/>
      <c r="E1" s="147"/>
      <c r="F1" s="147"/>
      <c r="G1" s="151" t="s">
        <v>29</v>
      </c>
      <c r="H1" s="151"/>
      <c r="I1" s="151"/>
      <c r="J1" s="151" t="s">
        <v>30</v>
      </c>
      <c r="K1" s="151"/>
      <c r="L1" s="151"/>
      <c r="M1" s="151"/>
      <c r="N1" s="151"/>
      <c r="O1" s="148" t="s">
        <v>31</v>
      </c>
      <c r="P1" s="147" t="s">
        <v>32</v>
      </c>
      <c r="Q1" s="147" t="s">
        <v>33</v>
      </c>
      <c r="R1" s="147" t="s">
        <v>34</v>
      </c>
      <c r="S1" s="147" t="s">
        <v>35</v>
      </c>
      <c r="T1" s="147" t="s">
        <v>36</v>
      </c>
      <c r="U1" s="147" t="s">
        <v>37</v>
      </c>
    </row>
    <row r="2" spans="1:21" ht="38.25" customHeight="1" x14ac:dyDescent="0.25">
      <c r="B2" s="150"/>
      <c r="C2" s="16" t="s">
        <v>38</v>
      </c>
      <c r="D2" s="16" t="s">
        <v>39</v>
      </c>
      <c r="E2" s="17" t="s">
        <v>40</v>
      </c>
      <c r="F2" s="17" t="s">
        <v>41</v>
      </c>
      <c r="G2" s="18" t="s">
        <v>42</v>
      </c>
      <c r="H2" s="16" t="s">
        <v>43</v>
      </c>
      <c r="I2" s="17" t="s">
        <v>44</v>
      </c>
      <c r="J2" s="18" t="s">
        <v>45</v>
      </c>
      <c r="K2" s="16" t="s">
        <v>46</v>
      </c>
      <c r="L2" s="16" t="s">
        <v>42</v>
      </c>
      <c r="M2" s="16" t="s">
        <v>43</v>
      </c>
      <c r="N2" s="17" t="s">
        <v>44</v>
      </c>
      <c r="O2" s="148"/>
      <c r="P2" s="147"/>
      <c r="Q2" s="147"/>
      <c r="R2" s="147"/>
      <c r="S2" s="147"/>
      <c r="T2" s="147"/>
      <c r="U2" s="147"/>
    </row>
    <row r="3" spans="1:21" x14ac:dyDescent="0.25">
      <c r="B3" s="19" t="s">
        <v>47</v>
      </c>
      <c r="C3" s="20">
        <v>5</v>
      </c>
      <c r="D3" s="20">
        <v>58</v>
      </c>
      <c r="E3" s="21">
        <v>670</v>
      </c>
      <c r="F3" s="22">
        <v>1721</v>
      </c>
      <c r="G3" s="23">
        <v>327200</v>
      </c>
      <c r="H3" s="24">
        <v>0.7</v>
      </c>
      <c r="I3" s="25">
        <v>2290.4</v>
      </c>
      <c r="J3" s="26">
        <v>23</v>
      </c>
      <c r="K3" s="27">
        <v>16</v>
      </c>
      <c r="L3" s="28">
        <v>116100</v>
      </c>
      <c r="M3" s="24">
        <v>2.9</v>
      </c>
      <c r="N3" s="25">
        <v>3366.9</v>
      </c>
      <c r="O3" s="23">
        <v>4833.33</v>
      </c>
      <c r="P3" s="25">
        <v>10490.63</v>
      </c>
      <c r="Q3" s="29">
        <v>2.31</v>
      </c>
      <c r="R3" s="25">
        <v>6746.08</v>
      </c>
      <c r="S3" s="25">
        <v>2001.72</v>
      </c>
      <c r="T3" s="25">
        <v>8273.93</v>
      </c>
      <c r="U3" s="29">
        <v>1.44</v>
      </c>
    </row>
    <row r="4" spans="1:21" x14ac:dyDescent="0.25">
      <c r="T4" t="s">
        <v>55</v>
      </c>
    </row>
    <row r="5" spans="1:21" x14ac:dyDescent="0.25">
      <c r="B5" s="149" t="s">
        <v>50</v>
      </c>
      <c r="C5" s="149"/>
      <c r="D5" s="30">
        <v>12</v>
      </c>
      <c r="E5" s="31">
        <v>132</v>
      </c>
      <c r="F5" s="31">
        <v>263</v>
      </c>
      <c r="G5" s="32">
        <v>80150</v>
      </c>
      <c r="H5" s="33">
        <v>0.7</v>
      </c>
      <c r="I5" s="34">
        <v>561.04999999999995</v>
      </c>
      <c r="J5" s="35">
        <v>1</v>
      </c>
      <c r="K5" s="36">
        <v>1</v>
      </c>
      <c r="L5" s="37">
        <v>16500</v>
      </c>
      <c r="M5" s="33">
        <v>2.9</v>
      </c>
      <c r="N5" s="34">
        <v>478.5</v>
      </c>
      <c r="O5" s="32">
        <v>1000</v>
      </c>
      <c r="P5" s="38">
        <v>2039.55</v>
      </c>
      <c r="Q5" s="34">
        <v>0.76</v>
      </c>
      <c r="R5" s="32">
        <v>6273.76</v>
      </c>
      <c r="S5" s="38">
        <v>1375</v>
      </c>
      <c r="T5" s="38">
        <v>16500</v>
      </c>
      <c r="U5" s="35">
        <v>1</v>
      </c>
    </row>
    <row r="6" spans="1:21" x14ac:dyDescent="0.25">
      <c r="B6" s="43" t="s">
        <v>51</v>
      </c>
      <c r="C6" s="43"/>
      <c r="D6" s="44">
        <v>12</v>
      </c>
      <c r="E6" s="45">
        <v>157</v>
      </c>
      <c r="F6" s="45">
        <v>314</v>
      </c>
      <c r="G6" s="46">
        <v>39270</v>
      </c>
      <c r="H6" s="47">
        <v>0.7</v>
      </c>
      <c r="I6" s="48">
        <v>274.89</v>
      </c>
      <c r="J6" s="49">
        <v>5</v>
      </c>
      <c r="K6" s="50">
        <v>5</v>
      </c>
      <c r="L6" s="51">
        <v>31170</v>
      </c>
      <c r="M6" s="47">
        <v>2.9</v>
      </c>
      <c r="N6" s="48">
        <v>903.93</v>
      </c>
      <c r="O6" s="46">
        <v>1000</v>
      </c>
      <c r="P6" s="52">
        <v>2178.8200000000002</v>
      </c>
      <c r="Q6" s="48">
        <v>3.18</v>
      </c>
      <c r="R6" s="46">
        <v>9926.75</v>
      </c>
      <c r="S6" s="52">
        <v>2597.5</v>
      </c>
      <c r="T6" s="52">
        <v>6234</v>
      </c>
      <c r="U6" s="49">
        <v>1</v>
      </c>
    </row>
    <row r="7" spans="1:21" x14ac:dyDescent="0.25">
      <c r="B7" s="43"/>
      <c r="C7" s="43"/>
      <c r="D7" s="44"/>
      <c r="E7" s="45"/>
      <c r="F7" s="45"/>
      <c r="G7" s="46"/>
      <c r="H7" s="47"/>
      <c r="I7" s="48"/>
      <c r="J7" s="49"/>
      <c r="K7" s="50"/>
      <c r="L7" s="51"/>
      <c r="M7" s="47"/>
      <c r="N7" s="48"/>
      <c r="O7" s="46"/>
      <c r="P7" s="52"/>
      <c r="Q7" s="48"/>
      <c r="R7" s="46">
        <f>L6/E6*100</f>
        <v>19853.503184713376</v>
      </c>
      <c r="S7" s="52"/>
      <c r="T7" s="52"/>
      <c r="U7" s="49"/>
    </row>
    <row r="8" spans="1:21" x14ac:dyDescent="0.25">
      <c r="B8" s="42" t="s">
        <v>52</v>
      </c>
      <c r="C8" s="42"/>
      <c r="D8" s="30">
        <v>12</v>
      </c>
      <c r="E8" s="31">
        <v>101</v>
      </c>
      <c r="F8" s="31">
        <v>303</v>
      </c>
      <c r="G8" s="32">
        <v>48200</v>
      </c>
      <c r="H8" s="33">
        <v>0.7</v>
      </c>
      <c r="I8" s="34">
        <v>337.4</v>
      </c>
      <c r="J8" s="35">
        <v>6</v>
      </c>
      <c r="K8" s="36">
        <v>3</v>
      </c>
      <c r="L8" s="37">
        <v>18200</v>
      </c>
      <c r="M8" s="33">
        <v>2.9</v>
      </c>
      <c r="N8" s="34">
        <v>527.79999999999995</v>
      </c>
      <c r="O8" s="32">
        <v>1000</v>
      </c>
      <c r="P8" s="38">
        <v>1865.2</v>
      </c>
      <c r="Q8" s="34">
        <v>2.97</v>
      </c>
      <c r="R8" s="39">
        <v>6006.6</v>
      </c>
      <c r="S8" s="38">
        <v>1516.67</v>
      </c>
      <c r="T8" s="38">
        <v>6066.67</v>
      </c>
      <c r="U8" s="35">
        <v>2</v>
      </c>
    </row>
    <row r="9" spans="1:21" x14ac:dyDescent="0.25">
      <c r="B9" s="42" t="s">
        <v>53</v>
      </c>
      <c r="C9" s="42"/>
      <c r="D9" s="30">
        <v>12</v>
      </c>
      <c r="E9" s="31">
        <v>174</v>
      </c>
      <c r="F9" s="31">
        <v>523</v>
      </c>
      <c r="G9" s="32">
        <v>105550</v>
      </c>
      <c r="H9" s="33">
        <v>0.7</v>
      </c>
      <c r="I9" s="34">
        <v>738.85</v>
      </c>
      <c r="J9" s="35">
        <v>8</v>
      </c>
      <c r="K9" s="36">
        <v>5</v>
      </c>
      <c r="L9" s="37">
        <v>41820</v>
      </c>
      <c r="M9" s="33">
        <v>2.9</v>
      </c>
      <c r="N9" s="38">
        <v>1212.78</v>
      </c>
      <c r="O9" s="32">
        <v>1000</v>
      </c>
      <c r="P9" s="38">
        <v>2951.63</v>
      </c>
      <c r="Q9" s="34">
        <v>2.87</v>
      </c>
      <c r="R9" s="32">
        <v>7996.18</v>
      </c>
      <c r="S9" s="38">
        <v>3485</v>
      </c>
      <c r="T9" s="38">
        <v>8364</v>
      </c>
      <c r="U9" s="40">
        <v>1.6</v>
      </c>
    </row>
    <row r="10" spans="1:21" x14ac:dyDescent="0.25">
      <c r="B10" s="42" t="s">
        <v>54</v>
      </c>
      <c r="C10" s="42"/>
      <c r="D10" s="30">
        <v>10</v>
      </c>
      <c r="E10" s="31">
        <v>64</v>
      </c>
      <c r="F10" s="31">
        <v>318</v>
      </c>
      <c r="G10" s="32">
        <v>54030</v>
      </c>
      <c r="H10" s="33">
        <v>0.7</v>
      </c>
      <c r="I10" s="34">
        <v>378.21</v>
      </c>
      <c r="J10" s="35">
        <v>3</v>
      </c>
      <c r="K10" s="36">
        <v>2</v>
      </c>
      <c r="L10" s="37">
        <v>8410</v>
      </c>
      <c r="M10" s="33">
        <v>2.9</v>
      </c>
      <c r="N10" s="34">
        <v>243.89</v>
      </c>
      <c r="O10" s="41">
        <v>833.33</v>
      </c>
      <c r="P10" s="38">
        <v>1455.43</v>
      </c>
      <c r="Q10" s="34">
        <v>1.79</v>
      </c>
      <c r="R10" s="32">
        <v>2644.65</v>
      </c>
      <c r="S10" s="34">
        <v>841</v>
      </c>
      <c r="T10" s="38">
        <v>4205</v>
      </c>
      <c r="U10" s="40">
        <v>1.5</v>
      </c>
    </row>
    <row r="15" spans="1:21" x14ac:dyDescent="0.25">
      <c r="A15" s="53"/>
    </row>
    <row r="18" spans="1:34" x14ac:dyDescent="0.25">
      <c r="B18" t="s">
        <v>24</v>
      </c>
    </row>
    <row r="19" spans="1:34" x14ac:dyDescent="0.25">
      <c r="A19" s="138" t="s">
        <v>89</v>
      </c>
      <c r="B19" s="138" t="s">
        <v>25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</row>
    <row r="20" spans="1:34" x14ac:dyDescent="0.25">
      <c r="B20" t="s">
        <v>26</v>
      </c>
      <c r="C20" t="s">
        <v>49</v>
      </c>
    </row>
    <row r="21" spans="1:34" x14ac:dyDescent="0.25">
      <c r="B21" t="s">
        <v>48</v>
      </c>
      <c r="C21" t="s">
        <v>101</v>
      </c>
    </row>
    <row r="22" spans="1:34" s="53" customFormat="1" hidden="1" x14ac:dyDescent="0.25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</row>
    <row r="23" spans="1:34" hidden="1" x14ac:dyDescent="0.25">
      <c r="A23" s="53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</row>
    <row r="24" spans="1:34" hidden="1" x14ac:dyDescent="0.25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W24" s="53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53"/>
    </row>
    <row r="25" spans="1:34" hidden="1" x14ac:dyDescent="0.25"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W25" s="53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53"/>
    </row>
    <row r="26" spans="1:34" hidden="1" x14ac:dyDescent="0.25"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W26" s="53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53"/>
    </row>
    <row r="27" spans="1:34" hidden="1" x14ac:dyDescent="0.25"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W27" s="53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53"/>
    </row>
    <row r="28" spans="1:34" hidden="1" x14ac:dyDescent="0.25">
      <c r="B28" s="129"/>
      <c r="C28" s="129"/>
      <c r="D28" s="129"/>
      <c r="E28" s="129"/>
      <c r="F28" s="129"/>
      <c r="G28" s="140"/>
      <c r="H28" s="129"/>
      <c r="I28" s="129"/>
      <c r="J28" s="129"/>
      <c r="K28" s="129"/>
      <c r="L28" s="129"/>
      <c r="M28" s="129"/>
      <c r="N28" s="129"/>
      <c r="O28" s="129"/>
      <c r="W28" s="53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53"/>
    </row>
    <row r="29" spans="1:34" hidden="1" x14ac:dyDescent="0.25">
      <c r="B29" s="129"/>
      <c r="C29" s="129"/>
      <c r="D29" s="129"/>
      <c r="E29" s="129"/>
      <c r="F29" s="129"/>
      <c r="G29" s="140"/>
      <c r="H29" s="129"/>
      <c r="I29" s="129"/>
      <c r="J29" s="129"/>
      <c r="K29" s="129"/>
      <c r="L29" s="129"/>
      <c r="M29" s="129"/>
      <c r="N29" s="129"/>
      <c r="O29" s="129"/>
      <c r="W29" s="53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53"/>
    </row>
    <row r="30" spans="1:34" hidden="1" x14ac:dyDescent="0.25">
      <c r="B30" s="129"/>
      <c r="C30" s="129"/>
      <c r="D30" s="129"/>
      <c r="E30" s="129"/>
      <c r="F30" s="129"/>
      <c r="G30" s="130"/>
      <c r="H30" s="129"/>
      <c r="I30" s="129"/>
      <c r="J30" s="129"/>
      <c r="K30" s="129"/>
      <c r="L30" s="129"/>
      <c r="M30" s="129"/>
      <c r="N30" s="129"/>
      <c r="O30" s="129"/>
      <c r="W30" s="53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53"/>
    </row>
    <row r="31" spans="1:34" s="53" customFormat="1" x14ac:dyDescent="0.25"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</row>
    <row r="32" spans="1:34" s="53" customFormat="1" x14ac:dyDescent="0.25">
      <c r="B32" s="53" t="s">
        <v>77</v>
      </c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</row>
    <row r="33" spans="1:33" s="53" customFormat="1" x14ac:dyDescent="0.25">
      <c r="A33" s="138" t="s">
        <v>77</v>
      </c>
      <c r="B33" s="138" t="s">
        <v>78</v>
      </c>
      <c r="C33" s="138"/>
      <c r="D33" s="138"/>
      <c r="E33" s="138"/>
      <c r="F33" s="138"/>
      <c r="G33" s="138"/>
      <c r="H33" s="138"/>
      <c r="I33" s="138" t="s">
        <v>98</v>
      </c>
      <c r="J33" s="138"/>
      <c r="K33" s="138"/>
      <c r="L33" s="138"/>
      <c r="M33" s="138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</row>
    <row r="34" spans="1:33" s="53" customFormat="1" x14ac:dyDescent="0.25">
      <c r="B34" s="53" t="s">
        <v>80</v>
      </c>
      <c r="H34" s="53" t="s">
        <v>79</v>
      </c>
      <c r="J34" s="73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</row>
    <row r="35" spans="1:33" s="53" customFormat="1" x14ac:dyDescent="0.25"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</row>
    <row r="36" spans="1:33" s="53" customFormat="1" x14ac:dyDescent="0.25">
      <c r="B36" s="72" t="s">
        <v>81</v>
      </c>
      <c r="C36" s="72"/>
      <c r="D36" s="72"/>
      <c r="E36" s="72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</row>
    <row r="37" spans="1:33" s="53" customFormat="1" x14ac:dyDescent="0.25">
      <c r="B37" s="53" t="s">
        <v>83</v>
      </c>
      <c r="J37" s="53" t="s">
        <v>125</v>
      </c>
    </row>
    <row r="39" spans="1:33" x14ac:dyDescent="0.25">
      <c r="A39" s="11" t="s">
        <v>102</v>
      </c>
      <c r="B39" s="139" t="s">
        <v>0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33" x14ac:dyDescent="0.25">
      <c r="A40" t="s">
        <v>126</v>
      </c>
      <c r="B40" s="1" t="s">
        <v>94</v>
      </c>
    </row>
    <row r="41" spans="1:33" x14ac:dyDescent="0.25">
      <c r="A41" t="s">
        <v>127</v>
      </c>
      <c r="B41" s="1" t="s">
        <v>95</v>
      </c>
    </row>
    <row r="42" spans="1:33" ht="38.1" customHeight="1" x14ac:dyDescent="0.25">
      <c r="B42" s="145" t="s">
        <v>103</v>
      </c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</row>
    <row r="43" spans="1:33" x14ac:dyDescent="0.25">
      <c r="B43" s="1" t="s">
        <v>104</v>
      </c>
    </row>
    <row r="44" spans="1:33" x14ac:dyDescent="0.25">
      <c r="A44" s="53" t="s">
        <v>128</v>
      </c>
      <c r="B44" s="1" t="s">
        <v>93</v>
      </c>
    </row>
    <row r="45" spans="1:33" x14ac:dyDescent="0.25">
      <c r="B45" s="1" t="s">
        <v>23</v>
      </c>
    </row>
    <row r="46" spans="1:33" x14ac:dyDescent="0.25">
      <c r="A46" t="s">
        <v>129</v>
      </c>
      <c r="B46" s="129" t="s">
        <v>99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</row>
    <row r="47" spans="1:33" x14ac:dyDescent="0.25">
      <c r="B47" s="53" t="s">
        <v>131</v>
      </c>
      <c r="C47" s="53"/>
      <c r="D47" s="53"/>
      <c r="E47" s="53"/>
      <c r="F47" s="53"/>
      <c r="G47" s="53"/>
      <c r="H47" s="53"/>
      <c r="I47" s="53"/>
      <c r="J47" s="53"/>
      <c r="M47" s="53" t="s">
        <v>130</v>
      </c>
    </row>
    <row r="48" spans="1:33" x14ac:dyDescent="0.25">
      <c r="B48" s="53" t="s">
        <v>61</v>
      </c>
      <c r="C48" s="53"/>
      <c r="D48" s="53"/>
      <c r="E48" s="53"/>
      <c r="F48" s="53"/>
      <c r="G48" s="53"/>
      <c r="H48" s="53"/>
      <c r="I48" s="53"/>
      <c r="J48" s="53"/>
      <c r="M48" s="53" t="s">
        <v>130</v>
      </c>
    </row>
    <row r="49" spans="1:34" x14ac:dyDescent="0.25">
      <c r="A49" s="53"/>
      <c r="B49" s="73" t="s">
        <v>100</v>
      </c>
      <c r="C49" s="73"/>
      <c r="D49" s="73"/>
      <c r="E49" s="73"/>
      <c r="F49" s="53"/>
      <c r="G49" s="53"/>
      <c r="H49" s="53"/>
      <c r="I49" s="53"/>
      <c r="J49" s="53"/>
      <c r="K49" s="53"/>
      <c r="L49" s="53"/>
      <c r="M49" s="53"/>
    </row>
    <row r="50" spans="1:34" x14ac:dyDescent="0.25">
      <c r="A50" s="53"/>
      <c r="B50" s="53" t="s">
        <v>64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34" x14ac:dyDescent="0.25">
      <c r="A51" s="53"/>
      <c r="B51" s="53" t="s">
        <v>66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</row>
    <row r="52" spans="1:34" x14ac:dyDescent="0.25">
      <c r="A52" s="53"/>
      <c r="B52" s="53" t="s">
        <v>68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</row>
    <row r="53" spans="1:34" x14ac:dyDescent="0.25">
      <c r="A53" s="53" t="s">
        <v>88</v>
      </c>
      <c r="B53" s="66" t="s">
        <v>87</v>
      </c>
      <c r="C53" s="66"/>
      <c r="D53" s="66"/>
      <c r="E53" s="66"/>
      <c r="F53" s="66"/>
      <c r="G53" s="66"/>
      <c r="H53" s="66"/>
      <c r="I53" s="66"/>
      <c r="J53" s="66"/>
      <c r="K53" s="53"/>
      <c r="L53" s="53"/>
      <c r="M53" s="53"/>
    </row>
    <row r="54" spans="1:34" s="53" customFormat="1" x14ac:dyDescent="0.25"/>
    <row r="55" spans="1:34" s="53" customFormat="1" x14ac:dyDescent="0.25">
      <c r="B55" s="8" t="s">
        <v>12</v>
      </c>
      <c r="C55" s="8"/>
      <c r="D55" s="8"/>
      <c r="E55" s="8"/>
      <c r="F55" s="8"/>
      <c r="G55" s="8"/>
      <c r="H55"/>
      <c r="I55"/>
      <c r="J55"/>
      <c r="K55"/>
    </row>
    <row r="56" spans="1:34" s="53" customFormat="1" x14ac:dyDescent="0.25">
      <c r="B56" t="s">
        <v>90</v>
      </c>
      <c r="C56"/>
      <c r="D56"/>
      <c r="E56"/>
      <c r="F56"/>
      <c r="G56"/>
      <c r="H56" t="s">
        <v>19</v>
      </c>
      <c r="I56"/>
      <c r="J56"/>
      <c r="K56"/>
    </row>
    <row r="57" spans="1:34" s="53" customFormat="1" x14ac:dyDescent="0.25">
      <c r="B57" s="65" t="s">
        <v>96</v>
      </c>
      <c r="C57" s="65"/>
      <c r="D57" s="65"/>
      <c r="E57" s="65"/>
      <c r="F57"/>
      <c r="G57" s="65"/>
      <c r="H57" s="65" t="s">
        <v>20</v>
      </c>
      <c r="I57"/>
      <c r="J57"/>
      <c r="K57"/>
    </row>
    <row r="58" spans="1:34" s="53" customFormat="1" x14ac:dyDescent="0.25">
      <c r="B58" t="s">
        <v>97</v>
      </c>
      <c r="C58"/>
      <c r="D58"/>
      <c r="E58"/>
      <c r="F58"/>
      <c r="G58"/>
      <c r="H58"/>
      <c r="I58"/>
      <c r="J58"/>
      <c r="K58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</row>
    <row r="59" spans="1:34" s="53" customFormat="1" x14ac:dyDescent="0.25">
      <c r="B59" s="134"/>
      <c r="C59" s="129"/>
      <c r="D59" s="129"/>
      <c r="E59" s="129"/>
      <c r="F59" s="129"/>
      <c r="G59" s="129"/>
      <c r="H59" s="129"/>
      <c r="I59" s="129"/>
      <c r="J59" s="129"/>
      <c r="K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</row>
    <row r="60" spans="1:34" s="53" customFormat="1" x14ac:dyDescent="0.25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</row>
    <row r="61" spans="1:34" s="53" customFormat="1" x14ac:dyDescent="0.25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</row>
    <row r="62" spans="1:34" x14ac:dyDescent="0.25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W62" s="53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53"/>
    </row>
    <row r="63" spans="1:34" x14ac:dyDescent="0.25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W63" s="53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53"/>
    </row>
    <row r="64" spans="1:34" x14ac:dyDescent="0.25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W64" s="53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53"/>
    </row>
    <row r="65" spans="1:34" x14ac:dyDescent="0.25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W65" s="53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53"/>
    </row>
    <row r="66" spans="1:34" x14ac:dyDescent="0.25"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W66" s="53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53"/>
    </row>
    <row r="68" spans="1:34" x14ac:dyDescent="0.25">
      <c r="G68" s="11" t="s">
        <v>15</v>
      </c>
      <c r="H68" s="11"/>
    </row>
    <row r="69" spans="1:34" x14ac:dyDescent="0.25">
      <c r="C69" s="8" t="s">
        <v>10</v>
      </c>
    </row>
    <row r="70" spans="1:34" x14ac:dyDescent="0.25">
      <c r="B70" s="12" t="s">
        <v>21</v>
      </c>
      <c r="C70" s="9">
        <v>10</v>
      </c>
      <c r="D70" s="9">
        <v>11</v>
      </c>
      <c r="E70" s="9">
        <v>12</v>
      </c>
      <c r="F70" s="9">
        <v>13</v>
      </c>
      <c r="G70" s="9">
        <v>14</v>
      </c>
      <c r="H70" s="9">
        <v>15</v>
      </c>
      <c r="I70" s="9">
        <v>16</v>
      </c>
      <c r="J70" s="9">
        <v>17</v>
      </c>
      <c r="K70" s="9">
        <v>18</v>
      </c>
      <c r="L70" s="9">
        <v>19</v>
      </c>
      <c r="M70" s="9">
        <v>20</v>
      </c>
      <c r="N70" s="9">
        <v>21</v>
      </c>
    </row>
    <row r="71" spans="1:34" x14ac:dyDescent="0.25">
      <c r="A71">
        <v>1</v>
      </c>
      <c r="B71" s="13" t="s">
        <v>2</v>
      </c>
      <c r="C71" s="10">
        <v>30</v>
      </c>
      <c r="D71" s="10">
        <v>80</v>
      </c>
      <c r="E71" s="10">
        <v>100</v>
      </c>
      <c r="F71" s="10">
        <v>110</v>
      </c>
      <c r="G71" s="10">
        <v>90</v>
      </c>
      <c r="H71" s="10">
        <v>120</v>
      </c>
      <c r="I71" s="10">
        <v>130</v>
      </c>
      <c r="J71" s="10">
        <v>100</v>
      </c>
      <c r="K71" s="10">
        <v>90</v>
      </c>
      <c r="L71" s="10">
        <v>150</v>
      </c>
      <c r="M71" s="10">
        <v>140</v>
      </c>
      <c r="N71" s="10">
        <v>90</v>
      </c>
      <c r="O71" t="s">
        <v>3</v>
      </c>
    </row>
    <row r="72" spans="1:34" x14ac:dyDescent="0.25">
      <c r="A72">
        <v>2</v>
      </c>
      <c r="B72" s="12" t="s">
        <v>4</v>
      </c>
      <c r="C72" s="2">
        <v>1</v>
      </c>
      <c r="D72" s="2">
        <v>1</v>
      </c>
      <c r="E72" s="2">
        <v>1</v>
      </c>
      <c r="F72" s="2">
        <v>1</v>
      </c>
      <c r="G72" s="2">
        <v>1</v>
      </c>
      <c r="H72" s="2">
        <v>1</v>
      </c>
      <c r="I72" s="2">
        <v>1</v>
      </c>
      <c r="J72" s="2">
        <v>1</v>
      </c>
      <c r="K72" s="2">
        <v>1</v>
      </c>
      <c r="L72" s="2">
        <v>1</v>
      </c>
      <c r="M72" s="2">
        <v>1</v>
      </c>
      <c r="N72" s="2">
        <v>1</v>
      </c>
      <c r="O72">
        <f>SUM(C$71:N$71)/5</f>
        <v>246</v>
      </c>
    </row>
    <row r="73" spans="1:34" x14ac:dyDescent="0.25">
      <c r="A73" s="53">
        <v>3</v>
      </c>
      <c r="B73" s="12" t="s">
        <v>5</v>
      </c>
      <c r="C73" s="2">
        <v>1</v>
      </c>
      <c r="D73" s="2">
        <v>1</v>
      </c>
      <c r="E73" s="2">
        <v>1</v>
      </c>
      <c r="F73" s="2">
        <v>1</v>
      </c>
      <c r="G73" s="2">
        <v>1</v>
      </c>
      <c r="H73" s="2">
        <v>1</v>
      </c>
      <c r="I73" s="2">
        <v>1</v>
      </c>
      <c r="J73" s="2">
        <v>1</v>
      </c>
      <c r="K73" s="2">
        <v>1</v>
      </c>
      <c r="L73" s="2">
        <v>1</v>
      </c>
      <c r="M73" s="2">
        <v>1</v>
      </c>
      <c r="N73" s="2">
        <v>1</v>
      </c>
      <c r="O73">
        <f>SUM(C$71:N$71)/5</f>
        <v>246</v>
      </c>
    </row>
    <row r="74" spans="1:34" x14ac:dyDescent="0.25">
      <c r="A74" s="53">
        <v>4</v>
      </c>
      <c r="B74" s="12" t="s">
        <v>6</v>
      </c>
      <c r="C74" s="2"/>
      <c r="D74" s="2"/>
      <c r="E74" s="2"/>
      <c r="F74" s="2">
        <v>1</v>
      </c>
      <c r="G74" s="2">
        <v>1</v>
      </c>
      <c r="H74" s="2">
        <v>1</v>
      </c>
      <c r="I74" s="2">
        <v>1</v>
      </c>
      <c r="J74" s="2">
        <v>1</v>
      </c>
      <c r="K74" s="2">
        <v>1</v>
      </c>
      <c r="L74" s="2">
        <v>1</v>
      </c>
      <c r="M74" s="2"/>
      <c r="N74" s="2"/>
      <c r="O74">
        <f>SUM(F$71:L$71)/5</f>
        <v>158</v>
      </c>
    </row>
    <row r="75" spans="1:34" x14ac:dyDescent="0.25">
      <c r="A75" s="53">
        <v>5</v>
      </c>
      <c r="B75" s="12" t="s">
        <v>7</v>
      </c>
      <c r="C75" s="2"/>
      <c r="D75" s="2"/>
      <c r="E75" s="2"/>
      <c r="F75" s="2"/>
      <c r="G75" s="2"/>
      <c r="H75" s="2">
        <v>1</v>
      </c>
      <c r="I75" s="2">
        <v>1</v>
      </c>
      <c r="J75" s="2">
        <v>1</v>
      </c>
      <c r="K75" s="2">
        <v>1</v>
      </c>
      <c r="L75" s="2">
        <v>1</v>
      </c>
      <c r="M75" s="2">
        <v>1</v>
      </c>
      <c r="N75" s="2">
        <v>1</v>
      </c>
      <c r="O75">
        <f>SUM(H$71:N$71)/5</f>
        <v>164</v>
      </c>
      <c r="P75" s="53"/>
    </row>
    <row r="76" spans="1:34" x14ac:dyDescent="0.25">
      <c r="A76" s="53">
        <v>6</v>
      </c>
      <c r="B76" s="12" t="s">
        <v>8</v>
      </c>
      <c r="C76" s="2"/>
      <c r="D76" s="2">
        <v>1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>
        <f>SUM(D$71)/5</f>
        <v>16</v>
      </c>
      <c r="P76" s="53"/>
    </row>
    <row r="77" spans="1:34" ht="45" x14ac:dyDescent="0.25">
      <c r="A77" s="53">
        <v>7</v>
      </c>
      <c r="B77" s="14" t="s">
        <v>17</v>
      </c>
      <c r="C77" s="9">
        <f t="shared" ref="C77:N77" si="0">COUNT(C72:C76)</f>
        <v>2</v>
      </c>
      <c r="D77" s="9">
        <f t="shared" si="0"/>
        <v>3</v>
      </c>
      <c r="E77" s="9">
        <f t="shared" si="0"/>
        <v>2</v>
      </c>
      <c r="F77" s="9">
        <f t="shared" si="0"/>
        <v>3</v>
      </c>
      <c r="G77" s="9">
        <f t="shared" si="0"/>
        <v>3</v>
      </c>
      <c r="H77" s="9">
        <f t="shared" si="0"/>
        <v>4</v>
      </c>
      <c r="I77" s="9">
        <f t="shared" si="0"/>
        <v>4</v>
      </c>
      <c r="J77" s="9">
        <f t="shared" si="0"/>
        <v>4</v>
      </c>
      <c r="K77" s="9">
        <f t="shared" si="0"/>
        <v>4</v>
      </c>
      <c r="L77" s="9">
        <f t="shared" si="0"/>
        <v>4</v>
      </c>
      <c r="M77" s="9">
        <f t="shared" si="0"/>
        <v>3</v>
      </c>
      <c r="N77" s="9">
        <f t="shared" si="0"/>
        <v>3</v>
      </c>
    </row>
    <row r="78" spans="1:34" ht="60" x14ac:dyDescent="0.25">
      <c r="A78">
        <v>8</v>
      </c>
      <c r="B78" s="15" t="s">
        <v>16</v>
      </c>
      <c r="C78" s="5">
        <f t="shared" ref="C78:N78" si="1">C71/C77</f>
        <v>15</v>
      </c>
      <c r="D78" s="5">
        <f t="shared" si="1"/>
        <v>26.666666666666668</v>
      </c>
      <c r="E78" s="5">
        <f t="shared" si="1"/>
        <v>50</v>
      </c>
      <c r="F78" s="5">
        <f t="shared" si="1"/>
        <v>36.666666666666664</v>
      </c>
      <c r="G78" s="5">
        <f t="shared" si="1"/>
        <v>30</v>
      </c>
      <c r="H78" s="5">
        <f t="shared" si="1"/>
        <v>30</v>
      </c>
      <c r="I78" s="5">
        <f t="shared" si="1"/>
        <v>32.5</v>
      </c>
      <c r="J78" s="5">
        <f t="shared" si="1"/>
        <v>25</v>
      </c>
      <c r="K78" s="5">
        <f t="shared" si="1"/>
        <v>22.5</v>
      </c>
      <c r="L78" s="5">
        <f t="shared" si="1"/>
        <v>37.5</v>
      </c>
      <c r="M78" s="5">
        <f t="shared" si="1"/>
        <v>46.666666666666664</v>
      </c>
      <c r="N78" s="5">
        <f t="shared" si="1"/>
        <v>30</v>
      </c>
    </row>
    <row r="79" spans="1:34" x14ac:dyDescent="0.25">
      <c r="B79" s="15"/>
    </row>
    <row r="80" spans="1:34" x14ac:dyDescent="0.25">
      <c r="B80" s="15"/>
      <c r="H80" s="8" t="s">
        <v>11</v>
      </c>
      <c r="I80" s="8"/>
      <c r="J80" s="8"/>
      <c r="K80" s="8"/>
    </row>
    <row r="81" spans="1:34" x14ac:dyDescent="0.25">
      <c r="B81" s="12" t="s">
        <v>1</v>
      </c>
      <c r="C81" s="2">
        <v>10</v>
      </c>
      <c r="D81" s="2">
        <v>11</v>
      </c>
      <c r="E81" s="2">
        <v>12</v>
      </c>
      <c r="F81" s="2">
        <v>13</v>
      </c>
      <c r="G81" s="2">
        <v>14</v>
      </c>
      <c r="H81" s="2">
        <v>15</v>
      </c>
      <c r="I81" s="2">
        <v>16</v>
      </c>
      <c r="J81" s="2">
        <v>17</v>
      </c>
      <c r="K81" s="2">
        <v>18</v>
      </c>
      <c r="L81" s="2">
        <v>19</v>
      </c>
      <c r="M81" s="2">
        <v>20</v>
      </c>
      <c r="N81" s="2">
        <v>21</v>
      </c>
      <c r="O81" s="6" t="s">
        <v>9</v>
      </c>
      <c r="P81" s="6"/>
    </row>
    <row r="82" spans="1:34" x14ac:dyDescent="0.25">
      <c r="B82" s="12" t="s">
        <v>2</v>
      </c>
      <c r="C82" s="3">
        <v>30</v>
      </c>
      <c r="D82" s="3">
        <v>80</v>
      </c>
      <c r="E82" s="3">
        <v>100</v>
      </c>
      <c r="F82" s="3">
        <v>110</v>
      </c>
      <c r="G82" s="3">
        <v>90</v>
      </c>
      <c r="H82" s="3">
        <v>120</v>
      </c>
      <c r="I82" s="3">
        <v>130</v>
      </c>
      <c r="J82" s="3">
        <v>100</v>
      </c>
      <c r="K82" s="3">
        <v>90</v>
      </c>
      <c r="L82" s="3">
        <v>150</v>
      </c>
      <c r="M82" s="3">
        <v>140</v>
      </c>
      <c r="N82" s="3">
        <v>90</v>
      </c>
      <c r="O82" t="s">
        <v>110</v>
      </c>
      <c r="P82" t="s">
        <v>111</v>
      </c>
    </row>
    <row r="83" spans="1:34" x14ac:dyDescent="0.25">
      <c r="A83" s="53">
        <v>1</v>
      </c>
      <c r="B83" s="12" t="s">
        <v>4</v>
      </c>
      <c r="C83" s="4">
        <f t="shared" ref="C83:N83" si="2">C$78*C72</f>
        <v>15</v>
      </c>
      <c r="D83" s="4">
        <f t="shared" si="2"/>
        <v>26.666666666666668</v>
      </c>
      <c r="E83" s="4">
        <f t="shared" si="2"/>
        <v>50</v>
      </c>
      <c r="F83" s="4">
        <f t="shared" si="2"/>
        <v>36.666666666666664</v>
      </c>
      <c r="G83" s="4">
        <f t="shared" si="2"/>
        <v>30</v>
      </c>
      <c r="H83" s="4">
        <f t="shared" si="2"/>
        <v>30</v>
      </c>
      <c r="I83" s="4">
        <f t="shared" si="2"/>
        <v>32.5</v>
      </c>
      <c r="J83" s="4">
        <f t="shared" si="2"/>
        <v>25</v>
      </c>
      <c r="K83" s="4">
        <f t="shared" si="2"/>
        <v>22.5</v>
      </c>
      <c r="L83" s="4">
        <f t="shared" si="2"/>
        <v>37.5</v>
      </c>
      <c r="M83" s="4">
        <f t="shared" si="2"/>
        <v>46.666666666666664</v>
      </c>
      <c r="N83" s="4">
        <f t="shared" si="2"/>
        <v>30</v>
      </c>
      <c r="O83" s="7">
        <f>SUM(C83:N83)</f>
        <v>382.50000000000006</v>
      </c>
      <c r="P83" s="141">
        <f>SUM(C82:N82)</f>
        <v>1230</v>
      </c>
    </row>
    <row r="84" spans="1:34" x14ac:dyDescent="0.25">
      <c r="A84" s="53">
        <v>2</v>
      </c>
      <c r="B84" s="12" t="s">
        <v>5</v>
      </c>
      <c r="C84" s="4">
        <f t="shared" ref="C84:N84" si="3">C$78*C73</f>
        <v>15</v>
      </c>
      <c r="D84" s="4">
        <f t="shared" si="3"/>
        <v>26.666666666666668</v>
      </c>
      <c r="E84" s="4">
        <f t="shared" si="3"/>
        <v>50</v>
      </c>
      <c r="F84" s="4">
        <f t="shared" si="3"/>
        <v>36.666666666666664</v>
      </c>
      <c r="G84" s="4">
        <f t="shared" si="3"/>
        <v>30</v>
      </c>
      <c r="H84" s="4">
        <f t="shared" si="3"/>
        <v>30</v>
      </c>
      <c r="I84" s="4">
        <f t="shared" si="3"/>
        <v>32.5</v>
      </c>
      <c r="J84" s="4">
        <f t="shared" si="3"/>
        <v>25</v>
      </c>
      <c r="K84" s="4">
        <f t="shared" si="3"/>
        <v>22.5</v>
      </c>
      <c r="L84" s="4">
        <f t="shared" si="3"/>
        <v>37.5</v>
      </c>
      <c r="M84" s="4">
        <f t="shared" si="3"/>
        <v>46.666666666666664</v>
      </c>
      <c r="N84" s="4">
        <f t="shared" si="3"/>
        <v>30</v>
      </c>
      <c r="O84" s="7">
        <f>SUM(C84:N84)</f>
        <v>382.50000000000006</v>
      </c>
      <c r="P84" s="141">
        <f>SUM(C82:N82)</f>
        <v>1230</v>
      </c>
    </row>
    <row r="85" spans="1:34" x14ac:dyDescent="0.25">
      <c r="A85" s="53">
        <v>3</v>
      </c>
      <c r="B85" s="12" t="s">
        <v>6</v>
      </c>
      <c r="C85" s="4">
        <f t="shared" ref="C85:N85" si="4">C$78*C74</f>
        <v>0</v>
      </c>
      <c r="D85" s="4">
        <f t="shared" si="4"/>
        <v>0</v>
      </c>
      <c r="E85" s="4">
        <f t="shared" si="4"/>
        <v>0</v>
      </c>
      <c r="F85" s="4">
        <f t="shared" si="4"/>
        <v>36.666666666666664</v>
      </c>
      <c r="G85" s="4">
        <f t="shared" si="4"/>
        <v>30</v>
      </c>
      <c r="H85" s="4">
        <f t="shared" si="4"/>
        <v>30</v>
      </c>
      <c r="I85" s="4">
        <f t="shared" si="4"/>
        <v>32.5</v>
      </c>
      <c r="J85" s="4">
        <f t="shared" si="4"/>
        <v>25</v>
      </c>
      <c r="K85" s="4">
        <f t="shared" si="4"/>
        <v>22.5</v>
      </c>
      <c r="L85" s="4">
        <f t="shared" si="4"/>
        <v>37.5</v>
      </c>
      <c r="M85" s="4">
        <f t="shared" si="4"/>
        <v>0</v>
      </c>
      <c r="N85" s="4">
        <f t="shared" si="4"/>
        <v>0</v>
      </c>
      <c r="O85" s="7">
        <f>SUM(C85:N85)</f>
        <v>214.16666666666666</v>
      </c>
      <c r="P85" s="5">
        <f>SUM(F82:L82)</f>
        <v>790</v>
      </c>
    </row>
    <row r="86" spans="1:34" x14ac:dyDescent="0.25">
      <c r="A86" s="53">
        <v>4</v>
      </c>
      <c r="B86" s="12" t="s">
        <v>7</v>
      </c>
      <c r="C86" s="4">
        <f t="shared" ref="C86:N86" si="5">C$78*C75</f>
        <v>0</v>
      </c>
      <c r="D86" s="4">
        <f t="shared" si="5"/>
        <v>0</v>
      </c>
      <c r="E86" s="4">
        <f t="shared" si="5"/>
        <v>0</v>
      </c>
      <c r="F86" s="4">
        <f t="shared" si="5"/>
        <v>0</v>
      </c>
      <c r="G86" s="4">
        <f t="shared" si="5"/>
        <v>0</v>
      </c>
      <c r="H86" s="4">
        <f t="shared" si="5"/>
        <v>30</v>
      </c>
      <c r="I86" s="4">
        <f t="shared" si="5"/>
        <v>32.5</v>
      </c>
      <c r="J86" s="4">
        <f t="shared" si="5"/>
        <v>25</v>
      </c>
      <c r="K86" s="4">
        <f t="shared" si="5"/>
        <v>22.5</v>
      </c>
      <c r="L86" s="4">
        <f t="shared" si="5"/>
        <v>37.5</v>
      </c>
      <c r="M86" s="4">
        <f t="shared" si="5"/>
        <v>46.666666666666664</v>
      </c>
      <c r="N86" s="4">
        <f t="shared" si="5"/>
        <v>30</v>
      </c>
      <c r="O86" s="7">
        <f>SUM(C86:N86)</f>
        <v>224.16666666666666</v>
      </c>
      <c r="P86" s="5">
        <f>SUM(H82:N82)</f>
        <v>820</v>
      </c>
    </row>
    <row r="87" spans="1:34" x14ac:dyDescent="0.25">
      <c r="A87" s="53">
        <v>5</v>
      </c>
      <c r="B87" s="12" t="s">
        <v>8</v>
      </c>
      <c r="C87" s="4">
        <f t="shared" ref="C87:N87" si="6">C$78*C76</f>
        <v>0</v>
      </c>
      <c r="D87" s="4">
        <f t="shared" si="6"/>
        <v>26.666666666666668</v>
      </c>
      <c r="E87" s="4">
        <f t="shared" si="6"/>
        <v>0</v>
      </c>
      <c r="F87" s="4">
        <f t="shared" si="6"/>
        <v>0</v>
      </c>
      <c r="G87" s="4">
        <f t="shared" si="6"/>
        <v>0</v>
      </c>
      <c r="H87" s="4">
        <f t="shared" si="6"/>
        <v>0</v>
      </c>
      <c r="I87" s="4">
        <f t="shared" si="6"/>
        <v>0</v>
      </c>
      <c r="J87" s="4">
        <f t="shared" si="6"/>
        <v>0</v>
      </c>
      <c r="K87" s="4">
        <f t="shared" si="6"/>
        <v>0</v>
      </c>
      <c r="L87" s="4">
        <f t="shared" si="6"/>
        <v>0</v>
      </c>
      <c r="M87" s="4">
        <f t="shared" si="6"/>
        <v>0</v>
      </c>
      <c r="N87" s="4">
        <f t="shared" si="6"/>
        <v>0</v>
      </c>
      <c r="O87" s="7">
        <f>SUM(C87:N87)</f>
        <v>26.666666666666668</v>
      </c>
      <c r="P87" s="5">
        <f>SUM(D82)</f>
        <v>80</v>
      </c>
    </row>
    <row r="88" spans="1:34" x14ac:dyDescent="0.25">
      <c r="A88" s="53"/>
    </row>
    <row r="89" spans="1:34" s="53" customFormat="1" x14ac:dyDescent="0.25"/>
    <row r="90" spans="1:34" x14ac:dyDescent="0.25">
      <c r="W90" s="53"/>
      <c r="X90" s="67"/>
      <c r="Y90" s="53"/>
      <c r="Z90" s="53"/>
      <c r="AA90" s="53"/>
      <c r="AB90" s="53"/>
      <c r="AC90" s="53"/>
      <c r="AD90" s="53"/>
      <c r="AE90" s="53"/>
      <c r="AF90" s="53"/>
      <c r="AG90" s="53"/>
      <c r="AH90" s="53"/>
    </row>
  </sheetData>
  <mergeCells count="13">
    <mergeCell ref="U1:U2"/>
    <mergeCell ref="O1:O2"/>
    <mergeCell ref="P1:P2"/>
    <mergeCell ref="B5:C5"/>
    <mergeCell ref="B1:B2"/>
    <mergeCell ref="C1:F1"/>
    <mergeCell ref="G1:I1"/>
    <mergeCell ref="J1:N1"/>
    <mergeCell ref="B42:N42"/>
    <mergeCell ref="Q1:Q2"/>
    <mergeCell ref="R1:R2"/>
    <mergeCell ref="S1:S2"/>
    <mergeCell ref="T1:T2"/>
  </mergeCells>
  <phoneticPr fontId="1" type="noConversion"/>
  <conditionalFormatting sqref="C72:N76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copies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3BCF5-B2E1-4492-BE68-C9B65A1EF9BF}">
  <dimension ref="A2:E7"/>
  <sheetViews>
    <sheetView workbookViewId="0">
      <selection activeCell="B8" sqref="B8"/>
    </sheetView>
  </sheetViews>
  <sheetFormatPr defaultRowHeight="15" x14ac:dyDescent="0.25"/>
  <cols>
    <col min="2" max="2" width="61.140625" customWidth="1"/>
  </cols>
  <sheetData>
    <row r="2" spans="1:5" x14ac:dyDescent="0.25">
      <c r="A2">
        <v>1</v>
      </c>
      <c r="B2" s="131" t="s">
        <v>13</v>
      </c>
      <c r="C2" s="132"/>
      <c r="D2" s="132"/>
    </row>
    <row r="3" spans="1:5" x14ac:dyDescent="0.25">
      <c r="A3">
        <v>2</v>
      </c>
      <c r="B3" s="133" t="s">
        <v>18</v>
      </c>
      <c r="C3" s="2" t="s">
        <v>91</v>
      </c>
      <c r="D3" s="2"/>
      <c r="E3" s="2"/>
    </row>
    <row r="4" spans="1:5" x14ac:dyDescent="0.25">
      <c r="A4">
        <v>3</v>
      </c>
      <c r="B4" s="133" t="s">
        <v>14</v>
      </c>
      <c r="C4" s="2" t="s">
        <v>92</v>
      </c>
      <c r="D4" s="2"/>
      <c r="E4" s="2"/>
    </row>
    <row r="5" spans="1:5" x14ac:dyDescent="0.25">
      <c r="A5">
        <v>4</v>
      </c>
      <c r="B5" s="133" t="s">
        <v>112</v>
      </c>
      <c r="C5" s="2" t="s">
        <v>92</v>
      </c>
      <c r="D5" s="2"/>
      <c r="E5" s="2"/>
    </row>
    <row r="6" spans="1:5" ht="36" x14ac:dyDescent="0.25">
      <c r="A6" s="53">
        <v>5</v>
      </c>
      <c r="B6" s="133" t="s">
        <v>22</v>
      </c>
      <c r="C6" s="2"/>
      <c r="D6" s="2"/>
      <c r="E6" s="2"/>
    </row>
    <row r="7" spans="1:5" ht="24" x14ac:dyDescent="0.25">
      <c r="A7" s="53">
        <v>6</v>
      </c>
      <c r="B7" s="133" t="s">
        <v>23</v>
      </c>
      <c r="C7" s="2"/>
      <c r="D7" s="2"/>
      <c r="E7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0AF21-48F1-4D30-8D58-254F9CE79786}">
  <dimension ref="A1:U60"/>
  <sheetViews>
    <sheetView tabSelected="1" zoomScale="85" zoomScaleNormal="85" workbookViewId="0">
      <selection activeCell="K12" sqref="K12"/>
    </sheetView>
  </sheetViews>
  <sheetFormatPr defaultRowHeight="15" x14ac:dyDescent="0.25"/>
  <sheetData>
    <row r="1" spans="1:21" ht="14.45" customHeight="1" x14ac:dyDescent="0.25">
      <c r="A1" s="156" t="s">
        <v>27</v>
      </c>
      <c r="B1" s="158" t="s">
        <v>28</v>
      </c>
      <c r="C1" s="159"/>
      <c r="D1" s="159"/>
      <c r="E1" s="159"/>
      <c r="F1" s="160"/>
      <c r="G1" s="161" t="s">
        <v>29</v>
      </c>
      <c r="H1" s="159"/>
      <c r="I1" s="160"/>
      <c r="J1" s="161" t="s">
        <v>30</v>
      </c>
      <c r="K1" s="159"/>
      <c r="L1" s="159"/>
      <c r="M1" s="159"/>
      <c r="N1" s="160"/>
      <c r="O1" s="164" t="s">
        <v>31</v>
      </c>
      <c r="P1" s="162" t="s">
        <v>32</v>
      </c>
      <c r="Q1" s="154" t="s">
        <v>33</v>
      </c>
      <c r="R1" s="75"/>
      <c r="S1" s="53"/>
      <c r="T1" s="53"/>
      <c r="U1" s="53"/>
    </row>
    <row r="2" spans="1:21" ht="45" x14ac:dyDescent="0.25">
      <c r="A2" s="157"/>
      <c r="B2" s="136" t="s">
        <v>38</v>
      </c>
      <c r="C2" s="136" t="s">
        <v>39</v>
      </c>
      <c r="D2" s="76" t="s">
        <v>56</v>
      </c>
      <c r="E2" s="135" t="s">
        <v>40</v>
      </c>
      <c r="F2" s="135" t="s">
        <v>41</v>
      </c>
      <c r="G2" s="137" t="s">
        <v>42</v>
      </c>
      <c r="H2" s="136" t="s">
        <v>43</v>
      </c>
      <c r="I2" s="135" t="s">
        <v>44</v>
      </c>
      <c r="J2" s="137" t="s">
        <v>45</v>
      </c>
      <c r="K2" s="136" t="s">
        <v>46</v>
      </c>
      <c r="L2" s="136" t="s">
        <v>42</v>
      </c>
      <c r="M2" s="136" t="s">
        <v>43</v>
      </c>
      <c r="N2" s="135" t="s">
        <v>44</v>
      </c>
      <c r="O2" s="165"/>
      <c r="P2" s="163"/>
      <c r="Q2" s="155"/>
      <c r="R2" s="75" t="s">
        <v>57</v>
      </c>
      <c r="S2" s="53"/>
      <c r="T2" s="53"/>
      <c r="U2" s="53"/>
    </row>
    <row r="3" spans="1:21" x14ac:dyDescent="0.25">
      <c r="A3" s="77" t="s">
        <v>58</v>
      </c>
      <c r="B3" s="54">
        <v>7</v>
      </c>
      <c r="C3" s="54">
        <v>58</v>
      </c>
      <c r="D3" s="74"/>
      <c r="E3" s="55">
        <v>983</v>
      </c>
      <c r="F3" s="63">
        <v>2948</v>
      </c>
      <c r="G3" s="56">
        <v>509370</v>
      </c>
      <c r="H3" s="78"/>
      <c r="I3" s="79"/>
      <c r="J3" s="57">
        <v>37</v>
      </c>
      <c r="K3" s="58">
        <v>26</v>
      </c>
      <c r="L3" s="59">
        <v>195610</v>
      </c>
      <c r="M3" s="60">
        <v>4.5999999999999996</v>
      </c>
      <c r="N3" s="61">
        <v>8998.06</v>
      </c>
      <c r="O3" s="56">
        <v>3383.33</v>
      </c>
      <c r="P3" s="61">
        <v>12381.39</v>
      </c>
      <c r="Q3" s="62">
        <v>2.4</v>
      </c>
      <c r="R3" s="68">
        <f>AVERAGE(R4:R9)</f>
        <v>2.7192731250025957</v>
      </c>
    </row>
    <row r="4" spans="1:21" x14ac:dyDescent="0.25">
      <c r="A4" s="152" t="s">
        <v>59</v>
      </c>
      <c r="B4" s="152"/>
      <c r="C4" s="80">
        <v>7</v>
      </c>
      <c r="D4" s="81"/>
      <c r="E4" s="82">
        <v>122</v>
      </c>
      <c r="F4" s="82">
        <v>365</v>
      </c>
      <c r="G4" s="83">
        <v>64380</v>
      </c>
      <c r="H4" s="84"/>
      <c r="I4" s="85"/>
      <c r="J4" s="86">
        <v>5</v>
      </c>
      <c r="K4" s="87">
        <v>4</v>
      </c>
      <c r="L4" s="88">
        <v>34120</v>
      </c>
      <c r="M4" s="89">
        <v>4.5999999999999996</v>
      </c>
      <c r="N4" s="90">
        <v>1569.52</v>
      </c>
      <c r="O4" s="91">
        <v>408.33</v>
      </c>
      <c r="P4" s="90">
        <v>1977.85</v>
      </c>
      <c r="Q4" s="92">
        <v>2.6</v>
      </c>
      <c r="R4" s="93">
        <f t="shared" ref="R4:R9" si="0">K4/E4*100</f>
        <v>3.278688524590164</v>
      </c>
    </row>
    <row r="5" spans="1:21" x14ac:dyDescent="0.25">
      <c r="A5" s="152" t="s">
        <v>60</v>
      </c>
      <c r="B5" s="152"/>
      <c r="C5" s="94">
        <v>12</v>
      </c>
      <c r="D5" s="81"/>
      <c r="E5" s="82">
        <v>149</v>
      </c>
      <c r="F5" s="82">
        <v>447</v>
      </c>
      <c r="G5" s="83">
        <v>76850</v>
      </c>
      <c r="H5" s="84"/>
      <c r="I5" s="85"/>
      <c r="J5" s="86">
        <v>8</v>
      </c>
      <c r="K5" s="87">
        <v>4</v>
      </c>
      <c r="L5" s="88">
        <v>25100</v>
      </c>
      <c r="M5" s="89">
        <v>4.5999999999999996</v>
      </c>
      <c r="N5" s="90">
        <v>1154.5999999999999</v>
      </c>
      <c r="O5" s="91">
        <v>700</v>
      </c>
      <c r="P5" s="90">
        <v>1854.6</v>
      </c>
      <c r="Q5" s="95">
        <v>2.68</v>
      </c>
      <c r="R5" s="96">
        <f t="shared" si="0"/>
        <v>2.6845637583892619</v>
      </c>
    </row>
    <row r="6" spans="1:21" x14ac:dyDescent="0.25">
      <c r="A6" s="152" t="s">
        <v>62</v>
      </c>
      <c r="B6" s="152"/>
      <c r="C6" s="94">
        <v>12</v>
      </c>
      <c r="D6" s="81"/>
      <c r="E6" s="82">
        <v>157</v>
      </c>
      <c r="F6" s="82">
        <v>472</v>
      </c>
      <c r="G6" s="83">
        <v>69650</v>
      </c>
      <c r="H6" s="84"/>
      <c r="I6" s="85"/>
      <c r="J6" s="86">
        <v>3</v>
      </c>
      <c r="K6" s="87">
        <v>3</v>
      </c>
      <c r="L6" s="88">
        <v>17830</v>
      </c>
      <c r="M6" s="89">
        <v>4.5999999999999996</v>
      </c>
      <c r="N6" s="95">
        <v>820.18</v>
      </c>
      <c r="O6" s="91">
        <v>700</v>
      </c>
      <c r="P6" s="90">
        <v>1520.18</v>
      </c>
      <c r="Q6" s="95">
        <v>1.91</v>
      </c>
      <c r="R6" s="96">
        <f t="shared" si="0"/>
        <v>1.910828025477707</v>
      </c>
    </row>
    <row r="7" spans="1:21" x14ac:dyDescent="0.25">
      <c r="A7" s="152" t="s">
        <v>63</v>
      </c>
      <c r="B7" s="152"/>
      <c r="C7" s="94">
        <v>8</v>
      </c>
      <c r="D7" s="81"/>
      <c r="E7" s="82">
        <v>198</v>
      </c>
      <c r="F7" s="82">
        <v>593</v>
      </c>
      <c r="G7" s="83">
        <v>143920</v>
      </c>
      <c r="H7" s="84"/>
      <c r="I7" s="85"/>
      <c r="J7" s="86">
        <v>11</v>
      </c>
      <c r="K7" s="87">
        <v>7</v>
      </c>
      <c r="L7" s="88">
        <v>58300</v>
      </c>
      <c r="M7" s="89">
        <v>4.5999999999999996</v>
      </c>
      <c r="N7" s="90">
        <v>2681.8</v>
      </c>
      <c r="O7" s="91">
        <v>466.67</v>
      </c>
      <c r="P7" s="90">
        <v>3148.47</v>
      </c>
      <c r="Q7" s="95">
        <v>3.16</v>
      </c>
      <c r="R7" s="96">
        <f t="shared" si="0"/>
        <v>3.535353535353535</v>
      </c>
    </row>
    <row r="8" spans="1:21" x14ac:dyDescent="0.25">
      <c r="A8" s="152" t="s">
        <v>65</v>
      </c>
      <c r="B8" s="152"/>
      <c r="C8" s="80">
        <v>7</v>
      </c>
      <c r="D8" s="81"/>
      <c r="E8" s="82">
        <v>126</v>
      </c>
      <c r="F8" s="82">
        <v>377</v>
      </c>
      <c r="G8" s="83">
        <v>77680</v>
      </c>
      <c r="H8" s="84"/>
      <c r="I8" s="85"/>
      <c r="J8" s="86">
        <v>5</v>
      </c>
      <c r="K8" s="87">
        <v>4</v>
      </c>
      <c r="L8" s="88">
        <v>28240</v>
      </c>
      <c r="M8" s="89">
        <v>4.5999999999999996</v>
      </c>
      <c r="N8" s="90">
        <v>1299.04</v>
      </c>
      <c r="O8" s="91">
        <v>408.33</v>
      </c>
      <c r="P8" s="90">
        <v>1707.37</v>
      </c>
      <c r="Q8" s="92">
        <v>2.34</v>
      </c>
      <c r="R8" s="93">
        <f t="shared" si="0"/>
        <v>3.1746031746031744</v>
      </c>
    </row>
    <row r="9" spans="1:21" x14ac:dyDescent="0.25">
      <c r="A9" s="152" t="s">
        <v>67</v>
      </c>
      <c r="B9" s="152"/>
      <c r="C9" s="94">
        <v>12</v>
      </c>
      <c r="D9" s="81"/>
      <c r="E9" s="82">
        <v>231</v>
      </c>
      <c r="F9" s="82">
        <v>694</v>
      </c>
      <c r="G9" s="83">
        <v>76890</v>
      </c>
      <c r="H9" s="84"/>
      <c r="I9" s="85"/>
      <c r="J9" s="86">
        <v>5</v>
      </c>
      <c r="K9" s="87">
        <v>4</v>
      </c>
      <c r="L9" s="88">
        <v>32020</v>
      </c>
      <c r="M9" s="89">
        <v>4.5999999999999996</v>
      </c>
      <c r="N9" s="90">
        <v>1472.92</v>
      </c>
      <c r="O9" s="91">
        <v>700</v>
      </c>
      <c r="P9" s="90">
        <v>2172.92</v>
      </c>
      <c r="Q9" s="95">
        <v>1.73</v>
      </c>
      <c r="R9" s="96">
        <f t="shared" si="0"/>
        <v>1.7316017316017316</v>
      </c>
    </row>
    <row r="10" spans="1:21" x14ac:dyDescent="0.25">
      <c r="A10" s="153" t="s">
        <v>69</v>
      </c>
      <c r="B10" s="153"/>
      <c r="C10" s="97"/>
      <c r="D10" s="98"/>
      <c r="E10" s="99"/>
      <c r="F10" s="99"/>
      <c r="G10" s="100"/>
      <c r="H10" s="97"/>
      <c r="I10" s="101"/>
      <c r="J10" s="100"/>
      <c r="K10" s="102"/>
      <c r="L10" s="102"/>
      <c r="M10" s="97"/>
      <c r="N10" s="101"/>
      <c r="O10" s="100"/>
      <c r="P10" s="101"/>
      <c r="Q10" s="101"/>
      <c r="R10" s="103"/>
    </row>
    <row r="11" spans="1:21" x14ac:dyDescent="0.25">
      <c r="A11" s="77" t="s">
        <v>70</v>
      </c>
      <c r="B11" s="54">
        <v>5</v>
      </c>
      <c r="C11" s="54">
        <v>56</v>
      </c>
      <c r="D11" s="70"/>
      <c r="E11" s="55">
        <v>774</v>
      </c>
      <c r="F11" s="63">
        <v>2935</v>
      </c>
      <c r="G11" s="56">
        <v>449390</v>
      </c>
      <c r="H11" s="78"/>
      <c r="I11" s="79"/>
      <c r="J11" s="57">
        <v>38</v>
      </c>
      <c r="K11" s="58">
        <v>24</v>
      </c>
      <c r="L11" s="59">
        <v>173770</v>
      </c>
      <c r="M11" s="60">
        <v>4.5999999999999996</v>
      </c>
      <c r="N11" s="61">
        <v>7993.42</v>
      </c>
      <c r="O11" s="56">
        <v>3266.67</v>
      </c>
      <c r="P11" s="61">
        <v>11260.09</v>
      </c>
      <c r="Q11" s="62">
        <v>2.69</v>
      </c>
      <c r="R11" s="68">
        <f>AVERAGE(R12:R16)</f>
        <v>3.2815730732176625</v>
      </c>
    </row>
    <row r="12" spans="1:21" x14ac:dyDescent="0.25">
      <c r="A12" s="152" t="s">
        <v>71</v>
      </c>
      <c r="B12" s="152"/>
      <c r="C12" s="94">
        <v>8</v>
      </c>
      <c r="D12" s="104"/>
      <c r="E12" s="82">
        <v>145</v>
      </c>
      <c r="F12" s="82">
        <v>727</v>
      </c>
      <c r="G12" s="83">
        <v>120490</v>
      </c>
      <c r="H12" s="84"/>
      <c r="I12" s="85"/>
      <c r="J12" s="86">
        <v>4</v>
      </c>
      <c r="K12" s="87">
        <v>3</v>
      </c>
      <c r="L12" s="88">
        <v>20690</v>
      </c>
      <c r="M12" s="89">
        <v>4.5999999999999996</v>
      </c>
      <c r="N12" s="95">
        <v>951.74</v>
      </c>
      <c r="O12" s="91">
        <v>466.67</v>
      </c>
      <c r="P12" s="90">
        <v>1418.41</v>
      </c>
      <c r="Q12" s="92">
        <v>1.79</v>
      </c>
      <c r="R12" s="93">
        <f>K12/E12*100</f>
        <v>2.0689655172413794</v>
      </c>
    </row>
    <row r="13" spans="1:21" x14ac:dyDescent="0.25">
      <c r="A13" s="152" t="s">
        <v>72</v>
      </c>
      <c r="B13" s="152"/>
      <c r="C13" s="94">
        <v>12</v>
      </c>
      <c r="D13" s="104"/>
      <c r="E13" s="82">
        <v>151</v>
      </c>
      <c r="F13" s="82">
        <v>453</v>
      </c>
      <c r="G13" s="83">
        <v>40620</v>
      </c>
      <c r="H13" s="84"/>
      <c r="I13" s="85"/>
      <c r="J13" s="86">
        <v>5</v>
      </c>
      <c r="K13" s="87">
        <v>3</v>
      </c>
      <c r="L13" s="88">
        <v>21870</v>
      </c>
      <c r="M13" s="89">
        <v>4.5999999999999996</v>
      </c>
      <c r="N13" s="90">
        <v>1006.02</v>
      </c>
      <c r="O13" s="91">
        <v>700</v>
      </c>
      <c r="P13" s="90">
        <v>1706.02</v>
      </c>
      <c r="Q13" s="95">
        <v>1.99</v>
      </c>
      <c r="R13" s="96">
        <f>K13/E13*100</f>
        <v>1.9867549668874174</v>
      </c>
    </row>
    <row r="14" spans="1:21" x14ac:dyDescent="0.25">
      <c r="A14" s="152" t="s">
        <v>73</v>
      </c>
      <c r="B14" s="152"/>
      <c r="C14" s="94">
        <v>12</v>
      </c>
      <c r="D14" s="104"/>
      <c r="E14" s="82">
        <v>211</v>
      </c>
      <c r="F14" s="82">
        <v>633</v>
      </c>
      <c r="G14" s="83">
        <v>125580</v>
      </c>
      <c r="H14" s="84"/>
      <c r="I14" s="85"/>
      <c r="J14" s="86">
        <v>11</v>
      </c>
      <c r="K14" s="87">
        <v>5</v>
      </c>
      <c r="L14" s="88">
        <v>36800</v>
      </c>
      <c r="M14" s="89">
        <v>4.5999999999999996</v>
      </c>
      <c r="N14" s="90">
        <v>1692.8</v>
      </c>
      <c r="O14" s="91">
        <v>700</v>
      </c>
      <c r="P14" s="90">
        <v>2392.8000000000002</v>
      </c>
      <c r="Q14" s="95">
        <v>2.37</v>
      </c>
      <c r="R14" s="96">
        <f>K14/E14*100</f>
        <v>2.3696682464454977</v>
      </c>
    </row>
    <row r="15" spans="1:21" x14ac:dyDescent="0.25">
      <c r="A15" s="126" t="s">
        <v>74</v>
      </c>
      <c r="B15" s="126"/>
      <c r="C15" s="94">
        <v>12</v>
      </c>
      <c r="D15" s="104"/>
      <c r="E15" s="82">
        <v>160</v>
      </c>
      <c r="F15" s="82">
        <v>481</v>
      </c>
      <c r="G15" s="83">
        <v>87380</v>
      </c>
      <c r="H15" s="84"/>
      <c r="I15" s="85"/>
      <c r="J15" s="86">
        <v>10</v>
      </c>
      <c r="K15" s="87">
        <v>7</v>
      </c>
      <c r="L15" s="88">
        <v>50120</v>
      </c>
      <c r="M15" s="89">
        <v>4.5999999999999996</v>
      </c>
      <c r="N15" s="90">
        <v>2305.52</v>
      </c>
      <c r="O15" s="91">
        <v>700</v>
      </c>
      <c r="P15" s="90">
        <v>3005.52</v>
      </c>
      <c r="Q15" s="95">
        <v>4.37</v>
      </c>
      <c r="R15" s="96">
        <f>K15/E15*100</f>
        <v>4.375</v>
      </c>
    </row>
    <row r="16" spans="1:21" x14ac:dyDescent="0.25">
      <c r="A16" s="127" t="s">
        <v>69</v>
      </c>
      <c r="B16" s="127"/>
      <c r="C16" s="105">
        <v>12</v>
      </c>
      <c r="D16" s="106"/>
      <c r="E16" s="107">
        <v>107</v>
      </c>
      <c r="F16" s="107">
        <v>641</v>
      </c>
      <c r="G16" s="108">
        <v>75320</v>
      </c>
      <c r="H16" s="109"/>
      <c r="I16" s="110"/>
      <c r="J16" s="111">
        <v>8</v>
      </c>
      <c r="K16" s="112">
        <v>6</v>
      </c>
      <c r="L16" s="113">
        <v>44290</v>
      </c>
      <c r="M16" s="114">
        <v>4.5999999999999996</v>
      </c>
      <c r="N16" s="115">
        <v>2037.34</v>
      </c>
      <c r="O16" s="116">
        <v>700</v>
      </c>
      <c r="P16" s="115">
        <v>2737.34</v>
      </c>
      <c r="Q16" s="117">
        <v>2.81</v>
      </c>
      <c r="R16" s="96">
        <f>K16/E16*100</f>
        <v>5.6074766355140184</v>
      </c>
    </row>
    <row r="17" spans="1:18" x14ac:dyDescent="0.25">
      <c r="A17" s="77" t="s">
        <v>75</v>
      </c>
      <c r="B17" s="54">
        <v>8</v>
      </c>
      <c r="C17" s="64">
        <v>55.5</v>
      </c>
      <c r="D17" s="71"/>
      <c r="E17" s="55">
        <v>927</v>
      </c>
      <c r="F17" s="63">
        <v>2781</v>
      </c>
      <c r="G17" s="56">
        <v>503010</v>
      </c>
      <c r="H17" s="78"/>
      <c r="I17" s="79"/>
      <c r="J17" s="57">
        <v>49</v>
      </c>
      <c r="K17" s="58">
        <v>29</v>
      </c>
      <c r="L17" s="59">
        <v>189360</v>
      </c>
      <c r="M17" s="60">
        <v>4.5999999999999996</v>
      </c>
      <c r="N17" s="61">
        <v>8710.56</v>
      </c>
      <c r="O17" s="56">
        <v>3237.49</v>
      </c>
      <c r="P17" s="61">
        <v>11948.05</v>
      </c>
      <c r="Q17" s="62">
        <v>2.59</v>
      </c>
      <c r="R17" s="68">
        <f>AVERAGE(R18:R24)</f>
        <v>3.0582701753359611</v>
      </c>
    </row>
    <row r="18" spans="1:18" x14ac:dyDescent="0.25">
      <c r="A18" s="126" t="s">
        <v>71</v>
      </c>
      <c r="B18" s="126"/>
      <c r="C18" s="84"/>
      <c r="D18" s="118"/>
      <c r="E18" s="119"/>
      <c r="F18" s="119"/>
      <c r="G18" s="120"/>
      <c r="H18" s="84"/>
      <c r="I18" s="85"/>
      <c r="J18" s="86">
        <v>1</v>
      </c>
      <c r="K18" s="87">
        <v>1</v>
      </c>
      <c r="L18" s="88">
        <v>4400</v>
      </c>
      <c r="M18" s="89">
        <v>4.5999999999999996</v>
      </c>
      <c r="N18" s="95">
        <v>202.4</v>
      </c>
      <c r="O18" s="120"/>
      <c r="P18" s="95">
        <v>202.4</v>
      </c>
      <c r="Q18" s="85"/>
      <c r="R18" s="96"/>
    </row>
    <row r="19" spans="1:18" x14ac:dyDescent="0.25">
      <c r="A19" s="126" t="s">
        <v>59</v>
      </c>
      <c r="B19" s="126"/>
      <c r="C19" s="94">
        <v>12</v>
      </c>
      <c r="D19" s="104"/>
      <c r="E19" s="82">
        <v>154</v>
      </c>
      <c r="F19" s="82">
        <v>462</v>
      </c>
      <c r="G19" s="83">
        <v>83620</v>
      </c>
      <c r="H19" s="84"/>
      <c r="I19" s="85"/>
      <c r="J19" s="86">
        <v>11</v>
      </c>
      <c r="K19" s="87">
        <v>5</v>
      </c>
      <c r="L19" s="88">
        <v>26050</v>
      </c>
      <c r="M19" s="89">
        <v>4.5999999999999996</v>
      </c>
      <c r="N19" s="90">
        <v>1198.3</v>
      </c>
      <c r="O19" s="91">
        <v>700</v>
      </c>
      <c r="P19" s="90">
        <v>1898.3</v>
      </c>
      <c r="Q19" s="95">
        <v>3.25</v>
      </c>
      <c r="R19" s="96">
        <f t="shared" ref="R19:R24" si="1">K19/E19*100</f>
        <v>3.2467532467532463</v>
      </c>
    </row>
    <row r="20" spans="1:18" x14ac:dyDescent="0.25">
      <c r="A20" s="126" t="s">
        <v>60</v>
      </c>
      <c r="B20" s="126"/>
      <c r="C20" s="80">
        <v>7</v>
      </c>
      <c r="D20" s="104"/>
      <c r="E20" s="82">
        <v>106</v>
      </c>
      <c r="F20" s="82">
        <v>317</v>
      </c>
      <c r="G20" s="83">
        <v>65750</v>
      </c>
      <c r="H20" s="84"/>
      <c r="I20" s="85"/>
      <c r="J20" s="86">
        <v>7</v>
      </c>
      <c r="K20" s="87">
        <v>4</v>
      </c>
      <c r="L20" s="88">
        <v>29210</v>
      </c>
      <c r="M20" s="89">
        <v>4.5999999999999996</v>
      </c>
      <c r="N20" s="90">
        <v>1343.66</v>
      </c>
      <c r="O20" s="91">
        <v>408.33</v>
      </c>
      <c r="P20" s="90">
        <v>1751.99</v>
      </c>
      <c r="Q20" s="92">
        <v>2.68</v>
      </c>
      <c r="R20" s="93">
        <f t="shared" si="1"/>
        <v>3.7735849056603774</v>
      </c>
    </row>
    <row r="21" spans="1:18" x14ac:dyDescent="0.25">
      <c r="A21" s="126" t="s">
        <v>62</v>
      </c>
      <c r="B21" s="126"/>
      <c r="C21" s="121">
        <v>5.5</v>
      </c>
      <c r="D21" s="122"/>
      <c r="E21" s="82">
        <v>91</v>
      </c>
      <c r="F21" s="82">
        <v>274</v>
      </c>
      <c r="G21" s="83">
        <v>58270</v>
      </c>
      <c r="H21" s="84"/>
      <c r="I21" s="85"/>
      <c r="J21" s="86">
        <v>5</v>
      </c>
      <c r="K21" s="87">
        <v>3</v>
      </c>
      <c r="L21" s="88">
        <v>14470</v>
      </c>
      <c r="M21" s="89">
        <v>4.5999999999999996</v>
      </c>
      <c r="N21" s="95">
        <v>665.62</v>
      </c>
      <c r="O21" s="91">
        <v>320.83</v>
      </c>
      <c r="P21" s="95">
        <v>986.45</v>
      </c>
      <c r="Q21" s="92">
        <v>1.91</v>
      </c>
      <c r="R21" s="93">
        <f t="shared" si="1"/>
        <v>3.296703296703297</v>
      </c>
    </row>
    <row r="22" spans="1:18" x14ac:dyDescent="0.25">
      <c r="A22" s="126" t="s">
        <v>63</v>
      </c>
      <c r="B22" s="126"/>
      <c r="C22" s="94">
        <v>12</v>
      </c>
      <c r="D22" s="104"/>
      <c r="E22" s="82">
        <v>222</v>
      </c>
      <c r="F22" s="82">
        <v>665</v>
      </c>
      <c r="G22" s="83">
        <v>153820</v>
      </c>
      <c r="H22" s="84"/>
      <c r="I22" s="85"/>
      <c r="J22" s="86">
        <v>16</v>
      </c>
      <c r="K22" s="87">
        <v>9</v>
      </c>
      <c r="L22" s="88">
        <v>54180</v>
      </c>
      <c r="M22" s="89">
        <v>4.5999999999999996</v>
      </c>
      <c r="N22" s="90">
        <v>2492.2800000000002</v>
      </c>
      <c r="O22" s="91">
        <v>700</v>
      </c>
      <c r="P22" s="90">
        <v>3192.28</v>
      </c>
      <c r="Q22" s="95">
        <v>4.0599999999999996</v>
      </c>
      <c r="R22" s="96">
        <f t="shared" si="1"/>
        <v>4.0540540540540544</v>
      </c>
    </row>
    <row r="23" spans="1:18" x14ac:dyDescent="0.25">
      <c r="A23" s="126" t="s">
        <v>65</v>
      </c>
      <c r="B23" s="126"/>
      <c r="C23" s="94">
        <v>12</v>
      </c>
      <c r="D23" s="104"/>
      <c r="E23" s="82">
        <v>171</v>
      </c>
      <c r="F23" s="82">
        <v>513</v>
      </c>
      <c r="G23" s="83">
        <v>81280</v>
      </c>
      <c r="H23" s="84"/>
      <c r="I23" s="85"/>
      <c r="J23" s="86">
        <v>6</v>
      </c>
      <c r="K23" s="87">
        <v>4</v>
      </c>
      <c r="L23" s="88">
        <v>39950</v>
      </c>
      <c r="M23" s="89">
        <v>4.5999999999999996</v>
      </c>
      <c r="N23" s="90">
        <v>1837.7</v>
      </c>
      <c r="O23" s="91">
        <v>700</v>
      </c>
      <c r="P23" s="90">
        <v>2537.6999999999998</v>
      </c>
      <c r="Q23" s="95">
        <v>2.34</v>
      </c>
      <c r="R23" s="96">
        <f t="shared" si="1"/>
        <v>2.3391812865497075</v>
      </c>
    </row>
    <row r="24" spans="1:18" x14ac:dyDescent="0.25">
      <c r="A24" s="126" t="s">
        <v>67</v>
      </c>
      <c r="B24" s="126"/>
      <c r="C24" s="80">
        <v>7</v>
      </c>
      <c r="D24" s="104"/>
      <c r="E24" s="82">
        <v>183</v>
      </c>
      <c r="F24" s="82">
        <v>550</v>
      </c>
      <c r="G24" s="83">
        <v>60270</v>
      </c>
      <c r="H24" s="84"/>
      <c r="I24" s="85"/>
      <c r="J24" s="86">
        <v>3</v>
      </c>
      <c r="K24" s="87">
        <v>3</v>
      </c>
      <c r="L24" s="88">
        <v>21100</v>
      </c>
      <c r="M24" s="89">
        <v>4.5999999999999996</v>
      </c>
      <c r="N24" s="95">
        <v>970.6</v>
      </c>
      <c r="O24" s="91">
        <v>408.33</v>
      </c>
      <c r="P24" s="90">
        <v>1378.93</v>
      </c>
      <c r="Q24" s="92">
        <v>1.3</v>
      </c>
      <c r="R24" s="93">
        <f t="shared" si="1"/>
        <v>1.639344262295082</v>
      </c>
    </row>
    <row r="25" spans="1:18" x14ac:dyDescent="0.25">
      <c r="A25" s="128" t="s">
        <v>69</v>
      </c>
      <c r="B25" s="128"/>
      <c r="C25" s="97"/>
      <c r="D25" s="98"/>
      <c r="E25" s="99"/>
      <c r="F25" s="99"/>
      <c r="G25" s="100"/>
      <c r="H25" s="97"/>
      <c r="I25" s="101"/>
      <c r="J25" s="100"/>
      <c r="K25" s="102"/>
      <c r="L25" s="102"/>
      <c r="M25" s="97"/>
      <c r="N25" s="101"/>
      <c r="O25" s="100"/>
      <c r="P25" s="101"/>
      <c r="Q25" s="101"/>
      <c r="R25" s="96"/>
    </row>
    <row r="26" spans="1:18" x14ac:dyDescent="0.25">
      <c r="A26" s="77" t="s">
        <v>76</v>
      </c>
      <c r="B26" s="54">
        <v>11</v>
      </c>
      <c r="C26" s="54">
        <v>59</v>
      </c>
      <c r="D26" s="70"/>
      <c r="E26" s="63">
        <v>3320</v>
      </c>
      <c r="F26" s="63">
        <v>3320</v>
      </c>
      <c r="G26" s="56">
        <v>604880</v>
      </c>
      <c r="H26" s="60">
        <v>0.7</v>
      </c>
      <c r="I26" s="61">
        <v>4234.16</v>
      </c>
      <c r="J26" s="123"/>
      <c r="K26" s="124"/>
      <c r="L26" s="124"/>
      <c r="M26" s="78"/>
      <c r="N26" s="79"/>
      <c r="O26" s="56">
        <v>1720.83</v>
      </c>
      <c r="P26" s="61">
        <v>5954.99</v>
      </c>
      <c r="Q26" s="62">
        <v>1</v>
      </c>
      <c r="R26" s="96"/>
    </row>
    <row r="27" spans="1:18" x14ac:dyDescent="0.25">
      <c r="A27" s="126" t="s">
        <v>71</v>
      </c>
      <c r="B27" s="126"/>
      <c r="C27" s="94">
        <v>9</v>
      </c>
      <c r="D27" s="104"/>
      <c r="E27" s="82">
        <v>772</v>
      </c>
      <c r="F27" s="82">
        <v>772</v>
      </c>
      <c r="G27" s="83">
        <v>124890</v>
      </c>
      <c r="H27" s="89">
        <v>0.7</v>
      </c>
      <c r="I27" s="95">
        <v>874.23</v>
      </c>
      <c r="J27" s="120"/>
      <c r="K27" s="125"/>
      <c r="L27" s="125"/>
      <c r="M27" s="84"/>
      <c r="N27" s="85"/>
      <c r="O27" s="91">
        <v>262.5</v>
      </c>
      <c r="P27" s="90">
        <v>1136.73</v>
      </c>
      <c r="Q27" s="95">
        <v>1</v>
      </c>
      <c r="R27" s="96"/>
    </row>
    <row r="28" spans="1:18" x14ac:dyDescent="0.25">
      <c r="A28" s="126" t="s">
        <v>59</v>
      </c>
      <c r="B28" s="126"/>
      <c r="C28" s="94">
        <v>8</v>
      </c>
      <c r="D28" s="104"/>
      <c r="E28" s="82">
        <v>358</v>
      </c>
      <c r="F28" s="82">
        <v>358</v>
      </c>
      <c r="G28" s="83">
        <v>65290</v>
      </c>
      <c r="H28" s="89">
        <v>0.7</v>
      </c>
      <c r="I28" s="95">
        <v>457.03</v>
      </c>
      <c r="J28" s="120"/>
      <c r="K28" s="125"/>
      <c r="L28" s="125"/>
      <c r="M28" s="84"/>
      <c r="N28" s="85"/>
      <c r="O28" s="91">
        <v>233.33</v>
      </c>
      <c r="P28" s="95">
        <v>690.36</v>
      </c>
      <c r="Q28" s="95">
        <v>1</v>
      </c>
      <c r="R28" s="96"/>
    </row>
    <row r="29" spans="1:18" x14ac:dyDescent="0.25">
      <c r="A29" s="126" t="s">
        <v>60</v>
      </c>
      <c r="B29" s="126"/>
      <c r="C29" s="84"/>
      <c r="D29" s="118"/>
      <c r="E29" s="119"/>
      <c r="F29" s="119"/>
      <c r="G29" s="120"/>
      <c r="H29" s="89">
        <v>0.7</v>
      </c>
      <c r="I29" s="85"/>
      <c r="J29" s="120"/>
      <c r="K29" s="125"/>
      <c r="L29" s="125"/>
      <c r="M29" s="84"/>
      <c r="N29" s="85"/>
      <c r="O29" s="120"/>
      <c r="P29" s="85"/>
      <c r="Q29" s="85"/>
      <c r="R29" s="96"/>
    </row>
    <row r="30" spans="1:18" x14ac:dyDescent="0.25">
      <c r="A30" s="126" t="s">
        <v>72</v>
      </c>
      <c r="B30" s="126"/>
      <c r="C30" s="84"/>
      <c r="D30" s="118"/>
      <c r="E30" s="82">
        <v>5</v>
      </c>
      <c r="F30" s="82">
        <v>5</v>
      </c>
      <c r="G30" s="120"/>
      <c r="H30" s="89">
        <v>0.7</v>
      </c>
      <c r="I30" s="85"/>
      <c r="J30" s="120"/>
      <c r="K30" s="125"/>
      <c r="L30" s="125"/>
      <c r="M30" s="84"/>
      <c r="N30" s="85"/>
      <c r="O30" s="120"/>
      <c r="P30" s="85"/>
      <c r="Q30" s="85"/>
      <c r="R30" s="96"/>
    </row>
    <row r="31" spans="1:18" x14ac:dyDescent="0.25">
      <c r="A31" s="126" t="s">
        <v>82</v>
      </c>
      <c r="B31" s="126"/>
      <c r="C31" s="94">
        <v>8</v>
      </c>
      <c r="D31" s="104"/>
      <c r="E31" s="82">
        <v>304</v>
      </c>
      <c r="F31" s="82">
        <v>304</v>
      </c>
      <c r="G31" s="83">
        <v>41080</v>
      </c>
      <c r="H31" s="89">
        <v>0.7</v>
      </c>
      <c r="I31" s="95">
        <v>287.56</v>
      </c>
      <c r="J31" s="120"/>
      <c r="K31" s="125"/>
      <c r="L31" s="125"/>
      <c r="M31" s="84"/>
      <c r="N31" s="85"/>
      <c r="O31" s="91">
        <v>233.33</v>
      </c>
      <c r="P31" s="95">
        <v>520.89</v>
      </c>
      <c r="Q31" s="95">
        <v>1</v>
      </c>
      <c r="R31" s="96"/>
    </row>
    <row r="32" spans="1:18" x14ac:dyDescent="0.25">
      <c r="A32" s="126" t="s">
        <v>62</v>
      </c>
      <c r="B32" s="126"/>
      <c r="C32" s="94">
        <v>9</v>
      </c>
      <c r="D32" s="104"/>
      <c r="E32" s="82">
        <v>380</v>
      </c>
      <c r="F32" s="82">
        <v>380</v>
      </c>
      <c r="G32" s="83">
        <v>64350</v>
      </c>
      <c r="H32" s="89">
        <v>0.7</v>
      </c>
      <c r="I32" s="95">
        <v>450.45</v>
      </c>
      <c r="J32" s="120"/>
      <c r="K32" s="125"/>
      <c r="L32" s="125"/>
      <c r="M32" s="84"/>
      <c r="N32" s="85"/>
      <c r="O32" s="91">
        <v>262.5</v>
      </c>
      <c r="P32" s="95">
        <v>712.95</v>
      </c>
      <c r="Q32" s="95">
        <v>1</v>
      </c>
      <c r="R32" s="96"/>
    </row>
    <row r="33" spans="1:18" x14ac:dyDescent="0.25">
      <c r="A33" s="126" t="s">
        <v>63</v>
      </c>
      <c r="B33" s="126"/>
      <c r="C33" s="94">
        <v>9</v>
      </c>
      <c r="D33" s="104"/>
      <c r="E33" s="82">
        <v>613</v>
      </c>
      <c r="F33" s="82">
        <v>613</v>
      </c>
      <c r="G33" s="83">
        <v>143920</v>
      </c>
      <c r="H33" s="89">
        <v>0.7</v>
      </c>
      <c r="I33" s="90">
        <v>1007.44</v>
      </c>
      <c r="J33" s="120"/>
      <c r="K33" s="125"/>
      <c r="L33" s="125"/>
      <c r="M33" s="84"/>
      <c r="N33" s="85"/>
      <c r="O33" s="91">
        <v>262.5</v>
      </c>
      <c r="P33" s="90">
        <v>1269.94</v>
      </c>
      <c r="Q33" s="95">
        <v>1</v>
      </c>
      <c r="R33" s="96"/>
    </row>
    <row r="34" spans="1:18" x14ac:dyDescent="0.25">
      <c r="A34" s="126" t="s">
        <v>73</v>
      </c>
      <c r="B34" s="126"/>
      <c r="C34" s="94">
        <v>9</v>
      </c>
      <c r="D34" s="104"/>
      <c r="E34" s="82">
        <v>567</v>
      </c>
      <c r="F34" s="82">
        <v>567</v>
      </c>
      <c r="G34" s="83">
        <v>99190</v>
      </c>
      <c r="H34" s="89">
        <v>0.7</v>
      </c>
      <c r="I34" s="95">
        <v>694.33</v>
      </c>
      <c r="J34" s="120"/>
      <c r="K34" s="125"/>
      <c r="L34" s="125"/>
      <c r="M34" s="84"/>
      <c r="N34" s="85"/>
      <c r="O34" s="91">
        <v>262.5</v>
      </c>
      <c r="P34" s="95">
        <v>956.83</v>
      </c>
      <c r="Q34" s="95">
        <v>1</v>
      </c>
      <c r="R34" s="96"/>
    </row>
    <row r="35" spans="1:18" x14ac:dyDescent="0.25">
      <c r="A35" s="126" t="s">
        <v>74</v>
      </c>
      <c r="B35" s="126"/>
      <c r="C35" s="94">
        <v>7</v>
      </c>
      <c r="D35" s="104"/>
      <c r="E35" s="82">
        <v>314</v>
      </c>
      <c r="F35" s="82">
        <v>314</v>
      </c>
      <c r="G35" s="83">
        <v>66160</v>
      </c>
      <c r="H35" s="89">
        <v>0.7</v>
      </c>
      <c r="I35" s="95">
        <v>463.12</v>
      </c>
      <c r="J35" s="120"/>
      <c r="K35" s="125"/>
      <c r="L35" s="125"/>
      <c r="M35" s="84"/>
      <c r="N35" s="85"/>
      <c r="O35" s="91">
        <v>204.17</v>
      </c>
      <c r="P35" s="95">
        <v>667.29</v>
      </c>
      <c r="Q35" s="95">
        <v>1</v>
      </c>
      <c r="R35" s="96"/>
    </row>
    <row r="36" spans="1:18" x14ac:dyDescent="0.25">
      <c r="A36" s="126" t="s">
        <v>65</v>
      </c>
      <c r="B36" s="126"/>
      <c r="C36" s="84"/>
      <c r="D36" s="118"/>
      <c r="E36" s="82">
        <v>7</v>
      </c>
      <c r="F36" s="82">
        <v>7</v>
      </c>
      <c r="G36" s="120"/>
      <c r="H36" s="89">
        <v>0.7</v>
      </c>
      <c r="I36" s="85"/>
      <c r="J36" s="120"/>
      <c r="K36" s="125"/>
      <c r="L36" s="125"/>
      <c r="M36" s="84"/>
      <c r="N36" s="85"/>
      <c r="O36" s="120"/>
      <c r="P36" s="85"/>
      <c r="Q36" s="85"/>
      <c r="R36" s="96"/>
    </row>
    <row r="37" spans="1:18" x14ac:dyDescent="0.25">
      <c r="A37" s="128" t="s">
        <v>69</v>
      </c>
      <c r="B37" s="128"/>
      <c r="C37" s="97"/>
      <c r="D37" s="98"/>
      <c r="E37" s="99"/>
      <c r="F37" s="99"/>
      <c r="G37" s="100"/>
      <c r="H37" s="97"/>
      <c r="I37" s="101"/>
      <c r="J37" s="100"/>
      <c r="K37" s="102"/>
      <c r="L37" s="102"/>
      <c r="M37" s="97"/>
      <c r="N37" s="101"/>
      <c r="O37" s="100"/>
      <c r="P37" s="101"/>
      <c r="Q37" s="101"/>
      <c r="R37" s="96"/>
    </row>
    <row r="38" spans="1:18" x14ac:dyDescent="0.25">
      <c r="A38" s="77" t="s">
        <v>84</v>
      </c>
      <c r="B38" s="54">
        <v>7</v>
      </c>
      <c r="C38" s="54">
        <v>67</v>
      </c>
      <c r="D38" s="70"/>
      <c r="E38" s="55">
        <v>996</v>
      </c>
      <c r="F38" s="63">
        <v>3098</v>
      </c>
      <c r="G38" s="56">
        <v>487550</v>
      </c>
      <c r="H38" s="78"/>
      <c r="I38" s="79"/>
      <c r="J38" s="57">
        <v>47</v>
      </c>
      <c r="K38" s="58">
        <v>28</v>
      </c>
      <c r="L38" s="59">
        <v>175840</v>
      </c>
      <c r="M38" s="60">
        <v>4.5999999999999996</v>
      </c>
      <c r="N38" s="61">
        <v>8088.64</v>
      </c>
      <c r="O38" s="56">
        <v>3908.33</v>
      </c>
      <c r="P38" s="61">
        <v>11996.97</v>
      </c>
      <c r="Q38" s="62">
        <v>2.72</v>
      </c>
      <c r="R38" s="69">
        <f t="shared" ref="R38:R44" si="2">K38/E38*100</f>
        <v>2.8112449799196786</v>
      </c>
    </row>
    <row r="39" spans="1:18" x14ac:dyDescent="0.25">
      <c r="A39" s="126" t="s">
        <v>71</v>
      </c>
      <c r="B39" s="126"/>
      <c r="C39" s="94">
        <v>12</v>
      </c>
      <c r="D39" s="104"/>
      <c r="E39" s="82">
        <v>167</v>
      </c>
      <c r="F39" s="82">
        <v>837</v>
      </c>
      <c r="G39" s="83">
        <v>124890</v>
      </c>
      <c r="H39" s="84"/>
      <c r="I39" s="85"/>
      <c r="J39" s="86">
        <v>8</v>
      </c>
      <c r="K39" s="87">
        <v>5</v>
      </c>
      <c r="L39" s="88">
        <v>47590</v>
      </c>
      <c r="M39" s="89">
        <v>4.5999999999999996</v>
      </c>
      <c r="N39" s="90">
        <v>2189.14</v>
      </c>
      <c r="O39" s="91">
        <v>700</v>
      </c>
      <c r="P39" s="90">
        <v>2889.14</v>
      </c>
      <c r="Q39" s="95">
        <v>2.99</v>
      </c>
      <c r="R39" s="96">
        <f t="shared" si="2"/>
        <v>2.9940119760479043</v>
      </c>
    </row>
    <row r="40" spans="1:18" x14ac:dyDescent="0.25">
      <c r="A40" s="126" t="s">
        <v>59</v>
      </c>
      <c r="B40" s="126"/>
      <c r="C40" s="94">
        <v>12</v>
      </c>
      <c r="D40" s="104"/>
      <c r="E40" s="82">
        <v>154</v>
      </c>
      <c r="F40" s="82">
        <v>462</v>
      </c>
      <c r="G40" s="83">
        <v>83620</v>
      </c>
      <c r="H40" s="84"/>
      <c r="I40" s="85"/>
      <c r="J40" s="86">
        <v>12</v>
      </c>
      <c r="K40" s="87">
        <v>5</v>
      </c>
      <c r="L40" s="88">
        <v>23450</v>
      </c>
      <c r="M40" s="89">
        <v>4.5999999999999996</v>
      </c>
      <c r="N40" s="90">
        <v>1078.7</v>
      </c>
      <c r="O40" s="91">
        <v>700</v>
      </c>
      <c r="P40" s="90">
        <v>1778.7</v>
      </c>
      <c r="Q40" s="95">
        <v>3.25</v>
      </c>
      <c r="R40" s="96">
        <f t="shared" si="2"/>
        <v>3.2467532467532463</v>
      </c>
    </row>
    <row r="41" spans="1:18" x14ac:dyDescent="0.25">
      <c r="A41" s="126" t="s">
        <v>82</v>
      </c>
      <c r="B41" s="126"/>
      <c r="C41" s="94">
        <v>12</v>
      </c>
      <c r="D41" s="104"/>
      <c r="E41" s="82">
        <v>226</v>
      </c>
      <c r="F41" s="82">
        <v>452</v>
      </c>
      <c r="G41" s="83">
        <v>56550</v>
      </c>
      <c r="H41" s="84"/>
      <c r="I41" s="85"/>
      <c r="J41" s="86">
        <v>9</v>
      </c>
      <c r="K41" s="87">
        <v>6</v>
      </c>
      <c r="L41" s="88">
        <v>28550</v>
      </c>
      <c r="M41" s="89">
        <v>4.5999999999999996</v>
      </c>
      <c r="N41" s="90">
        <v>1313.3</v>
      </c>
      <c r="O41" s="91">
        <v>700</v>
      </c>
      <c r="P41" s="90">
        <v>2013.3</v>
      </c>
      <c r="Q41" s="95">
        <v>2.65</v>
      </c>
      <c r="R41" s="96">
        <f t="shared" si="2"/>
        <v>2.6548672566371683</v>
      </c>
    </row>
    <row r="42" spans="1:18" x14ac:dyDescent="0.25">
      <c r="A42" s="126" t="s">
        <v>62</v>
      </c>
      <c r="B42" s="126"/>
      <c r="C42" s="94">
        <v>12</v>
      </c>
      <c r="D42" s="104"/>
      <c r="E42" s="82">
        <v>157</v>
      </c>
      <c r="F42" s="82">
        <v>472</v>
      </c>
      <c r="G42" s="83">
        <v>69650</v>
      </c>
      <c r="H42" s="84"/>
      <c r="I42" s="85"/>
      <c r="J42" s="86">
        <v>7</v>
      </c>
      <c r="K42" s="87">
        <v>5</v>
      </c>
      <c r="L42" s="88">
        <v>37350</v>
      </c>
      <c r="M42" s="89">
        <v>4.5999999999999996</v>
      </c>
      <c r="N42" s="90">
        <v>1718.1</v>
      </c>
      <c r="O42" s="91">
        <v>700</v>
      </c>
      <c r="P42" s="90">
        <v>2418.1</v>
      </c>
      <c r="Q42" s="95">
        <v>3.18</v>
      </c>
      <c r="R42" s="96">
        <f t="shared" si="2"/>
        <v>3.1847133757961785</v>
      </c>
    </row>
    <row r="43" spans="1:18" x14ac:dyDescent="0.25">
      <c r="A43" s="126" t="s">
        <v>74</v>
      </c>
      <c r="B43" s="126"/>
      <c r="C43" s="94">
        <v>7</v>
      </c>
      <c r="D43" s="104"/>
      <c r="E43" s="82">
        <v>121</v>
      </c>
      <c r="F43" s="82">
        <v>362</v>
      </c>
      <c r="G43" s="83">
        <v>71560</v>
      </c>
      <c r="H43" s="84"/>
      <c r="I43" s="85"/>
      <c r="J43" s="86">
        <v>7</v>
      </c>
      <c r="K43" s="87">
        <v>4</v>
      </c>
      <c r="L43" s="88">
        <v>25810</v>
      </c>
      <c r="M43" s="89">
        <v>4.5999999999999996</v>
      </c>
      <c r="N43" s="90">
        <v>1187.26</v>
      </c>
      <c r="O43" s="91">
        <v>408.33</v>
      </c>
      <c r="P43" s="90">
        <v>1595.59</v>
      </c>
      <c r="Q43" s="95">
        <v>2.4900000000000002</v>
      </c>
      <c r="R43" s="96">
        <f t="shared" si="2"/>
        <v>3.3057851239669422</v>
      </c>
    </row>
    <row r="44" spans="1:18" x14ac:dyDescent="0.25">
      <c r="A44" s="126" t="s">
        <v>65</v>
      </c>
      <c r="B44" s="126"/>
      <c r="C44" s="94">
        <v>12</v>
      </c>
      <c r="D44" s="104"/>
      <c r="E44" s="82">
        <v>171</v>
      </c>
      <c r="F44" s="82">
        <v>513</v>
      </c>
      <c r="G44" s="83">
        <v>81280</v>
      </c>
      <c r="H44" s="84"/>
      <c r="I44" s="85"/>
      <c r="J44" s="86">
        <v>4</v>
      </c>
      <c r="K44" s="87">
        <v>3</v>
      </c>
      <c r="L44" s="88">
        <v>13090</v>
      </c>
      <c r="M44" s="89">
        <v>4.5999999999999996</v>
      </c>
      <c r="N44" s="95">
        <v>602.14</v>
      </c>
      <c r="O44" s="91">
        <v>700</v>
      </c>
      <c r="P44" s="90">
        <v>1302.1400000000001</v>
      </c>
      <c r="Q44" s="95">
        <v>1.75</v>
      </c>
      <c r="R44" s="96">
        <f t="shared" si="2"/>
        <v>1.7543859649122806</v>
      </c>
    </row>
    <row r="45" spans="1:18" x14ac:dyDescent="0.25">
      <c r="A45" s="128" t="s">
        <v>69</v>
      </c>
      <c r="B45" s="128"/>
      <c r="C45" s="97"/>
      <c r="D45" s="98"/>
      <c r="E45" s="99"/>
      <c r="F45" s="99"/>
      <c r="G45" s="100"/>
      <c r="H45" s="97"/>
      <c r="I45" s="101"/>
      <c r="J45" s="100"/>
      <c r="K45" s="102"/>
      <c r="L45" s="102"/>
      <c r="M45" s="97"/>
      <c r="N45" s="101"/>
      <c r="O45" s="100"/>
      <c r="P45" s="101"/>
      <c r="Q45" s="101"/>
      <c r="R45" s="96"/>
    </row>
    <row r="46" spans="1:18" x14ac:dyDescent="0.25">
      <c r="A46" s="77" t="s">
        <v>85</v>
      </c>
      <c r="B46" s="54">
        <v>6</v>
      </c>
      <c r="C46" s="64">
        <v>62.5</v>
      </c>
      <c r="D46" s="71"/>
      <c r="E46" s="55">
        <v>939</v>
      </c>
      <c r="F46" s="63">
        <v>3247</v>
      </c>
      <c r="G46" s="56">
        <v>470640</v>
      </c>
      <c r="H46" s="78"/>
      <c r="I46" s="79"/>
      <c r="J46" s="57">
        <v>32</v>
      </c>
      <c r="K46" s="58">
        <v>20</v>
      </c>
      <c r="L46" s="59">
        <v>130080</v>
      </c>
      <c r="M46" s="60">
        <v>4.5999999999999996</v>
      </c>
      <c r="N46" s="61">
        <v>5983.68</v>
      </c>
      <c r="O46" s="56">
        <v>3645.83</v>
      </c>
      <c r="P46" s="61">
        <v>9629.51</v>
      </c>
      <c r="Q46" s="62">
        <v>1.77</v>
      </c>
      <c r="R46" s="69">
        <f t="shared" ref="R46:R60" si="3">K46/E46*100</f>
        <v>2.1299254526091587</v>
      </c>
    </row>
    <row r="47" spans="1:18" x14ac:dyDescent="0.25">
      <c r="A47" s="126" t="s">
        <v>71</v>
      </c>
      <c r="B47" s="126"/>
      <c r="C47" s="94">
        <v>12</v>
      </c>
      <c r="D47" s="104"/>
      <c r="E47" s="82">
        <v>167</v>
      </c>
      <c r="F47" s="82">
        <v>837</v>
      </c>
      <c r="G47" s="83">
        <v>124890</v>
      </c>
      <c r="H47" s="84"/>
      <c r="I47" s="85"/>
      <c r="J47" s="86">
        <v>4</v>
      </c>
      <c r="K47" s="87">
        <v>3</v>
      </c>
      <c r="L47" s="88">
        <v>12660</v>
      </c>
      <c r="M47" s="89">
        <v>4.5999999999999996</v>
      </c>
      <c r="N47" s="95">
        <v>582.36</v>
      </c>
      <c r="O47" s="91">
        <v>700</v>
      </c>
      <c r="P47" s="90">
        <v>1282.3599999999999</v>
      </c>
      <c r="Q47" s="95">
        <v>1.79</v>
      </c>
      <c r="R47" s="96">
        <f t="shared" si="3"/>
        <v>1.7964071856287425</v>
      </c>
    </row>
    <row r="48" spans="1:18" x14ac:dyDescent="0.25">
      <c r="A48" s="126" t="s">
        <v>72</v>
      </c>
      <c r="B48" s="126"/>
      <c r="C48" s="94">
        <v>7</v>
      </c>
      <c r="D48" s="104"/>
      <c r="E48" s="82">
        <v>108</v>
      </c>
      <c r="F48" s="82">
        <v>323</v>
      </c>
      <c r="G48" s="83">
        <v>34720</v>
      </c>
      <c r="H48" s="84"/>
      <c r="I48" s="85"/>
      <c r="J48" s="86">
        <v>1</v>
      </c>
      <c r="K48" s="87">
        <v>1</v>
      </c>
      <c r="L48" s="88">
        <v>5150</v>
      </c>
      <c r="M48" s="89">
        <v>4.5999999999999996</v>
      </c>
      <c r="N48" s="95">
        <v>236.9</v>
      </c>
      <c r="O48" s="91">
        <v>408.33</v>
      </c>
      <c r="P48" s="95">
        <v>645.23</v>
      </c>
      <c r="Q48" s="95">
        <v>0.66</v>
      </c>
      <c r="R48" s="96">
        <f t="shared" si="3"/>
        <v>0.92592592592592582</v>
      </c>
    </row>
    <row r="49" spans="1:18" x14ac:dyDescent="0.25">
      <c r="A49" s="126" t="s">
        <v>82</v>
      </c>
      <c r="B49" s="126"/>
      <c r="C49" s="94">
        <v>12</v>
      </c>
      <c r="D49" s="104"/>
      <c r="E49" s="82">
        <v>226</v>
      </c>
      <c r="F49" s="82">
        <v>452</v>
      </c>
      <c r="G49" s="83">
        <v>56550</v>
      </c>
      <c r="H49" s="84"/>
      <c r="I49" s="85"/>
      <c r="J49" s="86">
        <v>7</v>
      </c>
      <c r="K49" s="87">
        <v>3</v>
      </c>
      <c r="L49" s="88">
        <v>28000</v>
      </c>
      <c r="M49" s="89">
        <v>4.5999999999999996</v>
      </c>
      <c r="N49" s="90">
        <v>1288</v>
      </c>
      <c r="O49" s="91">
        <v>700</v>
      </c>
      <c r="P49" s="90">
        <v>1988</v>
      </c>
      <c r="Q49" s="95">
        <v>1.33</v>
      </c>
      <c r="R49" s="96">
        <f t="shared" si="3"/>
        <v>1.3274336283185841</v>
      </c>
    </row>
    <row r="50" spans="1:18" x14ac:dyDescent="0.25">
      <c r="A50" s="126" t="s">
        <v>73</v>
      </c>
      <c r="B50" s="126"/>
      <c r="C50" s="89">
        <v>7.5</v>
      </c>
      <c r="D50" s="122"/>
      <c r="E50" s="82">
        <v>171</v>
      </c>
      <c r="F50" s="82">
        <v>513</v>
      </c>
      <c r="G50" s="83">
        <v>91780</v>
      </c>
      <c r="H50" s="84"/>
      <c r="I50" s="85"/>
      <c r="J50" s="86">
        <v>8</v>
      </c>
      <c r="K50" s="87">
        <v>5</v>
      </c>
      <c r="L50" s="88">
        <v>45920</v>
      </c>
      <c r="M50" s="89">
        <v>4.5999999999999996</v>
      </c>
      <c r="N50" s="90">
        <v>2112.3200000000002</v>
      </c>
      <c r="O50" s="91">
        <v>437.5</v>
      </c>
      <c r="P50" s="90">
        <v>2549.8200000000002</v>
      </c>
      <c r="Q50" s="95">
        <v>2.37</v>
      </c>
      <c r="R50" s="96">
        <f t="shared" si="3"/>
        <v>2.9239766081871341</v>
      </c>
    </row>
    <row r="51" spans="1:18" x14ac:dyDescent="0.25">
      <c r="A51" s="126" t="s">
        <v>74</v>
      </c>
      <c r="B51" s="126"/>
      <c r="C51" s="94">
        <v>12</v>
      </c>
      <c r="D51" s="104"/>
      <c r="E51" s="82">
        <v>160</v>
      </c>
      <c r="F51" s="82">
        <v>481</v>
      </c>
      <c r="G51" s="83">
        <v>87380</v>
      </c>
      <c r="H51" s="84"/>
      <c r="I51" s="85"/>
      <c r="J51" s="86">
        <v>4</v>
      </c>
      <c r="K51" s="87">
        <v>4</v>
      </c>
      <c r="L51" s="88">
        <v>11450</v>
      </c>
      <c r="M51" s="89">
        <v>4.5999999999999996</v>
      </c>
      <c r="N51" s="95">
        <v>526.70000000000005</v>
      </c>
      <c r="O51" s="91">
        <v>700</v>
      </c>
      <c r="P51" s="90">
        <v>1226.7</v>
      </c>
      <c r="Q51" s="95">
        <v>2.4900000000000002</v>
      </c>
      <c r="R51" s="96">
        <f t="shared" si="3"/>
        <v>2.5</v>
      </c>
    </row>
    <row r="52" spans="1:18" x14ac:dyDescent="0.25">
      <c r="A52" s="127" t="s">
        <v>69</v>
      </c>
      <c r="B52" s="127"/>
      <c r="C52" s="105">
        <v>12</v>
      </c>
      <c r="D52" s="106"/>
      <c r="E52" s="107">
        <v>107</v>
      </c>
      <c r="F52" s="107">
        <v>641</v>
      </c>
      <c r="G52" s="108">
        <v>75320</v>
      </c>
      <c r="H52" s="109"/>
      <c r="I52" s="110"/>
      <c r="J52" s="111">
        <v>8</v>
      </c>
      <c r="K52" s="112">
        <v>4</v>
      </c>
      <c r="L52" s="113">
        <v>26900</v>
      </c>
      <c r="M52" s="114">
        <v>4.5999999999999996</v>
      </c>
      <c r="N52" s="115">
        <v>1237.4000000000001</v>
      </c>
      <c r="O52" s="116">
        <v>700</v>
      </c>
      <c r="P52" s="115">
        <v>1937.4</v>
      </c>
      <c r="Q52" s="117">
        <v>1.87</v>
      </c>
      <c r="R52" s="96">
        <f t="shared" si="3"/>
        <v>3.7383177570093453</v>
      </c>
    </row>
    <row r="53" spans="1:18" x14ac:dyDescent="0.25">
      <c r="A53" s="77" t="s">
        <v>86</v>
      </c>
      <c r="B53" s="54">
        <v>7</v>
      </c>
      <c r="C53" s="54">
        <v>75</v>
      </c>
      <c r="D53" s="70"/>
      <c r="E53" s="63">
        <v>1182</v>
      </c>
      <c r="F53" s="63">
        <v>4060</v>
      </c>
      <c r="G53" s="56">
        <v>625150</v>
      </c>
      <c r="H53" s="78"/>
      <c r="I53" s="79"/>
      <c r="J53" s="57">
        <v>49</v>
      </c>
      <c r="K53" s="58">
        <v>33</v>
      </c>
      <c r="L53" s="59">
        <v>187790</v>
      </c>
      <c r="M53" s="60">
        <v>4.5999999999999996</v>
      </c>
      <c r="N53" s="61">
        <v>8638.34</v>
      </c>
      <c r="O53" s="56">
        <v>4375</v>
      </c>
      <c r="P53" s="61">
        <v>13013.34</v>
      </c>
      <c r="Q53" s="62">
        <v>2.36</v>
      </c>
      <c r="R53" s="69">
        <f t="shared" si="3"/>
        <v>2.7918781725888326</v>
      </c>
    </row>
    <row r="54" spans="1:18" x14ac:dyDescent="0.25">
      <c r="A54" s="126" t="s">
        <v>71</v>
      </c>
      <c r="B54" s="126"/>
      <c r="C54" s="94">
        <v>8</v>
      </c>
      <c r="D54" s="104"/>
      <c r="E54" s="82">
        <v>142</v>
      </c>
      <c r="F54" s="82">
        <v>710</v>
      </c>
      <c r="G54" s="83">
        <v>115810</v>
      </c>
      <c r="H54" s="84"/>
      <c r="I54" s="85"/>
      <c r="J54" s="86">
        <v>11</v>
      </c>
      <c r="K54" s="87">
        <v>6</v>
      </c>
      <c r="L54" s="88">
        <v>39550</v>
      </c>
      <c r="M54" s="89">
        <v>4.5999999999999996</v>
      </c>
      <c r="N54" s="90">
        <v>1819.3</v>
      </c>
      <c r="O54" s="91">
        <v>466.67</v>
      </c>
      <c r="P54" s="90">
        <v>2285.9699999999998</v>
      </c>
      <c r="Q54" s="95">
        <v>3.58</v>
      </c>
      <c r="R54" s="96">
        <f t="shared" si="3"/>
        <v>4.225352112676056</v>
      </c>
    </row>
    <row r="55" spans="1:18" x14ac:dyDescent="0.25">
      <c r="A55" s="126" t="s">
        <v>60</v>
      </c>
      <c r="B55" s="126"/>
      <c r="C55" s="94">
        <v>12</v>
      </c>
      <c r="D55" s="104"/>
      <c r="E55" s="82">
        <v>149</v>
      </c>
      <c r="F55" s="82">
        <v>447</v>
      </c>
      <c r="G55" s="83">
        <v>76850</v>
      </c>
      <c r="H55" s="84"/>
      <c r="I55" s="85"/>
      <c r="J55" s="86">
        <v>7</v>
      </c>
      <c r="K55" s="87">
        <v>5</v>
      </c>
      <c r="L55" s="88">
        <v>22540</v>
      </c>
      <c r="M55" s="89">
        <v>4.5999999999999996</v>
      </c>
      <c r="N55" s="90">
        <v>1036.8399999999999</v>
      </c>
      <c r="O55" s="91">
        <v>700</v>
      </c>
      <c r="P55" s="90">
        <v>1736.84</v>
      </c>
      <c r="Q55" s="95">
        <v>3.36</v>
      </c>
      <c r="R55" s="96">
        <f t="shared" si="3"/>
        <v>3.3557046979865772</v>
      </c>
    </row>
    <row r="56" spans="1:18" x14ac:dyDescent="0.25">
      <c r="A56" s="126" t="s">
        <v>72</v>
      </c>
      <c r="B56" s="126"/>
      <c r="C56" s="94">
        <v>12</v>
      </c>
      <c r="D56" s="104"/>
      <c r="E56" s="82">
        <v>151</v>
      </c>
      <c r="F56" s="82">
        <v>453</v>
      </c>
      <c r="G56" s="83">
        <v>40620</v>
      </c>
      <c r="H56" s="84"/>
      <c r="I56" s="85"/>
      <c r="J56" s="86">
        <v>2</v>
      </c>
      <c r="K56" s="87">
        <v>2</v>
      </c>
      <c r="L56" s="88">
        <v>13600</v>
      </c>
      <c r="M56" s="89">
        <v>4.5999999999999996</v>
      </c>
      <c r="N56" s="95">
        <v>625.6</v>
      </c>
      <c r="O56" s="91">
        <v>700</v>
      </c>
      <c r="P56" s="90">
        <v>1325.6</v>
      </c>
      <c r="Q56" s="95">
        <v>1.32</v>
      </c>
      <c r="R56" s="96">
        <f t="shared" si="3"/>
        <v>1.3245033112582782</v>
      </c>
    </row>
    <row r="57" spans="1:18" x14ac:dyDescent="0.25">
      <c r="A57" s="126" t="s">
        <v>63</v>
      </c>
      <c r="B57" s="126"/>
      <c r="C57" s="94">
        <v>12</v>
      </c>
      <c r="D57" s="104"/>
      <c r="E57" s="82">
        <v>222</v>
      </c>
      <c r="F57" s="82">
        <v>665</v>
      </c>
      <c r="G57" s="83">
        <v>153820</v>
      </c>
      <c r="H57" s="84"/>
      <c r="I57" s="85"/>
      <c r="J57" s="86">
        <v>10</v>
      </c>
      <c r="K57" s="87">
        <v>7</v>
      </c>
      <c r="L57" s="88">
        <v>41340</v>
      </c>
      <c r="M57" s="89">
        <v>4.5999999999999996</v>
      </c>
      <c r="N57" s="90">
        <v>1901.64</v>
      </c>
      <c r="O57" s="91">
        <v>700</v>
      </c>
      <c r="P57" s="90">
        <v>2601.64</v>
      </c>
      <c r="Q57" s="95">
        <v>3.16</v>
      </c>
      <c r="R57" s="96">
        <f t="shared" si="3"/>
        <v>3.1531531531531529</v>
      </c>
    </row>
    <row r="58" spans="1:18" x14ac:dyDescent="0.25">
      <c r="A58" s="126" t="s">
        <v>73</v>
      </c>
      <c r="B58" s="126"/>
      <c r="C58" s="94">
        <v>12</v>
      </c>
      <c r="D58" s="104"/>
      <c r="E58" s="82">
        <v>211</v>
      </c>
      <c r="F58" s="82">
        <v>633</v>
      </c>
      <c r="G58" s="83">
        <v>125580</v>
      </c>
      <c r="H58" s="84"/>
      <c r="I58" s="85"/>
      <c r="J58" s="86">
        <v>12</v>
      </c>
      <c r="K58" s="87">
        <v>7</v>
      </c>
      <c r="L58" s="88">
        <v>42860</v>
      </c>
      <c r="M58" s="89">
        <v>4.5999999999999996</v>
      </c>
      <c r="N58" s="90">
        <v>1971.56</v>
      </c>
      <c r="O58" s="91">
        <v>700</v>
      </c>
      <c r="P58" s="90">
        <v>2671.56</v>
      </c>
      <c r="Q58" s="95">
        <v>3.32</v>
      </c>
      <c r="R58" s="96">
        <f t="shared" si="3"/>
        <v>3.3175355450236967</v>
      </c>
    </row>
    <row r="59" spans="1:18" x14ac:dyDescent="0.25">
      <c r="A59" s="126" t="s">
        <v>67</v>
      </c>
      <c r="B59" s="126"/>
      <c r="C59" s="94">
        <v>12</v>
      </c>
      <c r="D59" s="104"/>
      <c r="E59" s="82">
        <v>231</v>
      </c>
      <c r="F59" s="82">
        <v>694</v>
      </c>
      <c r="G59" s="83">
        <v>76890</v>
      </c>
      <c r="H59" s="84"/>
      <c r="I59" s="85"/>
      <c r="J59" s="86">
        <v>3</v>
      </c>
      <c r="K59" s="87">
        <v>3</v>
      </c>
      <c r="L59" s="88">
        <v>23770</v>
      </c>
      <c r="M59" s="89">
        <v>4.5999999999999996</v>
      </c>
      <c r="N59" s="90">
        <v>1093.42</v>
      </c>
      <c r="O59" s="91">
        <v>700</v>
      </c>
      <c r="P59" s="90">
        <v>1793.42</v>
      </c>
      <c r="Q59" s="95">
        <v>1.3</v>
      </c>
      <c r="R59" s="96">
        <f t="shared" si="3"/>
        <v>1.2987012987012987</v>
      </c>
    </row>
    <row r="60" spans="1:18" x14ac:dyDescent="0.25">
      <c r="A60" s="127" t="s">
        <v>69</v>
      </c>
      <c r="B60" s="127"/>
      <c r="C60" s="105">
        <v>7</v>
      </c>
      <c r="D60" s="106"/>
      <c r="E60" s="107">
        <v>76</v>
      </c>
      <c r="F60" s="107">
        <v>458</v>
      </c>
      <c r="G60" s="108">
        <v>35580</v>
      </c>
      <c r="H60" s="109"/>
      <c r="I60" s="110"/>
      <c r="J60" s="111">
        <v>4</v>
      </c>
      <c r="K60" s="112">
        <v>3</v>
      </c>
      <c r="L60" s="113">
        <v>4130</v>
      </c>
      <c r="M60" s="114">
        <v>4.5999999999999996</v>
      </c>
      <c r="N60" s="117">
        <v>189.98</v>
      </c>
      <c r="O60" s="116">
        <v>408.33</v>
      </c>
      <c r="P60" s="117">
        <v>598.30999999999995</v>
      </c>
      <c r="Q60" s="117">
        <v>1.4</v>
      </c>
      <c r="R60" s="96">
        <f t="shared" si="3"/>
        <v>3.9473684210526314</v>
      </c>
    </row>
  </sheetData>
  <mergeCells count="17">
    <mergeCell ref="Q1:Q2"/>
    <mergeCell ref="A1:A2"/>
    <mergeCell ref="B1:F1"/>
    <mergeCell ref="G1:I1"/>
    <mergeCell ref="J1:N1"/>
    <mergeCell ref="P1:P2"/>
    <mergeCell ref="O1:O2"/>
    <mergeCell ref="A14:B14"/>
    <mergeCell ref="A4:B4"/>
    <mergeCell ref="A5:B5"/>
    <mergeCell ref="A6:B6"/>
    <mergeCell ref="A7:B7"/>
    <mergeCell ref="A8:B8"/>
    <mergeCell ref="A9:B9"/>
    <mergeCell ref="A10:B10"/>
    <mergeCell ref="A12:B12"/>
    <mergeCell ref="A13:B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Общие данные</vt:lpstr>
      <vt:lpstr>Задание</vt:lpstr>
      <vt:lpstr>Имеются данные в 1С</vt:lpstr>
      <vt:lpstr>Образец отчета сейчас</vt:lpstr>
      <vt:lpstr>'Общие данные'!OLE_LINK20</vt:lpstr>
      <vt:lpstr>'Общие данные'!OLE_LINK9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Козлов</dc:creator>
  <cp:lastModifiedBy>Максим</cp:lastModifiedBy>
  <dcterms:created xsi:type="dcterms:W3CDTF">2019-09-24T06:20:45Z</dcterms:created>
  <dcterms:modified xsi:type="dcterms:W3CDTF">2019-11-22T09:56:21Z</dcterms:modified>
</cp:coreProperties>
</file>