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Новая папка (11)\"/>
    </mc:Choice>
  </mc:AlternateContent>
  <xr:revisionPtr revIDLastSave="0" documentId="8_{1F202738-2A37-4376-89AE-0144E39308AC}" xr6:coauthVersionLast="36" xr6:coauthVersionMax="36" xr10:uidLastSave="{00000000-0000-0000-0000-000000000000}"/>
  <bookViews>
    <workbookView xWindow="0" yWindow="0" windowWidth="28800" windowHeight="12375" xr2:uid="{C1BBDD19-19B0-4C17-9496-AD981B9F0E89}"/>
  </bookViews>
  <sheets>
    <sheet name="КП" sheetId="1" r:id="rId1"/>
    <sheet name="Спецификация" sheetId="2" r:id="rId2"/>
  </sheets>
  <definedNames>
    <definedName name="BON">Спецификация!$K$4</definedName>
    <definedName name="EURO_CURS">КП!$I$1</definedName>
    <definedName name="KBON">Спецификация!$J$4</definedName>
    <definedName name="KCOM1">Спецификация!$Z$4</definedName>
    <definedName name="KCOM2">Спецификация!$Z$5</definedName>
    <definedName name="KPE">Спецификация!$L$4</definedName>
    <definedName name="VC">Спецификация!$N$4</definedName>
    <definedName name="_xlnm.Print_Titles" localSheetId="0">КП!$13:$16</definedName>
    <definedName name="НДС">Спецификация!$P$4</definedName>
    <definedName name="_xlnm.Print_Area" localSheetId="0">КП!$A$1:$H$41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" l="1"/>
  <c r="W12" i="2" s="1"/>
  <c r="X12" i="2" s="1"/>
  <c r="M12" i="2"/>
  <c r="P12" i="2" s="1"/>
  <c r="Q12" i="2" s="1"/>
  <c r="K12" i="2"/>
  <c r="R11" i="2"/>
  <c r="W11" i="2" s="1"/>
  <c r="X11" i="2" s="1"/>
  <c r="M11" i="2"/>
  <c r="P11" i="2" s="1"/>
  <c r="Q11" i="2" s="1"/>
  <c r="K11" i="2"/>
  <c r="R10" i="2"/>
  <c r="W10" i="2" s="1"/>
  <c r="X10" i="2" s="1"/>
  <c r="P10" i="2"/>
  <c r="Q10" i="2" s="1"/>
  <c r="Q13" i="2" s="1"/>
  <c r="M10" i="2"/>
  <c r="N10" i="2" s="1"/>
  <c r="K10" i="2"/>
  <c r="K13" i="2" s="1"/>
  <c r="A10" i="2"/>
  <c r="A11" i="2" s="1"/>
  <c r="A12" i="2" s="1"/>
  <c r="J4" i="2"/>
  <c r="F1" i="2"/>
  <c r="I18" i="1"/>
  <c r="I19" i="1"/>
  <c r="I17" i="1"/>
  <c r="G18" i="1"/>
  <c r="G17" i="1"/>
  <c r="F18" i="1"/>
  <c r="F19" i="1"/>
  <c r="G19" i="1" s="1"/>
  <c r="F17" i="1"/>
  <c r="G20" i="1" l="1"/>
  <c r="G22" i="1" s="1"/>
  <c r="G21" i="1" s="1"/>
  <c r="X13" i="2"/>
  <c r="N12" i="2"/>
  <c r="S12" i="2"/>
  <c r="N11" i="2"/>
  <c r="N13" i="2" s="1"/>
  <c r="S11" i="2"/>
  <c r="S10" i="2"/>
  <c r="Y12" i="2" l="1"/>
  <c r="Z12" i="2" s="1"/>
  <c r="U12" i="2"/>
  <c r="V12" i="2" s="1"/>
  <c r="T12" i="2"/>
  <c r="T11" i="2"/>
  <c r="Y11" i="2"/>
  <c r="Z11" i="2" s="1"/>
  <c r="U11" i="2"/>
  <c r="V11" i="2" s="1"/>
  <c r="Y10" i="2"/>
  <c r="Z10" i="2" s="1"/>
  <c r="Z13" i="2" s="1"/>
  <c r="U10" i="2"/>
  <c r="V10" i="2" s="1"/>
  <c r="T10" i="2"/>
  <c r="T13" i="2" l="1"/>
  <c r="V13" i="2"/>
  <c r="O4" i="2" l="1"/>
  <c r="K4" i="2"/>
  <c r="N4" i="2" s="1"/>
  <c r="M4" i="2" s="1"/>
</calcChain>
</file>

<file path=xl/sharedStrings.xml><?xml version="1.0" encoding="utf-8"?>
<sst xmlns="http://schemas.openxmlformats.org/spreadsheetml/2006/main" count="150" uniqueCount="92">
  <si>
    <t>Базовые условия: Предложение действительно до 31.06.2020 г., срок поставки Товара - в течение 30-ти дней с момента подписания Договора, порядок оплаты - в течение 45-ти дней после поставки Товара на склад Покупателя.</t>
  </si>
  <si>
    <t>ЦЕНТРАЛЬНО-ЧЕРНОЗЕМНЫЙ БАНК ПАО СБЕРБАНК Г. ВОРОНЕЖ</t>
  </si>
  <si>
    <t>БИК</t>
  </si>
  <si>
    <t>Сч. №</t>
  </si>
  <si>
    <t>30101810600000000681</t>
  </si>
  <si>
    <t>Банк получателя</t>
  </si>
  <si>
    <t>ИНН 3663065978</t>
  </si>
  <si>
    <t xml:space="preserve"> КПП 366401001</t>
  </si>
  <si>
    <t>40702810313000005959</t>
  </si>
  <si>
    <t>Общество с ограниченной ответственностью "АРСЕНАЛ"</t>
  </si>
  <si>
    <t xml:space="preserve">Получатель </t>
  </si>
  <si>
    <t>Коммерческое предложение №01 от 01 января 2020 г.</t>
  </si>
  <si>
    <t>Поставщик:</t>
  </si>
  <si>
    <t>Общество с ограниченной ответственностью "АРСЕНАЛ", ИНН 3663065978, КПП 366401001, 394018, г. Воронеж, ул. Свободы, дом № 31, оф.4.</t>
  </si>
  <si>
    <t>Покупатель:</t>
  </si>
  <si>
    <t>№</t>
  </si>
  <si>
    <t>Артикул</t>
  </si>
  <si>
    <t>Товары (работы, услуги)</t>
  </si>
  <si>
    <t>К-во</t>
  </si>
  <si>
    <t>Ед</t>
  </si>
  <si>
    <t>Цена</t>
  </si>
  <si>
    <t>Сумма</t>
  </si>
  <si>
    <t>28080, Фрезы Jabro VHM прям. канав.</t>
  </si>
  <si>
    <t>58332, Комплектующие Monobloc/Graflex</t>
  </si>
  <si>
    <t>5656100, Комплектующие Monobloc/Graflex</t>
  </si>
  <si>
    <t>шт</t>
  </si>
  <si>
    <t>ИТОГО:</t>
  </si>
  <si>
    <t>Сумма НДС</t>
  </si>
  <si>
    <t>Всего к оплате</t>
  </si>
  <si>
    <t>Всего наименований  , на сумму 0,00 Руб.</t>
  </si>
  <si>
    <t>, 00 рублей.</t>
  </si>
  <si>
    <t xml:space="preserve"> </t>
  </si>
  <si>
    <t xml:space="preserve">Руководитель </t>
  </si>
  <si>
    <t>Директор</t>
  </si>
  <si>
    <t xml:space="preserve">Щекин И.И. </t>
  </si>
  <si>
    <t>должность</t>
  </si>
  <si>
    <t>подпись</t>
  </si>
  <si>
    <t>расшифровка подписи</t>
  </si>
  <si>
    <t xml:space="preserve">Главный бухгалтер </t>
  </si>
  <si>
    <r>
      <t xml:space="preserve">                                                                                            </t>
    </r>
    <r>
      <rPr>
        <sz val="6"/>
        <rFont val="Arial"/>
        <family val="2"/>
        <charset val="204"/>
      </rPr>
      <t>подпись</t>
    </r>
  </si>
  <si>
    <t>Ответственный</t>
  </si>
  <si>
    <t>М.П.</t>
  </si>
  <si>
    <t>Клиент-покупатель:</t>
  </si>
  <si>
    <r>
      <t>K</t>
    </r>
    <r>
      <rPr>
        <b/>
        <sz val="6"/>
        <rFont val="Arial"/>
        <family val="2"/>
        <charset val="204"/>
      </rPr>
      <t>BON(V)</t>
    </r>
  </si>
  <si>
    <t>BON</t>
  </si>
  <si>
    <r>
      <t>K</t>
    </r>
    <r>
      <rPr>
        <b/>
        <sz val="6"/>
        <rFont val="Arial"/>
        <family val="2"/>
        <charset val="204"/>
      </rPr>
      <t>ПЗ(V)
нормативное значение</t>
    </r>
  </si>
  <si>
    <r>
      <t>K</t>
    </r>
    <r>
      <rPr>
        <b/>
        <sz val="6"/>
        <rFont val="Arial"/>
        <family val="2"/>
        <charset val="204"/>
      </rPr>
      <t>ПЗ(V)
расчетное значение</t>
    </r>
  </si>
  <si>
    <t>VC</t>
  </si>
  <si>
    <t>Итого с НДС</t>
  </si>
  <si>
    <t>НДС</t>
  </si>
  <si>
    <t>Комиссия</t>
  </si>
  <si>
    <r>
      <t>K</t>
    </r>
    <r>
      <rPr>
        <b/>
        <sz val="6"/>
        <rFont val="Arial"/>
        <family val="2"/>
        <charset val="204"/>
      </rPr>
      <t>COM(V)</t>
    </r>
  </si>
  <si>
    <t>Продавец:</t>
  </si>
  <si>
    <t>Структурное подр-е:</t>
  </si>
  <si>
    <t>РИиО</t>
  </si>
  <si>
    <t>EUR</t>
  </si>
  <si>
    <t>Рубль</t>
  </si>
  <si>
    <t>Конечный документ:</t>
  </si>
  <si>
    <t>Счёт</t>
  </si>
  <si>
    <t>№И-15</t>
  </si>
  <si>
    <t>Вариант 1</t>
  </si>
  <si>
    <t>От первонач. стоимости</t>
  </si>
  <si>
    <t>Вид</t>
  </si>
  <si>
    <t>Номер</t>
  </si>
  <si>
    <t>Вариант 2</t>
  </si>
  <si>
    <t>От конечной стоимости</t>
  </si>
  <si>
    <t>Seco</t>
  </si>
  <si>
    <t xml:space="preserve">                        </t>
  </si>
  <si>
    <t xml:space="preserve">           Guhring</t>
  </si>
  <si>
    <t>ICC</t>
  </si>
  <si>
    <t>Описание ENG</t>
  </si>
  <si>
    <t>Описание RUS</t>
  </si>
  <si>
    <t>Материал</t>
  </si>
  <si>
    <t>Фирма-производитель</t>
  </si>
  <si>
    <t>Партнер-поставщик</t>
  </si>
  <si>
    <t>PLG</t>
  </si>
  <si>
    <r>
      <t>K</t>
    </r>
    <r>
      <rPr>
        <b/>
        <sz val="6"/>
        <rFont val="Arial"/>
        <family val="2"/>
        <charset val="204"/>
      </rPr>
      <t>DIS(G)</t>
    </r>
  </si>
  <si>
    <t>PLN</t>
  </si>
  <si>
    <r>
      <t>K</t>
    </r>
    <r>
      <rPr>
        <b/>
        <sz val="6"/>
        <rFont val="Arial"/>
        <family val="2"/>
        <charset val="204"/>
      </rPr>
      <t>FWD(N)</t>
    </r>
  </si>
  <si>
    <t>FWD</t>
  </si>
  <si>
    <r>
      <t>K</t>
    </r>
    <r>
      <rPr>
        <b/>
        <sz val="6"/>
        <rFont val="Arial"/>
        <family val="2"/>
        <charset val="204"/>
      </rPr>
      <t>V(G)</t>
    </r>
  </si>
  <si>
    <t>V</t>
  </si>
  <si>
    <t>COM Вар. 1</t>
  </si>
  <si>
    <t>COM Вар. 2</t>
  </si>
  <si>
    <t>Примечания</t>
  </si>
  <si>
    <t>Цена за ед.</t>
  </si>
  <si>
    <t>шт.</t>
  </si>
  <si>
    <t>Фрезы Jabro VHM прям. канав.</t>
  </si>
  <si>
    <t>Seco Tools AB</t>
  </si>
  <si>
    <t>ООО «Секо Тулс»</t>
  </si>
  <si>
    <t>Комплектующие Monobloc/Graflex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</si>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</sst>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р_."/>
    <numFmt numFmtId="165" formatCode="00000000"/>
    <numFmt numFmtId="167" formatCode="dd/mm/yy;@"/>
    <numFmt numFmtId="168" formatCode="0.0000"/>
    <numFmt numFmtId="169" formatCode="#,##0.00\ [$€-1]"/>
    <numFmt numFmtId="170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name val="Arial"/>
      <family val="2"/>
      <charset val="204"/>
    </font>
    <font>
      <sz val="10"/>
      <name val="Helv"/>
      <charset val="204"/>
    </font>
    <font>
      <sz val="7"/>
      <name val="Arial"/>
      <family val="2"/>
      <charset val="204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charset val="204"/>
    </font>
    <font>
      <b/>
      <sz val="8"/>
      <color rgb="FFFF0000"/>
      <name val="Arial"/>
      <family val="2"/>
      <charset val="204"/>
    </font>
    <font>
      <b/>
      <sz val="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/>
    </xf>
    <xf numFmtId="0" fontId="1" fillId="0" borderId="2" xfId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2" fillId="0" borderId="5" xfId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top"/>
    </xf>
    <xf numFmtId="49" fontId="2" fillId="0" borderId="2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vertical="center"/>
    </xf>
    <xf numFmtId="165" fontId="2" fillId="2" borderId="7" xfId="2" applyNumberFormat="1" applyFont="1" applyFill="1" applyBorder="1" applyAlignment="1" applyProtection="1">
      <alignment horizontal="left" vertical="center"/>
      <protection locked="0"/>
    </xf>
    <xf numFmtId="165" fontId="2" fillId="0" borderId="7" xfId="2" applyNumberFormat="1" applyFont="1" applyFill="1" applyBorder="1" applyAlignment="1" applyProtection="1">
      <alignment horizontal="left" vertical="center"/>
      <protection locked="0"/>
    </xf>
    <xf numFmtId="0" fontId="2" fillId="2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3" xfId="2" applyNumberFormat="1" applyFont="1" applyFill="1" applyBorder="1" applyAlignment="1" applyProtection="1">
      <alignment horizontal="center" vertical="center"/>
      <protection locked="0"/>
    </xf>
    <xf numFmtId="49" fontId="2" fillId="2" borderId="3" xfId="2" applyNumberFormat="1" applyFont="1" applyFill="1" applyBorder="1" applyAlignment="1" applyProtection="1">
      <alignment horizontal="left" vertical="center"/>
      <protection locked="0"/>
    </xf>
    <xf numFmtId="49" fontId="2" fillId="0" borderId="3" xfId="2" applyNumberFormat="1" applyFont="1" applyFill="1" applyBorder="1" applyAlignment="1" applyProtection="1">
      <alignment horizontal="left" vertical="center"/>
      <protection locked="0"/>
    </xf>
    <xf numFmtId="164" fontId="2" fillId="2" borderId="3" xfId="2" applyNumberFormat="1" applyFont="1" applyFill="1" applyBorder="1" applyAlignment="1" applyProtection="1">
      <alignment horizontal="right" vertical="center"/>
    </xf>
    <xf numFmtId="164" fontId="2" fillId="0" borderId="3" xfId="2" applyNumberFormat="1" applyFont="1" applyFill="1" applyBorder="1" applyAlignment="1" applyProtection="1">
      <alignment horizontal="right" vertical="center"/>
    </xf>
    <xf numFmtId="0" fontId="3" fillId="0" borderId="15" xfId="1" applyFont="1" applyBorder="1" applyAlignment="1">
      <alignment horizontal="center" vertical="center"/>
    </xf>
    <xf numFmtId="165" fontId="2" fillId="2" borderId="11" xfId="2" applyNumberFormat="1" applyFont="1" applyFill="1" applyBorder="1" applyAlignment="1" applyProtection="1">
      <alignment horizontal="left" vertical="center"/>
      <protection locked="0"/>
    </xf>
    <xf numFmtId="165" fontId="2" fillId="0" borderId="11" xfId="2" applyNumberFormat="1" applyFont="1" applyFill="1" applyBorder="1" applyAlignment="1" applyProtection="1">
      <alignment horizontal="left" vertical="center"/>
      <protection locked="0"/>
    </xf>
    <xf numFmtId="0" fontId="10" fillId="0" borderId="3" xfId="0" applyNumberFormat="1" applyFont="1" applyBorder="1" applyAlignment="1">
      <alignment horizontal="left" vertical="center" wrapText="1"/>
    </xf>
    <xf numFmtId="0" fontId="2" fillId="2" borderId="7" xfId="2" applyNumberFormat="1" applyFont="1" applyFill="1" applyBorder="1" applyAlignment="1" applyProtection="1">
      <alignment horizontal="right" vertical="center"/>
      <protection locked="0"/>
    </xf>
    <xf numFmtId="0" fontId="2" fillId="0" borderId="7" xfId="2" applyNumberFormat="1" applyFont="1" applyFill="1" applyBorder="1" applyAlignment="1" applyProtection="1">
      <alignment horizontal="right" vertical="center"/>
      <protection locked="0"/>
    </xf>
    <xf numFmtId="0" fontId="2" fillId="2" borderId="3" xfId="2" applyNumberFormat="1" applyFont="1" applyFill="1" applyBorder="1" applyAlignment="1" applyProtection="1">
      <alignment horizontal="left" vertical="center"/>
      <protection locked="0"/>
    </xf>
    <xf numFmtId="0" fontId="2" fillId="0" borderId="3" xfId="2" applyNumberFormat="1" applyFont="1" applyFill="1" applyBorder="1" applyAlignment="1" applyProtection="1">
      <alignment horizontal="left" vertical="center"/>
      <protection locked="0"/>
    </xf>
    <xf numFmtId="2" fontId="2" fillId="2" borderId="3" xfId="2" applyNumberFormat="1" applyFont="1" applyFill="1" applyBorder="1" applyAlignment="1" applyProtection="1">
      <alignment horizontal="right" vertical="center"/>
    </xf>
    <xf numFmtId="164" fontId="2" fillId="2" borderId="7" xfId="2" applyNumberFormat="1" applyFont="1" applyFill="1" applyBorder="1" applyAlignment="1" applyProtection="1">
      <alignment horizontal="right" vertical="center"/>
    </xf>
    <xf numFmtId="164" fontId="2" fillId="0" borderId="7" xfId="2" applyNumberFormat="1" applyFont="1" applyFill="1" applyBorder="1" applyAlignment="1" applyProtection="1">
      <alignment horizontal="right" vertic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165" fontId="2" fillId="0" borderId="20" xfId="2" applyNumberFormat="1" applyFont="1" applyFill="1" applyBorder="1" applyAlignment="1" applyProtection="1">
      <alignment horizontal="left" vertical="center"/>
      <protection locked="0"/>
    </xf>
    <xf numFmtId="0" fontId="10" fillId="0" borderId="21" xfId="0" applyNumberFormat="1" applyFont="1" applyBorder="1" applyAlignment="1">
      <alignment horizontal="left" vertical="center" wrapText="1"/>
    </xf>
    <xf numFmtId="0" fontId="2" fillId="0" borderId="22" xfId="2" applyNumberFormat="1" applyFont="1" applyFill="1" applyBorder="1" applyAlignment="1" applyProtection="1">
      <alignment horizontal="right" vertical="center"/>
      <protection locked="0"/>
    </xf>
    <xf numFmtId="0" fontId="2" fillId="0" borderId="21" xfId="2" applyNumberFormat="1" applyFont="1" applyFill="1" applyBorder="1" applyAlignment="1" applyProtection="1">
      <alignment horizontal="left" vertical="center"/>
      <protection locked="0"/>
    </xf>
    <xf numFmtId="2" fontId="2" fillId="2" borderId="21" xfId="2" applyNumberFormat="1" applyFont="1" applyFill="1" applyBorder="1" applyAlignment="1" applyProtection="1">
      <alignment horizontal="right" vertical="center"/>
    </xf>
    <xf numFmtId="2" fontId="2" fillId="2" borderId="23" xfId="2" applyNumberFormat="1" applyFont="1" applyFill="1" applyBorder="1" applyAlignment="1" applyProtection="1">
      <alignment horizontal="right" vertical="center"/>
    </xf>
    <xf numFmtId="2" fontId="2" fillId="2" borderId="24" xfId="2" applyNumberFormat="1" applyFont="1" applyFill="1" applyBorder="1" applyAlignment="1" applyProtection="1">
      <alignment horizontal="right" vertical="center"/>
    </xf>
    <xf numFmtId="0" fontId="3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2" fillId="0" borderId="25" xfId="1" applyFont="1" applyBorder="1" applyAlignment="1">
      <alignment vertical="center"/>
    </xf>
    <xf numFmtId="1" fontId="2" fillId="0" borderId="25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2" fillId="0" borderId="0" xfId="1" applyFont="1" applyAlignment="1"/>
    <xf numFmtId="0" fontId="14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vertical="center"/>
    </xf>
    <xf numFmtId="0" fontId="3" fillId="3" borderId="5" xfId="2" applyNumberFormat="1" applyFont="1" applyFill="1" applyBorder="1" applyAlignment="1">
      <alignment horizontal="left" vertical="center"/>
    </xf>
    <xf numFmtId="0" fontId="2" fillId="3" borderId="3" xfId="2" applyNumberFormat="1" applyFont="1" applyFill="1" applyBorder="1" applyAlignment="1">
      <alignment horizontal="left" vertical="center"/>
    </xf>
    <xf numFmtId="0" fontId="2" fillId="3" borderId="14" xfId="2" applyNumberFormat="1" applyFont="1" applyFill="1" applyBorder="1" applyAlignment="1">
      <alignment horizontal="left" vertical="center"/>
    </xf>
    <xf numFmtId="167" fontId="17" fillId="4" borderId="3" xfId="2" applyNumberFormat="1" applyFont="1" applyFill="1" applyBorder="1" applyAlignment="1">
      <alignment horizontal="right" vertical="center"/>
    </xf>
    <xf numFmtId="167" fontId="18" fillId="4" borderId="3" xfId="0" applyNumberFormat="1" applyFont="1" applyFill="1" applyBorder="1" applyAlignment="1">
      <alignment horizontal="right" vertical="center"/>
    </xf>
    <xf numFmtId="168" fontId="3" fillId="3" borderId="7" xfId="2" applyNumberFormat="1" applyFont="1" applyFill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168" fontId="3" fillId="3" borderId="3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Alignment="1">
      <alignment horizontal="right" vertical="center"/>
    </xf>
    <xf numFmtId="2" fontId="2" fillId="0" borderId="0" xfId="2" applyNumberFormat="1" applyFont="1" applyFill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left" vertical="center"/>
    </xf>
    <xf numFmtId="0" fontId="3" fillId="3" borderId="26" xfId="2" applyNumberFormat="1" applyFont="1" applyFill="1" applyBorder="1" applyAlignment="1">
      <alignment horizontal="left" vertical="center"/>
    </xf>
    <xf numFmtId="0" fontId="3" fillId="3" borderId="3" xfId="2" applyNumberFormat="1" applyFont="1" applyFill="1" applyBorder="1" applyAlignment="1">
      <alignment horizontal="left" vertical="center"/>
    </xf>
    <xf numFmtId="0" fontId="2" fillId="3" borderId="7" xfId="2" applyNumberFormat="1" applyFont="1" applyFill="1" applyBorder="1" applyAlignment="1">
      <alignment horizontal="left" vertical="center"/>
    </xf>
    <xf numFmtId="169" fontId="3" fillId="3" borderId="3" xfId="2" applyNumberFormat="1" applyFont="1" applyFill="1" applyBorder="1" applyAlignment="1">
      <alignment horizontal="center" vertical="center" wrapText="1"/>
    </xf>
    <xf numFmtId="0" fontId="2" fillId="3" borderId="11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center" vertical="center"/>
    </xf>
    <xf numFmtId="0" fontId="19" fillId="3" borderId="3" xfId="2" applyNumberFormat="1" applyFont="1" applyFill="1" applyBorder="1" applyAlignment="1">
      <alignment horizontal="center" vertical="center"/>
    </xf>
    <xf numFmtId="168" fontId="2" fillId="3" borderId="27" xfId="2" applyNumberFormat="1" applyFont="1" applyFill="1" applyBorder="1" applyAlignment="1">
      <alignment horizontal="center" vertical="center"/>
    </xf>
    <xf numFmtId="164" fontId="2" fillId="3" borderId="5" xfId="2" applyNumberFormat="1" applyFont="1" applyFill="1" applyBorder="1" applyAlignment="1">
      <alignment horizontal="right" vertical="center"/>
    </xf>
    <xf numFmtId="2" fontId="2" fillId="3" borderId="5" xfId="2" applyNumberFormat="1" applyFont="1" applyFill="1" applyBorder="1" applyAlignment="1">
      <alignment horizontal="center" vertical="center"/>
    </xf>
    <xf numFmtId="2" fontId="8" fillId="5" borderId="5" xfId="2" applyNumberFormat="1" applyFont="1" applyFill="1" applyBorder="1" applyAlignment="1">
      <alignment horizontal="center" vertical="center"/>
    </xf>
    <xf numFmtId="164" fontId="2" fillId="3" borderId="5" xfId="2" applyNumberFormat="1" applyFont="1" applyFill="1" applyBorder="1" applyAlignment="1">
      <alignment horizontal="center" vertical="center"/>
    </xf>
    <xf numFmtId="164" fontId="3" fillId="6" borderId="5" xfId="2" applyNumberFormat="1" applyFont="1" applyFill="1" applyBorder="1" applyAlignment="1">
      <alignment horizontal="center" vertical="center"/>
    </xf>
    <xf numFmtId="164" fontId="2" fillId="3" borderId="3" xfId="2" applyNumberFormat="1" applyFont="1" applyFill="1" applyBorder="1" applyAlignment="1">
      <alignment horizontal="left" vertical="center"/>
    </xf>
    <xf numFmtId="164" fontId="2" fillId="3" borderId="3" xfId="2" applyNumberFormat="1" applyFont="1" applyFill="1" applyBorder="1" applyAlignment="1">
      <alignment horizontal="left" vertical="center"/>
    </xf>
    <xf numFmtId="2" fontId="2" fillId="3" borderId="3" xfId="2" applyNumberFormat="1" applyFont="1" applyFill="1" applyBorder="1" applyAlignment="1" applyProtection="1">
      <alignment horizontal="center" vertical="center"/>
      <protection locked="0"/>
    </xf>
    <xf numFmtId="0" fontId="2" fillId="3" borderId="28" xfId="2" applyNumberFormat="1" applyFont="1" applyFill="1" applyBorder="1" applyAlignment="1">
      <alignment horizontal="center" vertical="center"/>
    </xf>
    <xf numFmtId="165" fontId="2" fillId="3" borderId="7" xfId="2" applyNumberFormat="1" applyFont="1" applyFill="1" applyBorder="1" applyAlignment="1">
      <alignment horizontal="left" vertical="center"/>
    </xf>
    <xf numFmtId="0" fontId="3" fillId="3" borderId="7" xfId="2" applyNumberFormat="1" applyFont="1" applyFill="1" applyBorder="1" applyAlignment="1">
      <alignment horizontal="center" vertical="top"/>
    </xf>
    <xf numFmtId="0" fontId="3" fillId="3" borderId="3" xfId="2" applyNumberFormat="1" applyFont="1" applyFill="1" applyBorder="1" applyAlignment="1">
      <alignment horizontal="center" vertical="top"/>
    </xf>
    <xf numFmtId="0" fontId="3" fillId="3" borderId="3" xfId="2" applyNumberFormat="1" applyFont="1" applyFill="1" applyBorder="1" applyAlignment="1">
      <alignment horizontal="center" vertical="top"/>
    </xf>
    <xf numFmtId="168" fontId="2" fillId="3" borderId="10" xfId="2" applyNumberFormat="1" applyFont="1" applyFill="1" applyBorder="1" applyAlignment="1">
      <alignment horizontal="center" vertical="center"/>
    </xf>
    <xf numFmtId="164" fontId="2" fillId="3" borderId="6" xfId="2" applyNumberFormat="1" applyFont="1" applyFill="1" applyBorder="1" applyAlignment="1">
      <alignment horizontal="right" vertical="center"/>
    </xf>
    <xf numFmtId="2" fontId="2" fillId="3" borderId="6" xfId="2" applyNumberFormat="1" applyFont="1" applyFill="1" applyBorder="1" applyAlignment="1">
      <alignment horizontal="center" vertical="center"/>
    </xf>
    <xf numFmtId="2" fontId="8" fillId="5" borderId="6" xfId="2" applyNumberFormat="1" applyFont="1" applyFill="1" applyBorder="1" applyAlignment="1">
      <alignment horizontal="center" vertical="center"/>
    </xf>
    <xf numFmtId="164" fontId="2" fillId="3" borderId="6" xfId="2" applyNumberFormat="1" applyFont="1" applyFill="1" applyBorder="1" applyAlignment="1">
      <alignment horizontal="center" vertical="center"/>
    </xf>
    <xf numFmtId="164" fontId="3" fillId="6" borderId="6" xfId="2" applyNumberFormat="1" applyFont="1" applyFill="1" applyBorder="1" applyAlignment="1">
      <alignment horizontal="center" vertical="center"/>
    </xf>
    <xf numFmtId="2" fontId="1" fillId="5" borderId="3" xfId="2" applyNumberFormat="1" applyFont="1" applyFill="1" applyBorder="1" applyAlignment="1" applyProtection="1">
      <alignment horizontal="center" vertical="center"/>
      <protection locked="0"/>
    </xf>
    <xf numFmtId="0" fontId="19" fillId="3" borderId="1" xfId="2" applyNumberFormat="1" applyFont="1" applyFill="1" applyBorder="1" applyAlignment="1">
      <alignment horizontal="center" vertical="center"/>
    </xf>
    <xf numFmtId="165" fontId="3" fillId="3" borderId="1" xfId="2" applyNumberFormat="1" applyFont="1" applyFill="1" applyBorder="1" applyAlignment="1">
      <alignment horizontal="right"/>
    </xf>
    <xf numFmtId="0" fontId="2" fillId="3" borderId="7" xfId="2" applyNumberFormat="1" applyFont="1" applyFill="1" applyBorder="1" applyAlignment="1">
      <alignment horizontal="center" vertical="center"/>
    </xf>
    <xf numFmtId="0" fontId="19" fillId="3" borderId="3" xfId="2" applyNumberFormat="1" applyFont="1" applyFill="1" applyBorder="1" applyAlignment="1">
      <alignment vertical="center"/>
    </xf>
    <xf numFmtId="0" fontId="19" fillId="3" borderId="0" xfId="2" applyNumberFormat="1" applyFont="1" applyFill="1" applyAlignment="1">
      <alignment horizontal="left" vertical="center"/>
    </xf>
    <xf numFmtId="170" fontId="2" fillId="0" borderId="0" xfId="2" applyNumberFormat="1" applyFont="1" applyFill="1" applyAlignment="1">
      <alignment horizontal="center" vertical="center"/>
    </xf>
    <xf numFmtId="0" fontId="3" fillId="3" borderId="3" xfId="2" applyNumberFormat="1" applyFont="1" applyFill="1" applyBorder="1" applyAlignment="1">
      <alignment horizontal="center" vertical="center" wrapText="1"/>
    </xf>
    <xf numFmtId="165" fontId="3" fillId="3" borderId="3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textRotation="90" wrapText="1"/>
    </xf>
    <xf numFmtId="0" fontId="3" fillId="3" borderId="4" xfId="2" applyNumberFormat="1" applyFont="1" applyFill="1" applyBorder="1" applyAlignment="1">
      <alignment horizontal="center" vertical="center" wrapText="1"/>
    </xf>
    <xf numFmtId="49" fontId="3" fillId="3" borderId="3" xfId="2" applyNumberFormat="1" applyFont="1" applyFill="1" applyBorder="1" applyAlignment="1">
      <alignment horizontal="center" vertical="center" wrapText="1"/>
    </xf>
    <xf numFmtId="170" fontId="3" fillId="3" borderId="3" xfId="2" applyNumberFormat="1" applyFont="1" applyFill="1" applyBorder="1" applyAlignment="1">
      <alignment horizontal="center" vertical="center" wrapText="1"/>
    </xf>
    <xf numFmtId="2" fontId="3" fillId="3" borderId="3" xfId="2" applyNumberFormat="1" applyFont="1" applyFill="1" applyBorder="1" applyAlignment="1">
      <alignment horizontal="center" vertical="center" wrapText="1"/>
    </xf>
    <xf numFmtId="49" fontId="3" fillId="3" borderId="5" xfId="2" applyNumberFormat="1" applyFont="1" applyFill="1" applyBorder="1" applyAlignment="1">
      <alignment horizontal="center" vertical="center" wrapText="1"/>
    </xf>
    <xf numFmtId="0" fontId="3" fillId="3" borderId="13" xfId="2" applyNumberFormat="1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16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49" fontId="3" fillId="3" borderId="6" xfId="2" applyNumberFormat="1" applyFont="1" applyFill="1" applyBorder="1" applyAlignment="1">
      <alignment horizontal="center" vertical="center" wrapText="1"/>
    </xf>
    <xf numFmtId="0" fontId="2" fillId="2" borderId="3" xfId="2" applyNumberFormat="1" applyFont="1" applyFill="1" applyBorder="1" applyAlignment="1" applyProtection="1">
      <alignment horizontal="center" vertical="center"/>
    </xf>
    <xf numFmtId="1" fontId="2" fillId="2" borderId="3" xfId="2" applyNumberFormat="1" applyFont="1" applyFill="1" applyBorder="1" applyAlignment="1" applyProtection="1">
      <alignment horizontal="center" vertical="center"/>
      <protection locked="0"/>
    </xf>
    <xf numFmtId="1" fontId="2" fillId="2" borderId="3" xfId="2" applyNumberFormat="1" applyFont="1" applyFill="1" applyBorder="1" applyAlignment="1" applyProtection="1">
      <alignment horizontal="left" vertical="center"/>
      <protection locked="0"/>
    </xf>
    <xf numFmtId="2" fontId="2" fillId="2" borderId="3" xfId="2" applyNumberFormat="1" applyFont="1" applyFill="1" applyBorder="1" applyAlignment="1" applyProtection="1">
      <alignment horizontal="center" vertical="center"/>
      <protection locked="0"/>
    </xf>
    <xf numFmtId="164" fontId="2" fillId="2" borderId="3" xfId="2" applyNumberFormat="1" applyFont="1" applyFill="1" applyBorder="1" applyAlignment="1" applyProtection="1">
      <alignment horizontal="right" vertical="center"/>
      <protection locked="0"/>
    </xf>
    <xf numFmtId="170" fontId="2" fillId="2" borderId="3" xfId="2" applyNumberFormat="1" applyFont="1" applyFill="1" applyBorder="1" applyAlignment="1" applyProtection="1">
      <alignment horizontal="center" vertical="center"/>
      <protection locked="0"/>
    </xf>
    <xf numFmtId="2" fontId="2" fillId="2" borderId="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1" fontId="2" fillId="0" borderId="3" xfId="2" applyNumberFormat="1" applyFont="1" applyFill="1" applyBorder="1" applyAlignment="1" applyProtection="1">
      <alignment horizontal="center" vertical="center"/>
      <protection locked="0"/>
    </xf>
    <xf numFmtId="1" fontId="2" fillId="0" borderId="3" xfId="2" applyNumberFormat="1" applyFont="1" applyFill="1" applyBorder="1" applyAlignment="1" applyProtection="1">
      <alignment horizontal="left" vertical="center"/>
      <protection locked="0"/>
    </xf>
    <xf numFmtId="2" fontId="2" fillId="0" borderId="3" xfId="2" applyNumberFormat="1" applyFont="1" applyFill="1" applyBorder="1" applyAlignment="1" applyProtection="1">
      <alignment horizontal="center" vertical="center"/>
      <protection locked="0"/>
    </xf>
    <xf numFmtId="164" fontId="2" fillId="0" borderId="3" xfId="2" applyNumberFormat="1" applyFont="1" applyFill="1" applyBorder="1" applyAlignment="1" applyProtection="1">
      <alignment horizontal="right" vertical="center"/>
      <protection locked="0"/>
    </xf>
    <xf numFmtId="170" fontId="2" fillId="0" borderId="3" xfId="2" applyNumberFormat="1" applyFont="1" applyFill="1" applyBorder="1" applyAlignment="1" applyProtection="1">
      <alignment horizontal="center" vertical="center"/>
      <protection locked="0"/>
    </xf>
    <xf numFmtId="2" fontId="2" fillId="0" borderId="3" xfId="2" applyNumberFormat="1" applyFont="1" applyFill="1" applyBorder="1" applyAlignment="1" applyProtection="1">
      <alignment horizontal="center" vertical="center"/>
    </xf>
    <xf numFmtId="0" fontId="3" fillId="3" borderId="3" xfId="2" applyNumberFormat="1" applyFont="1" applyFill="1" applyBorder="1" applyAlignment="1" applyProtection="1">
      <alignment horizontal="center" vertical="center"/>
      <protection locked="0"/>
    </xf>
    <xf numFmtId="0" fontId="3" fillId="3" borderId="3" xfId="2" applyNumberFormat="1" applyFont="1" applyFill="1" applyBorder="1" applyAlignment="1" applyProtection="1">
      <alignment horizontal="center" vertical="center"/>
      <protection locked="0"/>
    </xf>
    <xf numFmtId="49" fontId="3" fillId="3" borderId="3" xfId="2" applyNumberFormat="1" applyFont="1" applyFill="1" applyBorder="1" applyAlignment="1" applyProtection="1">
      <alignment vertical="center"/>
      <protection locked="0"/>
    </xf>
    <xf numFmtId="164" fontId="3" fillId="3" borderId="3" xfId="2" applyNumberFormat="1" applyFont="1" applyFill="1" applyBorder="1" applyAlignment="1" applyProtection="1">
      <alignment horizontal="right" vertical="center"/>
      <protection locked="0"/>
    </xf>
    <xf numFmtId="164" fontId="3" fillId="3" borderId="3" xfId="2" applyNumberFormat="1" applyFont="1" applyFill="1" applyBorder="1" applyAlignment="1" applyProtection="1">
      <alignment horizontal="right" vertical="center"/>
    </xf>
    <xf numFmtId="170" fontId="3" fillId="3" borderId="3" xfId="2" applyNumberFormat="1" applyFont="1" applyFill="1" applyBorder="1" applyAlignment="1" applyProtection="1">
      <alignment horizontal="center" vertical="center"/>
      <protection locked="0"/>
    </xf>
    <xf numFmtId="2" fontId="3" fillId="3" borderId="3" xfId="2" applyNumberFormat="1" applyFont="1" applyFill="1" applyBorder="1" applyAlignment="1" applyProtection="1">
      <alignment horizontal="center" vertical="center"/>
      <protection locked="0"/>
    </xf>
    <xf numFmtId="164" fontId="3" fillId="6" borderId="3" xfId="2" applyNumberFormat="1" applyFont="1" applyFill="1" applyBorder="1" applyAlignment="1" applyProtection="1">
      <alignment horizontal="right" vertical="center"/>
    </xf>
    <xf numFmtId="49" fontId="3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Fill="1" applyAlignment="1" applyProtection="1">
      <alignment horizontal="center" vertical="center"/>
      <protection locked="0" hidden="1"/>
    </xf>
    <xf numFmtId="165" fontId="2" fillId="0" borderId="0" xfId="2" applyNumberFormat="1" applyFont="1" applyFill="1" applyAlignment="1" applyProtection="1">
      <alignment horizontal="left" vertical="center"/>
      <protection locked="0" hidden="1"/>
    </xf>
    <xf numFmtId="0" fontId="2" fillId="0" borderId="2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Fill="1" applyAlignment="1" applyProtection="1">
      <alignment horizontal="left" vertical="center"/>
      <protection locked="0" hidden="1"/>
    </xf>
    <xf numFmtId="49" fontId="2" fillId="0" borderId="0" xfId="2" applyNumberFormat="1" applyFont="1" applyFill="1" applyAlignment="1" applyProtection="1">
      <alignment horizontal="left" vertical="center"/>
      <protection locked="0" hidden="1"/>
    </xf>
    <xf numFmtId="164" fontId="2" fillId="0" borderId="0" xfId="2" applyNumberFormat="1" applyFont="1" applyFill="1" applyAlignment="1" applyProtection="1">
      <alignment horizontal="right" vertical="center"/>
      <protection locked="0" hidden="1"/>
    </xf>
    <xf numFmtId="170" fontId="2" fillId="0" borderId="0" xfId="2" applyNumberFormat="1" applyFont="1" applyFill="1" applyAlignment="1" applyProtection="1">
      <alignment horizontal="center" vertical="center"/>
      <protection locked="0" hidden="1"/>
    </xf>
    <xf numFmtId="2" fontId="2" fillId="0" borderId="0" xfId="2" applyNumberFormat="1" applyFont="1" applyFill="1" applyAlignment="1" applyProtection="1">
      <alignment horizontal="center" vertical="center"/>
      <protection locked="0" hidden="1"/>
    </xf>
    <xf numFmtId="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Fill="1" applyAlignment="1">
      <alignment horizontal="center" vertical="center"/>
    </xf>
    <xf numFmtId="165" fontId="2" fillId="0" borderId="0" xfId="2" applyNumberFormat="1" applyFont="1" applyFill="1" applyAlignment="1">
      <alignment horizontal="left" vertical="center"/>
    </xf>
    <xf numFmtId="0" fontId="2" fillId="0" borderId="0" xfId="2" applyNumberFormat="1" applyFont="1" applyFill="1" applyAlignment="1">
      <alignment horizontal="left" vertical="center"/>
    </xf>
  </cellXfs>
  <cellStyles count="3">
    <cellStyle name="Обычный" xfId="0" builtinId="0"/>
    <cellStyle name="Обычный_Seco Tools End User Price-List 2" xfId="2" xr:uid="{DD97679A-0D99-477B-AC5A-17FB02407705}"/>
    <cellStyle name="Обычный_Конфигуратор Seco Tools AB" xfId="1" xr:uid="{AE0136EC-89D4-4917-AFD3-4737643D0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35900</xdr:colOff>
      <xdr:row>0</xdr:row>
      <xdr:rowOff>1</xdr:rowOff>
    </xdr:from>
    <xdr:to>
      <xdr:col>6</xdr:col>
      <xdr:colOff>428626</xdr:colOff>
      <xdr:row>2</xdr:row>
      <xdr:rowOff>295275</xdr:rowOff>
    </xdr:to>
    <xdr:pic>
      <xdr:nvPicPr>
        <xdr:cNvPr id="2" name="Рисунок 1" descr="C:\Users\пк\Desktop\arsenal_logo.png">
          <a:extLst>
            <a:ext uri="{FF2B5EF4-FFF2-40B4-BE49-F238E27FC236}">
              <a16:creationId xmlns:a16="http://schemas.microsoft.com/office/drawing/2014/main" id="{0D29A0CA-1009-40D2-B702-051B3AD49D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4450" y="1"/>
          <a:ext cx="21453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35900</xdr:colOff>
      <xdr:row>0</xdr:row>
      <xdr:rowOff>1</xdr:rowOff>
    </xdr:from>
    <xdr:to>
      <xdr:col>6</xdr:col>
      <xdr:colOff>428625</xdr:colOff>
      <xdr:row>2</xdr:row>
      <xdr:rowOff>314325</xdr:rowOff>
    </xdr:to>
    <xdr:pic>
      <xdr:nvPicPr>
        <xdr:cNvPr id="3" name="Рисунок 2" descr="C:\Users\пк\Desktop\arsenal_logo.png">
          <a:extLst>
            <a:ext uri="{FF2B5EF4-FFF2-40B4-BE49-F238E27FC236}">
              <a16:creationId xmlns:a16="http://schemas.microsoft.com/office/drawing/2014/main" id="{1A939125-ECE4-40C3-9FD4-EAF7C71A2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4450" y="1"/>
          <a:ext cx="2145325" cy="657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BA06-3D36-4E09-B9A4-DE77265491FB}">
  <dimension ref="A1:I40"/>
  <sheetViews>
    <sheetView tabSelected="1" workbookViewId="0">
      <selection activeCell="I2" sqref="I2"/>
    </sheetView>
  </sheetViews>
  <sheetFormatPr defaultRowHeight="15" x14ac:dyDescent="0.25"/>
  <cols>
    <col min="1" max="1" width="3.7109375" customWidth="1"/>
    <col min="2" max="2" width="12.85546875" customWidth="1"/>
    <col min="3" max="3" width="38" customWidth="1"/>
    <col min="4" max="4" width="8.7109375" customWidth="1"/>
    <col min="5" max="5" width="5.85546875" customWidth="1"/>
    <col min="6" max="6" width="11.7109375" customWidth="1"/>
    <col min="7" max="7" width="9.7109375" customWidth="1"/>
  </cols>
  <sheetData>
    <row r="1" spans="1:9" ht="14.1" customHeight="1" x14ac:dyDescent="0.25">
      <c r="A1" s="1" t="s">
        <v>0</v>
      </c>
      <c r="B1" s="1"/>
      <c r="C1" s="1"/>
      <c r="D1" s="2"/>
      <c r="E1" s="2"/>
      <c r="F1" s="2"/>
      <c r="G1" s="2"/>
      <c r="H1" s="3"/>
      <c r="I1" s="40">
        <v>85</v>
      </c>
    </row>
    <row r="2" spans="1:9" ht="14.1" customHeight="1" x14ac:dyDescent="0.25">
      <c r="A2" s="1"/>
      <c r="B2" s="1"/>
      <c r="C2" s="1"/>
      <c r="D2" s="2"/>
      <c r="E2" s="2"/>
      <c r="F2" s="2"/>
      <c r="G2" s="2"/>
      <c r="H2" s="3"/>
      <c r="I2" s="3"/>
    </row>
    <row r="3" spans="1:9" ht="39.950000000000003" customHeight="1" x14ac:dyDescent="0.25">
      <c r="A3" s="4"/>
      <c r="B3" s="4"/>
      <c r="C3" s="4"/>
      <c r="D3" s="5"/>
      <c r="E3" s="5"/>
      <c r="F3" s="5"/>
      <c r="G3" s="5"/>
      <c r="H3" s="3"/>
      <c r="I3" s="3"/>
    </row>
    <row r="4" spans="1:9" ht="14.1" customHeight="1" x14ac:dyDescent="0.25">
      <c r="A4" s="6" t="s">
        <v>1</v>
      </c>
      <c r="B4" s="6"/>
      <c r="C4" s="6"/>
      <c r="D4" s="7" t="s">
        <v>2</v>
      </c>
      <c r="E4" s="8">
        <v>42007681</v>
      </c>
      <c r="F4" s="9"/>
      <c r="G4" s="9"/>
      <c r="H4" s="3"/>
      <c r="I4" s="3"/>
    </row>
    <row r="5" spans="1:9" ht="14.1" customHeight="1" x14ac:dyDescent="0.25">
      <c r="A5" s="10"/>
      <c r="B5" s="10"/>
      <c r="C5" s="10"/>
      <c r="D5" s="11" t="s">
        <v>3</v>
      </c>
      <c r="E5" s="12" t="s">
        <v>4</v>
      </c>
      <c r="F5" s="12"/>
      <c r="G5" s="12"/>
      <c r="H5" s="3"/>
      <c r="I5" s="3"/>
    </row>
    <row r="6" spans="1:9" ht="14.1" customHeight="1" x14ac:dyDescent="0.25">
      <c r="A6" s="13" t="s">
        <v>5</v>
      </c>
      <c r="B6" s="13"/>
      <c r="C6" s="13"/>
      <c r="D6" s="14"/>
      <c r="E6" s="15"/>
      <c r="F6" s="15"/>
      <c r="G6" s="15"/>
      <c r="H6" s="3"/>
      <c r="I6" s="3"/>
    </row>
    <row r="7" spans="1:9" ht="14.1" customHeight="1" x14ac:dyDescent="0.25">
      <c r="A7" s="16" t="s">
        <v>6</v>
      </c>
      <c r="B7" s="17"/>
      <c r="C7" s="17" t="s">
        <v>7</v>
      </c>
      <c r="D7" s="18" t="s">
        <v>3</v>
      </c>
      <c r="E7" s="19" t="s">
        <v>8</v>
      </c>
      <c r="F7" s="19"/>
      <c r="G7" s="19"/>
      <c r="H7" s="3"/>
      <c r="I7" s="3"/>
    </row>
    <row r="8" spans="1:9" ht="14.1" customHeight="1" x14ac:dyDescent="0.25">
      <c r="A8" s="20" t="s">
        <v>9</v>
      </c>
      <c r="B8" s="21"/>
      <c r="C8" s="22"/>
      <c r="D8" s="23"/>
      <c r="E8" s="12"/>
      <c r="F8" s="12"/>
      <c r="G8" s="12"/>
      <c r="H8" s="3"/>
      <c r="I8" s="3"/>
    </row>
    <row r="9" spans="1:9" ht="14.1" customHeight="1" x14ac:dyDescent="0.25">
      <c r="A9" s="24" t="s">
        <v>10</v>
      </c>
      <c r="B9" s="24"/>
      <c r="C9" s="25"/>
      <c r="D9" s="26"/>
      <c r="E9" s="15"/>
      <c r="F9" s="15"/>
      <c r="G9" s="15"/>
      <c r="H9" s="3"/>
      <c r="I9" s="3"/>
    </row>
    <row r="10" spans="1:9" ht="27.95" customHeight="1" x14ac:dyDescent="0.25">
      <c r="A10" s="27" t="s">
        <v>11</v>
      </c>
      <c r="B10" s="27"/>
      <c r="C10" s="28"/>
      <c r="D10" s="28"/>
      <c r="E10" s="28"/>
      <c r="F10" s="28"/>
      <c r="G10" s="28"/>
      <c r="H10" s="3"/>
      <c r="I10" s="3"/>
    </row>
    <row r="11" spans="1:9" ht="14.1" customHeight="1" x14ac:dyDescent="0.25">
      <c r="A11" s="29"/>
      <c r="B11" s="29"/>
      <c r="C11" s="30"/>
      <c r="D11" s="30"/>
      <c r="E11" s="30"/>
      <c r="F11" s="30"/>
      <c r="G11" s="30"/>
      <c r="H11" s="3"/>
      <c r="I11" s="3"/>
    </row>
    <row r="12" spans="1:9" ht="21.95" customHeight="1" x14ac:dyDescent="0.25">
      <c r="A12" s="31" t="s">
        <v>12</v>
      </c>
      <c r="B12" s="31"/>
      <c r="C12" s="32" t="s">
        <v>13</v>
      </c>
      <c r="D12" s="32"/>
      <c r="E12" s="32"/>
      <c r="F12" s="32"/>
      <c r="G12" s="32"/>
      <c r="H12" s="33"/>
      <c r="I12" s="33"/>
    </row>
    <row r="13" spans="1:9" ht="14.1" customHeight="1" x14ac:dyDescent="0.25">
      <c r="A13" s="34"/>
      <c r="B13" s="34"/>
      <c r="C13" s="35"/>
      <c r="D13" s="35"/>
      <c r="E13" s="35"/>
      <c r="F13" s="35"/>
      <c r="G13" s="35"/>
      <c r="H13" s="3"/>
      <c r="I13" s="3"/>
    </row>
    <row r="14" spans="1:9" ht="21.95" customHeight="1" x14ac:dyDescent="0.25">
      <c r="A14" s="31" t="s">
        <v>14</v>
      </c>
      <c r="B14" s="31"/>
      <c r="C14" s="32"/>
      <c r="D14" s="32"/>
      <c r="E14" s="32"/>
      <c r="F14" s="32"/>
      <c r="G14" s="32"/>
      <c r="H14" s="36"/>
      <c r="I14" s="36"/>
    </row>
    <row r="15" spans="1:9" ht="14.1" customHeight="1" thickBot="1" x14ac:dyDescent="0.3">
      <c r="A15" s="37"/>
      <c r="B15" s="37"/>
      <c r="C15" s="37"/>
      <c r="D15" s="37"/>
      <c r="E15" s="37"/>
      <c r="F15" s="37"/>
      <c r="G15" s="37"/>
      <c r="H15" s="36"/>
      <c r="I15" s="36"/>
    </row>
    <row r="16" spans="1:9" ht="14.1" customHeight="1" x14ac:dyDescent="0.25">
      <c r="A16" s="49" t="s">
        <v>15</v>
      </c>
      <c r="B16" s="38" t="s">
        <v>16</v>
      </c>
      <c r="C16" s="38" t="s">
        <v>17</v>
      </c>
      <c r="D16" s="39" t="s">
        <v>18</v>
      </c>
      <c r="E16" s="39" t="s">
        <v>19</v>
      </c>
      <c r="F16" s="60" t="s">
        <v>20</v>
      </c>
      <c r="G16" s="61" t="s">
        <v>21</v>
      </c>
      <c r="H16" s="3"/>
      <c r="I16" s="3"/>
    </row>
    <row r="17" spans="1:9" x14ac:dyDescent="0.25">
      <c r="A17" s="62">
        <v>1</v>
      </c>
      <c r="B17" s="50">
        <v>29369</v>
      </c>
      <c r="C17" s="52" t="s">
        <v>22</v>
      </c>
      <c r="D17" s="53">
        <v>5</v>
      </c>
      <c r="E17" s="55" t="s">
        <v>25</v>
      </c>
      <c r="F17" s="57">
        <f>ROUNDUP(EURO_CURS*H17,2)</f>
        <v>4809.3</v>
      </c>
      <c r="G17" s="69">
        <f>F17*D17</f>
        <v>24046.5</v>
      </c>
      <c r="H17" s="58">
        <v>56.58</v>
      </c>
      <c r="I17" s="47">
        <f>H17*D17</f>
        <v>282.89999999999998</v>
      </c>
    </row>
    <row r="18" spans="1:9" x14ac:dyDescent="0.25">
      <c r="A18" s="62">
        <v>2</v>
      </c>
      <c r="B18" s="51">
        <v>75068273</v>
      </c>
      <c r="C18" s="52" t="s">
        <v>23</v>
      </c>
      <c r="D18" s="54">
        <v>2</v>
      </c>
      <c r="E18" s="56" t="s">
        <v>25</v>
      </c>
      <c r="F18" s="57">
        <f>ROUNDUP(EURO_CURS*H18,2)</f>
        <v>3002.2</v>
      </c>
      <c r="G18" s="69">
        <f t="shared" ref="G18:G19" si="0">F18*D18</f>
        <v>6004.4</v>
      </c>
      <c r="H18" s="59">
        <v>35.32</v>
      </c>
      <c r="I18" s="47">
        <f t="shared" ref="I18:I19" si="1">H18*D18</f>
        <v>70.64</v>
      </c>
    </row>
    <row r="19" spans="1:9" ht="15.75" thickBot="1" x14ac:dyDescent="0.3">
      <c r="A19" s="63">
        <v>3</v>
      </c>
      <c r="B19" s="64">
        <v>2874468</v>
      </c>
      <c r="C19" s="65" t="s">
        <v>24</v>
      </c>
      <c r="D19" s="66">
        <v>2</v>
      </c>
      <c r="E19" s="67" t="s">
        <v>25</v>
      </c>
      <c r="F19" s="68">
        <f>ROUNDUP(EURO_CURS*H19,2)</f>
        <v>9399.2999999999993</v>
      </c>
      <c r="G19" s="70">
        <f t="shared" si="0"/>
        <v>18798.599999999999</v>
      </c>
      <c r="H19" s="59">
        <v>110.58</v>
      </c>
      <c r="I19" s="47">
        <f t="shared" si="1"/>
        <v>221.16</v>
      </c>
    </row>
    <row r="20" spans="1:9" ht="14.1" customHeight="1" x14ac:dyDescent="0.25">
      <c r="A20" s="71" t="s">
        <v>26</v>
      </c>
      <c r="B20" s="71"/>
      <c r="C20" s="71"/>
      <c r="D20" s="71"/>
      <c r="E20" s="71"/>
      <c r="F20" s="71"/>
      <c r="G20" s="72">
        <f>SUM(G17:G19)</f>
        <v>48849.5</v>
      </c>
    </row>
    <row r="21" spans="1:9" ht="14.1" customHeight="1" x14ac:dyDescent="0.25">
      <c r="A21" s="71" t="s">
        <v>27</v>
      </c>
      <c r="B21" s="71"/>
      <c r="C21" s="71"/>
      <c r="D21" s="71"/>
      <c r="E21" s="71"/>
      <c r="F21" s="71"/>
      <c r="G21" s="72">
        <f>ROUNDUP(G22-G20,2)</f>
        <v>9769.9</v>
      </c>
    </row>
    <row r="22" spans="1:9" ht="14.1" customHeight="1" x14ac:dyDescent="0.25">
      <c r="A22" s="73" t="s">
        <v>28</v>
      </c>
      <c r="B22" s="73"/>
      <c r="C22" s="73"/>
      <c r="D22" s="73"/>
      <c r="E22" s="73"/>
      <c r="F22" s="73"/>
      <c r="G22" s="72">
        <f>ROUND(G20*1.2,2)</f>
        <v>58619.4</v>
      </c>
    </row>
    <row r="23" spans="1:9" ht="14.1" customHeight="1" x14ac:dyDescent="0.25">
      <c r="A23" s="74" t="s">
        <v>29</v>
      </c>
      <c r="B23" s="74"/>
      <c r="C23" s="74"/>
      <c r="D23" s="74"/>
      <c r="E23" s="74"/>
      <c r="F23" s="74"/>
      <c r="G23" s="74"/>
    </row>
    <row r="24" spans="1:9" ht="14.1" customHeight="1" x14ac:dyDescent="0.25">
      <c r="A24" s="75" t="s">
        <v>30</v>
      </c>
      <c r="B24" s="75"/>
      <c r="C24" s="4"/>
      <c r="D24" s="4"/>
      <c r="E24" s="4"/>
      <c r="F24" s="4"/>
      <c r="G24" s="4"/>
    </row>
    <row r="25" spans="1:9" ht="14.1" customHeight="1" thickBot="1" x14ac:dyDescent="0.3">
      <c r="A25" s="76"/>
      <c r="B25" s="76"/>
      <c r="C25" s="76"/>
      <c r="D25" s="77"/>
      <c r="E25" s="77"/>
      <c r="F25" s="78"/>
      <c r="G25" s="78"/>
    </row>
    <row r="26" spans="1:9" ht="14.1" customHeight="1" x14ac:dyDescent="0.25">
      <c r="A26" s="3" t="s">
        <v>31</v>
      </c>
      <c r="B26" s="3"/>
      <c r="C26" s="79"/>
      <c r="D26" s="80"/>
      <c r="E26" s="80"/>
      <c r="F26" s="81"/>
      <c r="G26" s="81"/>
    </row>
    <row r="27" spans="1:9" ht="14.1" customHeight="1" x14ac:dyDescent="0.25">
      <c r="A27" s="82" t="s">
        <v>32</v>
      </c>
      <c r="B27" s="82"/>
      <c r="C27" s="83" t="s">
        <v>33</v>
      </c>
      <c r="D27" s="84"/>
      <c r="E27" s="84"/>
      <c r="F27" s="85" t="s">
        <v>34</v>
      </c>
      <c r="G27" s="85"/>
    </row>
    <row r="28" spans="1:9" ht="14.1" customHeight="1" x14ac:dyDescent="0.25">
      <c r="A28" s="86" t="s">
        <v>31</v>
      </c>
      <c r="B28" s="86"/>
      <c r="C28" s="87" t="s">
        <v>35</v>
      </c>
      <c r="D28" s="88" t="s">
        <v>36</v>
      </c>
      <c r="E28" s="88"/>
      <c r="F28" s="89" t="s">
        <v>37</v>
      </c>
      <c r="G28" s="89"/>
    </row>
    <row r="29" spans="1:9" ht="14.1" customHeight="1" x14ac:dyDescent="0.25">
      <c r="A29" s="3"/>
      <c r="B29" s="3"/>
      <c r="C29" s="90"/>
      <c r="D29" s="91"/>
      <c r="E29" s="81"/>
      <c r="F29" s="81"/>
      <c r="G29" s="3"/>
    </row>
    <row r="30" spans="1:9" ht="14.1" customHeight="1" x14ac:dyDescent="0.25">
      <c r="A30" s="3"/>
      <c r="B30" s="3"/>
      <c r="C30" s="3"/>
      <c r="D30" s="91"/>
      <c r="E30" s="81"/>
      <c r="F30" s="92"/>
      <c r="G30" s="3"/>
    </row>
    <row r="31" spans="1:9" ht="14.1" customHeight="1" x14ac:dyDescent="0.25">
      <c r="A31" s="82" t="s">
        <v>38</v>
      </c>
      <c r="B31" s="82"/>
      <c r="C31" s="33"/>
      <c r="D31" s="84"/>
      <c r="E31" s="84"/>
      <c r="F31" s="85"/>
      <c r="G31" s="85"/>
    </row>
    <row r="32" spans="1:9" ht="14.1" customHeight="1" x14ac:dyDescent="0.25">
      <c r="A32" s="93" t="s">
        <v>31</v>
      </c>
      <c r="B32" s="93"/>
      <c r="C32" s="94" t="s">
        <v>39</v>
      </c>
      <c r="D32" s="88" t="s">
        <v>36</v>
      </c>
      <c r="E32" s="88"/>
      <c r="F32" s="89" t="s">
        <v>37</v>
      </c>
      <c r="G32" s="89"/>
    </row>
    <row r="33" spans="1:7" ht="14.1" customHeight="1" x14ac:dyDescent="0.25"/>
    <row r="34" spans="1:7" ht="14.1" customHeight="1" x14ac:dyDescent="0.25"/>
    <row r="35" spans="1:7" ht="14.1" customHeight="1" x14ac:dyDescent="0.25">
      <c r="A35" s="95" t="s">
        <v>40</v>
      </c>
      <c r="B35" s="95"/>
      <c r="C35" s="96"/>
      <c r="D35" s="84"/>
      <c r="E35" s="84"/>
      <c r="F35" s="85"/>
      <c r="G35" s="85"/>
    </row>
    <row r="36" spans="1:7" ht="14.1" customHeight="1" x14ac:dyDescent="0.25">
      <c r="A36" s="3"/>
      <c r="B36" s="3"/>
      <c r="C36" s="3"/>
      <c r="D36" s="88" t="s">
        <v>36</v>
      </c>
      <c r="E36" s="88"/>
      <c r="F36" s="89" t="s">
        <v>37</v>
      </c>
      <c r="G36" s="89"/>
    </row>
    <row r="37" spans="1:7" ht="14.1" customHeight="1" x14ac:dyDescent="0.25">
      <c r="A37" s="3"/>
      <c r="B37" s="3"/>
      <c r="C37" s="3"/>
      <c r="D37" s="80"/>
      <c r="E37" s="80"/>
      <c r="F37" s="81"/>
      <c r="G37" s="81"/>
    </row>
    <row r="38" spans="1:7" ht="14.1" customHeight="1" x14ac:dyDescent="0.25">
      <c r="A38" s="3"/>
      <c r="B38" s="3"/>
      <c r="C38" s="3"/>
      <c r="D38" s="80" t="s">
        <v>41</v>
      </c>
      <c r="E38" s="80"/>
      <c r="F38" s="81"/>
      <c r="G38" s="81"/>
    </row>
    <row r="39" spans="1:7" x14ac:dyDescent="0.25">
      <c r="A39" s="3"/>
      <c r="B39" s="3"/>
      <c r="C39" s="80"/>
      <c r="D39" s="81"/>
      <c r="E39" s="81"/>
      <c r="F39" s="3"/>
      <c r="G39" s="3"/>
    </row>
    <row r="40" spans="1:7" x14ac:dyDescent="0.25">
      <c r="A40" s="3"/>
      <c r="B40" s="3"/>
      <c r="C40" s="80"/>
      <c r="D40" s="81"/>
      <c r="E40" s="81"/>
      <c r="F40" s="3"/>
      <c r="G40" s="3"/>
    </row>
  </sheetData>
  <mergeCells count="35">
    <mergeCell ref="D36:E36"/>
    <mergeCell ref="F36:G36"/>
    <mergeCell ref="A31:B31"/>
    <mergeCell ref="D31:E31"/>
    <mergeCell ref="F31:G31"/>
    <mergeCell ref="D32:E32"/>
    <mergeCell ref="F32:G32"/>
    <mergeCell ref="A35:B35"/>
    <mergeCell ref="D35:E35"/>
    <mergeCell ref="F35:G35"/>
    <mergeCell ref="A23:G23"/>
    <mergeCell ref="A24:G24"/>
    <mergeCell ref="A27:B27"/>
    <mergeCell ref="D27:E27"/>
    <mergeCell ref="F27:G27"/>
    <mergeCell ref="D28:E28"/>
    <mergeCell ref="F28:G28"/>
    <mergeCell ref="A14:B14"/>
    <mergeCell ref="C14:G14"/>
    <mergeCell ref="A15:G15"/>
    <mergeCell ref="A20:F20"/>
    <mergeCell ref="A21:F21"/>
    <mergeCell ref="A22:F22"/>
    <mergeCell ref="D7:D9"/>
    <mergeCell ref="E7:G9"/>
    <mergeCell ref="A9:B9"/>
    <mergeCell ref="A10:G10"/>
    <mergeCell ref="A12:B12"/>
    <mergeCell ref="C12:G12"/>
    <mergeCell ref="A1:C3"/>
    <mergeCell ref="D1:G3"/>
    <mergeCell ref="A4:C5"/>
    <mergeCell ref="E4:G4"/>
    <mergeCell ref="D5:D6"/>
    <mergeCell ref="E5:G6"/>
  </mergeCells>
  <pageMargins left="0.59055118110236215" right="0.19685039370078738" top="0.19685039370078738" bottom="0.19685039370078738" header="0.19685039370078738" footer="0.19685039370078738"/>
  <pageSetup paperSize="9" orientation="portrait" r:id="rId1"/>
  <headerFooter>
    <oddFooter>&amp;C&amp;"Arial,полужирный"&amp;8Страница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1D88-0FE3-49AF-9227-606434759DB8}">
  <dimension ref="A1:AA18"/>
  <sheetViews>
    <sheetView workbookViewId="0">
      <selection activeCell="F1" sqref="F1:I6"/>
    </sheetView>
  </sheetViews>
  <sheetFormatPr defaultRowHeight="15" x14ac:dyDescent="0.25"/>
  <cols>
    <col min="1" max="1" width="3.7109375" customWidth="1"/>
    <col min="2" max="2" width="14.5703125" customWidth="1"/>
    <col min="3" max="3" width="4.7109375" customWidth="1"/>
    <col min="4" max="4" width="35.5703125" customWidth="1"/>
    <col min="5" max="5" width="32.7109375" customWidth="1"/>
    <col min="6" max="6" width="14.28515625" customWidth="1"/>
    <col min="7" max="7" width="4.7109375" customWidth="1"/>
    <col min="8" max="8" width="16.42578125" customWidth="1"/>
    <col min="9" max="9" width="16.7109375" customWidth="1"/>
    <col min="10" max="10" width="10.7109375" customWidth="1"/>
    <col min="11" max="11" width="12.7109375" customWidth="1"/>
    <col min="12" max="14" width="10.7109375" customWidth="1"/>
    <col min="15" max="15" width="12.28515625" customWidth="1"/>
    <col min="16" max="19" width="10.7109375" customWidth="1"/>
    <col min="20" max="22" width="11.7109375" customWidth="1"/>
    <col min="23" max="26" width="10.7109375" customWidth="1"/>
    <col min="27" max="27" width="30.7109375" customWidth="1"/>
  </cols>
  <sheetData>
    <row r="1" spans="1:27" x14ac:dyDescent="0.25">
      <c r="A1" s="97" t="s">
        <v>42</v>
      </c>
      <c r="B1" s="97"/>
      <c r="C1" s="98"/>
      <c r="D1" s="98"/>
      <c r="E1" s="99"/>
      <c r="F1" s="100" t="str">
        <f>E4</f>
        <v>№И-15</v>
      </c>
      <c r="G1" s="101"/>
      <c r="H1" s="101"/>
      <c r="I1" s="101"/>
      <c r="J1" s="102" t="s">
        <v>43</v>
      </c>
      <c r="K1" s="103" t="s">
        <v>44</v>
      </c>
      <c r="L1" s="104" t="s">
        <v>45</v>
      </c>
      <c r="M1" s="104" t="s">
        <v>46</v>
      </c>
      <c r="N1" s="105" t="s">
        <v>47</v>
      </c>
      <c r="O1" s="105" t="s">
        <v>48</v>
      </c>
      <c r="P1" s="104" t="s">
        <v>49</v>
      </c>
      <c r="Q1" s="106"/>
      <c r="R1" s="107"/>
      <c r="S1" s="106"/>
      <c r="T1" s="106"/>
      <c r="U1" s="106"/>
      <c r="V1" s="106"/>
      <c r="W1" s="108" t="s">
        <v>50</v>
      </c>
      <c r="X1" s="108"/>
      <c r="Y1" s="108"/>
      <c r="Z1" s="104" t="s">
        <v>51</v>
      </c>
      <c r="AA1" s="109"/>
    </row>
    <row r="2" spans="1:27" x14ac:dyDescent="0.25">
      <c r="A2" s="110" t="s">
        <v>52</v>
      </c>
      <c r="B2" s="111"/>
      <c r="C2" s="112"/>
      <c r="D2" s="98"/>
      <c r="E2" s="99"/>
      <c r="F2" s="101"/>
      <c r="G2" s="101"/>
      <c r="H2" s="101"/>
      <c r="I2" s="101"/>
      <c r="J2" s="102"/>
      <c r="K2" s="103" t="s">
        <v>21</v>
      </c>
      <c r="L2" s="104"/>
      <c r="M2" s="104"/>
      <c r="N2" s="105" t="s">
        <v>21</v>
      </c>
      <c r="O2" s="113">
        <v>65</v>
      </c>
      <c r="P2" s="104"/>
      <c r="Q2" s="106"/>
      <c r="R2" s="107"/>
      <c r="S2" s="106"/>
      <c r="T2" s="106"/>
      <c r="U2" s="106"/>
      <c r="V2" s="106"/>
      <c r="W2" s="108"/>
      <c r="X2" s="108"/>
      <c r="Y2" s="108"/>
      <c r="Z2" s="104"/>
      <c r="AA2" s="109"/>
    </row>
    <row r="3" spans="1:27" x14ac:dyDescent="0.25">
      <c r="A3" s="110" t="s">
        <v>53</v>
      </c>
      <c r="B3" s="111"/>
      <c r="C3" s="112" t="s">
        <v>54</v>
      </c>
      <c r="D3" s="98"/>
      <c r="E3" s="99"/>
      <c r="F3" s="101"/>
      <c r="G3" s="101"/>
      <c r="H3" s="101"/>
      <c r="I3" s="101"/>
      <c r="J3" s="102"/>
      <c r="K3" s="103" t="s">
        <v>55</v>
      </c>
      <c r="L3" s="104"/>
      <c r="M3" s="104"/>
      <c r="N3" s="105" t="s">
        <v>55</v>
      </c>
      <c r="O3" s="105" t="s">
        <v>56</v>
      </c>
      <c r="P3" s="104"/>
      <c r="Q3" s="106"/>
      <c r="R3" s="107"/>
      <c r="S3" s="106"/>
      <c r="T3" s="106"/>
      <c r="U3" s="106"/>
      <c r="V3" s="106"/>
      <c r="W3" s="108"/>
      <c r="X3" s="108"/>
      <c r="Y3" s="108"/>
      <c r="Z3" s="104"/>
      <c r="AA3" s="109"/>
    </row>
    <row r="4" spans="1:27" x14ac:dyDescent="0.25">
      <c r="A4" s="110" t="s">
        <v>57</v>
      </c>
      <c r="B4" s="111"/>
      <c r="C4" s="114" t="s">
        <v>58</v>
      </c>
      <c r="D4" s="115"/>
      <c r="E4" s="116" t="s">
        <v>59</v>
      </c>
      <c r="F4" s="101"/>
      <c r="G4" s="101"/>
      <c r="H4" s="101"/>
      <c r="I4" s="101"/>
      <c r="J4" s="117">
        <f>0</f>
        <v>0</v>
      </c>
      <c r="K4" s="118">
        <f>T13*KBON</f>
        <v>0</v>
      </c>
      <c r="L4" s="119">
        <v>0.7</v>
      </c>
      <c r="M4" s="120">
        <f>VC/T13</f>
        <v>0.69991299808595797</v>
      </c>
      <c r="N4" s="121">
        <f>N13+Q13+BON+X13+Z13</f>
        <v>402.24</v>
      </c>
      <c r="O4" s="122">
        <f>(T13*O2)+((T13*1.2*O2)-(T13*O2))</f>
        <v>44826.599999999991</v>
      </c>
      <c r="P4" s="119">
        <v>1.2</v>
      </c>
      <c r="Q4" s="106"/>
      <c r="R4" s="107"/>
      <c r="S4" s="106"/>
      <c r="T4" s="106"/>
      <c r="U4" s="106"/>
      <c r="V4" s="106"/>
      <c r="W4" s="123" t="s">
        <v>60</v>
      </c>
      <c r="X4" s="124" t="s">
        <v>61</v>
      </c>
      <c r="Y4" s="124"/>
      <c r="Z4" s="125">
        <v>0</v>
      </c>
      <c r="AA4" s="109"/>
    </row>
    <row r="5" spans="1:27" x14ac:dyDescent="0.25">
      <c r="A5" s="126"/>
      <c r="B5" s="127"/>
      <c r="C5" s="128" t="s">
        <v>62</v>
      </c>
      <c r="D5" s="129"/>
      <c r="E5" s="130" t="s">
        <v>63</v>
      </c>
      <c r="F5" s="101"/>
      <c r="G5" s="101"/>
      <c r="H5" s="101"/>
      <c r="I5" s="101"/>
      <c r="J5" s="131"/>
      <c r="K5" s="132"/>
      <c r="L5" s="133"/>
      <c r="M5" s="134"/>
      <c r="N5" s="135"/>
      <c r="O5" s="136"/>
      <c r="P5" s="133"/>
      <c r="Q5" s="106"/>
      <c r="R5" s="107"/>
      <c r="S5" s="106"/>
      <c r="T5" s="106"/>
      <c r="U5" s="106"/>
      <c r="V5" s="106"/>
      <c r="W5" s="123" t="s">
        <v>64</v>
      </c>
      <c r="X5" s="124" t="s">
        <v>65</v>
      </c>
      <c r="Y5" s="124"/>
      <c r="Z5" s="137">
        <v>0</v>
      </c>
      <c r="AA5" s="109"/>
    </row>
    <row r="6" spans="1:27" x14ac:dyDescent="0.25">
      <c r="A6" s="138" t="s">
        <v>66</v>
      </c>
      <c r="B6" s="139"/>
      <c r="C6" s="140"/>
      <c r="D6" s="141" t="s">
        <v>67</v>
      </c>
      <c r="E6" s="142" t="s">
        <v>68</v>
      </c>
      <c r="F6" s="101"/>
      <c r="G6" s="101"/>
      <c r="H6" s="101"/>
      <c r="I6" s="101"/>
      <c r="J6" s="106"/>
      <c r="K6" s="106"/>
      <c r="L6" s="143"/>
      <c r="M6" s="106"/>
      <c r="N6" s="106"/>
      <c r="O6" s="107"/>
      <c r="P6" s="106"/>
      <c r="Q6" s="106"/>
      <c r="R6" s="107"/>
      <c r="S6" s="106"/>
      <c r="T6" s="106"/>
      <c r="U6" s="106"/>
      <c r="V6" s="106"/>
      <c r="W6" s="106"/>
      <c r="X6" s="106"/>
      <c r="Y6" s="106"/>
      <c r="Z6" s="106"/>
      <c r="AA6" s="109"/>
    </row>
    <row r="7" spans="1:27" x14ac:dyDescent="0.25">
      <c r="A7" s="144" t="s">
        <v>15</v>
      </c>
      <c r="B7" s="145" t="s">
        <v>16</v>
      </c>
      <c r="C7" s="146" t="s">
        <v>69</v>
      </c>
      <c r="D7" s="147" t="s">
        <v>70</v>
      </c>
      <c r="E7" s="147" t="s">
        <v>71</v>
      </c>
      <c r="F7" s="144" t="s">
        <v>72</v>
      </c>
      <c r="G7" s="144" t="s">
        <v>18</v>
      </c>
      <c r="H7" s="148" t="s">
        <v>73</v>
      </c>
      <c r="I7" s="148" t="s">
        <v>74</v>
      </c>
      <c r="J7" s="103" t="s">
        <v>75</v>
      </c>
      <c r="K7" s="103" t="s">
        <v>75</v>
      </c>
      <c r="L7" s="149" t="s">
        <v>76</v>
      </c>
      <c r="M7" s="103" t="s">
        <v>77</v>
      </c>
      <c r="N7" s="103" t="s">
        <v>77</v>
      </c>
      <c r="O7" s="150" t="s">
        <v>78</v>
      </c>
      <c r="P7" s="103" t="s">
        <v>79</v>
      </c>
      <c r="Q7" s="103" t="s">
        <v>79</v>
      </c>
      <c r="R7" s="150" t="s">
        <v>80</v>
      </c>
      <c r="S7" s="103" t="s">
        <v>81</v>
      </c>
      <c r="T7" s="103" t="s">
        <v>81</v>
      </c>
      <c r="U7" s="103" t="s">
        <v>49</v>
      </c>
      <c r="V7" s="103" t="s">
        <v>49</v>
      </c>
      <c r="W7" s="103" t="s">
        <v>82</v>
      </c>
      <c r="X7" s="103" t="s">
        <v>82</v>
      </c>
      <c r="Y7" s="103" t="s">
        <v>83</v>
      </c>
      <c r="Z7" s="103" t="s">
        <v>83</v>
      </c>
      <c r="AA7" s="151" t="s">
        <v>84</v>
      </c>
    </row>
    <row r="8" spans="1:27" x14ac:dyDescent="0.25">
      <c r="A8" s="144"/>
      <c r="B8" s="145"/>
      <c r="C8" s="146"/>
      <c r="D8" s="152"/>
      <c r="E8" s="152"/>
      <c r="F8" s="144"/>
      <c r="G8" s="144"/>
      <c r="H8" s="148"/>
      <c r="I8" s="148"/>
      <c r="J8" s="103" t="s">
        <v>85</v>
      </c>
      <c r="K8" s="103" t="s">
        <v>21</v>
      </c>
      <c r="L8" s="149"/>
      <c r="M8" s="103" t="s">
        <v>85</v>
      </c>
      <c r="N8" s="103" t="s">
        <v>21</v>
      </c>
      <c r="O8" s="150"/>
      <c r="P8" s="103" t="s">
        <v>85</v>
      </c>
      <c r="Q8" s="103" t="s">
        <v>21</v>
      </c>
      <c r="R8" s="150"/>
      <c r="S8" s="103" t="s">
        <v>85</v>
      </c>
      <c r="T8" s="103" t="s">
        <v>21</v>
      </c>
      <c r="U8" s="103" t="s">
        <v>85</v>
      </c>
      <c r="V8" s="103" t="s">
        <v>21</v>
      </c>
      <c r="W8" s="103" t="s">
        <v>85</v>
      </c>
      <c r="X8" s="103" t="s">
        <v>21</v>
      </c>
      <c r="Y8" s="103" t="s">
        <v>85</v>
      </c>
      <c r="Z8" s="103" t="s">
        <v>21</v>
      </c>
      <c r="AA8" s="153"/>
    </row>
    <row r="9" spans="1:27" x14ac:dyDescent="0.25">
      <c r="A9" s="154"/>
      <c r="B9" s="145"/>
      <c r="C9" s="146"/>
      <c r="D9" s="155"/>
      <c r="E9" s="155"/>
      <c r="F9" s="144"/>
      <c r="G9" s="156" t="s">
        <v>86</v>
      </c>
      <c r="H9" s="148"/>
      <c r="I9" s="148"/>
      <c r="J9" s="103" t="s">
        <v>55</v>
      </c>
      <c r="K9" s="103" t="s">
        <v>55</v>
      </c>
      <c r="L9" s="149"/>
      <c r="M9" s="103" t="s">
        <v>55</v>
      </c>
      <c r="N9" s="103" t="s">
        <v>55</v>
      </c>
      <c r="O9" s="150"/>
      <c r="P9" s="103" t="s">
        <v>55</v>
      </c>
      <c r="Q9" s="103" t="s">
        <v>55</v>
      </c>
      <c r="R9" s="150"/>
      <c r="S9" s="103" t="s">
        <v>55</v>
      </c>
      <c r="T9" s="103" t="s">
        <v>55</v>
      </c>
      <c r="U9" s="103" t="s">
        <v>55</v>
      </c>
      <c r="V9" s="103" t="s">
        <v>55</v>
      </c>
      <c r="W9" s="103" t="s">
        <v>55</v>
      </c>
      <c r="X9" s="103" t="s">
        <v>55</v>
      </c>
      <c r="Y9" s="103" t="s">
        <v>55</v>
      </c>
      <c r="Z9" s="103" t="s">
        <v>55</v>
      </c>
      <c r="AA9" s="157"/>
    </row>
    <row r="10" spans="1:27" x14ac:dyDescent="0.25">
      <c r="A10" s="158">
        <f>A9+1</f>
        <v>1</v>
      </c>
      <c r="B10" s="41">
        <v>29369</v>
      </c>
      <c r="C10" s="159">
        <v>0</v>
      </c>
      <c r="D10" s="55">
        <v>28080</v>
      </c>
      <c r="E10" s="160" t="s">
        <v>87</v>
      </c>
      <c r="F10" s="161"/>
      <c r="G10" s="43">
        <v>5</v>
      </c>
      <c r="H10" s="45" t="s">
        <v>88</v>
      </c>
      <c r="I10" s="45" t="s">
        <v>89</v>
      </c>
      <c r="J10" s="162">
        <v>66</v>
      </c>
      <c r="K10" s="47">
        <f>J10*G10</f>
        <v>330</v>
      </c>
      <c r="L10" s="163">
        <v>0.4</v>
      </c>
      <c r="M10" s="47">
        <f>J10*(1-L10)</f>
        <v>39.6</v>
      </c>
      <c r="N10" s="47">
        <f>M10*G10</f>
        <v>198</v>
      </c>
      <c r="O10" s="161">
        <v>0</v>
      </c>
      <c r="P10" s="47">
        <f>M10*O10</f>
        <v>0</v>
      </c>
      <c r="Q10" s="47">
        <f>P10*G10</f>
        <v>0</v>
      </c>
      <c r="R10" s="164">
        <f>(1-L10)*(1+O10)/(KPE-KBON-KCOM2)</f>
        <v>0.85714285714285721</v>
      </c>
      <c r="S10" s="47">
        <f>ROUNDUP(J10*R10+W10*(1/(KPE-KBON)),2)</f>
        <v>56.58</v>
      </c>
      <c r="T10" s="47">
        <f>S10*G10</f>
        <v>282.89999999999998</v>
      </c>
      <c r="U10" s="47">
        <f>ROUNDUP(((S10*НДС)-S10),2)</f>
        <v>11.32</v>
      </c>
      <c r="V10" s="47">
        <f>U10*G10</f>
        <v>56.6</v>
      </c>
      <c r="W10" s="47">
        <f>J10*R10*KCOM1</f>
        <v>0</v>
      </c>
      <c r="X10" s="47">
        <f>W10*G10</f>
        <v>0</v>
      </c>
      <c r="Y10" s="47">
        <f>S10*KCOM2</f>
        <v>0</v>
      </c>
      <c r="Z10" s="47">
        <f>Y10*G10</f>
        <v>0</v>
      </c>
      <c r="AA10" s="45" t="s">
        <v>25</v>
      </c>
    </row>
    <row r="11" spans="1:27" x14ac:dyDescent="0.25">
      <c r="A11" s="165">
        <f>A10+1</f>
        <v>2</v>
      </c>
      <c r="B11" s="42">
        <v>75068273</v>
      </c>
      <c r="C11" s="166">
        <v>0</v>
      </c>
      <c r="D11" s="56">
        <v>58332</v>
      </c>
      <c r="E11" s="167" t="s">
        <v>90</v>
      </c>
      <c r="F11" s="168"/>
      <c r="G11" s="44">
        <v>2</v>
      </c>
      <c r="H11" s="46" t="s">
        <v>88</v>
      </c>
      <c r="I11" s="46" t="s">
        <v>89</v>
      </c>
      <c r="J11" s="169">
        <v>41.2</v>
      </c>
      <c r="K11" s="48">
        <f>J11*G11</f>
        <v>82.4</v>
      </c>
      <c r="L11" s="170">
        <v>0.4</v>
      </c>
      <c r="M11" s="48">
        <f>J11*(1-L11)</f>
        <v>24.720000000000002</v>
      </c>
      <c r="N11" s="48">
        <f>M11*G11</f>
        <v>49.440000000000005</v>
      </c>
      <c r="O11" s="168">
        <v>0</v>
      </c>
      <c r="P11" s="48">
        <f>M11*O11</f>
        <v>0</v>
      </c>
      <c r="Q11" s="48">
        <f>P11*G11</f>
        <v>0</v>
      </c>
      <c r="R11" s="171">
        <f>(1-L11)*(1+O11)/(KPE-KBON-KCOM2)</f>
        <v>0.85714285714285721</v>
      </c>
      <c r="S11" s="48">
        <f>ROUNDUP(J11*R11+W11*(1/(KPE-KBON)),2)</f>
        <v>35.32</v>
      </c>
      <c r="T11" s="48">
        <f>S11*G11</f>
        <v>70.64</v>
      </c>
      <c r="U11" s="48">
        <f>ROUNDUP(((S11*НДС)-S11),2)</f>
        <v>7.0699999999999994</v>
      </c>
      <c r="V11" s="48">
        <f>U11*G11</f>
        <v>14.139999999999999</v>
      </c>
      <c r="W11" s="48">
        <f>J11*R11*KCOM1</f>
        <v>0</v>
      </c>
      <c r="X11" s="48">
        <f>W11*G11</f>
        <v>0</v>
      </c>
      <c r="Y11" s="48">
        <f>S11*KCOM2</f>
        <v>0</v>
      </c>
      <c r="Z11" s="48">
        <f>Y11*G11</f>
        <v>0</v>
      </c>
      <c r="AA11" s="46" t="s">
        <v>25</v>
      </c>
    </row>
    <row r="12" spans="1:27" x14ac:dyDescent="0.25">
      <c r="A12" s="165">
        <f>A11+1</f>
        <v>3</v>
      </c>
      <c r="B12" s="42">
        <v>2874468</v>
      </c>
      <c r="C12" s="166">
        <v>0</v>
      </c>
      <c r="D12" s="56">
        <v>5656100</v>
      </c>
      <c r="E12" s="167" t="s">
        <v>90</v>
      </c>
      <c r="F12" s="168"/>
      <c r="G12" s="44">
        <v>2</v>
      </c>
      <c r="H12" s="46" t="s">
        <v>88</v>
      </c>
      <c r="I12" s="46" t="s">
        <v>89</v>
      </c>
      <c r="J12" s="169">
        <v>129</v>
      </c>
      <c r="K12" s="48">
        <f>J12*G12</f>
        <v>258</v>
      </c>
      <c r="L12" s="170">
        <v>0.4</v>
      </c>
      <c r="M12" s="48">
        <f>J12*(1-L12)</f>
        <v>77.399999999999991</v>
      </c>
      <c r="N12" s="48">
        <f>M12*G12</f>
        <v>154.79999999999998</v>
      </c>
      <c r="O12" s="168">
        <v>0</v>
      </c>
      <c r="P12" s="48">
        <f>M12*O12</f>
        <v>0</v>
      </c>
      <c r="Q12" s="48">
        <f>P12*G12</f>
        <v>0</v>
      </c>
      <c r="R12" s="171">
        <f>(1-L12)*(1+O12)/(KPE-KBON-KCOM2)</f>
        <v>0.85714285714285721</v>
      </c>
      <c r="S12" s="48">
        <f>ROUNDUP(J12*R12+W12*(1/(KPE-KBON)),2)</f>
        <v>110.58</v>
      </c>
      <c r="T12" s="48">
        <f>S12*G12</f>
        <v>221.16</v>
      </c>
      <c r="U12" s="48">
        <f>ROUNDUP(((S12*НДС)-S12),2)</f>
        <v>22.12</v>
      </c>
      <c r="V12" s="48">
        <f>U12*G12</f>
        <v>44.24</v>
      </c>
      <c r="W12" s="48">
        <f>J12*R12*KCOM1</f>
        <v>0</v>
      </c>
      <c r="X12" s="48">
        <f>W12*G12</f>
        <v>0</v>
      </c>
      <c r="Y12" s="48">
        <f>S12*KCOM2</f>
        <v>0</v>
      </c>
      <c r="Z12" s="48">
        <f>Y12*G12</f>
        <v>0</v>
      </c>
      <c r="AA12" s="46" t="s">
        <v>25</v>
      </c>
    </row>
    <row r="13" spans="1:27" x14ac:dyDescent="0.25">
      <c r="A13" s="172" t="s">
        <v>91</v>
      </c>
      <c r="B13" s="172"/>
      <c r="C13" s="172"/>
      <c r="D13" s="172"/>
      <c r="E13" s="172"/>
      <c r="F13" s="172"/>
      <c r="G13" s="173"/>
      <c r="H13" s="174"/>
      <c r="I13" s="174"/>
      <c r="J13" s="175"/>
      <c r="K13" s="176">
        <f>SUM(K10:K12)</f>
        <v>670.4</v>
      </c>
      <c r="L13" s="177"/>
      <c r="M13" s="175"/>
      <c r="N13" s="176">
        <f>SUM(N10:N12)</f>
        <v>402.24</v>
      </c>
      <c r="O13" s="178"/>
      <c r="P13" s="176"/>
      <c r="Q13" s="176">
        <f>SUM(Q10:Q12)</f>
        <v>0</v>
      </c>
      <c r="R13" s="178"/>
      <c r="S13" s="176"/>
      <c r="T13" s="179">
        <f>SUM(T10:T12)</f>
        <v>574.69999999999993</v>
      </c>
      <c r="U13" s="175"/>
      <c r="V13" s="175">
        <f>SUM(V10:V12)</f>
        <v>114.97999999999999</v>
      </c>
      <c r="W13" s="175"/>
      <c r="X13" s="176">
        <f>SUM(X10:X12)</f>
        <v>0</v>
      </c>
      <c r="Y13" s="175"/>
      <c r="Z13" s="176">
        <f>SUM(Z10:Z12)</f>
        <v>0</v>
      </c>
      <c r="AA13" s="180"/>
    </row>
    <row r="14" spans="1:27" x14ac:dyDescent="0.25">
      <c r="A14" s="181"/>
      <c r="B14" s="182"/>
      <c r="C14" s="183"/>
      <c r="D14" s="184"/>
      <c r="E14" s="184"/>
      <c r="F14" s="181"/>
      <c r="G14" s="181"/>
      <c r="H14" s="185"/>
      <c r="I14" s="185"/>
      <c r="J14" s="186"/>
      <c r="K14" s="186"/>
      <c r="L14" s="187"/>
      <c r="M14" s="186"/>
      <c r="N14" s="186"/>
      <c r="O14" s="188"/>
      <c r="P14" s="186"/>
      <c r="Q14" s="186"/>
      <c r="R14" s="188"/>
      <c r="S14" s="186"/>
      <c r="T14" s="186"/>
      <c r="U14" s="186"/>
      <c r="V14" s="186"/>
      <c r="W14" s="186"/>
      <c r="X14" s="186"/>
      <c r="Y14" s="186"/>
      <c r="Z14" s="186"/>
      <c r="AA14" s="185"/>
    </row>
    <row r="15" spans="1:27" x14ac:dyDescent="0.25">
      <c r="A15" s="181"/>
      <c r="B15" s="182"/>
      <c r="C15" s="189"/>
      <c r="D15" s="184"/>
      <c r="E15" s="184"/>
      <c r="F15" s="181"/>
      <c r="G15" s="181"/>
      <c r="H15" s="185"/>
      <c r="I15" s="185"/>
      <c r="J15" s="186"/>
      <c r="K15" s="186"/>
      <c r="L15" s="187"/>
      <c r="M15" s="186"/>
      <c r="N15" s="186"/>
      <c r="O15" s="188"/>
      <c r="P15" s="186"/>
      <c r="Q15" s="186"/>
      <c r="R15" s="188"/>
      <c r="S15" s="186"/>
      <c r="T15" s="186"/>
      <c r="U15" s="186"/>
      <c r="V15" s="186"/>
      <c r="W15" s="186"/>
      <c r="X15" s="186"/>
      <c r="Y15" s="186"/>
      <c r="Z15" s="186"/>
      <c r="AA15" s="185"/>
    </row>
    <row r="16" spans="1:27" x14ac:dyDescent="0.25">
      <c r="A16" s="190"/>
      <c r="B16" s="191"/>
      <c r="C16" s="190"/>
      <c r="D16" s="192"/>
      <c r="E16" s="192"/>
      <c r="F16" s="190"/>
      <c r="G16" s="190"/>
      <c r="H16" s="109"/>
      <c r="I16" s="109"/>
      <c r="J16" s="106"/>
      <c r="K16" s="106"/>
      <c r="L16" s="143"/>
      <c r="M16" s="106"/>
      <c r="N16" s="106"/>
      <c r="O16" s="107"/>
      <c r="P16" s="106"/>
      <c r="Q16" s="106"/>
      <c r="R16" s="107"/>
      <c r="S16" s="106"/>
      <c r="T16" s="106"/>
      <c r="U16" s="106"/>
      <c r="V16" s="106"/>
      <c r="W16" s="106"/>
      <c r="X16" s="106"/>
      <c r="Y16" s="106"/>
      <c r="Z16" s="106"/>
      <c r="AA16" s="109"/>
    </row>
    <row r="17" spans="1:27" x14ac:dyDescent="0.25">
      <c r="A17" s="190"/>
      <c r="B17" s="191"/>
      <c r="C17" s="190"/>
      <c r="D17" s="192"/>
      <c r="E17" s="192"/>
      <c r="F17" s="190"/>
      <c r="G17" s="190"/>
      <c r="H17" s="109"/>
      <c r="I17" s="109"/>
      <c r="J17" s="106"/>
      <c r="K17" s="106"/>
      <c r="L17" s="143"/>
      <c r="M17" s="106"/>
      <c r="N17" s="106"/>
      <c r="O17" s="107"/>
      <c r="P17" s="106"/>
      <c r="Q17" s="106"/>
      <c r="R17" s="107"/>
      <c r="S17" s="106"/>
      <c r="T17" s="106"/>
      <c r="U17" s="106"/>
      <c r="V17" s="106"/>
      <c r="W17" s="106"/>
      <c r="X17" s="106"/>
      <c r="Y17" s="106"/>
      <c r="Z17" s="106"/>
      <c r="AA17" s="109"/>
    </row>
    <row r="18" spans="1:27" x14ac:dyDescent="0.25">
      <c r="A18" s="190"/>
      <c r="B18" s="191"/>
      <c r="C18" s="190"/>
      <c r="D18" s="192"/>
      <c r="E18" s="192"/>
      <c r="F18" s="190"/>
      <c r="G18" s="190"/>
      <c r="H18" s="109"/>
      <c r="I18" s="109"/>
      <c r="J18" s="106"/>
      <c r="K18" s="106"/>
      <c r="L18" s="143"/>
      <c r="M18" s="106"/>
      <c r="N18" s="106"/>
      <c r="O18" s="107"/>
      <c r="P18" s="106"/>
      <c r="Q18" s="106"/>
      <c r="R18" s="107"/>
      <c r="S18" s="106"/>
      <c r="T18" s="106"/>
      <c r="U18" s="106"/>
      <c r="V18" s="106"/>
      <c r="W18" s="106"/>
      <c r="X18" s="106"/>
      <c r="Y18" s="106"/>
      <c r="Z18" s="106"/>
      <c r="AA18" s="109"/>
    </row>
  </sheetData>
  <mergeCells count="39">
    <mergeCell ref="I7:I9"/>
    <mergeCell ref="L7:L9"/>
    <mergeCell ref="O7:O9"/>
    <mergeCell ref="R7:R9"/>
    <mergeCell ref="AA7:AA9"/>
    <mergeCell ref="A13:F13"/>
    <mergeCell ref="C5:D5"/>
    <mergeCell ref="X5:Y5"/>
    <mergeCell ref="A7:A9"/>
    <mergeCell ref="B7:B9"/>
    <mergeCell ref="C7:C9"/>
    <mergeCell ref="D7:D9"/>
    <mergeCell ref="E7:E9"/>
    <mergeCell ref="F7:F9"/>
    <mergeCell ref="G7:G8"/>
    <mergeCell ref="H7:H9"/>
    <mergeCell ref="L4:L5"/>
    <mergeCell ref="M4:M5"/>
    <mergeCell ref="N4:N5"/>
    <mergeCell ref="O4:O5"/>
    <mergeCell ref="P4:P5"/>
    <mergeCell ref="X4:Y4"/>
    <mergeCell ref="P1:P3"/>
    <mergeCell ref="W1:Y3"/>
    <mergeCell ref="Z1:Z3"/>
    <mergeCell ref="A2:B2"/>
    <mergeCell ref="C2:E2"/>
    <mergeCell ref="A3:B3"/>
    <mergeCell ref="C3:E3"/>
    <mergeCell ref="A1:B1"/>
    <mergeCell ref="C1:E1"/>
    <mergeCell ref="F1:I6"/>
    <mergeCell ref="J1:J3"/>
    <mergeCell ref="L1:L3"/>
    <mergeCell ref="M1:M3"/>
    <mergeCell ref="A4:B4"/>
    <mergeCell ref="C4:D4"/>
    <mergeCell ref="J4:J5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КП</vt:lpstr>
      <vt:lpstr>Спецификация</vt:lpstr>
      <vt:lpstr>BON</vt:lpstr>
      <vt:lpstr>EURO_CURS</vt:lpstr>
      <vt:lpstr>KBON</vt:lpstr>
      <vt:lpstr>KCOM1</vt:lpstr>
      <vt:lpstr>KCOM2</vt:lpstr>
      <vt:lpstr>KPE</vt:lpstr>
      <vt:lpstr>VC</vt:lpstr>
      <vt:lpstr>КП!Заголовки_для_печати</vt:lpstr>
      <vt:lpstr>НДС</vt:lpstr>
      <vt:lpstr>КП!Область_печати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2020-03-26T07:27:13Z</dcterms:created>
  <dcterms:modified xsi:type="dcterms:W3CDTF">2020-03-26T07:28:02Z</dcterms:modified>
</cp:coreProperties>
</file>