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2" activeTab="4"/>
  </bookViews>
  <sheets>
    <sheet name="отчет о продаже" sheetId="9" r:id="rId1"/>
    <sheet name="сводный отчет о продаже" sheetId="10" r:id="rId2"/>
    <sheet name="отчет дохода от продажи" sheetId="6" r:id="rId3"/>
    <sheet name="общие остатки" sheetId="7" r:id="rId4"/>
    <sheet name="сводный отчет по продаже год" sheetId="8" r:id="rId5"/>
  </sheets>
  <externalReferences>
    <externalReference r:id="rId6"/>
  </externalReferences>
  <definedNames>
    <definedName name="Excel_BuiltIn_Print_Area_2">#REF!</definedName>
    <definedName name="_xlnm.Print_Area" localSheetId="3">'общие остатки'!$A$1:$J$32</definedName>
    <definedName name="_xlnm.Print_Area" localSheetId="1">'сводный отчет о продаже'!$A$1:$BY$83</definedName>
    <definedName name="_xlnm.Print_Area" localSheetId="4">'сводный отчет по продаже год'!$A$1:$J$24</definedName>
  </definedNames>
  <calcPr calcId="124519" refMode="R1C1"/>
</workbook>
</file>

<file path=xl/calcChain.xml><?xml version="1.0" encoding="utf-8"?>
<calcChain xmlns="http://schemas.openxmlformats.org/spreadsheetml/2006/main">
  <c r="AK80" i="1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AL79"/>
  <c r="AL78"/>
  <c r="BW74"/>
  <c r="BV74"/>
  <c r="BU74"/>
  <c r="BT74"/>
  <c r="BS74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BY74" s="1"/>
  <c r="AK74"/>
  <c r="AK82" s="1"/>
  <c r="AJ74"/>
  <c r="AJ82" s="1"/>
  <c r="AI74"/>
  <c r="AI82" s="1"/>
  <c r="AH74"/>
  <c r="AH82" s="1"/>
  <c r="AG74"/>
  <c r="AG82" s="1"/>
  <c r="AF74"/>
  <c r="AF82" s="1"/>
  <c r="AE74"/>
  <c r="AE82" s="1"/>
  <c r="AD74"/>
  <c r="AD82" s="1"/>
  <c r="AC74"/>
  <c r="AC82" s="1"/>
  <c r="AB74"/>
  <c r="AB82" s="1"/>
  <c r="AA74"/>
  <c r="AA82" s="1"/>
  <c r="Z74"/>
  <c r="Z82" s="1"/>
  <c r="Y74"/>
  <c r="Y82" s="1"/>
  <c r="X74"/>
  <c r="X82" s="1"/>
  <c r="W74"/>
  <c r="W82" s="1"/>
  <c r="V74"/>
  <c r="V82" s="1"/>
  <c r="U74"/>
  <c r="U82" s="1"/>
  <c r="T74"/>
  <c r="T82" s="1"/>
  <c r="S74"/>
  <c r="S82" s="1"/>
  <c r="R74"/>
  <c r="R82" s="1"/>
  <c r="Q74"/>
  <c r="Q82" s="1"/>
  <c r="P74"/>
  <c r="P82" s="1"/>
  <c r="O74"/>
  <c r="O82" s="1"/>
  <c r="N74"/>
  <c r="N82" s="1"/>
  <c r="M74"/>
  <c r="M82" s="1"/>
  <c r="L74"/>
  <c r="L82" s="1"/>
  <c r="K74"/>
  <c r="K82" s="1"/>
  <c r="J74"/>
  <c r="J82" s="1"/>
  <c r="I74"/>
  <c r="I82" s="1"/>
  <c r="H74"/>
  <c r="H82" s="1"/>
  <c r="G74"/>
  <c r="AM74" s="1"/>
  <c r="BX73"/>
  <c r="AL73"/>
  <c r="BX72"/>
  <c r="AL72"/>
  <c r="BX71"/>
  <c r="AL71"/>
  <c r="BX70"/>
  <c r="AL70"/>
  <c r="BX69"/>
  <c r="AL69"/>
  <c r="BX68"/>
  <c r="AL68"/>
  <c r="BX67"/>
  <c r="AL67"/>
  <c r="BX66"/>
  <c r="AL66"/>
  <c r="BX65"/>
  <c r="AL65"/>
  <c r="BX64"/>
  <c r="AL64"/>
  <c r="BX63"/>
  <c r="AL63"/>
  <c r="BX62"/>
  <c r="AL62"/>
  <c r="BX61"/>
  <c r="AL61"/>
  <c r="BX60"/>
  <c r="BX75" s="1"/>
  <c r="AL60"/>
  <c r="AL75" s="1"/>
  <c r="J481" i="9"/>
  <c r="K481" s="1"/>
  <c r="H481"/>
  <c r="G481"/>
  <c r="I481" s="1"/>
  <c r="J480"/>
  <c r="K480" s="1"/>
  <c r="H480"/>
  <c r="G480"/>
  <c r="I480" s="1"/>
  <c r="J479"/>
  <c r="K479" s="1"/>
  <c r="H479"/>
  <c r="G479"/>
  <c r="J478"/>
  <c r="K478" s="1"/>
  <c r="H478"/>
  <c r="G478"/>
  <c r="I478" s="1"/>
  <c r="J477"/>
  <c r="K477" s="1"/>
  <c r="H477"/>
  <c r="G477"/>
  <c r="K476"/>
  <c r="J476"/>
  <c r="H476"/>
  <c r="G476"/>
  <c r="J475"/>
  <c r="K475" s="1"/>
  <c r="H475"/>
  <c r="G475"/>
  <c r="I475" s="1"/>
  <c r="J474"/>
  <c r="K474" s="1"/>
  <c r="H474"/>
  <c r="G474"/>
  <c r="J473"/>
  <c r="K473" s="1"/>
  <c r="H473"/>
  <c r="G473"/>
  <c r="I473" s="1"/>
  <c r="J472"/>
  <c r="K472" s="1"/>
  <c r="H472"/>
  <c r="G472"/>
  <c r="I472" s="1"/>
  <c r="J471"/>
  <c r="K471" s="1"/>
  <c r="H471"/>
  <c r="G471"/>
  <c r="K470"/>
  <c r="J470"/>
  <c r="H470"/>
  <c r="G470"/>
  <c r="J469"/>
  <c r="K469" s="1"/>
  <c r="H469"/>
  <c r="G469"/>
  <c r="I469" s="1"/>
  <c r="J468"/>
  <c r="K468" s="1"/>
  <c r="H468"/>
  <c r="G468"/>
  <c r="I468" s="1"/>
  <c r="J467"/>
  <c r="K467" s="1"/>
  <c r="H467"/>
  <c r="G467"/>
  <c r="J466"/>
  <c r="K466" s="1"/>
  <c r="H466"/>
  <c r="G466"/>
  <c r="I466" s="1"/>
  <c r="J465"/>
  <c r="K465" s="1"/>
  <c r="H465"/>
  <c r="G465"/>
  <c r="J464"/>
  <c r="K464" s="1"/>
  <c r="H464"/>
  <c r="G464"/>
  <c r="I464" s="1"/>
  <c r="J463"/>
  <c r="K463" s="1"/>
  <c r="H463"/>
  <c r="G463"/>
  <c r="J462"/>
  <c r="K462" s="1"/>
  <c r="H462"/>
  <c r="G462"/>
  <c r="I462" s="1"/>
  <c r="J461"/>
  <c r="K461" s="1"/>
  <c r="H461"/>
  <c r="G461"/>
  <c r="K460"/>
  <c r="J460"/>
  <c r="H460"/>
  <c r="G460"/>
  <c r="J459"/>
  <c r="K459" s="1"/>
  <c r="H459"/>
  <c r="G459"/>
  <c r="I459" s="1"/>
  <c r="J458"/>
  <c r="K458" s="1"/>
  <c r="H458"/>
  <c r="G458"/>
  <c r="J457"/>
  <c r="K457" s="1"/>
  <c r="H457"/>
  <c r="G457"/>
  <c r="I457" s="1"/>
  <c r="J456"/>
  <c r="K456" s="1"/>
  <c r="J455"/>
  <c r="K455" s="1"/>
  <c r="J454"/>
  <c r="K454" s="1"/>
  <c r="H454"/>
  <c r="G454"/>
  <c r="I454" s="1"/>
  <c r="J453"/>
  <c r="K453" s="1"/>
  <c r="H453"/>
  <c r="G453"/>
  <c r="K452"/>
  <c r="J452"/>
  <c r="H452"/>
  <c r="G452"/>
  <c r="J451"/>
  <c r="K451" s="1"/>
  <c r="H451"/>
  <c r="G451"/>
  <c r="I451" s="1"/>
  <c r="J450"/>
  <c r="K450" s="1"/>
  <c r="H450"/>
  <c r="G450"/>
  <c r="I450" s="1"/>
  <c r="J449"/>
  <c r="K449" s="1"/>
  <c r="H449"/>
  <c r="G449"/>
  <c r="K448"/>
  <c r="J448"/>
  <c r="H448"/>
  <c r="G448"/>
  <c r="J447"/>
  <c r="K447" s="1"/>
  <c r="H447"/>
  <c r="G447"/>
  <c r="I447" s="1"/>
  <c r="J446"/>
  <c r="K446" s="1"/>
  <c r="H446"/>
  <c r="G446"/>
  <c r="I446" s="1"/>
  <c r="J445"/>
  <c r="K445" s="1"/>
  <c r="H445"/>
  <c r="G445"/>
  <c r="J444"/>
  <c r="K444" s="1"/>
  <c r="H444"/>
  <c r="G444"/>
  <c r="I444" s="1"/>
  <c r="J443"/>
  <c r="K443" s="1"/>
  <c r="H443"/>
  <c r="G443"/>
  <c r="J442"/>
  <c r="K442" s="1"/>
  <c r="H442"/>
  <c r="G442"/>
  <c r="I442" s="1"/>
  <c r="J441"/>
  <c r="K441" s="1"/>
  <c r="J440"/>
  <c r="K440" s="1"/>
  <c r="H440"/>
  <c r="G440"/>
  <c r="I440" s="1"/>
  <c r="J439"/>
  <c r="K439" s="1"/>
  <c r="H439"/>
  <c r="G439"/>
  <c r="J438"/>
  <c r="K438" s="1"/>
  <c r="H438"/>
  <c r="G438"/>
  <c r="I438" s="1"/>
  <c r="J437"/>
  <c r="K437" s="1"/>
  <c r="H437"/>
  <c r="G437"/>
  <c r="K436"/>
  <c r="J436"/>
  <c r="H436"/>
  <c r="G436"/>
  <c r="J435"/>
  <c r="K435" s="1"/>
  <c r="H435"/>
  <c r="G435"/>
  <c r="I435" s="1"/>
  <c r="J434"/>
  <c r="K434" s="1"/>
  <c r="H434"/>
  <c r="G434"/>
  <c r="I434" s="1"/>
  <c r="J433"/>
  <c r="K433" s="1"/>
  <c r="H433"/>
  <c r="G433"/>
  <c r="K432"/>
  <c r="J432"/>
  <c r="H432"/>
  <c r="G432"/>
  <c r="J431"/>
  <c r="K431" s="1"/>
  <c r="H431"/>
  <c r="G431"/>
  <c r="I431" s="1"/>
  <c r="J429"/>
  <c r="K429" s="1"/>
  <c r="H429"/>
  <c r="G429"/>
  <c r="I429" s="1"/>
  <c r="J428"/>
  <c r="K428" s="1"/>
  <c r="H428"/>
  <c r="G428"/>
  <c r="K427"/>
  <c r="J427"/>
  <c r="H427"/>
  <c r="G427"/>
  <c r="J426"/>
  <c r="K426" s="1"/>
  <c r="H426"/>
  <c r="G426"/>
  <c r="I426" s="1"/>
  <c r="J425"/>
  <c r="K425" s="1"/>
  <c r="H425"/>
  <c r="G425"/>
  <c r="J424"/>
  <c r="K424" s="1"/>
  <c r="H424"/>
  <c r="G424"/>
  <c r="I424" s="1"/>
  <c r="L423"/>
  <c r="J423"/>
  <c r="K423" s="1"/>
  <c r="H423"/>
  <c r="G423"/>
  <c r="I423" s="1"/>
  <c r="J422"/>
  <c r="K422" s="1"/>
  <c r="H422"/>
  <c r="G422"/>
  <c r="I422" s="1"/>
  <c r="J421"/>
  <c r="K421" s="1"/>
  <c r="H421"/>
  <c r="G421"/>
  <c r="K420"/>
  <c r="J420"/>
  <c r="H420"/>
  <c r="G420"/>
  <c r="J419"/>
  <c r="K419" s="1"/>
  <c r="H419"/>
  <c r="G419"/>
  <c r="I419" s="1"/>
  <c r="J418"/>
  <c r="K418" s="1"/>
  <c r="H418"/>
  <c r="G418"/>
  <c r="K417"/>
  <c r="J417"/>
  <c r="H417"/>
  <c r="G417"/>
  <c r="J416"/>
  <c r="K416" s="1"/>
  <c r="H416"/>
  <c r="G416"/>
  <c r="I416" s="1"/>
  <c r="J415"/>
  <c r="K415" s="1"/>
  <c r="H415"/>
  <c r="G415"/>
  <c r="I415" s="1"/>
  <c r="J414"/>
  <c r="K414" s="1"/>
  <c r="H414"/>
  <c r="G414"/>
  <c r="K413"/>
  <c r="J413"/>
  <c r="H413"/>
  <c r="G413"/>
  <c r="J412"/>
  <c r="K412" s="1"/>
  <c r="H412"/>
  <c r="G412"/>
  <c r="I412" s="1"/>
  <c r="J411"/>
  <c r="K411" s="1"/>
  <c r="H411"/>
  <c r="G411"/>
  <c r="K410"/>
  <c r="J410"/>
  <c r="H410"/>
  <c r="G410"/>
  <c r="K409"/>
  <c r="J409"/>
  <c r="H409"/>
  <c r="G409"/>
  <c r="J408"/>
  <c r="K408" s="1"/>
  <c r="H408"/>
  <c r="G408"/>
  <c r="I408" s="1"/>
  <c r="L407"/>
  <c r="J407"/>
  <c r="K407" s="1"/>
  <c r="H407"/>
  <c r="G407"/>
  <c r="I407" s="1"/>
  <c r="D405"/>
  <c r="L418" s="1"/>
  <c r="D23" i="7"/>
  <c r="I409" i="9" l="1"/>
  <c r="I410"/>
  <c r="I411"/>
  <c r="I413"/>
  <c r="I414"/>
  <c r="I417"/>
  <c r="I418"/>
  <c r="I420"/>
  <c r="I421"/>
  <c r="I425"/>
  <c r="I427"/>
  <c r="I428"/>
  <c r="I432"/>
  <c r="I433"/>
  <c r="I436"/>
  <c r="I437"/>
  <c r="I439"/>
  <c r="I443"/>
  <c r="I445"/>
  <c r="I448"/>
  <c r="I449"/>
  <c r="I452"/>
  <c r="I453"/>
  <c r="I458"/>
  <c r="I460"/>
  <c r="I461"/>
  <c r="I463"/>
  <c r="I465"/>
  <c r="I467"/>
  <c r="I470"/>
  <c r="I471"/>
  <c r="I474"/>
  <c r="I476"/>
  <c r="I477"/>
  <c r="I479"/>
  <c r="AL82" i="10"/>
  <c r="G82"/>
  <c r="AM80"/>
  <c r="AN82" s="1"/>
  <c r="K482" i="9"/>
  <c r="L411"/>
  <c r="I482"/>
  <c r="L409"/>
  <c r="D398"/>
  <c r="J397"/>
  <c r="K397" s="1"/>
  <c r="H397"/>
  <c r="G397"/>
  <c r="J396"/>
  <c r="K396" s="1"/>
  <c r="H396"/>
  <c r="G396"/>
  <c r="J395"/>
  <c r="K395" s="1"/>
  <c r="H395"/>
  <c r="G395"/>
  <c r="J394"/>
  <c r="K394" s="1"/>
  <c r="H394"/>
  <c r="G394"/>
  <c r="J393"/>
  <c r="K393" s="1"/>
  <c r="J392"/>
  <c r="K392" s="1"/>
  <c r="J391"/>
  <c r="K391" s="1"/>
  <c r="L390"/>
  <c r="J390"/>
  <c r="K390" s="1"/>
  <c r="J389"/>
  <c r="K389" s="1"/>
  <c r="L388"/>
  <c r="K388"/>
  <c r="J388"/>
  <c r="K386"/>
  <c r="J386"/>
  <c r="K385"/>
  <c r="J385"/>
  <c r="K384"/>
  <c r="J384"/>
  <c r="J383"/>
  <c r="K383" s="1"/>
  <c r="J382"/>
  <c r="K382" s="1"/>
  <c r="L381"/>
  <c r="D4" i="7" s="1"/>
  <c r="J381" i="9"/>
  <c r="K381" s="1"/>
  <c r="L380"/>
  <c r="J380"/>
  <c r="K380" s="1"/>
  <c r="J379"/>
  <c r="K379" s="1"/>
  <c r="J378"/>
  <c r="K378" s="1"/>
  <c r="L377"/>
  <c r="K376"/>
  <c r="D370"/>
  <c r="C370"/>
  <c r="J369"/>
  <c r="K369" s="1"/>
  <c r="H369"/>
  <c r="G369"/>
  <c r="I369" s="1"/>
  <c r="J368"/>
  <c r="K368" s="1"/>
  <c r="H368"/>
  <c r="G368"/>
  <c r="I368" s="1"/>
  <c r="J367"/>
  <c r="K367" s="1"/>
  <c r="H367"/>
  <c r="G367"/>
  <c r="K366"/>
  <c r="J366"/>
  <c r="H366"/>
  <c r="G366"/>
  <c r="J365"/>
  <c r="K365" s="1"/>
  <c r="H365"/>
  <c r="G365"/>
  <c r="I365" s="1"/>
  <c r="J364"/>
  <c r="K364" s="1"/>
  <c r="H364"/>
  <c r="G364"/>
  <c r="I364" s="1"/>
  <c r="J363"/>
  <c r="K363" s="1"/>
  <c r="H363"/>
  <c r="G363"/>
  <c r="K361"/>
  <c r="J361"/>
  <c r="I361"/>
  <c r="J360"/>
  <c r="K360" s="1"/>
  <c r="J359"/>
  <c r="L360" s="1"/>
  <c r="L358"/>
  <c r="J358"/>
  <c r="K358" s="1"/>
  <c r="J357"/>
  <c r="K357" s="1"/>
  <c r="L356"/>
  <c r="K355"/>
  <c r="K359" l="1"/>
  <c r="K370" s="1"/>
  <c r="I363"/>
  <c r="G370"/>
  <c r="I367"/>
  <c r="I396"/>
  <c r="I397"/>
  <c r="I394"/>
  <c r="G398"/>
  <c r="K398"/>
  <c r="I366"/>
  <c r="I370" s="1"/>
  <c r="I373" s="1"/>
  <c r="L383"/>
  <c r="I395"/>
  <c r="I398" l="1"/>
  <c r="I402" s="1"/>
  <c r="J324"/>
  <c r="K324" s="1"/>
  <c r="J349" l="1"/>
  <c r="K349" s="1"/>
  <c r="H349"/>
  <c r="G349"/>
  <c r="J348"/>
  <c r="K348" s="1"/>
  <c r="H348"/>
  <c r="G348"/>
  <c r="J347"/>
  <c r="K347" s="1"/>
  <c r="H347"/>
  <c r="G347"/>
  <c r="J346"/>
  <c r="K346" s="1"/>
  <c r="H346"/>
  <c r="G346"/>
  <c r="J345"/>
  <c r="K345" s="1"/>
  <c r="H345"/>
  <c r="G345"/>
  <c r="J344"/>
  <c r="K344" s="1"/>
  <c r="H344"/>
  <c r="G344"/>
  <c r="J343"/>
  <c r="K343" s="1"/>
  <c r="H343"/>
  <c r="G343"/>
  <c r="J342"/>
  <c r="K342" s="1"/>
  <c r="H342"/>
  <c r="G342"/>
  <c r="J341"/>
  <c r="K341" s="1"/>
  <c r="H341"/>
  <c r="G341"/>
  <c r="J340"/>
  <c r="K340" s="1"/>
  <c r="H340"/>
  <c r="G340"/>
  <c r="J339"/>
  <c r="K339" s="1"/>
  <c r="H339"/>
  <c r="G339"/>
  <c r="J338"/>
  <c r="K338" s="1"/>
  <c r="H338"/>
  <c r="G338"/>
  <c r="J337"/>
  <c r="K337" s="1"/>
  <c r="H337"/>
  <c r="G337"/>
  <c r="J336"/>
  <c r="K336" s="1"/>
  <c r="H336"/>
  <c r="G336"/>
  <c r="J335"/>
  <c r="K335" s="1"/>
  <c r="H335"/>
  <c r="G335"/>
  <c r="J334"/>
  <c r="K334" s="1"/>
  <c r="H334"/>
  <c r="G334"/>
  <c r="J333"/>
  <c r="K333" s="1"/>
  <c r="H333"/>
  <c r="G333"/>
  <c r="I333" s="1"/>
  <c r="J332"/>
  <c r="K332" s="1"/>
  <c r="H332"/>
  <c r="G332"/>
  <c r="J331"/>
  <c r="K331" s="1"/>
  <c r="H331"/>
  <c r="G331"/>
  <c r="J330"/>
  <c r="K330" s="1"/>
  <c r="H330"/>
  <c r="G330"/>
  <c r="J329"/>
  <c r="K329" s="1"/>
  <c r="H329"/>
  <c r="G329"/>
  <c r="J328"/>
  <c r="K328" s="1"/>
  <c r="H328"/>
  <c r="G328"/>
  <c r="J327"/>
  <c r="K327" s="1"/>
  <c r="H327"/>
  <c r="G327"/>
  <c r="I327" s="1"/>
  <c r="J326"/>
  <c r="K326" s="1"/>
  <c r="H326"/>
  <c r="G326"/>
  <c r="J325"/>
  <c r="K325" s="1"/>
  <c r="H325"/>
  <c r="G325"/>
  <c r="J323"/>
  <c r="K323" s="1"/>
  <c r="J322"/>
  <c r="K322" s="1"/>
  <c r="H322"/>
  <c r="G322"/>
  <c r="I322" s="1"/>
  <c r="J321"/>
  <c r="K321" s="1"/>
  <c r="H321"/>
  <c r="G321"/>
  <c r="J320"/>
  <c r="K320" s="1"/>
  <c r="H320"/>
  <c r="G320"/>
  <c r="I320" s="1"/>
  <c r="J319"/>
  <c r="K319" s="1"/>
  <c r="H319"/>
  <c r="G319"/>
  <c r="K318"/>
  <c r="J318"/>
  <c r="H318"/>
  <c r="G318"/>
  <c r="J317"/>
  <c r="K317" s="1"/>
  <c r="H317"/>
  <c r="G317"/>
  <c r="I317" s="1"/>
  <c r="J316"/>
  <c r="K316" s="1"/>
  <c r="H316"/>
  <c r="G316"/>
  <c r="J315"/>
  <c r="K315" s="1"/>
  <c r="H315"/>
  <c r="G315"/>
  <c r="I315" s="1"/>
  <c r="J314"/>
  <c r="K314" s="1"/>
  <c r="H314"/>
  <c r="G314"/>
  <c r="J313"/>
  <c r="K313" s="1"/>
  <c r="H313"/>
  <c r="G313"/>
  <c r="J312"/>
  <c r="K312" s="1"/>
  <c r="H312"/>
  <c r="G312"/>
  <c r="J311"/>
  <c r="K311" s="1"/>
  <c r="H311"/>
  <c r="G311"/>
  <c r="I311" s="1"/>
  <c r="J310"/>
  <c r="K310" s="1"/>
  <c r="H310"/>
  <c r="G310"/>
  <c r="J309"/>
  <c r="K309" s="1"/>
  <c r="J308"/>
  <c r="K308" s="1"/>
  <c r="H308"/>
  <c r="G308"/>
  <c r="J307"/>
  <c r="K307" s="1"/>
  <c r="H307"/>
  <c r="G307"/>
  <c r="I307" s="1"/>
  <c r="J306"/>
  <c r="K306" s="1"/>
  <c r="H306"/>
  <c r="G306"/>
  <c r="J305"/>
  <c r="K305" s="1"/>
  <c r="H305"/>
  <c r="G305"/>
  <c r="I305" s="1"/>
  <c r="J304"/>
  <c r="K304" s="1"/>
  <c r="H304"/>
  <c r="G304"/>
  <c r="J303"/>
  <c r="K303" s="1"/>
  <c r="H303"/>
  <c r="G303"/>
  <c r="J302"/>
  <c r="K302" s="1"/>
  <c r="H302"/>
  <c r="G302"/>
  <c r="J301"/>
  <c r="K301" s="1"/>
  <c r="H301"/>
  <c r="G301"/>
  <c r="J300"/>
  <c r="K300" s="1"/>
  <c r="H300"/>
  <c r="G300"/>
  <c r="J299"/>
  <c r="K299" s="1"/>
  <c r="H299"/>
  <c r="G299"/>
  <c r="J298"/>
  <c r="K298" s="1"/>
  <c r="H298"/>
  <c r="G298"/>
  <c r="J296"/>
  <c r="K296" s="1"/>
  <c r="H296"/>
  <c r="G296"/>
  <c r="I296" s="1"/>
  <c r="J295"/>
  <c r="K295" s="1"/>
  <c r="H295"/>
  <c r="G295"/>
  <c r="J294"/>
  <c r="K294" s="1"/>
  <c r="H294"/>
  <c r="G294"/>
  <c r="J293"/>
  <c r="K293" s="1"/>
  <c r="H293"/>
  <c r="G293"/>
  <c r="J292"/>
  <c r="K292" s="1"/>
  <c r="H292"/>
  <c r="G292"/>
  <c r="J291"/>
  <c r="K291" s="1"/>
  <c r="H291"/>
  <c r="G291"/>
  <c r="L290"/>
  <c r="J290"/>
  <c r="K290" s="1"/>
  <c r="H290"/>
  <c r="G290"/>
  <c r="J289"/>
  <c r="K289" s="1"/>
  <c r="H289"/>
  <c r="G289"/>
  <c r="J288"/>
  <c r="K288" s="1"/>
  <c r="H288"/>
  <c r="G288"/>
  <c r="J287"/>
  <c r="K287" s="1"/>
  <c r="H287"/>
  <c r="G287"/>
  <c r="J286"/>
  <c r="K286" s="1"/>
  <c r="H286"/>
  <c r="G286"/>
  <c r="I286" s="1"/>
  <c r="J285"/>
  <c r="K285" s="1"/>
  <c r="H285"/>
  <c r="G285"/>
  <c r="J284"/>
  <c r="K284" s="1"/>
  <c r="H284"/>
  <c r="G284"/>
  <c r="I284" s="1"/>
  <c r="J283"/>
  <c r="K283" s="1"/>
  <c r="H283"/>
  <c r="G283"/>
  <c r="K282"/>
  <c r="J282"/>
  <c r="H282"/>
  <c r="G282"/>
  <c r="J281"/>
  <c r="K281" s="1"/>
  <c r="H281"/>
  <c r="G281"/>
  <c r="I281" s="1"/>
  <c r="J280"/>
  <c r="K280" s="1"/>
  <c r="H280"/>
  <c r="G280"/>
  <c r="J279"/>
  <c r="K279" s="1"/>
  <c r="H279"/>
  <c r="G279"/>
  <c r="J278"/>
  <c r="K278" s="1"/>
  <c r="H278"/>
  <c r="G278"/>
  <c r="J277"/>
  <c r="K277" s="1"/>
  <c r="H277"/>
  <c r="G277"/>
  <c r="I277" s="1"/>
  <c r="J276"/>
  <c r="K276" s="1"/>
  <c r="H276"/>
  <c r="G276"/>
  <c r="J275"/>
  <c r="K275" s="1"/>
  <c r="H275"/>
  <c r="G275"/>
  <c r="L274"/>
  <c r="J274"/>
  <c r="K274" s="1"/>
  <c r="H274"/>
  <c r="G274"/>
  <c r="D272"/>
  <c r="L285" s="1"/>
  <c r="J239"/>
  <c r="K239" s="1"/>
  <c r="H239"/>
  <c r="G239"/>
  <c r="AK53" i="10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AL52"/>
  <c r="AL51"/>
  <c r="BW47"/>
  <c r="BV47"/>
  <c r="BU47"/>
  <c r="BT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K47"/>
  <c r="AK55" s="1"/>
  <c r="AJ47"/>
  <c r="AJ55" s="1"/>
  <c r="AI47"/>
  <c r="AI55" s="1"/>
  <c r="AH47"/>
  <c r="AH55" s="1"/>
  <c r="AG47"/>
  <c r="AG55" s="1"/>
  <c r="AF47"/>
  <c r="AF55" s="1"/>
  <c r="AE47"/>
  <c r="AE55" s="1"/>
  <c r="AD47"/>
  <c r="AD55" s="1"/>
  <c r="AC47"/>
  <c r="AC55" s="1"/>
  <c r="AB47"/>
  <c r="AB55" s="1"/>
  <c r="AA47"/>
  <c r="AA55" s="1"/>
  <c r="Z47"/>
  <c r="Z55" s="1"/>
  <c r="Y47"/>
  <c r="Y55" s="1"/>
  <c r="X47"/>
  <c r="X55" s="1"/>
  <c r="W47"/>
  <c r="W55" s="1"/>
  <c r="V47"/>
  <c r="V55" s="1"/>
  <c r="U47"/>
  <c r="U55" s="1"/>
  <c r="T47"/>
  <c r="T55" s="1"/>
  <c r="S47"/>
  <c r="S55" s="1"/>
  <c r="R47"/>
  <c r="R55" s="1"/>
  <c r="Q47"/>
  <c r="Q55" s="1"/>
  <c r="P47"/>
  <c r="P55" s="1"/>
  <c r="O47"/>
  <c r="O55" s="1"/>
  <c r="N47"/>
  <c r="N55" s="1"/>
  <c r="M47"/>
  <c r="M55" s="1"/>
  <c r="L47"/>
  <c r="L55" s="1"/>
  <c r="K47"/>
  <c r="K55" s="1"/>
  <c r="J47"/>
  <c r="J55" s="1"/>
  <c r="I47"/>
  <c r="I55" s="1"/>
  <c r="H47"/>
  <c r="H55" s="1"/>
  <c r="G47"/>
  <c r="BX46"/>
  <c r="AL46"/>
  <c r="BX45"/>
  <c r="AL45"/>
  <c r="BX44"/>
  <c r="AL44"/>
  <c r="BX43"/>
  <c r="AL43"/>
  <c r="BX42"/>
  <c r="AL42"/>
  <c r="BX41"/>
  <c r="AL41"/>
  <c r="BX40"/>
  <c r="AL40"/>
  <c r="BX39"/>
  <c r="AL39"/>
  <c r="BX38"/>
  <c r="AL38"/>
  <c r="BX37"/>
  <c r="AL37"/>
  <c r="BX36"/>
  <c r="AL36"/>
  <c r="BX35"/>
  <c r="AL35"/>
  <c r="BX34"/>
  <c r="AL34"/>
  <c r="BX33"/>
  <c r="AL33"/>
  <c r="I295" i="9" l="1"/>
  <c r="I302"/>
  <c r="I338"/>
  <c r="I344"/>
  <c r="I346"/>
  <c r="I349"/>
  <c r="I300"/>
  <c r="I276"/>
  <c r="I278"/>
  <c r="I280"/>
  <c r="I287"/>
  <c r="I290"/>
  <c r="I304"/>
  <c r="I341"/>
  <c r="I343"/>
  <c r="I310"/>
  <c r="I314"/>
  <c r="I337"/>
  <c r="I330"/>
  <c r="I334"/>
  <c r="I239"/>
  <c r="I274"/>
  <c r="I275"/>
  <c r="I279"/>
  <c r="I282"/>
  <c r="I283"/>
  <c r="I285"/>
  <c r="I288"/>
  <c r="I289"/>
  <c r="I291"/>
  <c r="I292"/>
  <c r="I294"/>
  <c r="I298"/>
  <c r="I299"/>
  <c r="I301"/>
  <c r="I303"/>
  <c r="I306"/>
  <c r="I308"/>
  <c r="I312"/>
  <c r="I313"/>
  <c r="I316"/>
  <c r="I318"/>
  <c r="I319"/>
  <c r="I321"/>
  <c r="I325"/>
  <c r="I326"/>
  <c r="I328"/>
  <c r="I329"/>
  <c r="I331"/>
  <c r="I332"/>
  <c r="I336"/>
  <c r="I339"/>
  <c r="I342"/>
  <c r="I345"/>
  <c r="I347"/>
  <c r="I348"/>
  <c r="I293"/>
  <c r="I340"/>
  <c r="I335"/>
  <c r="K350"/>
  <c r="L398" s="1"/>
  <c r="AM47" i="10"/>
  <c r="BY47"/>
  <c r="BX48"/>
  <c r="AL55"/>
  <c r="AL48"/>
  <c r="G55"/>
  <c r="AM53"/>
  <c r="AN55" s="1"/>
  <c r="L278" i="9" l="1"/>
  <c r="L276"/>
  <c r="I350"/>
  <c r="J266"/>
  <c r="K266" s="1"/>
  <c r="H266"/>
  <c r="G266"/>
  <c r="J265"/>
  <c r="K265" s="1"/>
  <c r="H265"/>
  <c r="G265"/>
  <c r="J264"/>
  <c r="K264" s="1"/>
  <c r="H264"/>
  <c r="G264"/>
  <c r="J263"/>
  <c r="K263" s="1"/>
  <c r="H263"/>
  <c r="G263"/>
  <c r="J262"/>
  <c r="K262" s="1"/>
  <c r="H262"/>
  <c r="G262"/>
  <c r="J261"/>
  <c r="K261" s="1"/>
  <c r="H261"/>
  <c r="G261"/>
  <c r="J260"/>
  <c r="K260" s="1"/>
  <c r="H260"/>
  <c r="G260"/>
  <c r="J259"/>
  <c r="K259" s="1"/>
  <c r="H259"/>
  <c r="G259"/>
  <c r="J258"/>
  <c r="K258" s="1"/>
  <c r="H258"/>
  <c r="G258"/>
  <c r="I258" s="1"/>
  <c r="J257"/>
  <c r="K257" s="1"/>
  <c r="H257"/>
  <c r="G257"/>
  <c r="J256"/>
  <c r="K256" s="1"/>
  <c r="H256"/>
  <c r="G256"/>
  <c r="I256" s="1"/>
  <c r="J255"/>
  <c r="K255" s="1"/>
  <c r="H255"/>
  <c r="G255"/>
  <c r="I255" s="1"/>
  <c r="J254"/>
  <c r="K254" s="1"/>
  <c r="H254"/>
  <c r="G254"/>
  <c r="J253"/>
  <c r="K253" s="1"/>
  <c r="H253"/>
  <c r="G253"/>
  <c r="J252"/>
  <c r="K252" s="1"/>
  <c r="H252"/>
  <c r="G252"/>
  <c r="J251"/>
  <c r="K251" s="1"/>
  <c r="H251"/>
  <c r="G251"/>
  <c r="J250"/>
  <c r="K250" s="1"/>
  <c r="H250"/>
  <c r="G250"/>
  <c r="I250" s="1"/>
  <c r="J249"/>
  <c r="K249" s="1"/>
  <c r="H249"/>
  <c r="G249"/>
  <c r="J248"/>
  <c r="K248" s="1"/>
  <c r="H248"/>
  <c r="G248"/>
  <c r="J247"/>
  <c r="K247" s="1"/>
  <c r="H247"/>
  <c r="G247"/>
  <c r="J246"/>
  <c r="K246" s="1"/>
  <c r="H246"/>
  <c r="G246"/>
  <c r="I246" s="1"/>
  <c r="J245"/>
  <c r="K245" s="1"/>
  <c r="H245"/>
  <c r="G245"/>
  <c r="J244"/>
  <c r="K244" s="1"/>
  <c r="H244"/>
  <c r="G244"/>
  <c r="I244" s="1"/>
  <c r="J243"/>
  <c r="K243" s="1"/>
  <c r="H243"/>
  <c r="G243"/>
  <c r="I243" s="1"/>
  <c r="J242"/>
  <c r="K242" s="1"/>
  <c r="H242"/>
  <c r="G242"/>
  <c r="I242" s="1"/>
  <c r="J241"/>
  <c r="K241" s="1"/>
  <c r="H241"/>
  <c r="G241"/>
  <c r="I241" s="1"/>
  <c r="J240"/>
  <c r="K240" s="1"/>
  <c r="H240"/>
  <c r="G240"/>
  <c r="I240" s="1"/>
  <c r="J238"/>
  <c r="K238" s="1"/>
  <c r="H238"/>
  <c r="G238"/>
  <c r="I238" s="1"/>
  <c r="J237"/>
  <c r="K237" s="1"/>
  <c r="H237"/>
  <c r="G237"/>
  <c r="J236"/>
  <c r="K236" s="1"/>
  <c r="H236"/>
  <c r="G236"/>
  <c r="J235"/>
  <c r="K235" s="1"/>
  <c r="H235"/>
  <c r="G235"/>
  <c r="J234"/>
  <c r="K234" s="1"/>
  <c r="H234"/>
  <c r="G234"/>
  <c r="J233"/>
  <c r="K233" s="1"/>
  <c r="H233"/>
  <c r="G233"/>
  <c r="I233" s="1"/>
  <c r="J232"/>
  <c r="K232" s="1"/>
  <c r="H232"/>
  <c r="G232"/>
  <c r="J231"/>
  <c r="K231" s="1"/>
  <c r="H231"/>
  <c r="G231"/>
  <c r="I231" s="1"/>
  <c r="J230"/>
  <c r="K230" s="1"/>
  <c r="H230"/>
  <c r="G230"/>
  <c r="J229"/>
  <c r="K229" s="1"/>
  <c r="H229"/>
  <c r="G229"/>
  <c r="I229" s="1"/>
  <c r="J228"/>
  <c r="K228" s="1"/>
  <c r="H228"/>
  <c r="G228"/>
  <c r="J227"/>
  <c r="K227" s="1"/>
  <c r="H227"/>
  <c r="G227"/>
  <c r="I227" s="1"/>
  <c r="J226"/>
  <c r="K226" s="1"/>
  <c r="H226"/>
  <c r="G226"/>
  <c r="J225"/>
  <c r="K225" s="1"/>
  <c r="H225"/>
  <c r="G225"/>
  <c r="J224"/>
  <c r="K224" s="1"/>
  <c r="H224"/>
  <c r="G224"/>
  <c r="J223"/>
  <c r="K223" s="1"/>
  <c r="H223"/>
  <c r="G223"/>
  <c r="I223" s="1"/>
  <c r="J222"/>
  <c r="K222" s="1"/>
  <c r="H222"/>
  <c r="G222"/>
  <c r="J221"/>
  <c r="K221" s="1"/>
  <c r="H221"/>
  <c r="G221"/>
  <c r="J220"/>
  <c r="K220" s="1"/>
  <c r="H220"/>
  <c r="G220"/>
  <c r="J219"/>
  <c r="K219" s="1"/>
  <c r="H219"/>
  <c r="G219"/>
  <c r="J218"/>
  <c r="K218" s="1"/>
  <c r="H218"/>
  <c r="G218"/>
  <c r="J217"/>
  <c r="K217" s="1"/>
  <c r="H217"/>
  <c r="G217"/>
  <c r="J216"/>
  <c r="K216" s="1"/>
  <c r="H216"/>
  <c r="G216"/>
  <c r="J215"/>
  <c r="K215" s="1"/>
  <c r="H215"/>
  <c r="G215"/>
  <c r="I215" s="1"/>
  <c r="J214"/>
  <c r="K214" s="1"/>
  <c r="H214"/>
  <c r="G214"/>
  <c r="J212"/>
  <c r="K212" s="1"/>
  <c r="H212"/>
  <c r="G212"/>
  <c r="J211"/>
  <c r="K211" s="1"/>
  <c r="H211"/>
  <c r="G211"/>
  <c r="J210"/>
  <c r="K210" s="1"/>
  <c r="H210"/>
  <c r="G210"/>
  <c r="J209"/>
  <c r="K209" s="1"/>
  <c r="H209"/>
  <c r="G209"/>
  <c r="J208"/>
  <c r="K208" s="1"/>
  <c r="H208"/>
  <c r="G208"/>
  <c r="J207"/>
  <c r="K207" s="1"/>
  <c r="H207"/>
  <c r="G207"/>
  <c r="L206"/>
  <c r="J206"/>
  <c r="K206" s="1"/>
  <c r="H206"/>
  <c r="G206"/>
  <c r="J205"/>
  <c r="K205" s="1"/>
  <c r="H205"/>
  <c r="G205"/>
  <c r="I205" s="1"/>
  <c r="J204"/>
  <c r="K204" s="1"/>
  <c r="H204"/>
  <c r="G204"/>
  <c r="J203"/>
  <c r="K203" s="1"/>
  <c r="H203"/>
  <c r="G203"/>
  <c r="J202"/>
  <c r="K202" s="1"/>
  <c r="H202"/>
  <c r="G202"/>
  <c r="J201"/>
  <c r="K201" s="1"/>
  <c r="H201"/>
  <c r="G201"/>
  <c r="J200"/>
  <c r="K200" s="1"/>
  <c r="H200"/>
  <c r="G200"/>
  <c r="J199"/>
  <c r="K199" s="1"/>
  <c r="H199"/>
  <c r="G199"/>
  <c r="J198"/>
  <c r="K198" s="1"/>
  <c r="H198"/>
  <c r="G198"/>
  <c r="J197"/>
  <c r="K197" s="1"/>
  <c r="H197"/>
  <c r="G197"/>
  <c r="J196"/>
  <c r="K196" s="1"/>
  <c r="H196"/>
  <c r="G196"/>
  <c r="J195"/>
  <c r="K195" s="1"/>
  <c r="H195"/>
  <c r="G195"/>
  <c r="J194"/>
  <c r="K194" s="1"/>
  <c r="H194"/>
  <c r="G194"/>
  <c r="J193"/>
  <c r="K193" s="1"/>
  <c r="H193"/>
  <c r="G193"/>
  <c r="J192"/>
  <c r="K192" s="1"/>
  <c r="H192"/>
  <c r="G192"/>
  <c r="J191"/>
  <c r="K191" s="1"/>
  <c r="H191"/>
  <c r="G191"/>
  <c r="L190"/>
  <c r="J190"/>
  <c r="K190" s="1"/>
  <c r="H190"/>
  <c r="G190"/>
  <c r="D188"/>
  <c r="L201" s="1"/>
  <c r="I192" l="1"/>
  <c r="I194"/>
  <c r="I207"/>
  <c r="I211"/>
  <c r="I216"/>
  <c r="I220"/>
  <c r="I245"/>
  <c r="I235"/>
  <c r="I266"/>
  <c r="I199"/>
  <c r="I202"/>
  <c r="I206"/>
  <c r="I259"/>
  <c r="I263"/>
  <c r="I265"/>
  <c r="I219"/>
  <c r="I224"/>
  <c r="I226"/>
  <c r="I228"/>
  <c r="I234"/>
  <c r="I247"/>
  <c r="I191"/>
  <c r="L192" s="1"/>
  <c r="I195"/>
  <c r="I198"/>
  <c r="I251"/>
  <c r="I254"/>
  <c r="I262"/>
  <c r="I237"/>
  <c r="I190"/>
  <c r="I193"/>
  <c r="I196"/>
  <c r="I197"/>
  <c r="I200"/>
  <c r="I201"/>
  <c r="I203"/>
  <c r="I204"/>
  <c r="I208"/>
  <c r="I210"/>
  <c r="I212"/>
  <c r="I214"/>
  <c r="I217"/>
  <c r="I218"/>
  <c r="I221"/>
  <c r="I222"/>
  <c r="I225"/>
  <c r="I230"/>
  <c r="I232"/>
  <c r="I236"/>
  <c r="I249"/>
  <c r="I257"/>
  <c r="I260"/>
  <c r="I261"/>
  <c r="I264"/>
  <c r="I209"/>
  <c r="I253"/>
  <c r="I252"/>
  <c r="I248"/>
  <c r="K267"/>
  <c r="L194" l="1"/>
  <c r="I267"/>
  <c r="D30" i="7" l="1"/>
  <c r="J78" i="9"/>
  <c r="K78" s="1"/>
  <c r="H78"/>
  <c r="G78"/>
  <c r="J109"/>
  <c r="K109" s="1"/>
  <c r="H109"/>
  <c r="G109"/>
  <c r="J94"/>
  <c r="K94" s="1"/>
  <c r="H94"/>
  <c r="G94"/>
  <c r="J171"/>
  <c r="K171" s="1"/>
  <c r="L171"/>
  <c r="D181"/>
  <c r="J180"/>
  <c r="K180" s="1"/>
  <c r="H180"/>
  <c r="G180"/>
  <c r="J179"/>
  <c r="K179" s="1"/>
  <c r="H179"/>
  <c r="G179"/>
  <c r="J178"/>
  <c r="K178" s="1"/>
  <c r="H178"/>
  <c r="G178"/>
  <c r="J177"/>
  <c r="K177" s="1"/>
  <c r="H177"/>
  <c r="G177"/>
  <c r="J176"/>
  <c r="K176" s="1"/>
  <c r="J175"/>
  <c r="K175" s="1"/>
  <c r="J174"/>
  <c r="K174" s="1"/>
  <c r="L173"/>
  <c r="J173"/>
  <c r="K173" s="1"/>
  <c r="J172"/>
  <c r="K172" s="1"/>
  <c r="J169"/>
  <c r="K169" s="1"/>
  <c r="J168"/>
  <c r="K168" s="1"/>
  <c r="J167"/>
  <c r="K167" s="1"/>
  <c r="J166"/>
  <c r="K166" s="1"/>
  <c r="J165"/>
  <c r="K165" s="1"/>
  <c r="L164"/>
  <c r="J164"/>
  <c r="K164" s="1"/>
  <c r="L163"/>
  <c r="J163"/>
  <c r="K163" s="1"/>
  <c r="J162"/>
  <c r="K162" s="1"/>
  <c r="J161"/>
  <c r="K161" s="1"/>
  <c r="L160"/>
  <c r="K159"/>
  <c r="D153"/>
  <c r="C153"/>
  <c r="J152"/>
  <c r="K152" s="1"/>
  <c r="H152"/>
  <c r="G152"/>
  <c r="J151"/>
  <c r="K151" s="1"/>
  <c r="H151"/>
  <c r="G151"/>
  <c r="J150"/>
  <c r="K150" s="1"/>
  <c r="H150"/>
  <c r="G150"/>
  <c r="J149"/>
  <c r="K149" s="1"/>
  <c r="H149"/>
  <c r="G149"/>
  <c r="J148"/>
  <c r="K148" s="1"/>
  <c r="H148"/>
  <c r="G148"/>
  <c r="J147"/>
  <c r="K147" s="1"/>
  <c r="H147"/>
  <c r="G147"/>
  <c r="J146"/>
  <c r="K146" s="1"/>
  <c r="H146"/>
  <c r="G146"/>
  <c r="J144"/>
  <c r="K144" s="1"/>
  <c r="I144"/>
  <c r="J143"/>
  <c r="K143" s="1"/>
  <c r="J142"/>
  <c r="L141"/>
  <c r="J141"/>
  <c r="K141" s="1"/>
  <c r="J140"/>
  <c r="K140" s="1"/>
  <c r="L139"/>
  <c r="K138"/>
  <c r="J132"/>
  <c r="K132" s="1"/>
  <c r="H132"/>
  <c r="G132"/>
  <c r="J131"/>
  <c r="K131" s="1"/>
  <c r="H131"/>
  <c r="G131"/>
  <c r="J130"/>
  <c r="K130" s="1"/>
  <c r="H130"/>
  <c r="G130"/>
  <c r="J129"/>
  <c r="K129" s="1"/>
  <c r="H129"/>
  <c r="G129"/>
  <c r="J128"/>
  <c r="K128" s="1"/>
  <c r="H128"/>
  <c r="G128"/>
  <c r="J127"/>
  <c r="K127" s="1"/>
  <c r="H127"/>
  <c r="G127"/>
  <c r="J126"/>
  <c r="K126" s="1"/>
  <c r="H126"/>
  <c r="G126"/>
  <c r="J125"/>
  <c r="K125" s="1"/>
  <c r="H125"/>
  <c r="G125"/>
  <c r="J124"/>
  <c r="K124" s="1"/>
  <c r="H124"/>
  <c r="G124"/>
  <c r="J123"/>
  <c r="K123" s="1"/>
  <c r="H123"/>
  <c r="G123"/>
  <c r="J122"/>
  <c r="K122" s="1"/>
  <c r="H122"/>
  <c r="G122"/>
  <c r="J121"/>
  <c r="K121" s="1"/>
  <c r="H121"/>
  <c r="G121"/>
  <c r="J120"/>
  <c r="K120" s="1"/>
  <c r="H120"/>
  <c r="G120"/>
  <c r="J119"/>
  <c r="K119" s="1"/>
  <c r="H119"/>
  <c r="G119"/>
  <c r="J118"/>
  <c r="K118" s="1"/>
  <c r="H118"/>
  <c r="G118"/>
  <c r="J117"/>
  <c r="K117" s="1"/>
  <c r="H117"/>
  <c r="G117"/>
  <c r="J116"/>
  <c r="K116" s="1"/>
  <c r="H116"/>
  <c r="G116"/>
  <c r="J115"/>
  <c r="K115" s="1"/>
  <c r="H115"/>
  <c r="G115"/>
  <c r="J114"/>
  <c r="K114" s="1"/>
  <c r="H114"/>
  <c r="G114"/>
  <c r="J113"/>
  <c r="K113" s="1"/>
  <c r="H113"/>
  <c r="G113"/>
  <c r="J112"/>
  <c r="K112" s="1"/>
  <c r="H112"/>
  <c r="G112"/>
  <c r="J111"/>
  <c r="K111" s="1"/>
  <c r="H111"/>
  <c r="G111"/>
  <c r="J110"/>
  <c r="K110" s="1"/>
  <c r="H110"/>
  <c r="G110"/>
  <c r="J108"/>
  <c r="K108" s="1"/>
  <c r="H108"/>
  <c r="G108"/>
  <c r="J107"/>
  <c r="K107" s="1"/>
  <c r="H107"/>
  <c r="G107"/>
  <c r="J106"/>
  <c r="K106" s="1"/>
  <c r="H106"/>
  <c r="G106"/>
  <c r="J105"/>
  <c r="K105" s="1"/>
  <c r="J104"/>
  <c r="K104" s="1"/>
  <c r="H104"/>
  <c r="G104"/>
  <c r="J103"/>
  <c r="K103" s="1"/>
  <c r="H103"/>
  <c r="G103"/>
  <c r="J102"/>
  <c r="K102" s="1"/>
  <c r="H102"/>
  <c r="G102"/>
  <c r="J101"/>
  <c r="K101" s="1"/>
  <c r="H101"/>
  <c r="G101"/>
  <c r="J100"/>
  <c r="K100" s="1"/>
  <c r="H100"/>
  <c r="G100"/>
  <c r="J99"/>
  <c r="K99" s="1"/>
  <c r="H99"/>
  <c r="G99"/>
  <c r="J98"/>
  <c r="K98" s="1"/>
  <c r="H98"/>
  <c r="G98"/>
  <c r="J97"/>
  <c r="K97" s="1"/>
  <c r="H97"/>
  <c r="G97"/>
  <c r="J96"/>
  <c r="K96" s="1"/>
  <c r="H96"/>
  <c r="G96"/>
  <c r="J95"/>
  <c r="K95" s="1"/>
  <c r="H95"/>
  <c r="G95"/>
  <c r="J93"/>
  <c r="K93" s="1"/>
  <c r="H93"/>
  <c r="G93"/>
  <c r="J92"/>
  <c r="K92" s="1"/>
  <c r="H92"/>
  <c r="G92"/>
  <c r="J91"/>
  <c r="K91" s="1"/>
  <c r="H91"/>
  <c r="G91"/>
  <c r="J90"/>
  <c r="K90" s="1"/>
  <c r="H90"/>
  <c r="G90"/>
  <c r="J89"/>
  <c r="K89" s="1"/>
  <c r="H89"/>
  <c r="G89"/>
  <c r="J88"/>
  <c r="K88" s="1"/>
  <c r="H88"/>
  <c r="G88"/>
  <c r="J87"/>
  <c r="K87" s="1"/>
  <c r="H87"/>
  <c r="G87"/>
  <c r="J86"/>
  <c r="K86" s="1"/>
  <c r="H86"/>
  <c r="G86"/>
  <c r="J85"/>
  <c r="K85" s="1"/>
  <c r="H85"/>
  <c r="G85"/>
  <c r="J84"/>
  <c r="K84" s="1"/>
  <c r="H84"/>
  <c r="G84"/>
  <c r="J83"/>
  <c r="K83" s="1"/>
  <c r="H83"/>
  <c r="G83"/>
  <c r="J82"/>
  <c r="K82" s="1"/>
  <c r="H82"/>
  <c r="G82"/>
  <c r="J81"/>
  <c r="K81" s="1"/>
  <c r="H81"/>
  <c r="G81"/>
  <c r="J80"/>
  <c r="K80" s="1"/>
  <c r="H80"/>
  <c r="G80"/>
  <c r="J79"/>
  <c r="K79" s="1"/>
  <c r="H79"/>
  <c r="G79"/>
  <c r="J76"/>
  <c r="K76" s="1"/>
  <c r="H76"/>
  <c r="G76"/>
  <c r="J75"/>
  <c r="K75" s="1"/>
  <c r="H75"/>
  <c r="G75"/>
  <c r="J74"/>
  <c r="K74" s="1"/>
  <c r="H74"/>
  <c r="G74"/>
  <c r="J73"/>
  <c r="K73" s="1"/>
  <c r="H73"/>
  <c r="G73"/>
  <c r="J72"/>
  <c r="K72" s="1"/>
  <c r="H72"/>
  <c r="G72"/>
  <c r="J71"/>
  <c r="K71" s="1"/>
  <c r="H71"/>
  <c r="G71"/>
  <c r="L70"/>
  <c r="J70"/>
  <c r="K70" s="1"/>
  <c r="H70"/>
  <c r="G70"/>
  <c r="J69"/>
  <c r="K69" s="1"/>
  <c r="H69"/>
  <c r="G69"/>
  <c r="J68"/>
  <c r="K68" s="1"/>
  <c r="H68"/>
  <c r="G68"/>
  <c r="J67"/>
  <c r="K67" s="1"/>
  <c r="H67"/>
  <c r="G67"/>
  <c r="J66"/>
  <c r="K66" s="1"/>
  <c r="H66"/>
  <c r="G66"/>
  <c r="J65"/>
  <c r="K65" s="1"/>
  <c r="H65"/>
  <c r="G65"/>
  <c r="J64"/>
  <c r="K64" s="1"/>
  <c r="H64"/>
  <c r="G64"/>
  <c r="J63"/>
  <c r="K63" s="1"/>
  <c r="H63"/>
  <c r="G63"/>
  <c r="J62"/>
  <c r="K62" s="1"/>
  <c r="H62"/>
  <c r="G62"/>
  <c r="J61"/>
  <c r="K61" s="1"/>
  <c r="H61"/>
  <c r="G61"/>
  <c r="J60"/>
  <c r="K60" s="1"/>
  <c r="H60"/>
  <c r="G60"/>
  <c r="J59"/>
  <c r="K59" s="1"/>
  <c r="H59"/>
  <c r="G59"/>
  <c r="J58"/>
  <c r="K58" s="1"/>
  <c r="H58"/>
  <c r="G58"/>
  <c r="J57"/>
  <c r="K57" s="1"/>
  <c r="H57"/>
  <c r="G57"/>
  <c r="J56"/>
  <c r="K56" s="1"/>
  <c r="H56"/>
  <c r="G56"/>
  <c r="J55"/>
  <c r="K55" s="1"/>
  <c r="H55"/>
  <c r="G55"/>
  <c r="L54"/>
  <c r="J54"/>
  <c r="K54" s="1"/>
  <c r="H54"/>
  <c r="G54"/>
  <c r="D52"/>
  <c r="L65" s="1"/>
  <c r="I128" l="1"/>
  <c r="L143"/>
  <c r="I146"/>
  <c r="I148"/>
  <c r="I150"/>
  <c r="I152"/>
  <c r="I78"/>
  <c r="I94"/>
  <c r="I54"/>
  <c r="I55"/>
  <c r="I57"/>
  <c r="I59"/>
  <c r="I61"/>
  <c r="I64"/>
  <c r="I68"/>
  <c r="I72"/>
  <c r="I74"/>
  <c r="I76"/>
  <c r="I109"/>
  <c r="I79"/>
  <c r="I88"/>
  <c r="I90"/>
  <c r="I178"/>
  <c r="I180"/>
  <c r="I95"/>
  <c r="I98"/>
  <c r="I102"/>
  <c r="I104"/>
  <c r="I106"/>
  <c r="I108"/>
  <c r="I111"/>
  <c r="I116"/>
  <c r="I120"/>
  <c r="I123"/>
  <c r="I147"/>
  <c r="G153"/>
  <c r="I151"/>
  <c r="I179"/>
  <c r="I177"/>
  <c r="K181"/>
  <c r="K142"/>
  <c r="K153" s="1"/>
  <c r="I149"/>
  <c r="L166"/>
  <c r="G181"/>
  <c r="I130"/>
  <c r="I56"/>
  <c r="I58"/>
  <c r="I65"/>
  <c r="I67"/>
  <c r="I71"/>
  <c r="I73"/>
  <c r="I75"/>
  <c r="I80"/>
  <c r="I83"/>
  <c r="I85"/>
  <c r="I87"/>
  <c r="I89"/>
  <c r="I93"/>
  <c r="I97"/>
  <c r="I99"/>
  <c r="I103"/>
  <c r="I107"/>
  <c r="I110"/>
  <c r="I112"/>
  <c r="I119"/>
  <c r="I124"/>
  <c r="I127"/>
  <c r="I131"/>
  <c r="I91"/>
  <c r="I115"/>
  <c r="I60"/>
  <c r="I62"/>
  <c r="I63"/>
  <c r="I66"/>
  <c r="I69"/>
  <c r="I70"/>
  <c r="I81"/>
  <c r="I82"/>
  <c r="I84"/>
  <c r="I113"/>
  <c r="I114"/>
  <c r="I117"/>
  <c r="I118"/>
  <c r="I121"/>
  <c r="I122"/>
  <c r="I125"/>
  <c r="I126"/>
  <c r="I129"/>
  <c r="I132"/>
  <c r="K133"/>
  <c r="I86"/>
  <c r="I92"/>
  <c r="I96"/>
  <c r="I100"/>
  <c r="I101"/>
  <c r="AK26" i="10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AL25"/>
  <c r="AL24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BY20" s="1"/>
  <c r="AK20"/>
  <c r="AK28" s="1"/>
  <c r="AJ20"/>
  <c r="AJ28" s="1"/>
  <c r="AI20"/>
  <c r="AI28" s="1"/>
  <c r="AH20"/>
  <c r="AH28" s="1"/>
  <c r="AG20"/>
  <c r="AG28" s="1"/>
  <c r="AF20"/>
  <c r="AF28" s="1"/>
  <c r="AE20"/>
  <c r="AE28" s="1"/>
  <c r="AD20"/>
  <c r="AD28" s="1"/>
  <c r="AC20"/>
  <c r="AC28" s="1"/>
  <c r="AB20"/>
  <c r="AB28" s="1"/>
  <c r="AA20"/>
  <c r="AA28" s="1"/>
  <c r="Z20"/>
  <c r="Z28" s="1"/>
  <c r="Y20"/>
  <c r="Y28" s="1"/>
  <c r="X20"/>
  <c r="X28" s="1"/>
  <c r="W20"/>
  <c r="W28" s="1"/>
  <c r="V20"/>
  <c r="V28" s="1"/>
  <c r="U20"/>
  <c r="U28" s="1"/>
  <c r="T20"/>
  <c r="T28" s="1"/>
  <c r="S20"/>
  <c r="S28" s="1"/>
  <c r="R20"/>
  <c r="R28" s="1"/>
  <c r="Q20"/>
  <c r="Q28" s="1"/>
  <c r="P20"/>
  <c r="P28" s="1"/>
  <c r="O20"/>
  <c r="O28" s="1"/>
  <c r="N20"/>
  <c r="N28" s="1"/>
  <c r="M20"/>
  <c r="M28" s="1"/>
  <c r="L20"/>
  <c r="L28" s="1"/>
  <c r="K20"/>
  <c r="K28" s="1"/>
  <c r="J20"/>
  <c r="J28" s="1"/>
  <c r="I20"/>
  <c r="I28" s="1"/>
  <c r="H20"/>
  <c r="H28" s="1"/>
  <c r="G20"/>
  <c r="BX19"/>
  <c r="AL19"/>
  <c r="BX18"/>
  <c r="AL18"/>
  <c r="BX17"/>
  <c r="AL17"/>
  <c r="BX16"/>
  <c r="AL16"/>
  <c r="BX15"/>
  <c r="AL15"/>
  <c r="BX14"/>
  <c r="AL14"/>
  <c r="BX13"/>
  <c r="AL13"/>
  <c r="BX12"/>
  <c r="AL12"/>
  <c r="BX11"/>
  <c r="AL11"/>
  <c r="BX10"/>
  <c r="AL10"/>
  <c r="BX9"/>
  <c r="AL9"/>
  <c r="BX8"/>
  <c r="AL8"/>
  <c r="BX7"/>
  <c r="AL7"/>
  <c r="BX6"/>
  <c r="AL6"/>
  <c r="BX5"/>
  <c r="AL5"/>
  <c r="BX4"/>
  <c r="AL4"/>
  <c r="L37" i="9"/>
  <c r="L35"/>
  <c r="J28"/>
  <c r="D45"/>
  <c r="J44"/>
  <c r="K44" s="1"/>
  <c r="H44"/>
  <c r="G44"/>
  <c r="J43"/>
  <c r="K43" s="1"/>
  <c r="H43"/>
  <c r="G43"/>
  <c r="J42"/>
  <c r="K42" s="1"/>
  <c r="H42"/>
  <c r="G42"/>
  <c r="J41"/>
  <c r="K41" s="1"/>
  <c r="H41"/>
  <c r="G41"/>
  <c r="J40"/>
  <c r="K40" s="1"/>
  <c r="J39"/>
  <c r="K39" s="1"/>
  <c r="J38"/>
  <c r="K38" s="1"/>
  <c r="J37"/>
  <c r="K37" s="1"/>
  <c r="J36"/>
  <c r="K36" s="1"/>
  <c r="J35"/>
  <c r="K35" s="1"/>
  <c r="J33"/>
  <c r="K33" s="1"/>
  <c r="J32"/>
  <c r="K32" s="1"/>
  <c r="J31"/>
  <c r="K31" s="1"/>
  <c r="J30"/>
  <c r="K30" s="1"/>
  <c r="J29"/>
  <c r="K29" s="1"/>
  <c r="L28"/>
  <c r="K28"/>
  <c r="L27"/>
  <c r="J27"/>
  <c r="K27" s="1"/>
  <c r="J26"/>
  <c r="K26" s="1"/>
  <c r="J25"/>
  <c r="L24"/>
  <c r="K23"/>
  <c r="D17"/>
  <c r="C17"/>
  <c r="J16"/>
  <c r="K16" s="1"/>
  <c r="H16"/>
  <c r="G16"/>
  <c r="J15"/>
  <c r="K15" s="1"/>
  <c r="H15"/>
  <c r="G15"/>
  <c r="J14"/>
  <c r="K14" s="1"/>
  <c r="H14"/>
  <c r="G14"/>
  <c r="J13"/>
  <c r="K13" s="1"/>
  <c r="H13"/>
  <c r="G13"/>
  <c r="J12"/>
  <c r="K12" s="1"/>
  <c r="H12"/>
  <c r="G12"/>
  <c r="J11"/>
  <c r="K11" s="1"/>
  <c r="H11"/>
  <c r="G11"/>
  <c r="J10"/>
  <c r="K10" s="1"/>
  <c r="H10"/>
  <c r="G10"/>
  <c r="J8"/>
  <c r="K8" s="1"/>
  <c r="I8"/>
  <c r="J7"/>
  <c r="K7" s="1"/>
  <c r="J6"/>
  <c r="K6" s="1"/>
  <c r="L5"/>
  <c r="J5"/>
  <c r="K5" s="1"/>
  <c r="J4"/>
  <c r="K4" s="1"/>
  <c r="L3"/>
  <c r="K2"/>
  <c r="L181" l="1"/>
  <c r="AL21" i="10"/>
  <c r="I181" i="9"/>
  <c r="I185" s="1"/>
  <c r="L56"/>
  <c r="I153"/>
  <c r="I156" s="1"/>
  <c r="BX21" i="10"/>
  <c r="AM20"/>
  <c r="AL28"/>
  <c r="I133" i="9"/>
  <c r="L58"/>
  <c r="K17"/>
  <c r="G17"/>
  <c r="L30"/>
  <c r="I43"/>
  <c r="G28" i="10"/>
  <c r="AM26"/>
  <c r="I10" i="9"/>
  <c r="I12"/>
  <c r="I15"/>
  <c r="I11"/>
  <c r="I16"/>
  <c r="I14"/>
  <c r="I42"/>
  <c r="I44"/>
  <c r="I41"/>
  <c r="L7"/>
  <c r="K25"/>
  <c r="K45" s="1"/>
  <c r="G45"/>
  <c r="I13"/>
  <c r="AN28" i="10" l="1"/>
  <c r="L45" i="9"/>
  <c r="I45"/>
  <c r="I49" s="1"/>
  <c r="I17"/>
  <c r="I20" s="1"/>
  <c r="D57" i="6" l="1"/>
  <c r="J35" l="1"/>
  <c r="G35"/>
  <c r="D35" l="1"/>
  <c r="E37" s="1"/>
  <c r="G59" s="1"/>
  <c r="D26" i="7" l="1"/>
  <c r="D6"/>
  <c r="D32" l="1"/>
  <c r="D8" s="1"/>
  <c r="D14" s="1"/>
  <c r="E19" i="8"/>
  <c r="E9" l="1"/>
  <c r="E22" s="1"/>
</calcChain>
</file>

<file path=xl/sharedStrings.xml><?xml version="1.0" encoding="utf-8"?>
<sst xmlns="http://schemas.openxmlformats.org/spreadsheetml/2006/main" count="835" uniqueCount="153">
  <si>
    <t xml:space="preserve">                                            </t>
  </si>
  <si>
    <t>№</t>
  </si>
  <si>
    <t>Наименование товара</t>
  </si>
  <si>
    <t>Ост-к н.</t>
  </si>
  <si>
    <t>Кол-во</t>
  </si>
  <si>
    <t>Ц.продажи</t>
  </si>
  <si>
    <t>Ц.закупки</t>
  </si>
  <si>
    <t>Выручка</t>
  </si>
  <si>
    <t>Стоим зак.</t>
  </si>
  <si>
    <t>Доход</t>
  </si>
  <si>
    <t>Ост-к к.</t>
  </si>
  <si>
    <t>Ост в д-г</t>
  </si>
  <si>
    <t>Цемент ПЦ 400 Д 20 н</t>
  </si>
  <si>
    <t>Цемент ПЦ 400 Д20 н</t>
  </si>
  <si>
    <t>доход</t>
  </si>
  <si>
    <t>Цемент ПЦ 400 Д20</t>
  </si>
  <si>
    <t>Россыпь</t>
  </si>
  <si>
    <t>Мешки под россыпь</t>
  </si>
  <si>
    <t>Мешки 50кг</t>
  </si>
  <si>
    <t>Алебастр (30кг)</t>
  </si>
  <si>
    <t>Алебастр (2кг)</t>
  </si>
  <si>
    <t>Бел.цемент(2 кг)</t>
  </si>
  <si>
    <t>Пакеты 2кг</t>
  </si>
  <si>
    <t>Известь (2 кг)</t>
  </si>
  <si>
    <t>Известь (35 кг)</t>
  </si>
  <si>
    <t>Пакеты Известь 2кг</t>
  </si>
  <si>
    <t>Кирпич О-н 1,5</t>
  </si>
  <si>
    <t>Мешки/п/п 50кг</t>
  </si>
  <si>
    <t>Перчатки 2лат</t>
  </si>
  <si>
    <t>Рукавицы</t>
  </si>
  <si>
    <t>Форман,Основит 30кг</t>
  </si>
  <si>
    <t>Ротбанд(основит)2кг</t>
  </si>
  <si>
    <t>Пакеты Ротбанд 2кг</t>
  </si>
  <si>
    <t>С/см песбет.М-300(50)</t>
  </si>
  <si>
    <t>С/см унив.М-200(50)</t>
  </si>
  <si>
    <t>С/см унив.М-150(50)</t>
  </si>
  <si>
    <t>С/см унив.М-150(3)</t>
  </si>
  <si>
    <t>Цемент ПЦ 400 Д20 (2)</t>
  </si>
  <si>
    <t>Пакеты ПЦ400Д20 2кг</t>
  </si>
  <si>
    <t>Цемент ПЦ 500 Д 0 (2)</t>
  </si>
  <si>
    <t>Пакеты ПЦ500Д0 2кг</t>
  </si>
  <si>
    <t>Цемент ПЦ400 Д20 (25)</t>
  </si>
  <si>
    <t>Мешки 25кг</t>
  </si>
  <si>
    <t>Сетка рабица</t>
  </si>
  <si>
    <t>Рубемаст РНП-350</t>
  </si>
  <si>
    <t>Рубемаст РНК-350</t>
  </si>
  <si>
    <t>Рубероид РКК-350</t>
  </si>
  <si>
    <t>Рубероид РПП-300С</t>
  </si>
  <si>
    <t>Доставка</t>
  </si>
  <si>
    <r>
      <t>Лес (м</t>
    </r>
    <r>
      <rPr>
        <b/>
        <vertAlign val="superscript"/>
        <sz val="10.5"/>
        <rFont val="Arial Cyr"/>
        <charset val="204"/>
      </rPr>
      <t>3</t>
    </r>
    <r>
      <rPr>
        <b/>
        <sz val="10.5"/>
        <rFont val="Arial Cyr"/>
        <charset val="204"/>
      </rPr>
      <t>)</t>
    </r>
  </si>
  <si>
    <t>сп</t>
  </si>
  <si>
    <t>Тес не обрезн 25*30*6</t>
  </si>
  <si>
    <r>
      <t>в развал (м</t>
    </r>
    <r>
      <rPr>
        <vertAlign val="superscript"/>
        <sz val="10.5"/>
        <rFont val="Arial Cyr"/>
        <charset val="204"/>
      </rPr>
      <t>3</t>
    </r>
    <r>
      <rPr>
        <sz val="10.5"/>
        <rFont val="Arial Cyr"/>
        <charset val="204"/>
      </rPr>
      <t>)</t>
    </r>
  </si>
  <si>
    <t>Доска не обрезн 25*2м</t>
  </si>
  <si>
    <t xml:space="preserve">Доска обрезн </t>
  </si>
  <si>
    <t>Рубероид РКПо-350</t>
  </si>
  <si>
    <t>Цемент ПЦ 400 Д 0 н</t>
  </si>
  <si>
    <t xml:space="preserve">Перчатки/обл.(раб) </t>
  </si>
  <si>
    <t>Упаковка под 5кг</t>
  </si>
  <si>
    <t>Перчатки/х/б ПВХ</t>
  </si>
  <si>
    <t>Цемент ПЦ 400 Д20 (5)</t>
  </si>
  <si>
    <t>н</t>
  </si>
  <si>
    <t>январь</t>
  </si>
  <si>
    <t xml:space="preserve">ПРОДАНО </t>
  </si>
  <si>
    <t>наименование</t>
  </si>
  <si>
    <t>Цемент ПЦ 400 Д 20</t>
  </si>
  <si>
    <t>руб</t>
  </si>
  <si>
    <t>меш</t>
  </si>
  <si>
    <t>Сухие смеси</t>
  </si>
  <si>
    <t>Кирпич О-н</t>
  </si>
  <si>
    <t>шт</t>
  </si>
  <si>
    <t>Кирпич О-ряз 1,5</t>
  </si>
  <si>
    <t>Бел.цемент(50кг)</t>
  </si>
  <si>
    <t>Алебастр (25кг)</t>
  </si>
  <si>
    <t xml:space="preserve">Ротбанд (30кг) </t>
  </si>
  <si>
    <t>Известь (35кг)</t>
  </si>
  <si>
    <t>Мелкая фасовка (2кг 25кг)</t>
  </si>
  <si>
    <t>Разное</t>
  </si>
  <si>
    <t>Валовая Прибыль</t>
  </si>
  <si>
    <t>ИТОГО</t>
  </si>
  <si>
    <t>Тара</t>
  </si>
  <si>
    <t>Перчатки</t>
  </si>
  <si>
    <t>Реализационные расходы</t>
  </si>
  <si>
    <t>ЧИСТАЯ ПРИБЫЛЬ</t>
  </si>
  <si>
    <t>м3</t>
  </si>
  <si>
    <t>Рубероид</t>
  </si>
  <si>
    <t>//</t>
  </si>
  <si>
    <t>И</t>
  </si>
  <si>
    <t>Всего</t>
  </si>
  <si>
    <t>Прочий доход</t>
  </si>
  <si>
    <t xml:space="preserve">                                               ПРОВЕРКА</t>
  </si>
  <si>
    <t>Остаток в банке</t>
  </si>
  <si>
    <t xml:space="preserve">Остаток в кассе </t>
  </si>
  <si>
    <t xml:space="preserve">Остаток денег в товаре </t>
  </si>
  <si>
    <t xml:space="preserve">остаток на начало месяца </t>
  </si>
  <si>
    <t xml:space="preserve"> доход от продажи- реальные расходы</t>
  </si>
  <si>
    <t>вернули долг  нам</t>
  </si>
  <si>
    <t>взяли в долг у нас</t>
  </si>
  <si>
    <t>взяли в долг мы</t>
  </si>
  <si>
    <t>вернули долг мы</t>
  </si>
  <si>
    <t>доход от продаж</t>
  </si>
  <si>
    <t>расходы по банку ООО реальные</t>
  </si>
  <si>
    <t>расходы по банку ИП реальные</t>
  </si>
  <si>
    <t>расходы по кассе реальные</t>
  </si>
  <si>
    <r>
      <t>Бел.цемент(</t>
    </r>
    <r>
      <rPr>
        <b/>
        <sz val="11"/>
        <rFont val="Arial Cyr"/>
        <charset val="204"/>
      </rPr>
      <t>50</t>
    </r>
    <r>
      <rPr>
        <sz val="11"/>
        <rFont val="Arial Cyr"/>
        <charset val="204"/>
      </rPr>
      <t>)</t>
    </r>
  </si>
  <si>
    <r>
      <t>Перчатки/</t>
    </r>
    <r>
      <rPr>
        <b/>
        <sz val="11"/>
        <rFont val="Arial Cyr"/>
        <charset val="204"/>
      </rPr>
      <t>обл</t>
    </r>
    <r>
      <rPr>
        <sz val="11"/>
        <rFont val="Arial Cyr"/>
        <charset val="204"/>
      </rPr>
      <t>.</t>
    </r>
  </si>
  <si>
    <r>
      <t>Перчатки/</t>
    </r>
    <r>
      <rPr>
        <b/>
        <sz val="11"/>
        <rFont val="Arial Cyr"/>
        <charset val="204"/>
      </rPr>
      <t>рез.</t>
    </r>
  </si>
  <si>
    <r>
      <t>Перчатки/</t>
    </r>
    <r>
      <rPr>
        <b/>
        <sz val="11"/>
        <rFont val="Arial Cyr"/>
        <charset val="204"/>
      </rPr>
      <t>х/б</t>
    </r>
  </si>
  <si>
    <r>
      <t xml:space="preserve">Перчатки/х/б </t>
    </r>
    <r>
      <rPr>
        <b/>
        <sz val="11"/>
        <rFont val="Arial Cyr"/>
        <charset val="204"/>
      </rPr>
      <t>ПВХ</t>
    </r>
  </si>
  <si>
    <t>Пилорама</t>
  </si>
  <si>
    <t>ПИЛОРАМА</t>
  </si>
  <si>
    <t>Пакеты ПЦ 400 Д20 5кг</t>
  </si>
  <si>
    <t>ПОДДОНЫ</t>
  </si>
  <si>
    <t>Гвозди (90*3,5)</t>
  </si>
  <si>
    <t>Гвозди (60*2,5)</t>
  </si>
  <si>
    <t>доход пилорама</t>
  </si>
  <si>
    <t>доход поддоны</t>
  </si>
  <si>
    <t>Поддоны</t>
  </si>
  <si>
    <t>расх</t>
  </si>
  <si>
    <t>эл.эн</t>
  </si>
  <si>
    <t>итого</t>
  </si>
  <si>
    <t>Пергамин  П-300</t>
  </si>
  <si>
    <t>Поддоны (шт) мал</t>
  </si>
  <si>
    <t>Поддоны (шт) бол</t>
  </si>
  <si>
    <t>Цемент ПЦ 400 Д 20 2Б</t>
  </si>
  <si>
    <t>ост</t>
  </si>
  <si>
    <t>Гвозди (80*3,5)</t>
  </si>
  <si>
    <t>С/см бетонн.М-200(50)</t>
  </si>
  <si>
    <t>Рубероид РПП-300С-2</t>
  </si>
  <si>
    <t>Дата 01-29.12.2012</t>
  </si>
  <si>
    <t>ОТЧЕТ О ПРОДАЖЕ № 1</t>
  </si>
  <si>
    <t>Сводный расчет дохода за год 2013</t>
  </si>
  <si>
    <t>1 квартал 2013</t>
  </si>
  <si>
    <t>2 квартал 2013</t>
  </si>
  <si>
    <t>3 квартал 2013</t>
  </si>
  <si>
    <t>4 квартал 2013</t>
  </si>
  <si>
    <t>РАСХОДЫ РЕАЛЬНЫЕ за год 2013</t>
  </si>
  <si>
    <t>ПРИБЫЛЬ за год 2013</t>
  </si>
  <si>
    <t xml:space="preserve">Рваных мешков </t>
  </si>
  <si>
    <r>
      <t xml:space="preserve">Кирпич </t>
    </r>
    <r>
      <rPr>
        <b/>
        <sz val="11"/>
        <color rgb="FFFF0000"/>
        <rFont val="Arial Cyr"/>
        <charset val="204"/>
      </rPr>
      <t>О-ряз 1,5</t>
    </r>
  </si>
  <si>
    <t>Дата 04-31.01.2013</t>
  </si>
  <si>
    <t>ОТЧЕТ О ПРОДАЖЕ № 2</t>
  </si>
  <si>
    <t>Дата 01-19.02.2013</t>
  </si>
  <si>
    <t>февраль</t>
  </si>
  <si>
    <t>ОТЧЕТ О ПРОДАЖЕ № 3</t>
  </si>
  <si>
    <t>Дата 20-28.02.2013</t>
  </si>
  <si>
    <t>Дата 01-28.02.2013</t>
  </si>
  <si>
    <t>ОТЧЕТ О ПРОДАЖЕ № 4</t>
  </si>
  <si>
    <t>Дата 01-31.03.2013</t>
  </si>
  <si>
    <t>март</t>
  </si>
  <si>
    <t>Сводный расчет дохода за март 2013г.</t>
  </si>
  <si>
    <t>ОБЩИЙ ОСТАТОК на  апрель</t>
  </si>
  <si>
    <t>Мешки п/п 50кг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</si>
</sst>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\-??&quot;р.&quot;_-;_-@_-"/>
    <numFmt numFmtId="165" formatCode="#,##0.00&quot;р.&quot;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.5"/>
      <name val="Arial Cyr"/>
      <charset val="204"/>
    </font>
    <font>
      <b/>
      <sz val="10.5"/>
      <name val="Arial Cyr"/>
      <charset val="204"/>
    </font>
    <font>
      <b/>
      <vertAlign val="superscript"/>
      <sz val="10.5"/>
      <name val="Arial Cyr"/>
      <charset val="204"/>
    </font>
    <font>
      <vertAlign val="superscript"/>
      <sz val="10.5"/>
      <name val="Arial Cyr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family val="2"/>
      <charset val="204"/>
    </font>
    <font>
      <b/>
      <sz val="11"/>
      <name val="Arial Cyr"/>
      <charset val="204"/>
    </font>
    <font>
      <sz val="10.5"/>
      <color theme="2"/>
      <name val="Arial Cyr"/>
      <charset val="204"/>
    </font>
    <font>
      <b/>
      <i/>
      <sz val="11"/>
      <name val="Arial Cyr"/>
      <charset val="204"/>
    </font>
    <font>
      <b/>
      <sz val="11"/>
      <name val="Arial Cyr"/>
      <family val="2"/>
      <charset val="204"/>
    </font>
    <font>
      <b/>
      <sz val="18"/>
      <name val="Arial Cyr"/>
      <family val="2"/>
      <charset val="204"/>
    </font>
    <font>
      <b/>
      <sz val="11"/>
      <color rgb="FFFF0000"/>
      <name val="Arial Cyr"/>
      <charset val="204"/>
    </font>
    <font>
      <sz val="11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303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/>
    <xf numFmtId="0" fontId="2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Fill="1" applyBorder="1"/>
    <xf numFmtId="0" fontId="2" fillId="0" borderId="1" xfId="1" applyFont="1" applyFill="1" applyBorder="1"/>
    <xf numFmtId="0" fontId="3" fillId="0" borderId="1" xfId="1" applyFont="1" applyBorder="1"/>
    <xf numFmtId="0" fontId="3" fillId="0" borderId="3" xfId="1" applyFont="1" applyBorder="1"/>
    <xf numFmtId="0" fontId="3" fillId="2" borderId="3" xfId="1" applyFont="1" applyFill="1" applyBorder="1"/>
    <xf numFmtId="2" fontId="2" fillId="0" borderId="0" xfId="1" applyNumberFormat="1" applyFont="1"/>
    <xf numFmtId="0" fontId="2" fillId="0" borderId="3" xfId="1" applyFont="1" applyFill="1" applyBorder="1"/>
    <xf numFmtId="0" fontId="2" fillId="0" borderId="3" xfId="1" applyFont="1" applyBorder="1"/>
    <xf numFmtId="0" fontId="2" fillId="0" borderId="5" xfId="1" applyFont="1" applyBorder="1"/>
    <xf numFmtId="0" fontId="2" fillId="2" borderId="5" xfId="1" applyFont="1" applyFill="1" applyBorder="1"/>
    <xf numFmtId="0" fontId="3" fillId="2" borderId="8" xfId="1" applyFont="1" applyFill="1" applyBorder="1"/>
    <xf numFmtId="0" fontId="2" fillId="2" borderId="9" xfId="1" applyFont="1" applyFill="1" applyBorder="1"/>
    <xf numFmtId="0" fontId="2" fillId="0" borderId="7" xfId="1" applyFont="1" applyFill="1" applyBorder="1"/>
    <xf numFmtId="0" fontId="2" fillId="0" borderId="12" xfId="1" applyFont="1" applyFill="1" applyBorder="1"/>
    <xf numFmtId="0" fontId="2" fillId="0" borderId="5" xfId="1" applyFont="1" applyFill="1" applyBorder="1"/>
    <xf numFmtId="0" fontId="2" fillId="2" borderId="1" xfId="1" applyFont="1" applyFill="1" applyBorder="1"/>
    <xf numFmtId="0" fontId="2" fillId="2" borderId="3" xfId="1" applyFont="1" applyFill="1" applyBorder="1"/>
    <xf numFmtId="0" fontId="2" fillId="2" borderId="7" xfId="1" applyFont="1" applyFill="1" applyBorder="1"/>
    <xf numFmtId="0" fontId="2" fillId="2" borderId="4" xfId="1" applyFont="1" applyFill="1" applyBorder="1"/>
    <xf numFmtId="0" fontId="3" fillId="0" borderId="5" xfId="1" applyFont="1" applyBorder="1"/>
    <xf numFmtId="0" fontId="3" fillId="2" borderId="5" xfId="1" applyFont="1" applyFill="1" applyBorder="1"/>
    <xf numFmtId="2" fontId="2" fillId="2" borderId="5" xfId="1" applyNumberFormat="1" applyFont="1" applyFill="1" applyBorder="1"/>
    <xf numFmtId="0" fontId="2" fillId="0" borderId="18" xfId="1" applyFont="1" applyBorder="1"/>
    <xf numFmtId="2" fontId="2" fillId="0" borderId="18" xfId="1" applyNumberFormat="1" applyFont="1" applyBorder="1"/>
    <xf numFmtId="0" fontId="2" fillId="0" borderId="19" xfId="1" applyFont="1" applyFill="1" applyBorder="1"/>
    <xf numFmtId="2" fontId="2" fillId="0" borderId="20" xfId="1" applyNumberFormat="1" applyFont="1" applyBorder="1"/>
    <xf numFmtId="0" fontId="2" fillId="0" borderId="0" xfId="1" applyNumberFormat="1" applyFont="1"/>
    <xf numFmtId="0" fontId="3" fillId="0" borderId="14" xfId="1" applyFont="1" applyBorder="1"/>
    <xf numFmtId="0" fontId="3" fillId="0" borderId="5" xfId="1" applyFont="1" applyFill="1" applyBorder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2" fontId="2" fillId="0" borderId="5" xfId="1" applyNumberFormat="1" applyFont="1" applyBorder="1"/>
    <xf numFmtId="2" fontId="2" fillId="0" borderId="4" xfId="1" applyNumberFormat="1" applyFont="1" applyFill="1" applyBorder="1"/>
    <xf numFmtId="0" fontId="3" fillId="2" borderId="12" xfId="1" applyFont="1" applyFill="1" applyBorder="1"/>
    <xf numFmtId="2" fontId="2" fillId="0" borderId="3" xfId="1" applyNumberFormat="1" applyFont="1" applyBorder="1"/>
    <xf numFmtId="2" fontId="3" fillId="0" borderId="0" xfId="1" applyNumberFormat="1" applyFont="1"/>
    <xf numFmtId="2" fontId="2" fillId="0" borderId="14" xfId="1" applyNumberFormat="1" applyFont="1" applyFill="1" applyBorder="1"/>
    <xf numFmtId="2" fontId="2" fillId="0" borderId="5" xfId="1" applyNumberFormat="1" applyFont="1" applyFill="1" applyBorder="1"/>
    <xf numFmtId="0" fontId="6" fillId="0" borderId="0" xfId="1" applyFont="1"/>
    <xf numFmtId="0" fontId="1" fillId="0" borderId="0" xfId="1" applyBorder="1"/>
    <xf numFmtId="0" fontId="1" fillId="0" borderId="1" xfId="1" applyFont="1" applyBorder="1"/>
    <xf numFmtId="0" fontId="1" fillId="0" borderId="1" xfId="1" applyBorder="1"/>
    <xf numFmtId="0" fontId="6" fillId="0" borderId="0" xfId="1" applyNumberFormat="1" applyFont="1" applyBorder="1" applyAlignment="1"/>
    <xf numFmtId="0" fontId="1" fillId="0" borderId="0" xfId="1" applyNumberFormat="1" applyBorder="1"/>
    <xf numFmtId="0" fontId="1" fillId="0" borderId="1" xfId="1" applyNumberFormat="1" applyFont="1" applyBorder="1"/>
    <xf numFmtId="0" fontId="1" fillId="0" borderId="1" xfId="1" applyNumberFormat="1" applyBorder="1"/>
    <xf numFmtId="0" fontId="1" fillId="0" borderId="0" xfId="1" applyNumberFormat="1" applyFont="1" applyBorder="1"/>
    <xf numFmtId="0" fontId="7" fillId="0" borderId="1" xfId="1" applyNumberFormat="1" applyFont="1" applyFill="1" applyBorder="1"/>
    <xf numFmtId="0" fontId="7" fillId="0" borderId="0" xfId="1" applyNumberFormat="1" applyFont="1" applyFill="1" applyBorder="1"/>
    <xf numFmtId="0" fontId="7" fillId="0" borderId="1" xfId="1" applyNumberFormat="1" applyFont="1" applyBorder="1"/>
    <xf numFmtId="0" fontId="7" fillId="0" borderId="0" xfId="1" applyNumberFormat="1" applyFont="1" applyBorder="1"/>
    <xf numFmtId="0" fontId="1" fillId="0" borderId="1" xfId="1" applyNumberFormat="1" applyFill="1" applyBorder="1"/>
    <xf numFmtId="0" fontId="1" fillId="0" borderId="1" xfId="1" applyNumberFormat="1" applyFont="1" applyFill="1" applyBorder="1"/>
    <xf numFmtId="0" fontId="8" fillId="0" borderId="1" xfId="1" applyNumberFormat="1" applyFont="1" applyBorder="1"/>
    <xf numFmtId="0" fontId="9" fillId="0" borderId="1" xfId="1" applyNumberFormat="1" applyFont="1" applyBorder="1"/>
    <xf numFmtId="0" fontId="9" fillId="0" borderId="0" xfId="1" applyNumberFormat="1" applyFont="1" applyBorder="1"/>
    <xf numFmtId="0" fontId="9" fillId="0" borderId="0" xfId="1" applyNumberFormat="1" applyFont="1" applyFill="1" applyBorder="1"/>
    <xf numFmtId="14" fontId="1" fillId="0" borderId="0" xfId="1" applyNumberFormat="1" applyBorder="1"/>
    <xf numFmtId="0" fontId="8" fillId="0" borderId="0" xfId="1" applyNumberFormat="1" applyFont="1" applyBorder="1" applyAlignment="1"/>
    <xf numFmtId="0" fontId="8" fillId="0" borderId="0" xfId="1" applyNumberFormat="1" applyFont="1" applyBorder="1" applyAlignment="1">
      <alignment horizontal="right"/>
    </xf>
    <xf numFmtId="0" fontId="9" fillId="0" borderId="0" xfId="1" applyNumberFormat="1" applyFont="1" applyBorder="1" applyAlignment="1"/>
    <xf numFmtId="0" fontId="10" fillId="0" borderId="11" xfId="1" applyFont="1" applyBorder="1" applyAlignment="1">
      <alignment horizontal="right"/>
    </xf>
    <xf numFmtId="0" fontId="10" fillId="0" borderId="11" xfId="1" applyNumberFormat="1" applyFont="1" applyFill="1" applyBorder="1" applyAlignment="1">
      <alignment horizontal="right"/>
    </xf>
    <xf numFmtId="0" fontId="12" fillId="0" borderId="11" xfId="1" applyFont="1" applyBorder="1" applyAlignment="1">
      <alignment horizontal="right"/>
    </xf>
    <xf numFmtId="0" fontId="9" fillId="0" borderId="0" xfId="1" applyFont="1" applyBorder="1"/>
    <xf numFmtId="0" fontId="1" fillId="0" borderId="0" xfId="1" applyBorder="1" applyAlignment="1">
      <alignment horizontal="left"/>
    </xf>
    <xf numFmtId="4" fontId="9" fillId="0" borderId="0" xfId="1" applyNumberFormat="1" applyFont="1" applyAlignment="1"/>
    <xf numFmtId="0" fontId="13" fillId="0" borderId="0" xfId="1" applyFont="1" applyAlignment="1">
      <alignment horizontal="center"/>
    </xf>
    <xf numFmtId="0" fontId="13" fillId="0" borderId="1" xfId="1" applyFont="1" applyBorder="1"/>
    <xf numFmtId="4" fontId="13" fillId="0" borderId="1" xfId="1" applyNumberFormat="1" applyFont="1" applyBorder="1"/>
    <xf numFmtId="4" fontId="13" fillId="0" borderId="3" xfId="1" applyNumberFormat="1" applyFont="1" applyBorder="1"/>
    <xf numFmtId="0" fontId="14" fillId="0" borderId="14" xfId="1" applyFont="1" applyBorder="1"/>
    <xf numFmtId="4" fontId="13" fillId="0" borderId="24" xfId="1" applyNumberFormat="1" applyFont="1" applyBorder="1"/>
    <xf numFmtId="0" fontId="14" fillId="0" borderId="14" xfId="1" applyNumberFormat="1" applyFont="1" applyBorder="1"/>
    <xf numFmtId="0" fontId="14" fillId="0" borderId="1" xfId="1" applyFont="1" applyBorder="1"/>
    <xf numFmtId="4" fontId="14" fillId="0" borderId="1" xfId="1" applyNumberFormat="1" applyFont="1" applyBorder="1"/>
    <xf numFmtId="4" fontId="14" fillId="0" borderId="3" xfId="1" applyNumberFormat="1" applyFont="1" applyBorder="1"/>
    <xf numFmtId="0" fontId="14" fillId="0" borderId="0" xfId="1" applyFont="1"/>
    <xf numFmtId="0" fontId="13" fillId="0" borderId="14" xfId="1" applyFont="1" applyBorder="1"/>
    <xf numFmtId="0" fontId="7" fillId="0" borderId="11" xfId="1" applyFont="1" applyBorder="1"/>
    <xf numFmtId="4" fontId="13" fillId="0" borderId="5" xfId="1" applyNumberFormat="1" applyFont="1" applyBorder="1"/>
    <xf numFmtId="0" fontId="1" fillId="0" borderId="29" xfId="1" applyBorder="1"/>
    <xf numFmtId="0" fontId="1" fillId="0" borderId="30" xfId="1" applyBorder="1"/>
    <xf numFmtId="4" fontId="1" fillId="0" borderId="31" xfId="1" applyNumberFormat="1" applyBorder="1"/>
    <xf numFmtId="0" fontId="14" fillId="0" borderId="32" xfId="1" applyNumberFormat="1" applyFont="1" applyBorder="1"/>
    <xf numFmtId="4" fontId="13" fillId="0" borderId="33" xfId="1" applyNumberFormat="1" applyFont="1" applyBorder="1"/>
    <xf numFmtId="0" fontId="6" fillId="0" borderId="0" xfId="1" applyFont="1" applyAlignment="1">
      <alignment horizontal="left"/>
    </xf>
    <xf numFmtId="0" fontId="6" fillId="0" borderId="0" xfId="1" applyFont="1" applyBorder="1" applyAlignment="1">
      <alignment horizontal="center"/>
    </xf>
    <xf numFmtId="165" fontId="7" fillId="0" borderId="0" xfId="1" applyNumberFormat="1" applyFont="1" applyBorder="1"/>
    <xf numFmtId="165" fontId="7" fillId="0" borderId="1" xfId="1" applyNumberFormat="1" applyFont="1" applyBorder="1"/>
    <xf numFmtId="165" fontId="13" fillId="0" borderId="1" xfId="1" applyNumberFormat="1" applyFont="1" applyBorder="1"/>
    <xf numFmtId="0" fontId="8" fillId="0" borderId="0" xfId="1" applyFont="1" applyAlignment="1"/>
    <xf numFmtId="0" fontId="9" fillId="0" borderId="0" xfId="1" applyFont="1" applyFill="1" applyBorder="1"/>
    <xf numFmtId="165" fontId="6" fillId="0" borderId="0" xfId="1" applyNumberFormat="1" applyFont="1"/>
    <xf numFmtId="0" fontId="11" fillId="0" borderId="0" xfId="1" applyFont="1"/>
    <xf numFmtId="0" fontId="11" fillId="0" borderId="0" xfId="1" applyFont="1" applyAlignment="1"/>
    <xf numFmtId="0" fontId="11" fillId="0" borderId="0" xfId="1" applyFont="1" applyAlignment="1">
      <alignment horizontal="center"/>
    </xf>
    <xf numFmtId="0" fontId="11" fillId="0" borderId="1" xfId="1" applyFont="1" applyBorder="1"/>
    <xf numFmtId="0" fontId="11" fillId="0" borderId="2" xfId="1" applyFont="1" applyFill="1" applyBorder="1"/>
    <xf numFmtId="0" fontId="11" fillId="0" borderId="1" xfId="1" applyFont="1" applyFill="1" applyBorder="1"/>
    <xf numFmtId="0" fontId="15" fillId="0" borderId="1" xfId="1" applyFont="1" applyBorder="1"/>
    <xf numFmtId="0" fontId="15" fillId="0" borderId="3" xfId="1" applyFont="1" applyBorder="1"/>
    <xf numFmtId="0" fontId="15" fillId="0" borderId="3" xfId="1" applyFont="1" applyFill="1" applyBorder="1"/>
    <xf numFmtId="0" fontId="15" fillId="0" borderId="1" xfId="1" applyFont="1" applyFill="1" applyBorder="1"/>
    <xf numFmtId="2" fontId="15" fillId="0" borderId="1" xfId="1" applyNumberFormat="1" applyFont="1" applyFill="1" applyBorder="1"/>
    <xf numFmtId="0" fontId="15" fillId="0" borderId="4" xfId="1" applyFont="1" applyFill="1" applyBorder="1"/>
    <xf numFmtId="0" fontId="15" fillId="2" borderId="3" xfId="1" applyFont="1" applyFill="1" applyBorder="1"/>
    <xf numFmtId="2" fontId="15" fillId="0" borderId="1" xfId="1" applyNumberFormat="1" applyFont="1" applyBorder="1"/>
    <xf numFmtId="0" fontId="15" fillId="0" borderId="0" xfId="1" applyFont="1" applyAlignment="1">
      <alignment horizontal="right"/>
    </xf>
    <xf numFmtId="2" fontId="11" fillId="0" borderId="0" xfId="1" applyNumberFormat="1" applyFont="1"/>
    <xf numFmtId="0" fontId="15" fillId="0" borderId="2" xfId="1" applyFont="1" applyFill="1" applyBorder="1"/>
    <xf numFmtId="0" fontId="15" fillId="0" borderId="5" xfId="1" applyFont="1" applyBorder="1"/>
    <xf numFmtId="0" fontId="15" fillId="0" borderId="13" xfId="1" applyFont="1" applyFill="1" applyBorder="1"/>
    <xf numFmtId="0" fontId="15" fillId="0" borderId="5" xfId="1" applyFont="1" applyFill="1" applyBorder="1"/>
    <xf numFmtId="0" fontId="15" fillId="0" borderId="7" xfId="1" applyFont="1" applyFill="1" applyBorder="1"/>
    <xf numFmtId="0" fontId="15" fillId="2" borderId="1" xfId="1" applyFont="1" applyFill="1" applyBorder="1"/>
    <xf numFmtId="0" fontId="15" fillId="0" borderId="0" xfId="1" applyFont="1"/>
    <xf numFmtId="0" fontId="11" fillId="0" borderId="3" xfId="1" applyFont="1" applyBorder="1"/>
    <xf numFmtId="0" fontId="11" fillId="0" borderId="3" xfId="1" applyFont="1" applyFill="1" applyBorder="1"/>
    <xf numFmtId="0" fontId="11" fillId="0" borderId="5" xfId="1" applyFont="1" applyBorder="1"/>
    <xf numFmtId="0" fontId="11" fillId="2" borderId="5" xfId="1" applyFont="1" applyFill="1" applyBorder="1"/>
    <xf numFmtId="0" fontId="11" fillId="2" borderId="6" xfId="1" applyFont="1" applyFill="1" applyBorder="1"/>
    <xf numFmtId="0" fontId="11" fillId="2" borderId="2" xfId="1" applyFont="1" applyFill="1" applyBorder="1"/>
    <xf numFmtId="0" fontId="11" fillId="2" borderId="9" xfId="1" applyFont="1" applyFill="1" applyBorder="1"/>
    <xf numFmtId="0" fontId="15" fillId="0" borderId="2" xfId="1" applyFont="1" applyBorder="1"/>
    <xf numFmtId="0" fontId="11" fillId="0" borderId="11" xfId="1" applyFont="1" applyBorder="1"/>
    <xf numFmtId="0" fontId="11" fillId="0" borderId="7" xfId="1" applyFont="1" applyFill="1" applyBorder="1"/>
    <xf numFmtId="0" fontId="11" fillId="0" borderId="12" xfId="1" applyFont="1" applyFill="1" applyBorder="1"/>
    <xf numFmtId="0" fontId="11" fillId="0" borderId="5" xfId="1" applyFont="1" applyFill="1" applyBorder="1"/>
    <xf numFmtId="0" fontId="11" fillId="0" borderId="7" xfId="1" applyFont="1" applyBorder="1"/>
    <xf numFmtId="0" fontId="11" fillId="0" borderId="13" xfId="1" applyFont="1" applyBorder="1"/>
    <xf numFmtId="0" fontId="11" fillId="2" borderId="1" xfId="1" applyFont="1" applyFill="1" applyBorder="1"/>
    <xf numFmtId="0" fontId="11" fillId="2" borderId="3" xfId="1" applyFont="1" applyFill="1" applyBorder="1"/>
    <xf numFmtId="0" fontId="11" fillId="2" borderId="12" xfId="1" applyFont="1" applyFill="1" applyBorder="1"/>
    <xf numFmtId="0" fontId="11" fillId="2" borderId="7" xfId="1" applyFont="1" applyFill="1" applyBorder="1"/>
    <xf numFmtId="0" fontId="11" fillId="2" borderId="4" xfId="1" applyFont="1" applyFill="1" applyBorder="1"/>
    <xf numFmtId="0" fontId="11" fillId="2" borderId="14" xfId="1" applyFont="1" applyFill="1" applyBorder="1"/>
    <xf numFmtId="0" fontId="11" fillId="2" borderId="16" xfId="1" applyFont="1" applyFill="1" applyBorder="1"/>
    <xf numFmtId="0" fontId="11" fillId="0" borderId="14" xfId="1" applyFont="1" applyFill="1" applyBorder="1"/>
    <xf numFmtId="0" fontId="15" fillId="2" borderId="5" xfId="1" applyFont="1" applyFill="1" applyBorder="1"/>
    <xf numFmtId="0" fontId="15" fillId="0" borderId="0" xfId="1" applyFont="1" applyBorder="1"/>
    <xf numFmtId="0" fontId="15" fillId="2" borderId="15" xfId="1" applyFont="1" applyFill="1" applyBorder="1"/>
    <xf numFmtId="0" fontId="11" fillId="2" borderId="15" xfId="1" applyFont="1" applyFill="1" applyBorder="1"/>
    <xf numFmtId="0" fontId="11" fillId="0" borderId="18" xfId="1" applyFont="1" applyBorder="1"/>
    <xf numFmtId="2" fontId="11" fillId="0" borderId="18" xfId="1" applyNumberFormat="1" applyFont="1" applyBorder="1"/>
    <xf numFmtId="0" fontId="11" fillId="0" borderId="19" xfId="1" applyFont="1" applyFill="1" applyBorder="1"/>
    <xf numFmtId="2" fontId="11" fillId="0" borderId="20" xfId="1" applyNumberFormat="1" applyFont="1" applyBorder="1"/>
    <xf numFmtId="0" fontId="11" fillId="2" borderId="0" xfId="1" applyFont="1" applyFill="1" applyBorder="1"/>
    <xf numFmtId="0" fontId="11" fillId="0" borderId="14" xfId="1" applyFont="1" applyBorder="1"/>
    <xf numFmtId="0" fontId="11" fillId="0" borderId="4" xfId="1" applyFont="1" applyBorder="1"/>
    <xf numFmtId="0" fontId="11" fillId="2" borderId="13" xfId="1" applyFont="1" applyFill="1" applyBorder="1"/>
    <xf numFmtId="0" fontId="2" fillId="0" borderId="0" xfId="1" applyFont="1" applyBorder="1"/>
    <xf numFmtId="2" fontId="2" fillId="0" borderId="0" xfId="1" applyNumberFormat="1" applyFont="1" applyBorder="1"/>
    <xf numFmtId="0" fontId="2" fillId="0" borderId="0" xfId="1" applyFont="1" applyFill="1" applyBorder="1"/>
    <xf numFmtId="0" fontId="11" fillId="0" borderId="6" xfId="1" applyFont="1" applyBorder="1"/>
    <xf numFmtId="2" fontId="7" fillId="0" borderId="1" xfId="1" applyNumberFormat="1" applyFont="1" applyBorder="1"/>
    <xf numFmtId="0" fontId="10" fillId="0" borderId="11" xfId="1" applyFont="1" applyFill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1" fillId="0" borderId="0" xfId="1" applyAlignment="1">
      <alignment horizontal="right"/>
    </xf>
    <xf numFmtId="2" fontId="1" fillId="0" borderId="0" xfId="1" applyNumberFormat="1"/>
    <xf numFmtId="0" fontId="11" fillId="0" borderId="34" xfId="1" applyFont="1" applyFill="1" applyBorder="1"/>
    <xf numFmtId="0" fontId="15" fillId="0" borderId="15" xfId="1" applyFont="1" applyBorder="1"/>
    <xf numFmtId="0" fontId="15" fillId="0" borderId="16" xfId="1" applyFont="1" applyFill="1" applyBorder="1"/>
    <xf numFmtId="0" fontId="15" fillId="0" borderId="6" xfId="1" applyFont="1" applyFill="1" applyBorder="1"/>
    <xf numFmtId="0" fontId="15" fillId="0" borderId="10" xfId="1" applyFont="1" applyFill="1" applyBorder="1"/>
    <xf numFmtId="0" fontId="2" fillId="0" borderId="14" xfId="1" applyFont="1" applyBorder="1"/>
    <xf numFmtId="0" fontId="2" fillId="2" borderId="10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2" fontId="16" fillId="0" borderId="0" xfId="1" applyNumberFormat="1" applyFont="1"/>
    <xf numFmtId="0" fontId="11" fillId="0" borderId="0" xfId="1" applyFont="1" applyBorder="1"/>
    <xf numFmtId="2" fontId="7" fillId="0" borderId="1" xfId="1" applyNumberFormat="1" applyFont="1" applyFill="1" applyBorder="1"/>
    <xf numFmtId="2" fontId="9" fillId="0" borderId="1" xfId="1" applyNumberFormat="1" applyFont="1" applyBorder="1"/>
    <xf numFmtId="0" fontId="2" fillId="0" borderId="1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0" borderId="15" xfId="1" applyFont="1" applyBorder="1"/>
    <xf numFmtId="0" fontId="2" fillId="0" borderId="7" xfId="1" applyFont="1" applyBorder="1"/>
    <xf numFmtId="2" fontId="2" fillId="0" borderId="12" xfId="1" applyNumberFormat="1" applyFont="1" applyFill="1" applyBorder="1"/>
    <xf numFmtId="0" fontId="2" fillId="0" borderId="5" xfId="1" applyFont="1" applyBorder="1" applyAlignment="1">
      <alignment horizontal="center"/>
    </xf>
    <xf numFmtId="2" fontId="2" fillId="0" borderId="10" xfId="1" applyNumberFormat="1" applyFont="1" applyFill="1" applyBorder="1"/>
    <xf numFmtId="0" fontId="17" fillId="0" borderId="0" xfId="1" applyFont="1" applyAlignment="1">
      <alignment horizontal="center"/>
    </xf>
    <xf numFmtId="0" fontId="10" fillId="0" borderId="0" xfId="1" applyFont="1" applyBorder="1" applyAlignment="1"/>
    <xf numFmtId="0" fontId="10" fillId="0" borderId="0" xfId="1" applyFont="1"/>
    <xf numFmtId="0" fontId="18" fillId="0" borderId="0" xfId="1" applyFont="1"/>
    <xf numFmtId="0" fontId="10" fillId="0" borderId="0" xfId="1" applyFont="1" applyBorder="1"/>
    <xf numFmtId="0" fontId="10" fillId="0" borderId="3" xfId="1" applyFont="1" applyBorder="1"/>
    <xf numFmtId="0" fontId="10" fillId="0" borderId="16" xfId="1" applyFont="1" applyBorder="1"/>
    <xf numFmtId="0" fontId="18" fillId="0" borderId="0" xfId="1" applyFont="1" applyAlignment="1">
      <alignment horizontal="center"/>
    </xf>
    <xf numFmtId="0" fontId="10" fillId="0" borderId="24" xfId="1" applyFont="1" applyFill="1" applyBorder="1"/>
    <xf numFmtId="0" fontId="10" fillId="0" borderId="0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13" fillId="0" borderId="0" xfId="1" applyFont="1"/>
    <xf numFmtId="0" fontId="19" fillId="0" borderId="0" xfId="1" applyFont="1"/>
    <xf numFmtId="0" fontId="7" fillId="0" borderId="0" xfId="1" applyFont="1" applyFill="1" applyBorder="1" applyAlignment="1"/>
    <xf numFmtId="0" fontId="7" fillId="0" borderId="0" xfId="1" applyFont="1" applyFill="1"/>
    <xf numFmtId="0" fontId="6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/>
    <xf numFmtId="0" fontId="7" fillId="0" borderId="0" xfId="1" applyFont="1" applyBorder="1"/>
    <xf numFmtId="0" fontId="7" fillId="0" borderId="0" xfId="1" applyFont="1" applyBorder="1" applyAlignment="1"/>
    <xf numFmtId="0" fontId="7" fillId="0" borderId="1" xfId="1" applyFont="1" applyFill="1" applyBorder="1"/>
    <xf numFmtId="0" fontId="7" fillId="0" borderId="3" xfId="1" applyFont="1" applyBorder="1"/>
    <xf numFmtId="0" fontId="7" fillId="0" borderId="1" xfId="1" applyFont="1" applyBorder="1"/>
    <xf numFmtId="0" fontId="7" fillId="0" borderId="14" xfId="1" applyFont="1" applyBorder="1"/>
    <xf numFmtId="0" fontId="7" fillId="3" borderId="1" xfId="1" applyFont="1" applyFill="1" applyBorder="1"/>
    <xf numFmtId="0" fontId="7" fillId="0" borderId="5" xfId="1" applyFont="1" applyBorder="1"/>
    <xf numFmtId="0" fontId="7" fillId="0" borderId="4" xfId="1" applyFont="1" applyBorder="1"/>
    <xf numFmtId="0" fontId="7" fillId="0" borderId="5" xfId="1" applyFont="1" applyFill="1" applyBorder="1"/>
    <xf numFmtId="0" fontId="7" fillId="4" borderId="2" xfId="1" applyFont="1" applyFill="1" applyBorder="1"/>
    <xf numFmtId="0" fontId="7" fillId="0" borderId="24" xfId="1" applyFont="1" applyBorder="1"/>
    <xf numFmtId="0" fontId="8" fillId="0" borderId="1" xfId="1" applyFont="1" applyBorder="1" applyAlignment="1"/>
    <xf numFmtId="0" fontId="8" fillId="0" borderId="0" xfId="1" applyFont="1" applyBorder="1" applyAlignment="1"/>
    <xf numFmtId="0" fontId="8" fillId="0" borderId="0" xfId="1" applyFont="1"/>
    <xf numFmtId="0" fontId="8" fillId="0" borderId="1" xfId="1" applyFont="1" applyFill="1" applyBorder="1"/>
    <xf numFmtId="0" fontId="8" fillId="0" borderId="3" xfId="1" applyFont="1" applyBorder="1"/>
    <xf numFmtId="0" fontId="8" fillId="0" borderId="1" xfId="1" applyFont="1" applyBorder="1"/>
    <xf numFmtId="0" fontId="8" fillId="0" borderId="13" xfId="1" applyFont="1" applyFill="1" applyBorder="1"/>
    <xf numFmtId="0" fontId="8" fillId="0" borderId="0" xfId="1" applyFont="1" applyFill="1" applyBorder="1" applyAlignment="1"/>
    <xf numFmtId="0" fontId="8" fillId="0" borderId="1" xfId="1" applyFont="1" applyFill="1" applyBorder="1" applyAlignment="1"/>
    <xf numFmtId="0" fontId="8" fillId="0" borderId="0" xfId="1" applyFont="1" applyFill="1"/>
    <xf numFmtId="0" fontId="9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7" fillId="0" borderId="14" xfId="1" applyFont="1" applyFill="1" applyBorder="1" applyAlignment="1">
      <alignment horizontal="center"/>
    </xf>
    <xf numFmtId="0" fontId="7" fillId="2" borderId="1" xfId="1" applyFont="1" applyFill="1" applyBorder="1"/>
    <xf numFmtId="0" fontId="7" fillId="0" borderId="27" xfId="1" applyFont="1" applyBorder="1"/>
    <xf numFmtId="0" fontId="7" fillId="4" borderId="0" xfId="1" applyFont="1" applyFill="1" applyBorder="1"/>
    <xf numFmtId="0" fontId="7" fillId="0" borderId="3" xfId="1" applyFont="1" applyFill="1" applyBorder="1"/>
    <xf numFmtId="0" fontId="7" fillId="5" borderId="3" xfId="1" applyFont="1" applyFill="1" applyBorder="1"/>
    <xf numFmtId="0" fontId="7" fillId="5" borderId="2" xfId="1" applyFont="1" applyFill="1" applyBorder="1"/>
    <xf numFmtId="0" fontId="7" fillId="0" borderId="28" xfId="1" applyFont="1" applyFill="1" applyBorder="1"/>
    <xf numFmtId="4" fontId="7" fillId="0" borderId="0" xfId="1" applyNumberFormat="1" applyFont="1"/>
    <xf numFmtId="0" fontId="8" fillId="0" borderId="3" xfId="1" applyFont="1" applyBorder="1" applyAlignment="1"/>
    <xf numFmtId="0" fontId="8" fillId="0" borderId="5" xfId="1" applyFont="1" applyBorder="1" applyAlignment="1"/>
    <xf numFmtId="0" fontId="8" fillId="0" borderId="14" xfId="1" applyFont="1" applyBorder="1" applyAlignment="1"/>
    <xf numFmtId="0" fontId="8" fillId="0" borderId="16" xfId="1" applyFont="1" applyBorder="1"/>
    <xf numFmtId="0" fontId="8" fillId="0" borderId="5" xfId="1" applyFont="1" applyBorder="1"/>
    <xf numFmtId="0" fontId="8" fillId="0" borderId="7" xfId="1" applyFont="1" applyFill="1" applyBorder="1" applyAlignment="1">
      <alignment horizontal="center"/>
    </xf>
    <xf numFmtId="0" fontId="8" fillId="0" borderId="17" xfId="1" applyFont="1" applyBorder="1"/>
    <xf numFmtId="0" fontId="7" fillId="0" borderId="5" xfId="1" applyFont="1" applyFill="1" applyBorder="1" applyAlignment="1"/>
    <xf numFmtId="0" fontId="8" fillId="0" borderId="5" xfId="1" applyFont="1" applyFill="1" applyBorder="1" applyAlignment="1"/>
    <xf numFmtId="0" fontId="2" fillId="0" borderId="2" xfId="1" applyFont="1" applyBorder="1"/>
    <xf numFmtId="2" fontId="2" fillId="0" borderId="3" xfId="1" applyNumberFormat="1" applyFont="1" applyFill="1" applyBorder="1"/>
    <xf numFmtId="0" fontId="2" fillId="0" borderId="6" xfId="1" applyFont="1" applyFill="1" applyBorder="1"/>
    <xf numFmtId="2" fontId="2" fillId="0" borderId="6" xfId="1" applyNumberFormat="1" applyFont="1" applyFill="1" applyBorder="1"/>
    <xf numFmtId="2" fontId="2" fillId="0" borderId="35" xfId="1" applyNumberFormat="1" applyFont="1" applyFill="1" applyBorder="1"/>
    <xf numFmtId="0" fontId="11" fillId="2" borderId="8" xfId="1" applyFont="1" applyFill="1" applyBorder="1"/>
    <xf numFmtId="0" fontId="15" fillId="0" borderId="15" xfId="1" applyFont="1" applyFill="1" applyBorder="1"/>
    <xf numFmtId="0" fontId="15" fillId="0" borderId="35" xfId="1" applyFont="1" applyFill="1" applyBorder="1"/>
    <xf numFmtId="0" fontId="15" fillId="0" borderId="13" xfId="1" applyFont="1" applyBorder="1"/>
    <xf numFmtId="0" fontId="11" fillId="0" borderId="0" xfId="1" applyFont="1" applyAlignment="1">
      <alignment horizontal="left"/>
    </xf>
    <xf numFmtId="0" fontId="15" fillId="0" borderId="36" xfId="1" applyFont="1" applyFill="1" applyBorder="1"/>
    <xf numFmtId="0" fontId="11" fillId="0" borderId="37" xfId="1" applyFont="1" applyFill="1" applyBorder="1" applyAlignment="1"/>
    <xf numFmtId="0" fontId="11" fillId="0" borderId="38" xfId="1" applyFont="1" applyFill="1" applyBorder="1" applyAlignment="1"/>
    <xf numFmtId="0" fontId="15" fillId="0" borderId="8" xfId="1" applyFont="1" applyFill="1" applyBorder="1"/>
    <xf numFmtId="2" fontId="15" fillId="0" borderId="4" xfId="1" applyNumberFormat="1" applyFont="1" applyFill="1" applyBorder="1"/>
    <xf numFmtId="2" fontId="15" fillId="0" borderId="16" xfId="1" applyNumberFormat="1" applyFont="1" applyFill="1" applyBorder="1"/>
    <xf numFmtId="2" fontId="15" fillId="0" borderId="5" xfId="1" applyNumberFormat="1" applyFont="1" applyFill="1" applyBorder="1"/>
    <xf numFmtId="0" fontId="15" fillId="2" borderId="2" xfId="1" applyFont="1" applyFill="1" applyBorder="1"/>
    <xf numFmtId="0" fontId="7" fillId="0" borderId="2" xfId="1" applyFont="1" applyBorder="1"/>
    <xf numFmtId="0" fontId="7" fillId="0" borderId="15" xfId="1" applyFont="1" applyFill="1" applyBorder="1"/>
    <xf numFmtId="0" fontId="7" fillId="0" borderId="16" xfId="1" applyFont="1" applyBorder="1"/>
    <xf numFmtId="0" fontId="7" fillId="0" borderId="7" xfId="1" applyFont="1" applyBorder="1"/>
    <xf numFmtId="0" fontId="11" fillId="2" borderId="22" xfId="1" applyFont="1" applyFill="1" applyBorder="1"/>
    <xf numFmtId="0" fontId="18" fillId="0" borderId="23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20" fillId="0" borderId="1" xfId="1" applyFont="1" applyBorder="1"/>
    <xf numFmtId="0" fontId="21" fillId="0" borderId="1" xfId="1" applyFont="1" applyFill="1" applyBorder="1"/>
    <xf numFmtId="0" fontId="18" fillId="0" borderId="23" xfId="1" applyFont="1" applyBorder="1" applyAlignment="1">
      <alignment horizontal="center"/>
    </xf>
    <xf numFmtId="0" fontId="18" fillId="0" borderId="23" xfId="1" applyFont="1" applyBorder="1" applyAlignment="1">
      <alignment horizontal="center"/>
    </xf>
    <xf numFmtId="164" fontId="11" fillId="2" borderId="0" xfId="2" applyFont="1" applyFill="1" applyBorder="1" applyAlignment="1" applyProtection="1">
      <alignment horizontal="center"/>
    </xf>
    <xf numFmtId="0" fontId="11" fillId="2" borderId="17" xfId="1" applyFont="1" applyFill="1" applyBorder="1" applyAlignment="1">
      <alignment horizontal="center"/>
    </xf>
    <xf numFmtId="164" fontId="3" fillId="2" borderId="0" xfId="2" applyFont="1" applyFill="1" applyBorder="1" applyAlignment="1" applyProtection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21" xfId="1" applyFont="1" applyFill="1" applyBorder="1" applyAlignment="1">
      <alignment horizontal="center"/>
    </xf>
    <xf numFmtId="0" fontId="3" fillId="0" borderId="22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/>
    </xf>
    <xf numFmtId="0" fontId="18" fillId="0" borderId="23" xfId="1" applyFont="1" applyBorder="1" applyAlignment="1">
      <alignment horizontal="center"/>
    </xf>
    <xf numFmtId="0" fontId="11" fillId="0" borderId="5" xfId="1" applyFont="1" applyBorder="1" applyAlignment="1">
      <alignment horizontal="left"/>
    </xf>
    <xf numFmtId="0" fontId="10" fillId="0" borderId="5" xfId="1" applyFont="1" applyBorder="1" applyAlignment="1">
      <alignment horizontal="left"/>
    </xf>
    <xf numFmtId="0" fontId="1" fillId="0" borderId="5" xfId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10" fillId="0" borderId="21" xfId="1" applyFont="1" applyBorder="1" applyAlignment="1">
      <alignment horizontal="left"/>
    </xf>
    <xf numFmtId="0" fontId="10" fillId="0" borderId="22" xfId="1" applyFont="1" applyBorder="1" applyAlignment="1">
      <alignment horizontal="left"/>
    </xf>
    <xf numFmtId="0" fontId="10" fillId="0" borderId="5" xfId="1" applyFont="1" applyFill="1" applyBorder="1" applyAlignment="1">
      <alignment horizontal="left"/>
    </xf>
    <xf numFmtId="0" fontId="8" fillId="0" borderId="0" xfId="1" applyNumberFormat="1" applyFont="1" applyBorder="1" applyAlignment="1">
      <alignment horizontal="left"/>
    </xf>
    <xf numFmtId="4" fontId="9" fillId="0" borderId="0" xfId="1" applyNumberFormat="1" applyFont="1" applyBorder="1" applyAlignment="1">
      <alignment horizontal="left"/>
    </xf>
    <xf numFmtId="0" fontId="9" fillId="0" borderId="0" xfId="1" applyNumberFormat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/>
    </xf>
  </cellXfs>
  <cellStyles count="3">
    <cellStyle name="Денежный 2" xfId="2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6;%20&#1090;&#1075;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 по кассе"/>
      <sheetName val="отчет по расходам январь"/>
      <sheetName val="долги январь"/>
      <sheetName val="отчет по банку "/>
      <sheetName val="отчет по расходам год"/>
      <sheetName val="анализ"/>
      <sheetName val="план дох и рас 2012"/>
    </sheetNames>
    <sheetDataSet>
      <sheetData sheetId="0" refreshError="1"/>
      <sheetData sheetId="1">
        <row r="37">
          <cell r="AK3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5"/>
  <sheetViews>
    <sheetView view="pageBreakPreview" topLeftCell="A468" zoomScaleSheetLayoutView="100" workbookViewId="0">
      <selection activeCell="B445" sqref="B445"/>
    </sheetView>
  </sheetViews>
  <sheetFormatPr defaultRowHeight="15"/>
  <cols>
    <col min="1" max="1" width="3.85546875" style="2" customWidth="1"/>
    <col min="2" max="2" width="24.28515625" style="2" customWidth="1"/>
    <col min="3" max="3" width="9" style="2" customWidth="1"/>
    <col min="4" max="4" width="8.7109375" style="2" customWidth="1"/>
    <col min="5" max="8" width="10.85546875" style="2" customWidth="1"/>
    <col min="9" max="9" width="11.85546875" style="2" customWidth="1"/>
    <col min="10" max="10" width="8" style="2" customWidth="1"/>
    <col min="11" max="11" width="12.85546875" style="2" customWidth="1"/>
    <col min="12" max="12" width="12.5703125" style="2" customWidth="1"/>
  </cols>
  <sheetData>
    <row r="1" spans="1:12">
      <c r="A1" s="283" t="s">
        <v>110</v>
      </c>
      <c r="B1" s="283"/>
      <c r="C1" s="283"/>
      <c r="D1" s="283"/>
      <c r="E1" s="283"/>
      <c r="F1" s="3"/>
      <c r="G1" s="1" t="s">
        <v>129</v>
      </c>
      <c r="H1" s="1"/>
      <c r="I1" s="1"/>
      <c r="J1" s="1"/>
      <c r="K1" s="1"/>
      <c r="L1" s="1"/>
    </row>
    <row r="2" spans="1:12">
      <c r="A2" s="4"/>
      <c r="B2" s="4" t="s">
        <v>0</v>
      </c>
      <c r="C2" s="4"/>
      <c r="D2" s="4"/>
      <c r="E2" s="4"/>
      <c r="F2" s="4"/>
      <c r="G2" s="1"/>
      <c r="H2" s="1"/>
      <c r="I2" s="1"/>
      <c r="J2" s="1"/>
      <c r="K2" s="1">
        <f>C7+C5+C6+C4</f>
        <v>0</v>
      </c>
      <c r="L2" s="1"/>
    </row>
    <row r="3" spans="1:1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  <c r="K3" s="7" t="s">
        <v>11</v>
      </c>
      <c r="L3" s="32">
        <f>D6+D7+D4+D5</f>
        <v>0</v>
      </c>
    </row>
    <row r="4" spans="1:12" ht="16.5">
      <c r="A4" s="33"/>
      <c r="B4" s="34" t="s">
        <v>49</v>
      </c>
      <c r="C4" s="35"/>
      <c r="D4" s="35"/>
      <c r="E4" s="35"/>
      <c r="F4" s="35"/>
      <c r="G4" s="14"/>
      <c r="H4" s="14"/>
      <c r="I4" s="37"/>
      <c r="J4" s="20">
        <f>C4-D4</f>
        <v>0</v>
      </c>
      <c r="K4" s="38">
        <f>F4*J4</f>
        <v>0</v>
      </c>
      <c r="L4" s="11" t="s">
        <v>50</v>
      </c>
    </row>
    <row r="5" spans="1:12" ht="16.5">
      <c r="A5" s="33"/>
      <c r="B5" s="34" t="s">
        <v>49</v>
      </c>
      <c r="C5" s="36"/>
      <c r="D5" s="36"/>
      <c r="E5" s="36"/>
      <c r="F5" s="35"/>
      <c r="G5" s="15"/>
      <c r="H5" s="15"/>
      <c r="I5" s="27"/>
      <c r="J5" s="15">
        <f>C5-D5</f>
        <v>0</v>
      </c>
      <c r="K5" s="38">
        <f>F5*J5</f>
        <v>0</v>
      </c>
      <c r="L5" s="11">
        <f>D5*F5+D6*F6+D7*F7+D4*F4+D8*F8</f>
        <v>0</v>
      </c>
    </row>
    <row r="6" spans="1:12" ht="16.5">
      <c r="A6" s="33"/>
      <c r="B6" s="34" t="s">
        <v>49</v>
      </c>
      <c r="C6" s="36"/>
      <c r="D6" s="36"/>
      <c r="E6" s="36"/>
      <c r="F6" s="36"/>
      <c r="G6" s="15"/>
      <c r="H6" s="15"/>
      <c r="I6" s="27"/>
      <c r="J6" s="15">
        <f>C6-D6</f>
        <v>0</v>
      </c>
      <c r="K6" s="27">
        <f>J6*F6</f>
        <v>0</v>
      </c>
      <c r="L6" s="1" t="s">
        <v>125</v>
      </c>
    </row>
    <row r="7" spans="1:12" ht="16.5">
      <c r="A7" s="33"/>
      <c r="B7" s="34" t="s">
        <v>49</v>
      </c>
      <c r="C7" s="36"/>
      <c r="D7" s="36"/>
      <c r="E7" s="36"/>
      <c r="F7" s="36"/>
      <c r="G7" s="15"/>
      <c r="H7" s="15"/>
      <c r="I7" s="27"/>
      <c r="J7" s="15">
        <f>C7-D7</f>
        <v>0</v>
      </c>
      <c r="K7" s="27">
        <f>F7*J7</f>
        <v>0</v>
      </c>
      <c r="L7" s="1">
        <f>J6+J8</f>
        <v>0</v>
      </c>
    </row>
    <row r="8" spans="1:12" ht="16.5">
      <c r="A8" s="33"/>
      <c r="B8" s="34" t="s">
        <v>49</v>
      </c>
      <c r="C8" s="36"/>
      <c r="D8" s="36"/>
      <c r="E8" s="36"/>
      <c r="F8" s="36"/>
      <c r="G8" s="15"/>
      <c r="H8" s="15"/>
      <c r="I8" s="27">
        <f>G8-H8</f>
        <v>0</v>
      </c>
      <c r="J8" s="15">
        <f>C8-D8</f>
        <v>0</v>
      </c>
      <c r="K8" s="27">
        <f>F8*J8</f>
        <v>0</v>
      </c>
      <c r="L8" s="1"/>
    </row>
    <row r="9" spans="1:12">
      <c r="A9" s="33"/>
      <c r="B9" s="284"/>
      <c r="C9" s="285"/>
      <c r="D9" s="285"/>
      <c r="E9" s="285"/>
      <c r="F9" s="285"/>
      <c r="G9" s="285"/>
      <c r="H9" s="286"/>
      <c r="I9" s="27"/>
      <c r="J9" s="287"/>
      <c r="K9" s="288"/>
      <c r="L9" s="1"/>
    </row>
    <row r="10" spans="1:12">
      <c r="A10" s="8"/>
      <c r="B10" s="16" t="s">
        <v>51</v>
      </c>
      <c r="C10" s="23"/>
      <c r="D10" s="18"/>
      <c r="E10" s="18"/>
      <c r="F10" s="19">
        <v>0</v>
      </c>
      <c r="G10" s="37">
        <f t="shared" ref="G10:G13" si="0">D10*E10</f>
        <v>0</v>
      </c>
      <c r="H10" s="14">
        <f t="shared" ref="H10:H12" si="1">D10*F10</f>
        <v>0</v>
      </c>
      <c r="I10" s="37">
        <f t="shared" ref="I10:I12" si="2">G10-H10</f>
        <v>0</v>
      </c>
      <c r="J10" s="20">
        <f t="shared" ref="J10:J12" si="3">C10-D10</f>
        <v>0</v>
      </c>
      <c r="K10" s="38">
        <f t="shared" ref="K10" si="4">F10*J10</f>
        <v>0</v>
      </c>
      <c r="L10" s="1"/>
    </row>
    <row r="11" spans="1:12" ht="16.5">
      <c r="A11" s="8"/>
      <c r="B11" s="14" t="s">
        <v>52</v>
      </c>
      <c r="C11" s="24">
        <v>0.308</v>
      </c>
      <c r="D11" s="5"/>
      <c r="E11" s="5"/>
      <c r="F11" s="17">
        <v>2825.42</v>
      </c>
      <c r="G11" s="14">
        <f t="shared" si="0"/>
        <v>0</v>
      </c>
      <c r="H11" s="14">
        <f t="shared" si="1"/>
        <v>0</v>
      </c>
      <c r="I11" s="37">
        <f t="shared" si="2"/>
        <v>0</v>
      </c>
      <c r="J11" s="20">
        <f t="shared" si="3"/>
        <v>0.308</v>
      </c>
      <c r="K11" s="38">
        <f>F11*J11</f>
        <v>870.22936000000004</v>
      </c>
      <c r="L11" s="11"/>
    </row>
    <row r="12" spans="1:12">
      <c r="A12" s="8"/>
      <c r="B12" s="39" t="s">
        <v>53</v>
      </c>
      <c r="C12" s="21"/>
      <c r="D12" s="5"/>
      <c r="E12" s="5"/>
      <c r="F12" s="5">
        <v>0</v>
      </c>
      <c r="G12" s="40">
        <f t="shared" si="0"/>
        <v>0</v>
      </c>
      <c r="H12" s="13">
        <f t="shared" si="1"/>
        <v>0</v>
      </c>
      <c r="I12" s="40">
        <f t="shared" si="2"/>
        <v>0</v>
      </c>
      <c r="J12" s="12">
        <f t="shared" si="3"/>
        <v>0</v>
      </c>
      <c r="K12" s="252">
        <f t="shared" ref="K12" si="5">F12*J12</f>
        <v>0</v>
      </c>
      <c r="L12" s="1"/>
    </row>
    <row r="13" spans="1:12">
      <c r="A13" s="9"/>
      <c r="B13" s="10" t="s">
        <v>54</v>
      </c>
      <c r="C13" s="22"/>
      <c r="D13" s="13"/>
      <c r="E13" s="13"/>
      <c r="F13" s="251"/>
      <c r="G13" s="37">
        <f t="shared" si="0"/>
        <v>0</v>
      </c>
      <c r="H13" s="14">
        <f>D13*F13</f>
        <v>0</v>
      </c>
      <c r="I13" s="37">
        <f>G13-H13</f>
        <v>0</v>
      </c>
      <c r="J13" s="20">
        <f>C13-D13</f>
        <v>0</v>
      </c>
      <c r="K13" s="43">
        <f>F13*J13</f>
        <v>0</v>
      </c>
      <c r="L13" s="1"/>
    </row>
    <row r="14" spans="1:12">
      <c r="A14" s="9"/>
      <c r="B14" s="10" t="s">
        <v>54</v>
      </c>
      <c r="C14" s="22"/>
      <c r="D14" s="12"/>
      <c r="E14" s="12"/>
      <c r="F14" s="6"/>
      <c r="G14" s="43">
        <f>D14*E14</f>
        <v>0</v>
      </c>
      <c r="H14" s="20">
        <f>D14*F14</f>
        <v>0</v>
      </c>
      <c r="I14" s="43">
        <f>G14-H14</f>
        <v>0</v>
      </c>
      <c r="J14" s="20">
        <f>C14-D14</f>
        <v>0</v>
      </c>
      <c r="K14" s="43">
        <f>F14*J14</f>
        <v>0</v>
      </c>
      <c r="L14" s="1"/>
    </row>
    <row r="15" spans="1:12">
      <c r="A15" s="9"/>
      <c r="B15" s="10" t="s">
        <v>54</v>
      </c>
      <c r="C15" s="22">
        <v>2.4239999999999999</v>
      </c>
      <c r="D15" s="22"/>
      <c r="E15" s="22"/>
      <c r="F15" s="22">
        <v>4050.93</v>
      </c>
      <c r="G15" s="186">
        <f>D15*E15</f>
        <v>0</v>
      </c>
      <c r="H15" s="253">
        <f>D15*F15</f>
        <v>0</v>
      </c>
      <c r="I15" s="254">
        <f>G15-H15</f>
        <v>0</v>
      </c>
      <c r="J15" s="253">
        <f>C15-D15</f>
        <v>2.4239999999999999</v>
      </c>
      <c r="K15" s="255">
        <f>F15*J15</f>
        <v>9819.4543199999989</v>
      </c>
      <c r="L15" s="1"/>
    </row>
    <row r="16" spans="1:12">
      <c r="A16" s="25"/>
      <c r="B16" s="26" t="s">
        <v>54</v>
      </c>
      <c r="C16" s="15"/>
      <c r="D16" s="15"/>
      <c r="E16" s="15"/>
      <c r="F16" s="15"/>
      <c r="G16" s="37">
        <f t="shared" ref="G16" si="6">D16*E16</f>
        <v>0</v>
      </c>
      <c r="H16" s="14">
        <f>D16*F16</f>
        <v>0</v>
      </c>
      <c r="I16" s="37">
        <f>G16-H16</f>
        <v>0</v>
      </c>
      <c r="J16" s="20">
        <f t="shared" ref="J16" si="7">C16-D16</f>
        <v>0</v>
      </c>
      <c r="K16" s="38">
        <f>F16*J16</f>
        <v>0</v>
      </c>
      <c r="L16" s="1"/>
    </row>
    <row r="17" spans="1:12" ht="15.75" thickBot="1">
      <c r="A17" s="1"/>
      <c r="B17" s="1"/>
      <c r="C17" s="1">
        <f>C14+C15+C16+C13</f>
        <v>2.4239999999999999</v>
      </c>
      <c r="D17" s="1">
        <f>SUM(D13:D16)</f>
        <v>0</v>
      </c>
      <c r="E17" s="1"/>
      <c r="F17" s="1"/>
      <c r="G17" s="11">
        <f>SUM(G13:G16)</f>
        <v>0</v>
      </c>
      <c r="H17" s="28"/>
      <c r="I17" s="29">
        <f>SUM(I4:I16)</f>
        <v>0</v>
      </c>
      <c r="J17" s="30"/>
      <c r="K17" s="31">
        <f>SUM(K4:K16)</f>
        <v>10689.683679999998</v>
      </c>
      <c r="L17" s="41"/>
    </row>
    <row r="18" spans="1:12">
      <c r="A18" s="1"/>
      <c r="B18" s="1"/>
      <c r="C18" s="1"/>
      <c r="D18" s="1"/>
      <c r="E18" s="1"/>
      <c r="F18" s="1"/>
      <c r="G18" s="11"/>
      <c r="H18" s="163" t="s">
        <v>118</v>
      </c>
      <c r="I18" s="158"/>
      <c r="J18" s="159"/>
      <c r="K18" s="158"/>
      <c r="L18" s="41"/>
    </row>
    <row r="19" spans="1:12">
      <c r="A19" s="1"/>
      <c r="B19" s="1"/>
      <c r="C19" s="1"/>
      <c r="D19" s="1"/>
      <c r="E19" s="1"/>
      <c r="F19" s="1"/>
      <c r="G19" s="11"/>
      <c r="H19" s="164" t="s">
        <v>119</v>
      </c>
      <c r="I19" s="158"/>
      <c r="J19" s="165"/>
      <c r="K19" s="158"/>
      <c r="L19" s="41"/>
    </row>
    <row r="20" spans="1:12">
      <c r="A20" s="1"/>
      <c r="B20" s="1"/>
      <c r="C20" s="1"/>
      <c r="D20" s="1"/>
      <c r="E20" s="1"/>
      <c r="F20" s="1"/>
      <c r="G20" s="11"/>
      <c r="H20" s="164" t="s">
        <v>120</v>
      </c>
      <c r="I20" s="165">
        <f>I17-I18-I19</f>
        <v>0</v>
      </c>
      <c r="J20" s="159"/>
      <c r="K20" s="158"/>
      <c r="L20" s="41"/>
    </row>
    <row r="21" spans="1:12">
      <c r="A21" s="1"/>
      <c r="B21" s="1"/>
      <c r="C21" s="1"/>
      <c r="D21" s="1"/>
      <c r="E21" s="1"/>
      <c r="F21" s="1"/>
      <c r="G21" s="11"/>
      <c r="H21" s="157"/>
      <c r="I21" s="158"/>
      <c r="J21" s="159"/>
      <c r="K21" s="158"/>
      <c r="L21" s="41"/>
    </row>
    <row r="22" spans="1:12">
      <c r="A22" s="283" t="s">
        <v>112</v>
      </c>
      <c r="B22" s="283"/>
      <c r="C22" s="283"/>
      <c r="D22" s="283"/>
      <c r="E22" s="283"/>
      <c r="F22" s="3"/>
      <c r="G22" s="1" t="s">
        <v>129</v>
      </c>
      <c r="H22" s="1"/>
      <c r="I22" s="1"/>
      <c r="J22" s="1"/>
      <c r="K22" s="1"/>
      <c r="L22" s="1"/>
    </row>
    <row r="23" spans="1:12">
      <c r="A23" s="4"/>
      <c r="B23" s="4" t="s">
        <v>0</v>
      </c>
      <c r="C23" s="4"/>
      <c r="D23" s="4"/>
      <c r="E23" s="4"/>
      <c r="F23" s="4"/>
      <c r="G23" s="1"/>
      <c r="H23" s="1"/>
      <c r="I23" s="1"/>
      <c r="J23" s="1"/>
      <c r="K23" s="1">
        <f>C25+C26+C27+C28+C29+C30+C31+C32+C33</f>
        <v>333.67399999999998</v>
      </c>
      <c r="L23" s="1"/>
    </row>
    <row r="24" spans="1:12">
      <c r="A24" s="5" t="s">
        <v>1</v>
      </c>
      <c r="B24" s="5" t="s">
        <v>2</v>
      </c>
      <c r="C24" s="13" t="s">
        <v>3</v>
      </c>
      <c r="D24" s="13" t="s">
        <v>4</v>
      </c>
      <c r="E24" s="13" t="s">
        <v>5</v>
      </c>
      <c r="F24" s="13" t="s">
        <v>6</v>
      </c>
      <c r="G24" s="13" t="s">
        <v>7</v>
      </c>
      <c r="H24" s="13" t="s">
        <v>8</v>
      </c>
      <c r="I24" s="13" t="s">
        <v>9</v>
      </c>
      <c r="J24" s="6" t="s">
        <v>10</v>
      </c>
      <c r="K24" s="12" t="s">
        <v>11</v>
      </c>
      <c r="L24" s="32">
        <f>D27+D28+D29+D31+D30+D26+D25+D32+D33</f>
        <v>250.97399999999999</v>
      </c>
    </row>
    <row r="25" spans="1:12" ht="16.5">
      <c r="A25" s="171"/>
      <c r="B25" s="34" t="s">
        <v>49</v>
      </c>
      <c r="C25" s="14"/>
      <c r="D25" s="14"/>
      <c r="E25" s="14"/>
      <c r="F25" s="14"/>
      <c r="G25" s="14"/>
      <c r="H25" s="14"/>
      <c r="I25" s="14"/>
      <c r="J25" s="15">
        <f t="shared" ref="J25:J27" si="8">C25-D25</f>
        <v>0</v>
      </c>
      <c r="K25" s="27">
        <f>J25*F25</f>
        <v>0</v>
      </c>
      <c r="L25" s="32"/>
    </row>
    <row r="26" spans="1:12" ht="16.5">
      <c r="A26" s="171"/>
      <c r="B26" s="34" t="s">
        <v>49</v>
      </c>
      <c r="C26" s="14"/>
      <c r="D26" s="14"/>
      <c r="E26" s="14"/>
      <c r="F26" s="14"/>
      <c r="G26" s="14"/>
      <c r="H26" s="14"/>
      <c r="I26" s="14"/>
      <c r="J26" s="15">
        <f t="shared" si="8"/>
        <v>0</v>
      </c>
      <c r="K26" s="27">
        <f t="shared" ref="K26:K29" si="9">J26*F26</f>
        <v>0</v>
      </c>
      <c r="L26" s="32" t="s">
        <v>50</v>
      </c>
    </row>
    <row r="27" spans="1:12" ht="16.5">
      <c r="A27" s="171"/>
      <c r="B27" s="34" t="s">
        <v>49</v>
      </c>
      <c r="C27" s="14"/>
      <c r="D27" s="14"/>
      <c r="E27" s="14"/>
      <c r="F27" s="14"/>
      <c r="G27" s="14"/>
      <c r="H27" s="14"/>
      <c r="I27" s="14"/>
      <c r="J27" s="15">
        <f t="shared" si="8"/>
        <v>0</v>
      </c>
      <c r="K27" s="27">
        <f t="shared" si="9"/>
        <v>0</v>
      </c>
      <c r="L27" s="11">
        <f>D25*F25+D26*F26+D27*F27+D28*F28+D29*F29+D30*F30+D31*F31+D32*F32+D33*F33</f>
        <v>241123.27049999998</v>
      </c>
    </row>
    <row r="28" spans="1:12" ht="16.5">
      <c r="A28" s="33"/>
      <c r="B28" s="34" t="s">
        <v>49</v>
      </c>
      <c r="C28" s="36">
        <v>333.67399999999998</v>
      </c>
      <c r="D28" s="36">
        <v>250.97399999999999</v>
      </c>
      <c r="E28" s="36"/>
      <c r="F28" s="14">
        <v>960.75</v>
      </c>
      <c r="G28" s="15"/>
      <c r="H28" s="15"/>
      <c r="I28" s="27"/>
      <c r="J28" s="15">
        <f>C28-D28</f>
        <v>82.699999999999989</v>
      </c>
      <c r="K28" s="27">
        <f t="shared" si="9"/>
        <v>79454.024999999994</v>
      </c>
      <c r="L28" s="177">
        <f>D28*F28+D29*F29+D32*F32+D30*F30+D27*F27+D31*F31+D26*F26</f>
        <v>241123.27049999998</v>
      </c>
    </row>
    <row r="29" spans="1:12" ht="16.5">
      <c r="A29" s="33"/>
      <c r="B29" s="34" t="s">
        <v>49</v>
      </c>
      <c r="C29" s="36"/>
      <c r="D29" s="36"/>
      <c r="E29" s="36"/>
      <c r="F29" s="14"/>
      <c r="G29" s="15"/>
      <c r="H29" s="15"/>
      <c r="I29" s="27"/>
      <c r="J29" s="15">
        <f t="shared" ref="J29:J31" si="10">C29-D29</f>
        <v>0</v>
      </c>
      <c r="K29" s="27">
        <f t="shared" si="9"/>
        <v>0</v>
      </c>
      <c r="L29" s="11" t="s">
        <v>125</v>
      </c>
    </row>
    <row r="30" spans="1:12" ht="16.5">
      <c r="A30" s="33"/>
      <c r="B30" s="34" t="s">
        <v>49</v>
      </c>
      <c r="C30" s="36"/>
      <c r="D30" s="36"/>
      <c r="E30" s="36"/>
      <c r="F30" s="14"/>
      <c r="G30" s="15"/>
      <c r="H30" s="15"/>
      <c r="I30" s="27"/>
      <c r="J30" s="15">
        <f t="shared" si="10"/>
        <v>0</v>
      </c>
      <c r="K30" s="27">
        <f>J30*F30</f>
        <v>0</v>
      </c>
      <c r="L30" s="32">
        <f>J25+J26+J27+J28+J29+J30+J31+J32+J33</f>
        <v>82.699999999999989</v>
      </c>
    </row>
    <row r="31" spans="1:12" ht="16.5">
      <c r="A31" s="33"/>
      <c r="B31" s="34" t="s">
        <v>49</v>
      </c>
      <c r="C31" s="36"/>
      <c r="D31" s="36"/>
      <c r="E31" s="36"/>
      <c r="F31" s="14"/>
      <c r="G31" s="15"/>
      <c r="H31" s="15"/>
      <c r="I31" s="27"/>
      <c r="J31" s="15">
        <f t="shared" si="10"/>
        <v>0</v>
      </c>
      <c r="K31" s="27">
        <f>J31*F31</f>
        <v>0</v>
      </c>
      <c r="L31" s="11"/>
    </row>
    <row r="32" spans="1:12" ht="16.5">
      <c r="A32" s="33"/>
      <c r="B32" s="34" t="s">
        <v>49</v>
      </c>
      <c r="C32" s="36"/>
      <c r="D32" s="36"/>
      <c r="E32" s="36"/>
      <c r="F32" s="14"/>
      <c r="G32" s="15"/>
      <c r="H32" s="15"/>
      <c r="I32" s="27"/>
      <c r="J32" s="15">
        <f>C32-D32</f>
        <v>0</v>
      </c>
      <c r="K32" s="27">
        <f t="shared" ref="K32:K33" si="11">J32*F32</f>
        <v>0</v>
      </c>
      <c r="L32" s="11"/>
    </row>
    <row r="33" spans="1:12" ht="16.5">
      <c r="A33" s="33"/>
      <c r="B33" s="34" t="s">
        <v>49</v>
      </c>
      <c r="C33" s="36"/>
      <c r="D33" s="36"/>
      <c r="E33" s="36"/>
      <c r="F33" s="14"/>
      <c r="G33" s="15"/>
      <c r="H33" s="15"/>
      <c r="I33" s="27"/>
      <c r="J33" s="15">
        <f>C33-D33</f>
        <v>0</v>
      </c>
      <c r="K33" s="27">
        <f t="shared" si="11"/>
        <v>0</v>
      </c>
      <c r="L33" s="11"/>
    </row>
    <row r="34" spans="1:12">
      <c r="A34" s="33"/>
      <c r="B34" s="284"/>
      <c r="C34" s="285"/>
      <c r="D34" s="285"/>
      <c r="E34" s="285"/>
      <c r="F34" s="285"/>
      <c r="G34" s="285"/>
      <c r="H34" s="286"/>
      <c r="I34" s="27"/>
      <c r="J34" s="287"/>
      <c r="K34" s="288"/>
      <c r="L34" s="11"/>
    </row>
    <row r="35" spans="1:12">
      <c r="A35" s="33"/>
      <c r="B35" s="34" t="s">
        <v>126</v>
      </c>
      <c r="C35" s="36"/>
      <c r="D35" s="36"/>
      <c r="E35" s="36"/>
      <c r="F35" s="36"/>
      <c r="G35" s="15"/>
      <c r="H35" s="15"/>
      <c r="I35" s="27"/>
      <c r="J35" s="15">
        <f t="shared" ref="J35:J44" si="12">C35-D35</f>
        <v>0</v>
      </c>
      <c r="K35" s="27">
        <f>F35*J35</f>
        <v>0</v>
      </c>
      <c r="L35" s="32">
        <f>D40+D37+D35+D38+D39</f>
        <v>1430</v>
      </c>
    </row>
    <row r="36" spans="1:12">
      <c r="A36" s="33"/>
      <c r="B36" s="34" t="s">
        <v>113</v>
      </c>
      <c r="C36" s="36"/>
      <c r="D36" s="36"/>
      <c r="E36" s="36"/>
      <c r="F36" s="36"/>
      <c r="G36" s="15"/>
      <c r="H36" s="15"/>
      <c r="I36" s="27"/>
      <c r="J36" s="15">
        <f t="shared" si="12"/>
        <v>0</v>
      </c>
      <c r="K36" s="27">
        <f>F36*J36</f>
        <v>0</v>
      </c>
      <c r="L36" s="11" t="s">
        <v>50</v>
      </c>
    </row>
    <row r="37" spans="1:12">
      <c r="A37" s="33"/>
      <c r="B37" s="34" t="s">
        <v>126</v>
      </c>
      <c r="C37" s="172">
        <v>2265</v>
      </c>
      <c r="D37" s="173">
        <v>1200</v>
      </c>
      <c r="E37" s="173"/>
      <c r="F37" s="174">
        <v>49.91</v>
      </c>
      <c r="G37" s="186"/>
      <c r="H37" s="20"/>
      <c r="I37" s="43"/>
      <c r="J37" s="20">
        <f t="shared" si="12"/>
        <v>1065</v>
      </c>
      <c r="K37" s="27">
        <f>F37*J37</f>
        <v>53154.149999999994</v>
      </c>
      <c r="L37" s="11">
        <f>D39*F39+D37*F37+D35*F35+D38*F38</f>
        <v>69979.799999999988</v>
      </c>
    </row>
    <row r="38" spans="1:12">
      <c r="A38" s="8"/>
      <c r="B38" s="34" t="s">
        <v>113</v>
      </c>
      <c r="C38" s="175"/>
      <c r="D38" s="176"/>
      <c r="E38" s="182"/>
      <c r="F38" s="183"/>
      <c r="G38" s="184"/>
      <c r="H38" s="14"/>
      <c r="I38" s="37"/>
      <c r="J38" s="15">
        <f t="shared" si="12"/>
        <v>0</v>
      </c>
      <c r="K38" s="27">
        <f>J38*F38</f>
        <v>0</v>
      </c>
      <c r="L38" s="11"/>
    </row>
    <row r="39" spans="1:12">
      <c r="A39" s="8"/>
      <c r="B39" s="34" t="s">
        <v>114</v>
      </c>
      <c r="C39" s="175">
        <v>605</v>
      </c>
      <c r="D39" s="181">
        <v>230</v>
      </c>
      <c r="E39" s="187"/>
      <c r="F39" s="35">
        <v>43.86</v>
      </c>
      <c r="G39" s="14"/>
      <c r="H39" s="14"/>
      <c r="I39" s="37"/>
      <c r="J39" s="15">
        <f t="shared" si="12"/>
        <v>375</v>
      </c>
      <c r="K39" s="27">
        <f>J39*F39</f>
        <v>16447.5</v>
      </c>
      <c r="L39" s="11"/>
    </row>
    <row r="40" spans="1:12">
      <c r="A40" s="8"/>
      <c r="B40" s="34" t="s">
        <v>114</v>
      </c>
      <c r="C40" s="175"/>
      <c r="D40" s="181"/>
      <c r="E40" s="187"/>
      <c r="F40" s="35"/>
      <c r="G40" s="14"/>
      <c r="H40" s="14"/>
      <c r="I40" s="37"/>
      <c r="J40" s="15">
        <f t="shared" si="12"/>
        <v>0</v>
      </c>
      <c r="K40" s="27">
        <f>J40*F40</f>
        <v>0</v>
      </c>
      <c r="L40" s="11"/>
    </row>
    <row r="41" spans="1:12">
      <c r="A41" s="8"/>
      <c r="B41" s="34" t="s">
        <v>123</v>
      </c>
      <c r="C41" s="21">
        <v>47</v>
      </c>
      <c r="D41" s="5">
        <v>47</v>
      </c>
      <c r="E41" s="185">
        <v>170</v>
      </c>
      <c r="F41" s="185">
        <v>55.37</v>
      </c>
      <c r="G41" s="186">
        <f>D41*E41</f>
        <v>7990</v>
      </c>
      <c r="H41" s="20">
        <f>D41*F41</f>
        <v>2602.39</v>
      </c>
      <c r="I41" s="43">
        <f>G41-H41</f>
        <v>5387.6100000000006</v>
      </c>
      <c r="J41" s="20">
        <f t="shared" si="12"/>
        <v>0</v>
      </c>
      <c r="K41" s="188">
        <f>F41*J41</f>
        <v>0</v>
      </c>
      <c r="L41" s="1"/>
    </row>
    <row r="42" spans="1:12">
      <c r="A42" s="9"/>
      <c r="B42" s="34" t="s">
        <v>122</v>
      </c>
      <c r="C42" s="22">
        <v>230</v>
      </c>
      <c r="D42" s="12">
        <v>230</v>
      </c>
      <c r="E42" s="12">
        <v>150</v>
      </c>
      <c r="F42" s="12">
        <v>55.37</v>
      </c>
      <c r="G42" s="42">
        <f>D42*E42</f>
        <v>34500</v>
      </c>
      <c r="H42" s="20">
        <f>D42*F42</f>
        <v>12735.099999999999</v>
      </c>
      <c r="I42" s="43">
        <f>G42-H42</f>
        <v>21764.9</v>
      </c>
      <c r="J42" s="20">
        <f t="shared" si="12"/>
        <v>0</v>
      </c>
      <c r="K42" s="38">
        <f>F42*J42</f>
        <v>0</v>
      </c>
      <c r="L42" s="1"/>
    </row>
    <row r="43" spans="1:12">
      <c r="A43" s="9"/>
      <c r="B43" s="34" t="s">
        <v>122</v>
      </c>
      <c r="C43" s="22">
        <v>4958</v>
      </c>
      <c r="D43" s="12">
        <v>4870</v>
      </c>
      <c r="E43" s="12">
        <v>150</v>
      </c>
      <c r="F43" s="12">
        <v>52.62</v>
      </c>
      <c r="G43" s="42">
        <f>D43*E43</f>
        <v>730500</v>
      </c>
      <c r="H43" s="20">
        <f>D43*F43</f>
        <v>256259.4</v>
      </c>
      <c r="I43" s="43">
        <f>G43-H43</f>
        <v>474240.6</v>
      </c>
      <c r="J43" s="20">
        <f t="shared" si="12"/>
        <v>88</v>
      </c>
      <c r="K43" s="38">
        <f>F43*J43</f>
        <v>4630.5599999999995</v>
      </c>
      <c r="L43" s="1"/>
    </row>
    <row r="44" spans="1:12">
      <c r="A44" s="25"/>
      <c r="B44" s="34" t="s">
        <v>123</v>
      </c>
      <c r="C44" s="15">
        <v>954</v>
      </c>
      <c r="D44" s="15">
        <v>953</v>
      </c>
      <c r="E44" s="15">
        <v>170</v>
      </c>
      <c r="F44" s="15">
        <v>52.62</v>
      </c>
      <c r="G44" s="42">
        <f>D44*E44</f>
        <v>162010</v>
      </c>
      <c r="H44" s="20">
        <f t="shared" ref="H44" si="13">D44*F44</f>
        <v>50146.86</v>
      </c>
      <c r="I44" s="43">
        <f>G44-H44</f>
        <v>111863.14</v>
      </c>
      <c r="J44" s="20">
        <f t="shared" si="12"/>
        <v>1</v>
      </c>
      <c r="K44" s="38">
        <f>F44*J44</f>
        <v>52.62</v>
      </c>
      <c r="L44" s="1"/>
    </row>
    <row r="45" spans="1:12" ht="15.75" thickBot="1">
      <c r="A45" s="1"/>
      <c r="B45" s="1"/>
      <c r="C45" s="1"/>
      <c r="D45" s="1">
        <f>SUM(D41:D44)</f>
        <v>6100</v>
      </c>
      <c r="E45" s="1"/>
      <c r="F45" s="1"/>
      <c r="G45" s="11">
        <f>SUM(G41:G44)</f>
        <v>935000</v>
      </c>
      <c r="H45" s="28"/>
      <c r="I45" s="29">
        <f>SUM(I25:I44)</f>
        <v>613256.25</v>
      </c>
      <c r="J45" s="30"/>
      <c r="K45" s="31">
        <f>SUM(K25:K44)</f>
        <v>153738.85499999998</v>
      </c>
      <c r="L45" s="41" t="e">
        <f>#REF!+K17+K45</f>
        <v>#REF!</v>
      </c>
    </row>
    <row r="46" spans="1:12">
      <c r="A46" s="1"/>
      <c r="B46" s="1"/>
      <c r="C46" s="1"/>
      <c r="D46" s="1"/>
      <c r="E46" s="1"/>
      <c r="F46" s="1"/>
      <c r="G46" s="11"/>
      <c r="H46" s="163" t="s">
        <v>118</v>
      </c>
      <c r="I46" s="158">
        <v>317142.28999999998</v>
      </c>
      <c r="J46" s="159"/>
      <c r="K46" s="158"/>
      <c r="L46" s="41"/>
    </row>
    <row r="47" spans="1:12">
      <c r="H47" s="164" t="s">
        <v>119</v>
      </c>
      <c r="J47" s="165"/>
    </row>
    <row r="48" spans="1:12">
      <c r="H48" s="163" t="s">
        <v>118</v>
      </c>
      <c r="J48" s="165"/>
    </row>
    <row r="49" spans="1:12">
      <c r="H49" s="164" t="s">
        <v>120</v>
      </c>
      <c r="I49" s="165">
        <f>I45-I46-I47-I48</f>
        <v>296113.96000000002</v>
      </c>
    </row>
    <row r="51" spans="1:12">
      <c r="A51" s="281" t="s">
        <v>130</v>
      </c>
      <c r="B51" s="281"/>
      <c r="C51" s="281"/>
      <c r="D51" s="281"/>
      <c r="E51" s="281"/>
      <c r="F51" s="101"/>
      <c r="G51" s="100" t="s">
        <v>140</v>
      </c>
      <c r="H51" s="100"/>
      <c r="I51" s="100"/>
      <c r="J51" s="100"/>
      <c r="K51" s="100"/>
      <c r="L51" s="100"/>
    </row>
    <row r="52" spans="1:12">
      <c r="A52" s="102"/>
      <c r="B52" s="102" t="s">
        <v>0</v>
      </c>
      <c r="C52" s="102"/>
      <c r="D52" s="189">
        <f>D54+D55+D56+D57+D58+D59+D60</f>
        <v>0</v>
      </c>
      <c r="E52" s="102"/>
      <c r="F52" s="102"/>
      <c r="G52" s="100"/>
      <c r="H52" s="100"/>
      <c r="I52" s="100"/>
      <c r="J52" s="100"/>
      <c r="K52" s="100"/>
      <c r="L52" s="100"/>
    </row>
    <row r="53" spans="1:12">
      <c r="A53" s="103" t="s">
        <v>1</v>
      </c>
      <c r="B53" s="103" t="s">
        <v>2</v>
      </c>
      <c r="C53" s="103" t="s">
        <v>3</v>
      </c>
      <c r="D53" s="103"/>
      <c r="E53" s="103" t="s">
        <v>5</v>
      </c>
      <c r="F53" s="103" t="s">
        <v>6</v>
      </c>
      <c r="G53" s="103" t="s">
        <v>7</v>
      </c>
      <c r="H53" s="103" t="s">
        <v>8</v>
      </c>
      <c r="I53" s="103" t="s">
        <v>9</v>
      </c>
      <c r="J53" s="104" t="s">
        <v>10</v>
      </c>
      <c r="K53" s="105" t="s">
        <v>11</v>
      </c>
      <c r="L53" s="100"/>
    </row>
    <row r="54" spans="1:12">
      <c r="A54" s="106">
        <v>1</v>
      </c>
      <c r="B54" s="107" t="s">
        <v>56</v>
      </c>
      <c r="C54" s="108"/>
      <c r="D54" s="108"/>
      <c r="E54" s="109">
        <v>4650</v>
      </c>
      <c r="F54" s="108">
        <v>4000.2</v>
      </c>
      <c r="G54" s="109">
        <f t="shared" ref="G54:G76" si="14">D54*E54</f>
        <v>0</v>
      </c>
      <c r="H54" s="108">
        <f t="shared" ref="H54:H76" si="15">D54*F54</f>
        <v>0</v>
      </c>
      <c r="I54" s="110">
        <f t="shared" ref="I54:I76" si="16">G54-H54</f>
        <v>0</v>
      </c>
      <c r="J54" s="109">
        <f t="shared" ref="J54:J76" si="17">C54-D54</f>
        <v>0</v>
      </c>
      <c r="K54" s="111">
        <f>F54*J54</f>
        <v>0</v>
      </c>
      <c r="L54" s="260">
        <f>C61+C62+C63+C64+C65+C66+C67+C68+C69+C70+C71+C72+C73+C74+C75+C76</f>
        <v>792</v>
      </c>
    </row>
    <row r="55" spans="1:12">
      <c r="A55" s="103"/>
      <c r="B55" s="108" t="s">
        <v>12</v>
      </c>
      <c r="C55" s="108">
        <v>19.54</v>
      </c>
      <c r="D55" s="112"/>
      <c r="E55" s="109">
        <v>4300</v>
      </c>
      <c r="F55" s="119">
        <v>4000.2</v>
      </c>
      <c r="G55" s="106">
        <f t="shared" si="14"/>
        <v>0</v>
      </c>
      <c r="H55" s="107">
        <f t="shared" si="15"/>
        <v>0</v>
      </c>
      <c r="I55" s="113">
        <f t="shared" si="16"/>
        <v>0</v>
      </c>
      <c r="J55" s="109">
        <f t="shared" si="17"/>
        <v>19.54</v>
      </c>
      <c r="K55" s="265">
        <f>F55*J55</f>
        <v>78163.907999999996</v>
      </c>
      <c r="L55" s="114" t="s">
        <v>61</v>
      </c>
    </row>
    <row r="56" spans="1:12">
      <c r="A56" s="103"/>
      <c r="B56" s="108" t="s">
        <v>13</v>
      </c>
      <c r="C56" s="108">
        <v>10</v>
      </c>
      <c r="D56" s="108"/>
      <c r="E56" s="109">
        <v>4000</v>
      </c>
      <c r="F56" s="119">
        <v>3000</v>
      </c>
      <c r="G56" s="109">
        <f t="shared" si="14"/>
        <v>0</v>
      </c>
      <c r="H56" s="108">
        <f t="shared" si="15"/>
        <v>0</v>
      </c>
      <c r="I56" s="109">
        <f t="shared" si="16"/>
        <v>0</v>
      </c>
      <c r="J56" s="109">
        <f t="shared" si="17"/>
        <v>10</v>
      </c>
      <c r="K56" s="265">
        <f t="shared" ref="K56:K76" si="18">J56*F56</f>
        <v>30000</v>
      </c>
      <c r="L56" s="115">
        <f>I54+I55+I56+I57+I58+I59+I60</f>
        <v>0</v>
      </c>
    </row>
    <row r="57" spans="1:12">
      <c r="A57" s="103"/>
      <c r="B57" s="116" t="s">
        <v>13</v>
      </c>
      <c r="C57" s="167">
        <v>19.86</v>
      </c>
      <c r="D57" s="167"/>
      <c r="E57" s="119">
        <v>4300</v>
      </c>
      <c r="F57" s="119">
        <v>4000.2</v>
      </c>
      <c r="G57" s="168">
        <f t="shared" si="14"/>
        <v>0</v>
      </c>
      <c r="H57" s="108">
        <f t="shared" si="15"/>
        <v>0</v>
      </c>
      <c r="I57" s="108">
        <f t="shared" si="16"/>
        <v>0</v>
      </c>
      <c r="J57" s="108">
        <f t="shared" si="17"/>
        <v>19.86</v>
      </c>
      <c r="K57" s="266">
        <f t="shared" si="18"/>
        <v>79443.971999999994</v>
      </c>
      <c r="L57" s="114" t="s">
        <v>14</v>
      </c>
    </row>
    <row r="58" spans="1:12">
      <c r="A58" s="103"/>
      <c r="B58" s="130" t="s">
        <v>13</v>
      </c>
      <c r="C58" s="117">
        <v>0.14000000000000001</v>
      </c>
      <c r="D58" s="117"/>
      <c r="E58" s="119">
        <v>4174.37</v>
      </c>
      <c r="F58" s="119">
        <v>3808.45</v>
      </c>
      <c r="G58" s="119">
        <f t="shared" si="14"/>
        <v>0</v>
      </c>
      <c r="H58" s="119">
        <f t="shared" si="15"/>
        <v>0</v>
      </c>
      <c r="I58" s="119">
        <f t="shared" si="16"/>
        <v>0</v>
      </c>
      <c r="J58" s="119">
        <f t="shared" si="17"/>
        <v>0.14000000000000001</v>
      </c>
      <c r="K58" s="267">
        <f t="shared" si="18"/>
        <v>533.18299999999999</v>
      </c>
      <c r="L58" s="115">
        <f>I61+I62+I63+I64+I65+I66+I77+I67+I68+I69+I70+I71+I72+I73+I74+I75+I76</f>
        <v>15323.68</v>
      </c>
    </row>
    <row r="59" spans="1:12">
      <c r="A59" s="154"/>
      <c r="B59" s="117" t="s">
        <v>13</v>
      </c>
      <c r="C59" s="258"/>
      <c r="D59" s="118"/>
      <c r="E59" s="257">
        <v>4300</v>
      </c>
      <c r="F59" s="119">
        <v>3805.5</v>
      </c>
      <c r="G59" s="119">
        <f t="shared" si="14"/>
        <v>0</v>
      </c>
      <c r="H59" s="119">
        <f t="shared" si="15"/>
        <v>0</v>
      </c>
      <c r="I59" s="119">
        <f t="shared" si="16"/>
        <v>0</v>
      </c>
      <c r="J59" s="119">
        <f t="shared" si="17"/>
        <v>0</v>
      </c>
      <c r="K59" s="267">
        <f t="shared" si="18"/>
        <v>0</v>
      </c>
      <c r="L59" s="260"/>
    </row>
    <row r="60" spans="1:12">
      <c r="A60" s="154"/>
      <c r="B60" s="117" t="s">
        <v>13</v>
      </c>
      <c r="C60" s="119"/>
      <c r="D60" s="119"/>
      <c r="E60" s="119">
        <v>4100</v>
      </c>
      <c r="F60" s="119">
        <v>3652.1</v>
      </c>
      <c r="G60" s="119">
        <f t="shared" si="14"/>
        <v>0</v>
      </c>
      <c r="H60" s="119">
        <f t="shared" si="15"/>
        <v>0</v>
      </c>
      <c r="I60" s="119">
        <f t="shared" si="16"/>
        <v>0</v>
      </c>
      <c r="J60" s="119">
        <f t="shared" si="17"/>
        <v>0</v>
      </c>
      <c r="K60" s="267">
        <f t="shared" si="18"/>
        <v>0</v>
      </c>
      <c r="L60" s="260"/>
    </row>
    <row r="61" spans="1:12">
      <c r="A61" s="154"/>
      <c r="B61" s="117" t="s">
        <v>15</v>
      </c>
      <c r="C61" s="258"/>
      <c r="D61" s="118"/>
      <c r="E61" s="169"/>
      <c r="F61" s="264"/>
      <c r="G61" s="169">
        <f t="shared" si="14"/>
        <v>0</v>
      </c>
      <c r="H61" s="169">
        <f t="shared" si="15"/>
        <v>0</v>
      </c>
      <c r="I61" s="119">
        <f t="shared" si="16"/>
        <v>0</v>
      </c>
      <c r="J61" s="119">
        <f t="shared" si="17"/>
        <v>0</v>
      </c>
      <c r="K61" s="119">
        <f t="shared" si="18"/>
        <v>0</v>
      </c>
      <c r="L61" s="100"/>
    </row>
    <row r="62" spans="1:12">
      <c r="A62" s="103"/>
      <c r="B62" s="259" t="s">
        <v>15</v>
      </c>
      <c r="C62" s="108"/>
      <c r="D62" s="108"/>
      <c r="E62" s="169"/>
      <c r="F62" s="116"/>
      <c r="G62" s="119">
        <f t="shared" si="14"/>
        <v>0</v>
      </c>
      <c r="H62" s="119">
        <f t="shared" si="15"/>
        <v>0</v>
      </c>
      <c r="I62" s="119">
        <f t="shared" si="16"/>
        <v>0</v>
      </c>
      <c r="J62" s="119">
        <f t="shared" si="17"/>
        <v>0</v>
      </c>
      <c r="K62" s="119">
        <f t="shared" si="18"/>
        <v>0</v>
      </c>
      <c r="L62" s="115"/>
    </row>
    <row r="63" spans="1:12">
      <c r="A63" s="103"/>
      <c r="B63" s="107" t="s">
        <v>15</v>
      </c>
      <c r="C63" s="108"/>
      <c r="D63" s="108"/>
      <c r="E63" s="119"/>
      <c r="F63" s="108"/>
      <c r="G63" s="120">
        <f t="shared" si="14"/>
        <v>0</v>
      </c>
      <c r="H63" s="118">
        <f t="shared" si="15"/>
        <v>0</v>
      </c>
      <c r="I63" s="120">
        <f t="shared" si="16"/>
        <v>0</v>
      </c>
      <c r="J63" s="120">
        <f t="shared" si="17"/>
        <v>0</v>
      </c>
      <c r="K63" s="170">
        <f t="shared" si="18"/>
        <v>0</v>
      </c>
      <c r="L63" s="122"/>
    </row>
    <row r="64" spans="1:12">
      <c r="A64" s="103"/>
      <c r="B64" s="108" t="s">
        <v>15</v>
      </c>
      <c r="C64" s="108"/>
      <c r="D64" s="108"/>
      <c r="E64" s="169"/>
      <c r="F64" s="108"/>
      <c r="G64" s="109">
        <f t="shared" si="14"/>
        <v>0</v>
      </c>
      <c r="H64" s="108">
        <f t="shared" si="15"/>
        <v>0</v>
      </c>
      <c r="I64" s="109">
        <f t="shared" si="16"/>
        <v>0</v>
      </c>
      <c r="J64" s="109">
        <f t="shared" si="17"/>
        <v>0</v>
      </c>
      <c r="K64" s="111">
        <f t="shared" si="18"/>
        <v>0</v>
      </c>
      <c r="L64" s="100"/>
    </row>
    <row r="65" spans="1:12">
      <c r="A65" s="103"/>
      <c r="B65" s="108" t="s">
        <v>15</v>
      </c>
      <c r="C65" s="108"/>
      <c r="D65" s="108"/>
      <c r="E65" s="169"/>
      <c r="F65" s="108"/>
      <c r="G65" s="109">
        <f t="shared" si="14"/>
        <v>0</v>
      </c>
      <c r="H65" s="108">
        <f t="shared" si="15"/>
        <v>0</v>
      </c>
      <c r="I65" s="109">
        <f t="shared" si="16"/>
        <v>0</v>
      </c>
      <c r="J65" s="109">
        <f t="shared" si="17"/>
        <v>0</v>
      </c>
      <c r="K65" s="111">
        <f t="shared" si="18"/>
        <v>0</v>
      </c>
      <c r="L65" s="100">
        <f>D52</f>
        <v>0</v>
      </c>
    </row>
    <row r="66" spans="1:12">
      <c r="A66" s="103"/>
      <c r="B66" s="108" t="s">
        <v>15</v>
      </c>
      <c r="C66" s="108"/>
      <c r="D66" s="108"/>
      <c r="E66" s="119"/>
      <c r="F66" s="108"/>
      <c r="G66" s="109">
        <f t="shared" si="14"/>
        <v>0</v>
      </c>
      <c r="H66" s="108">
        <f t="shared" si="15"/>
        <v>0</v>
      </c>
      <c r="I66" s="109">
        <f t="shared" si="16"/>
        <v>0</v>
      </c>
      <c r="J66" s="109">
        <f t="shared" si="17"/>
        <v>0</v>
      </c>
      <c r="K66" s="111">
        <f t="shared" si="18"/>
        <v>0</v>
      </c>
      <c r="L66" s="122"/>
    </row>
    <row r="67" spans="1:12">
      <c r="A67" s="123"/>
      <c r="B67" s="107" t="s">
        <v>15</v>
      </c>
      <c r="C67" s="108"/>
      <c r="D67" s="108"/>
      <c r="E67" s="169"/>
      <c r="F67" s="108"/>
      <c r="G67" s="109">
        <f t="shared" si="14"/>
        <v>0</v>
      </c>
      <c r="H67" s="108">
        <f t="shared" si="15"/>
        <v>0</v>
      </c>
      <c r="I67" s="109">
        <f t="shared" si="16"/>
        <v>0</v>
      </c>
      <c r="J67" s="109">
        <f t="shared" si="17"/>
        <v>0</v>
      </c>
      <c r="K67" s="111">
        <f t="shared" si="18"/>
        <v>0</v>
      </c>
      <c r="L67" s="122"/>
    </row>
    <row r="68" spans="1:12">
      <c r="A68" s="123"/>
      <c r="B68" s="108" t="s">
        <v>15</v>
      </c>
      <c r="C68" s="108"/>
      <c r="D68" s="108"/>
      <c r="E68" s="169"/>
      <c r="F68" s="108"/>
      <c r="G68" s="109">
        <f t="shared" si="14"/>
        <v>0</v>
      </c>
      <c r="H68" s="108">
        <f t="shared" si="15"/>
        <v>0</v>
      </c>
      <c r="I68" s="109">
        <f t="shared" si="16"/>
        <v>0</v>
      </c>
      <c r="J68" s="109">
        <f t="shared" si="17"/>
        <v>0</v>
      </c>
      <c r="K68" s="111">
        <f t="shared" si="18"/>
        <v>0</v>
      </c>
      <c r="L68" s="122"/>
    </row>
    <row r="69" spans="1:12">
      <c r="A69" s="123"/>
      <c r="B69" s="108" t="s">
        <v>15</v>
      </c>
      <c r="C69" s="108"/>
      <c r="D69" s="108"/>
      <c r="E69" s="119"/>
      <c r="F69" s="108"/>
      <c r="G69" s="109">
        <f t="shared" si="14"/>
        <v>0</v>
      </c>
      <c r="H69" s="108">
        <f t="shared" si="15"/>
        <v>0</v>
      </c>
      <c r="I69" s="109">
        <f t="shared" si="16"/>
        <v>0</v>
      </c>
      <c r="J69" s="109">
        <f t="shared" si="17"/>
        <v>0</v>
      </c>
      <c r="K69" s="111">
        <f t="shared" si="18"/>
        <v>0</v>
      </c>
      <c r="L69" s="122"/>
    </row>
    <row r="70" spans="1:12">
      <c r="A70" s="123"/>
      <c r="B70" s="108" t="s">
        <v>15</v>
      </c>
      <c r="C70" s="108"/>
      <c r="D70" s="108"/>
      <c r="E70" s="169"/>
      <c r="F70" s="108"/>
      <c r="G70" s="109">
        <f t="shared" si="14"/>
        <v>0</v>
      </c>
      <c r="H70" s="108">
        <f t="shared" si="15"/>
        <v>0</v>
      </c>
      <c r="I70" s="109">
        <f t="shared" si="16"/>
        <v>0</v>
      </c>
      <c r="J70" s="109">
        <f t="shared" si="17"/>
        <v>0</v>
      </c>
      <c r="K70" s="111">
        <f t="shared" si="18"/>
        <v>0</v>
      </c>
      <c r="L70" s="122">
        <f>D61+D62+D63+D64+D65+D66+D67+D68+D69+D70+D71+D72+D73+D74+D75+D76</f>
        <v>272</v>
      </c>
    </row>
    <row r="71" spans="1:12">
      <c r="A71" s="123"/>
      <c r="B71" s="108" t="s">
        <v>15</v>
      </c>
      <c r="C71" s="108"/>
      <c r="D71" s="108"/>
      <c r="E71" s="169"/>
      <c r="F71" s="108"/>
      <c r="G71" s="109">
        <f t="shared" si="14"/>
        <v>0</v>
      </c>
      <c r="H71" s="108">
        <f t="shared" si="15"/>
        <v>0</v>
      </c>
      <c r="I71" s="108">
        <f t="shared" si="16"/>
        <v>0</v>
      </c>
      <c r="J71" s="108">
        <f t="shared" si="17"/>
        <v>0</v>
      </c>
      <c r="K71" s="168">
        <f t="shared" si="18"/>
        <v>0</v>
      </c>
      <c r="L71" s="122"/>
    </row>
    <row r="72" spans="1:12">
      <c r="A72" s="123"/>
      <c r="B72" s="107" t="s">
        <v>15</v>
      </c>
      <c r="C72" s="108">
        <v>629</v>
      </c>
      <c r="D72" s="108">
        <v>109</v>
      </c>
      <c r="E72" s="261">
        <v>202.28</v>
      </c>
      <c r="F72" s="108">
        <v>164.76</v>
      </c>
      <c r="G72" s="109">
        <f t="shared" si="14"/>
        <v>22048.52</v>
      </c>
      <c r="H72" s="108">
        <f t="shared" si="15"/>
        <v>17958.84</v>
      </c>
      <c r="I72" s="119">
        <f t="shared" si="16"/>
        <v>4089.6800000000003</v>
      </c>
      <c r="J72" s="119">
        <f t="shared" si="17"/>
        <v>520</v>
      </c>
      <c r="K72" s="119">
        <f t="shared" si="18"/>
        <v>85675.199999999997</v>
      </c>
      <c r="L72" s="122"/>
    </row>
    <row r="73" spans="1:12">
      <c r="A73" s="123"/>
      <c r="B73" s="108" t="s">
        <v>15</v>
      </c>
      <c r="C73" s="108"/>
      <c r="D73" s="108"/>
      <c r="E73" s="261"/>
      <c r="F73" s="108"/>
      <c r="G73" s="109">
        <f t="shared" si="14"/>
        <v>0</v>
      </c>
      <c r="H73" s="108">
        <f t="shared" si="15"/>
        <v>0</v>
      </c>
      <c r="I73" s="119">
        <f t="shared" si="16"/>
        <v>0</v>
      </c>
      <c r="J73" s="119">
        <f t="shared" si="17"/>
        <v>0</v>
      </c>
      <c r="K73" s="119">
        <f t="shared" si="18"/>
        <v>0</v>
      </c>
      <c r="L73" s="122"/>
    </row>
    <row r="74" spans="1:12">
      <c r="A74" s="123"/>
      <c r="B74" s="108" t="s">
        <v>15</v>
      </c>
      <c r="C74" s="108">
        <v>163</v>
      </c>
      <c r="D74" s="108">
        <v>163</v>
      </c>
      <c r="E74" s="261">
        <v>202.28</v>
      </c>
      <c r="F74" s="108">
        <v>164.28</v>
      </c>
      <c r="G74" s="109">
        <f t="shared" si="14"/>
        <v>32971.64</v>
      </c>
      <c r="H74" s="108">
        <f t="shared" si="15"/>
        <v>26777.64</v>
      </c>
      <c r="I74" s="119">
        <f t="shared" si="16"/>
        <v>6194</v>
      </c>
      <c r="J74" s="119">
        <f t="shared" si="17"/>
        <v>0</v>
      </c>
      <c r="K74" s="119">
        <f t="shared" si="18"/>
        <v>0</v>
      </c>
      <c r="L74" s="122"/>
    </row>
    <row r="75" spans="1:12">
      <c r="A75" s="123"/>
      <c r="B75" s="108" t="s">
        <v>15</v>
      </c>
      <c r="C75" s="108"/>
      <c r="D75" s="108"/>
      <c r="E75" s="261"/>
      <c r="F75" s="108"/>
      <c r="G75" s="109">
        <f t="shared" si="14"/>
        <v>0</v>
      </c>
      <c r="H75" s="108">
        <f t="shared" si="15"/>
        <v>0</v>
      </c>
      <c r="I75" s="119">
        <f t="shared" si="16"/>
        <v>0</v>
      </c>
      <c r="J75" s="119">
        <f t="shared" si="17"/>
        <v>0</v>
      </c>
      <c r="K75" s="119">
        <f t="shared" si="18"/>
        <v>0</v>
      </c>
      <c r="L75" s="122"/>
    </row>
    <row r="76" spans="1:12">
      <c r="A76" s="123"/>
      <c r="B76" s="108" t="s">
        <v>15</v>
      </c>
      <c r="C76" s="108"/>
      <c r="D76" s="108"/>
      <c r="E76" s="261"/>
      <c r="F76" s="108"/>
      <c r="G76" s="109">
        <f t="shared" si="14"/>
        <v>0</v>
      </c>
      <c r="H76" s="108">
        <f t="shared" si="15"/>
        <v>0</v>
      </c>
      <c r="I76" s="119">
        <f t="shared" si="16"/>
        <v>0</v>
      </c>
      <c r="J76" s="119">
        <f t="shared" si="17"/>
        <v>0</v>
      </c>
      <c r="K76" s="119">
        <f t="shared" si="18"/>
        <v>0</v>
      </c>
      <c r="L76" s="122"/>
    </row>
    <row r="77" spans="1:12">
      <c r="A77" s="107">
        <v>2</v>
      </c>
      <c r="B77" s="124" t="s">
        <v>16</v>
      </c>
      <c r="C77" s="282"/>
      <c r="D77" s="282"/>
      <c r="E77" s="282"/>
      <c r="F77" s="282"/>
      <c r="G77" s="282"/>
      <c r="H77" s="282"/>
      <c r="I77" s="136">
        <v>5040</v>
      </c>
      <c r="J77" s="262"/>
      <c r="K77" s="263"/>
      <c r="L77" s="100"/>
    </row>
    <row r="78" spans="1:12">
      <c r="A78" s="178">
        <v>3</v>
      </c>
      <c r="B78" s="126" t="s">
        <v>17</v>
      </c>
      <c r="C78" s="127">
        <v>80</v>
      </c>
      <c r="D78" s="127">
        <v>36</v>
      </c>
      <c r="E78" s="127"/>
      <c r="F78" s="127">
        <v>6</v>
      </c>
      <c r="G78" s="126">
        <f t="shared" ref="G78" si="19">D78*E78</f>
        <v>0</v>
      </c>
      <c r="H78" s="126">
        <f t="shared" ref="H78" si="20">D78*F78</f>
        <v>216</v>
      </c>
      <c r="I78" s="126">
        <f t="shared" ref="I78" si="21">G78-H78</f>
        <v>-216</v>
      </c>
      <c r="J78" s="126">
        <f t="shared" ref="J78" si="22">C78-D78</f>
        <v>44</v>
      </c>
      <c r="K78" s="126">
        <f t="shared" ref="K78" si="23">F78*J78</f>
        <v>264</v>
      </c>
      <c r="L78" s="100"/>
    </row>
    <row r="79" spans="1:12">
      <c r="A79" s="106">
        <v>4</v>
      </c>
      <c r="B79" s="268" t="s">
        <v>18</v>
      </c>
      <c r="C79" s="126">
        <v>7500</v>
      </c>
      <c r="D79" s="126"/>
      <c r="E79" s="126"/>
      <c r="F79" s="129">
        <v>10.77</v>
      </c>
      <c r="G79" s="126">
        <f t="shared" ref="G79:G104" si="24">D79*E79</f>
        <v>0</v>
      </c>
      <c r="H79" s="126">
        <f t="shared" ref="H79:H101" si="25">D79*F79</f>
        <v>0</v>
      </c>
      <c r="I79" s="126">
        <f t="shared" ref="I79:I104" si="26">G79-H79</f>
        <v>0</v>
      </c>
      <c r="J79" s="126">
        <f t="shared" ref="J79:J80" si="27">C79-D79</f>
        <v>7500</v>
      </c>
      <c r="K79" s="126">
        <f t="shared" ref="K79:K132" si="28">F79*J79</f>
        <v>80775</v>
      </c>
      <c r="L79" s="100"/>
    </row>
    <row r="80" spans="1:12">
      <c r="A80" s="106"/>
      <c r="B80" s="128" t="s">
        <v>18</v>
      </c>
      <c r="C80" s="126">
        <v>2902</v>
      </c>
      <c r="D80" s="126">
        <v>275</v>
      </c>
      <c r="E80" s="126"/>
      <c r="F80" s="129">
        <v>10.4</v>
      </c>
      <c r="G80" s="126">
        <f t="shared" si="24"/>
        <v>0</v>
      </c>
      <c r="H80" s="126">
        <f t="shared" si="25"/>
        <v>2860</v>
      </c>
      <c r="I80" s="126">
        <f t="shared" si="26"/>
        <v>-2860</v>
      </c>
      <c r="J80" s="126">
        <f t="shared" si="27"/>
        <v>2627</v>
      </c>
      <c r="K80" s="126">
        <f t="shared" si="28"/>
        <v>27320.799999999999</v>
      </c>
      <c r="L80" s="100"/>
    </row>
    <row r="81" spans="1:12">
      <c r="A81" s="106">
        <v>5</v>
      </c>
      <c r="B81" s="130" t="s">
        <v>19</v>
      </c>
      <c r="C81" s="134">
        <v>5</v>
      </c>
      <c r="D81" s="125"/>
      <c r="E81" s="125">
        <v>220</v>
      </c>
      <c r="F81" s="131">
        <v>150.12</v>
      </c>
      <c r="G81" s="126">
        <f t="shared" si="24"/>
        <v>0</v>
      </c>
      <c r="H81" s="126">
        <f t="shared" si="25"/>
        <v>0</v>
      </c>
      <c r="I81" s="126">
        <f t="shared" si="26"/>
        <v>0</v>
      </c>
      <c r="J81" s="126">
        <f>C81-D81</f>
        <v>5</v>
      </c>
      <c r="K81" s="126">
        <f t="shared" si="28"/>
        <v>750.6</v>
      </c>
      <c r="L81" s="100"/>
    </row>
    <row r="82" spans="1:12">
      <c r="A82" s="103"/>
      <c r="B82" s="124" t="s">
        <v>20</v>
      </c>
      <c r="C82" s="132">
        <v>101</v>
      </c>
      <c r="D82" s="132"/>
      <c r="E82" s="132">
        <v>25</v>
      </c>
      <c r="F82" s="133">
        <v>16.95</v>
      </c>
      <c r="G82" s="125">
        <f t="shared" si="24"/>
        <v>0</v>
      </c>
      <c r="H82" s="125">
        <f t="shared" si="25"/>
        <v>0</v>
      </c>
      <c r="I82" s="125">
        <f t="shared" si="26"/>
        <v>0</v>
      </c>
      <c r="J82" s="134">
        <f t="shared" ref="J82:J84" si="29">C82-D82</f>
        <v>101</v>
      </c>
      <c r="K82" s="126">
        <f t="shared" si="28"/>
        <v>1711.9499999999998</v>
      </c>
      <c r="L82" s="100"/>
    </row>
    <row r="83" spans="1:12">
      <c r="A83" s="106">
        <v>6</v>
      </c>
      <c r="B83" s="107" t="s">
        <v>21</v>
      </c>
      <c r="C83" s="103">
        <v>6</v>
      </c>
      <c r="D83" s="103"/>
      <c r="E83" s="103"/>
      <c r="F83" s="103">
        <v>0</v>
      </c>
      <c r="G83" s="135">
        <f t="shared" si="24"/>
        <v>0</v>
      </c>
      <c r="H83" s="136">
        <f t="shared" si="25"/>
        <v>0</v>
      </c>
      <c r="I83" s="135">
        <f t="shared" si="26"/>
        <v>0</v>
      </c>
      <c r="J83" s="132">
        <f t="shared" si="29"/>
        <v>6</v>
      </c>
      <c r="K83" s="126">
        <f t="shared" si="28"/>
        <v>0</v>
      </c>
      <c r="L83" s="100"/>
    </row>
    <row r="84" spans="1:12">
      <c r="A84" s="103"/>
      <c r="B84" s="123" t="s">
        <v>21</v>
      </c>
      <c r="C84" s="123">
        <v>19</v>
      </c>
      <c r="D84" s="123"/>
      <c r="E84" s="137">
        <v>40</v>
      </c>
      <c r="F84" s="123">
        <v>20.5</v>
      </c>
      <c r="G84" s="103">
        <f t="shared" si="24"/>
        <v>0</v>
      </c>
      <c r="H84" s="123">
        <f t="shared" si="25"/>
        <v>0</v>
      </c>
      <c r="I84" s="103">
        <f t="shared" si="26"/>
        <v>0</v>
      </c>
      <c r="J84" s="105">
        <f t="shared" si="29"/>
        <v>19</v>
      </c>
      <c r="K84" s="126">
        <f t="shared" si="28"/>
        <v>389.5</v>
      </c>
      <c r="L84" s="100"/>
    </row>
    <row r="85" spans="1:12">
      <c r="A85" s="103"/>
      <c r="B85" s="123" t="s">
        <v>104</v>
      </c>
      <c r="C85" s="123">
        <v>40</v>
      </c>
      <c r="D85" s="123"/>
      <c r="E85" s="103">
        <v>418.84</v>
      </c>
      <c r="F85" s="123">
        <v>375</v>
      </c>
      <c r="G85" s="103">
        <f t="shared" si="24"/>
        <v>0</v>
      </c>
      <c r="H85" s="123">
        <f t="shared" si="25"/>
        <v>0</v>
      </c>
      <c r="I85" s="103">
        <f t="shared" si="26"/>
        <v>0</v>
      </c>
      <c r="J85" s="105">
        <f>C85-D85</f>
        <v>40</v>
      </c>
      <c r="K85" s="126">
        <f t="shared" si="28"/>
        <v>15000</v>
      </c>
      <c r="L85" s="100"/>
    </row>
    <row r="86" spans="1:12">
      <c r="A86" s="106">
        <v>7</v>
      </c>
      <c r="B86" s="121" t="s">
        <v>22</v>
      </c>
      <c r="C86" s="137">
        <v>9000</v>
      </c>
      <c r="D86" s="137">
        <v>20</v>
      </c>
      <c r="E86" s="137"/>
      <c r="F86" s="137">
        <v>0.96</v>
      </c>
      <c r="G86" s="137">
        <f t="shared" si="24"/>
        <v>0</v>
      </c>
      <c r="H86" s="138">
        <f t="shared" si="25"/>
        <v>19.2</v>
      </c>
      <c r="I86" s="137">
        <f t="shared" si="26"/>
        <v>-19.2</v>
      </c>
      <c r="J86" s="137">
        <f t="shared" ref="J86:J117" si="30">C86-D86</f>
        <v>8980</v>
      </c>
      <c r="K86" s="126">
        <f t="shared" si="28"/>
        <v>8620.7999999999993</v>
      </c>
      <c r="L86" s="100"/>
    </row>
    <row r="87" spans="1:12">
      <c r="A87" s="106">
        <v>8</v>
      </c>
      <c r="B87" s="106" t="s">
        <v>23</v>
      </c>
      <c r="C87" s="105"/>
      <c r="D87" s="105"/>
      <c r="E87" s="105">
        <v>25</v>
      </c>
      <c r="F87" s="105">
        <v>15.84</v>
      </c>
      <c r="G87" s="105">
        <f t="shared" si="24"/>
        <v>0</v>
      </c>
      <c r="H87" s="124">
        <f t="shared" si="25"/>
        <v>0</v>
      </c>
      <c r="I87" s="105">
        <f t="shared" si="26"/>
        <v>0</v>
      </c>
      <c r="J87" s="133">
        <f t="shared" si="30"/>
        <v>0</v>
      </c>
      <c r="K87" s="126">
        <f t="shared" si="28"/>
        <v>0</v>
      </c>
      <c r="L87" s="100"/>
    </row>
    <row r="88" spans="1:12">
      <c r="A88" s="106"/>
      <c r="B88" s="103" t="s">
        <v>23</v>
      </c>
      <c r="C88" s="132">
        <v>43</v>
      </c>
      <c r="D88" s="132"/>
      <c r="E88" s="132">
        <v>25</v>
      </c>
      <c r="F88" s="132">
        <v>17.5</v>
      </c>
      <c r="G88" s="105">
        <f t="shared" si="24"/>
        <v>0</v>
      </c>
      <c r="H88" s="124">
        <f t="shared" si="25"/>
        <v>0</v>
      </c>
      <c r="I88" s="105">
        <f t="shared" si="26"/>
        <v>0</v>
      </c>
      <c r="J88" s="133">
        <f t="shared" si="30"/>
        <v>43</v>
      </c>
      <c r="K88" s="126">
        <f t="shared" si="28"/>
        <v>752.5</v>
      </c>
      <c r="L88" s="100"/>
    </row>
    <row r="89" spans="1:12">
      <c r="A89" s="106"/>
      <c r="B89" s="103" t="s">
        <v>24</v>
      </c>
      <c r="C89" s="132">
        <v>127</v>
      </c>
      <c r="D89" s="132">
        <v>10</v>
      </c>
      <c r="E89" s="132">
        <v>320</v>
      </c>
      <c r="F89" s="132">
        <v>280</v>
      </c>
      <c r="G89" s="105">
        <f t="shared" si="24"/>
        <v>3200</v>
      </c>
      <c r="H89" s="124">
        <f t="shared" si="25"/>
        <v>2800</v>
      </c>
      <c r="I89" s="105">
        <f t="shared" si="26"/>
        <v>400</v>
      </c>
      <c r="J89" s="133">
        <f t="shared" si="30"/>
        <v>117</v>
      </c>
      <c r="K89" s="126">
        <f t="shared" si="28"/>
        <v>32760</v>
      </c>
      <c r="L89" s="100"/>
    </row>
    <row r="90" spans="1:12">
      <c r="A90" s="106">
        <v>9</v>
      </c>
      <c r="B90" s="121" t="s">
        <v>25</v>
      </c>
      <c r="C90" s="137">
        <v>3548</v>
      </c>
      <c r="D90" s="137"/>
      <c r="E90" s="137"/>
      <c r="F90" s="137">
        <v>0.99</v>
      </c>
      <c r="G90" s="137">
        <f t="shared" si="24"/>
        <v>0</v>
      </c>
      <c r="H90" s="138">
        <f t="shared" si="25"/>
        <v>0</v>
      </c>
      <c r="I90" s="137">
        <f t="shared" si="26"/>
        <v>0</v>
      </c>
      <c r="J90" s="139">
        <f t="shared" si="30"/>
        <v>3548</v>
      </c>
      <c r="K90" s="126">
        <f t="shared" si="28"/>
        <v>3512.52</v>
      </c>
      <c r="L90" s="100"/>
    </row>
    <row r="91" spans="1:12">
      <c r="A91" s="106">
        <v>10</v>
      </c>
      <c r="B91" s="277" t="s">
        <v>26</v>
      </c>
      <c r="C91" s="105">
        <v>99</v>
      </c>
      <c r="D91" s="103">
        <v>99</v>
      </c>
      <c r="E91" s="103"/>
      <c r="F91" s="103">
        <v>14.2</v>
      </c>
      <c r="G91" s="103">
        <f t="shared" si="24"/>
        <v>0</v>
      </c>
      <c r="H91" s="123">
        <f t="shared" si="25"/>
        <v>1405.8</v>
      </c>
      <c r="I91" s="103">
        <f t="shared" si="26"/>
        <v>-1405.8</v>
      </c>
      <c r="J91" s="105">
        <f t="shared" si="30"/>
        <v>0</v>
      </c>
      <c r="K91" s="126">
        <f t="shared" si="28"/>
        <v>0</v>
      </c>
      <c r="L91" s="100"/>
    </row>
    <row r="92" spans="1:12">
      <c r="A92" s="103"/>
      <c r="B92" s="278" t="s">
        <v>139</v>
      </c>
      <c r="C92" s="105">
        <v>629</v>
      </c>
      <c r="D92" s="105">
        <v>629</v>
      </c>
      <c r="E92" s="105"/>
      <c r="F92" s="105">
        <v>15.3</v>
      </c>
      <c r="G92" s="105">
        <f t="shared" si="24"/>
        <v>0</v>
      </c>
      <c r="H92" s="124">
        <f t="shared" si="25"/>
        <v>9623.7000000000007</v>
      </c>
      <c r="I92" s="105">
        <f t="shared" si="26"/>
        <v>-9623.7000000000007</v>
      </c>
      <c r="J92" s="105">
        <f t="shared" si="30"/>
        <v>0</v>
      </c>
      <c r="K92" s="126">
        <f t="shared" si="28"/>
        <v>0</v>
      </c>
      <c r="L92" s="100"/>
    </row>
    <row r="93" spans="1:12">
      <c r="A93" s="106">
        <v>11</v>
      </c>
      <c r="B93" s="107" t="s">
        <v>58</v>
      </c>
      <c r="C93" s="123">
        <v>1048</v>
      </c>
      <c r="D93" s="123">
        <v>77</v>
      </c>
      <c r="E93" s="103"/>
      <c r="F93" s="123">
        <v>3.21</v>
      </c>
      <c r="G93" s="103">
        <f t="shared" si="24"/>
        <v>0</v>
      </c>
      <c r="H93" s="123">
        <f t="shared" si="25"/>
        <v>247.17</v>
      </c>
      <c r="I93" s="103">
        <f t="shared" si="26"/>
        <v>-247.17</v>
      </c>
      <c r="J93" s="105">
        <f t="shared" si="30"/>
        <v>971</v>
      </c>
      <c r="K93" s="126">
        <f t="shared" si="28"/>
        <v>3116.91</v>
      </c>
      <c r="L93" s="100"/>
    </row>
    <row r="94" spans="1:12">
      <c r="A94" s="106"/>
      <c r="B94" s="123" t="s">
        <v>58</v>
      </c>
      <c r="C94" s="123">
        <v>4900</v>
      </c>
      <c r="D94" s="123"/>
      <c r="E94" s="103"/>
      <c r="F94" s="123">
        <v>5.69</v>
      </c>
      <c r="G94" s="103">
        <f t="shared" ref="G94" si="31">D94*E94</f>
        <v>0</v>
      </c>
      <c r="H94" s="123">
        <f t="shared" ref="H94" si="32">D94*F94</f>
        <v>0</v>
      </c>
      <c r="I94" s="103">
        <f t="shared" ref="I94" si="33">G94-H94</f>
        <v>0</v>
      </c>
      <c r="J94" s="105">
        <f t="shared" ref="J94" si="34">C94-D94</f>
        <v>4900</v>
      </c>
      <c r="K94" s="126">
        <f t="shared" ref="K94" si="35">F94*J94</f>
        <v>27881.000000000004</v>
      </c>
      <c r="L94" s="100"/>
    </row>
    <row r="95" spans="1:12">
      <c r="A95" s="103"/>
      <c r="B95" s="137" t="s">
        <v>27</v>
      </c>
      <c r="C95" s="137">
        <v>87</v>
      </c>
      <c r="D95" s="137"/>
      <c r="E95" s="137"/>
      <c r="F95" s="137">
        <v>5.5</v>
      </c>
      <c r="G95" s="137">
        <f t="shared" si="24"/>
        <v>0</v>
      </c>
      <c r="H95" s="138">
        <f t="shared" si="25"/>
        <v>0</v>
      </c>
      <c r="I95" s="137">
        <f t="shared" si="26"/>
        <v>0</v>
      </c>
      <c r="J95" s="137">
        <f t="shared" si="30"/>
        <v>87</v>
      </c>
      <c r="K95" s="126">
        <f t="shared" si="28"/>
        <v>478.5</v>
      </c>
      <c r="L95" s="100"/>
    </row>
    <row r="96" spans="1:12">
      <c r="A96" s="106">
        <v>12</v>
      </c>
      <c r="B96" s="121" t="s">
        <v>28</v>
      </c>
      <c r="C96" s="137">
        <v>8</v>
      </c>
      <c r="D96" s="137"/>
      <c r="E96" s="137">
        <v>35</v>
      </c>
      <c r="F96" s="137">
        <v>18.829999999999998</v>
      </c>
      <c r="G96" s="137">
        <f t="shared" si="24"/>
        <v>0</v>
      </c>
      <c r="H96" s="138">
        <f t="shared" si="25"/>
        <v>0</v>
      </c>
      <c r="I96" s="137">
        <f t="shared" si="26"/>
        <v>0</v>
      </c>
      <c r="J96" s="139">
        <f t="shared" si="30"/>
        <v>8</v>
      </c>
      <c r="K96" s="126">
        <f t="shared" si="28"/>
        <v>150.63999999999999</v>
      </c>
      <c r="L96" s="100"/>
    </row>
    <row r="97" spans="1:12">
      <c r="A97" s="106"/>
      <c r="B97" s="137" t="s">
        <v>105</v>
      </c>
      <c r="C97" s="140">
        <v>112</v>
      </c>
      <c r="D97" s="140">
        <v>6</v>
      </c>
      <c r="E97" s="140">
        <v>18.329999999999998</v>
      </c>
      <c r="F97" s="139">
        <v>13.3</v>
      </c>
      <c r="G97" s="126">
        <f t="shared" si="24"/>
        <v>109.97999999999999</v>
      </c>
      <c r="H97" s="126">
        <f t="shared" si="25"/>
        <v>79.800000000000011</v>
      </c>
      <c r="I97" s="141">
        <f t="shared" si="26"/>
        <v>30.179999999999978</v>
      </c>
      <c r="J97" s="139">
        <f t="shared" si="30"/>
        <v>106</v>
      </c>
      <c r="K97" s="126">
        <f t="shared" si="28"/>
        <v>1409.8000000000002</v>
      </c>
      <c r="L97" s="100"/>
    </row>
    <row r="98" spans="1:12">
      <c r="A98" s="106"/>
      <c r="B98" s="142" t="s">
        <v>57</v>
      </c>
      <c r="C98" s="140">
        <v>55</v>
      </c>
      <c r="D98" s="140">
        <v>55</v>
      </c>
      <c r="E98" s="140"/>
      <c r="F98" s="139">
        <v>13.3</v>
      </c>
      <c r="G98" s="148">
        <f t="shared" si="24"/>
        <v>0</v>
      </c>
      <c r="H98" s="148">
        <f t="shared" si="25"/>
        <v>731.5</v>
      </c>
      <c r="I98" s="143">
        <f t="shared" si="26"/>
        <v>-731.5</v>
      </c>
      <c r="J98" s="256">
        <f t="shared" si="30"/>
        <v>0</v>
      </c>
      <c r="K98" s="148">
        <f t="shared" si="28"/>
        <v>0</v>
      </c>
      <c r="L98" s="100"/>
    </row>
    <row r="99" spans="1:12">
      <c r="A99" s="103"/>
      <c r="B99" s="137" t="s">
        <v>106</v>
      </c>
      <c r="C99" s="140">
        <v>3</v>
      </c>
      <c r="D99" s="140"/>
      <c r="E99" s="140"/>
      <c r="F99" s="139">
        <v>23.75</v>
      </c>
      <c r="G99" s="126">
        <f t="shared" si="24"/>
        <v>0</v>
      </c>
      <c r="H99" s="126">
        <f t="shared" si="25"/>
        <v>0</v>
      </c>
      <c r="I99" s="126">
        <f t="shared" si="26"/>
        <v>0</v>
      </c>
      <c r="J99" s="126">
        <f t="shared" si="30"/>
        <v>3</v>
      </c>
      <c r="K99" s="126">
        <f t="shared" si="28"/>
        <v>71.25</v>
      </c>
      <c r="L99" s="100"/>
    </row>
    <row r="100" spans="1:12">
      <c r="A100" s="103"/>
      <c r="B100" s="137" t="s">
        <v>107</v>
      </c>
      <c r="C100" s="137">
        <v>52</v>
      </c>
      <c r="D100" s="137">
        <v>1</v>
      </c>
      <c r="E100" s="137"/>
      <c r="F100" s="142">
        <v>8</v>
      </c>
      <c r="G100" s="126">
        <f t="shared" si="24"/>
        <v>0</v>
      </c>
      <c r="H100" s="126">
        <f t="shared" si="25"/>
        <v>8</v>
      </c>
      <c r="I100" s="126">
        <f t="shared" si="26"/>
        <v>-8</v>
      </c>
      <c r="J100" s="126">
        <f t="shared" si="30"/>
        <v>51</v>
      </c>
      <c r="K100" s="126">
        <f t="shared" si="28"/>
        <v>408</v>
      </c>
      <c r="L100" s="100"/>
    </row>
    <row r="101" spans="1:12">
      <c r="A101" s="103"/>
      <c r="B101" s="137" t="s">
        <v>108</v>
      </c>
      <c r="C101" s="138">
        <v>17</v>
      </c>
      <c r="D101" s="138"/>
      <c r="E101" s="138">
        <v>13</v>
      </c>
      <c r="F101" s="128">
        <v>10.65</v>
      </c>
      <c r="G101" s="126">
        <f t="shared" si="24"/>
        <v>0</v>
      </c>
      <c r="H101" s="126">
        <f t="shared" si="25"/>
        <v>0</v>
      </c>
      <c r="I101" s="126">
        <f t="shared" si="26"/>
        <v>0</v>
      </c>
      <c r="J101" s="126">
        <f t="shared" si="30"/>
        <v>17</v>
      </c>
      <c r="K101" s="126">
        <f t="shared" si="28"/>
        <v>181.05</v>
      </c>
      <c r="L101" s="100"/>
    </row>
    <row r="102" spans="1:12">
      <c r="A102" s="103"/>
      <c r="B102" s="137" t="s">
        <v>59</v>
      </c>
      <c r="C102" s="138">
        <v>47</v>
      </c>
      <c r="D102" s="138">
        <v>47</v>
      </c>
      <c r="E102" s="138"/>
      <c r="F102" s="128">
        <v>10.75</v>
      </c>
      <c r="G102" s="126">
        <f t="shared" si="24"/>
        <v>0</v>
      </c>
      <c r="H102" s="126">
        <f>D102*F102</f>
        <v>505.25</v>
      </c>
      <c r="I102" s="126">
        <f t="shared" si="26"/>
        <v>-505.25</v>
      </c>
      <c r="J102" s="126">
        <f t="shared" si="30"/>
        <v>0</v>
      </c>
      <c r="K102" s="126">
        <f t="shared" si="28"/>
        <v>0</v>
      </c>
      <c r="L102" s="100"/>
    </row>
    <row r="103" spans="1:12">
      <c r="A103" s="103"/>
      <c r="B103" s="137" t="s">
        <v>108</v>
      </c>
      <c r="C103" s="138">
        <v>153</v>
      </c>
      <c r="D103" s="138">
        <v>7</v>
      </c>
      <c r="E103" s="138">
        <v>13.57</v>
      </c>
      <c r="F103" s="128">
        <v>10.75</v>
      </c>
      <c r="G103" s="126">
        <f t="shared" si="24"/>
        <v>94.990000000000009</v>
      </c>
      <c r="H103" s="126">
        <f t="shared" ref="H103" si="36">D103*F103</f>
        <v>75.25</v>
      </c>
      <c r="I103" s="126">
        <f t="shared" si="26"/>
        <v>19.740000000000009</v>
      </c>
      <c r="J103" s="126">
        <f t="shared" si="30"/>
        <v>146</v>
      </c>
      <c r="K103" s="126">
        <f t="shared" si="28"/>
        <v>1569.5</v>
      </c>
      <c r="L103" s="100"/>
    </row>
    <row r="104" spans="1:12">
      <c r="A104" s="103"/>
      <c r="B104" s="137" t="s">
        <v>29</v>
      </c>
      <c r="C104" s="138">
        <v>2</v>
      </c>
      <c r="D104" s="138"/>
      <c r="E104" s="138">
        <v>27</v>
      </c>
      <c r="F104" s="128">
        <v>20</v>
      </c>
      <c r="G104" s="126">
        <f t="shared" si="24"/>
        <v>0</v>
      </c>
      <c r="H104" s="126">
        <f>D104*F104</f>
        <v>0</v>
      </c>
      <c r="I104" s="126">
        <f t="shared" si="26"/>
        <v>0</v>
      </c>
      <c r="J104" s="126">
        <f t="shared" si="30"/>
        <v>2</v>
      </c>
      <c r="K104" s="126">
        <f t="shared" si="28"/>
        <v>40</v>
      </c>
      <c r="L104" s="100"/>
    </row>
    <row r="105" spans="1:12">
      <c r="A105" s="106">
        <v>13</v>
      </c>
      <c r="B105" s="106" t="s">
        <v>30</v>
      </c>
      <c r="C105" s="123">
        <v>65</v>
      </c>
      <c r="D105" s="123">
        <v>60</v>
      </c>
      <c r="E105" s="123"/>
      <c r="F105" s="123">
        <v>235</v>
      </c>
      <c r="G105" s="126"/>
      <c r="H105" s="126"/>
      <c r="I105" s="126"/>
      <c r="J105" s="126">
        <f t="shared" si="30"/>
        <v>5</v>
      </c>
      <c r="K105" s="126">
        <f t="shared" si="28"/>
        <v>1175</v>
      </c>
      <c r="L105" s="100"/>
    </row>
    <row r="106" spans="1:12">
      <c r="A106" s="106"/>
      <c r="B106" s="137" t="s">
        <v>31</v>
      </c>
      <c r="C106" s="123">
        <v>854</v>
      </c>
      <c r="D106" s="123">
        <v>668</v>
      </c>
      <c r="E106" s="123">
        <v>38.03</v>
      </c>
      <c r="F106" s="123">
        <v>16.16</v>
      </c>
      <c r="G106" s="126">
        <f t="shared" ref="G106:G131" si="37">D106*E106</f>
        <v>25404.04</v>
      </c>
      <c r="H106" s="126">
        <f>D106*F106</f>
        <v>10794.88</v>
      </c>
      <c r="I106" s="126">
        <f t="shared" ref="I106:I124" si="38">G106-H106</f>
        <v>14609.160000000002</v>
      </c>
      <c r="J106" s="126">
        <f t="shared" si="30"/>
        <v>186</v>
      </c>
      <c r="K106" s="126">
        <f t="shared" si="28"/>
        <v>3005.76</v>
      </c>
      <c r="L106" s="100"/>
    </row>
    <row r="107" spans="1:12">
      <c r="A107" s="106"/>
      <c r="B107" s="137" t="s">
        <v>31</v>
      </c>
      <c r="C107" s="123">
        <v>42</v>
      </c>
      <c r="D107" s="123">
        <v>42</v>
      </c>
      <c r="E107" s="123">
        <v>38.03</v>
      </c>
      <c r="F107" s="123">
        <v>14.56</v>
      </c>
      <c r="G107" s="126">
        <f t="shared" si="37"/>
        <v>1597.26</v>
      </c>
      <c r="H107" s="126">
        <f>D107*F107</f>
        <v>611.52</v>
      </c>
      <c r="I107" s="126">
        <f t="shared" si="38"/>
        <v>985.74</v>
      </c>
      <c r="J107" s="126">
        <f t="shared" si="30"/>
        <v>0</v>
      </c>
      <c r="K107" s="126">
        <f t="shared" si="28"/>
        <v>0</v>
      </c>
      <c r="L107" s="100"/>
    </row>
    <row r="108" spans="1:12">
      <c r="A108" s="106">
        <v>14</v>
      </c>
      <c r="B108" s="121" t="s">
        <v>32</v>
      </c>
      <c r="C108" s="137">
        <v>657</v>
      </c>
      <c r="D108" s="137">
        <v>657</v>
      </c>
      <c r="E108" s="137"/>
      <c r="F108" s="137">
        <v>1.71</v>
      </c>
      <c r="G108" s="142">
        <f t="shared" si="37"/>
        <v>0</v>
      </c>
      <c r="H108" s="126">
        <f t="shared" ref="H108:H124" si="39">D108*F108</f>
        <v>1123.47</v>
      </c>
      <c r="I108" s="141">
        <f t="shared" si="38"/>
        <v>-1123.47</v>
      </c>
      <c r="J108" s="142">
        <f t="shared" si="30"/>
        <v>0</v>
      </c>
      <c r="K108" s="126">
        <f t="shared" si="28"/>
        <v>0</v>
      </c>
      <c r="L108" s="100"/>
    </row>
    <row r="109" spans="1:12">
      <c r="A109" s="106"/>
      <c r="B109" s="137" t="s">
        <v>32</v>
      </c>
      <c r="C109" s="137">
        <v>5675</v>
      </c>
      <c r="D109" s="137">
        <v>53</v>
      </c>
      <c r="E109" s="137"/>
      <c r="F109" s="137">
        <v>2.04</v>
      </c>
      <c r="G109" s="142">
        <f t="shared" ref="G109" si="40">D109*E109</f>
        <v>0</v>
      </c>
      <c r="H109" s="126">
        <f t="shared" ref="H109" si="41">D109*F109</f>
        <v>108.12</v>
      </c>
      <c r="I109" s="141">
        <f t="shared" ref="I109" si="42">G109-H109</f>
        <v>-108.12</v>
      </c>
      <c r="J109" s="142">
        <f t="shared" ref="J109" si="43">C109-D109</f>
        <v>5622</v>
      </c>
      <c r="K109" s="126">
        <f t="shared" ref="K109" si="44">F109*J109</f>
        <v>11468.880000000001</v>
      </c>
      <c r="L109" s="100"/>
    </row>
    <row r="110" spans="1:12">
      <c r="A110" s="106"/>
      <c r="B110" s="106" t="s">
        <v>127</v>
      </c>
      <c r="C110" s="137">
        <v>199</v>
      </c>
      <c r="D110" s="137"/>
      <c r="E110" s="137">
        <v>170</v>
      </c>
      <c r="F110" s="137">
        <v>145</v>
      </c>
      <c r="G110" s="142">
        <f t="shared" si="37"/>
        <v>0</v>
      </c>
      <c r="H110" s="126">
        <f t="shared" si="39"/>
        <v>0</v>
      </c>
      <c r="I110" s="141">
        <f t="shared" si="38"/>
        <v>0</v>
      </c>
      <c r="J110" s="142">
        <f t="shared" si="30"/>
        <v>199</v>
      </c>
      <c r="K110" s="126">
        <f t="shared" si="28"/>
        <v>28855</v>
      </c>
      <c r="L110" s="100"/>
    </row>
    <row r="111" spans="1:12">
      <c r="A111" s="106">
        <v>15</v>
      </c>
      <c r="B111" s="106" t="s">
        <v>33</v>
      </c>
      <c r="C111" s="103">
        <v>46</v>
      </c>
      <c r="D111" s="103">
        <v>23</v>
      </c>
      <c r="E111" s="103">
        <v>150</v>
      </c>
      <c r="F111" s="103">
        <v>130</v>
      </c>
      <c r="G111" s="103">
        <f t="shared" si="37"/>
        <v>3450</v>
      </c>
      <c r="H111" s="126">
        <f t="shared" si="39"/>
        <v>2990</v>
      </c>
      <c r="I111" s="141">
        <f t="shared" si="38"/>
        <v>460</v>
      </c>
      <c r="J111" s="142">
        <f t="shared" si="30"/>
        <v>23</v>
      </c>
      <c r="K111" s="126">
        <f t="shared" si="28"/>
        <v>2990</v>
      </c>
      <c r="L111" s="100"/>
    </row>
    <row r="112" spans="1:12">
      <c r="A112" s="106"/>
      <c r="B112" s="103" t="s">
        <v>33</v>
      </c>
      <c r="C112" s="123">
        <v>52</v>
      </c>
      <c r="D112" s="123"/>
      <c r="E112" s="123"/>
      <c r="F112" s="123">
        <v>120</v>
      </c>
      <c r="G112" s="103">
        <f t="shared" si="37"/>
        <v>0</v>
      </c>
      <c r="H112" s="126">
        <f t="shared" si="39"/>
        <v>0</v>
      </c>
      <c r="I112" s="141">
        <f t="shared" si="38"/>
        <v>0</v>
      </c>
      <c r="J112" s="142">
        <f t="shared" si="30"/>
        <v>52</v>
      </c>
      <c r="K112" s="126">
        <f t="shared" si="28"/>
        <v>6240</v>
      </c>
      <c r="L112" s="100"/>
    </row>
    <row r="113" spans="1:12">
      <c r="A113" s="106">
        <v>16</v>
      </c>
      <c r="B113" s="106" t="s">
        <v>34</v>
      </c>
      <c r="C113" s="124">
        <v>45</v>
      </c>
      <c r="D113" s="123">
        <v>5</v>
      </c>
      <c r="E113" s="123">
        <v>140</v>
      </c>
      <c r="F113" s="124">
        <v>115</v>
      </c>
      <c r="G113" s="103">
        <f t="shared" si="37"/>
        <v>700</v>
      </c>
      <c r="H113" s="126">
        <f t="shared" si="39"/>
        <v>575</v>
      </c>
      <c r="I113" s="141">
        <f t="shared" si="38"/>
        <v>125</v>
      </c>
      <c r="J113" s="142">
        <f t="shared" si="30"/>
        <v>40</v>
      </c>
      <c r="K113" s="126">
        <f t="shared" si="28"/>
        <v>4600</v>
      </c>
      <c r="L113" s="100"/>
    </row>
    <row r="114" spans="1:12">
      <c r="A114" s="106">
        <v>17</v>
      </c>
      <c r="B114" s="109" t="s">
        <v>35</v>
      </c>
      <c r="C114" s="124">
        <v>111</v>
      </c>
      <c r="D114" s="124">
        <v>50</v>
      </c>
      <c r="E114" s="124">
        <v>130</v>
      </c>
      <c r="F114" s="124">
        <v>110</v>
      </c>
      <c r="G114" s="103">
        <f t="shared" si="37"/>
        <v>6500</v>
      </c>
      <c r="H114" s="126">
        <f t="shared" si="39"/>
        <v>5500</v>
      </c>
      <c r="I114" s="141">
        <f t="shared" si="38"/>
        <v>1000</v>
      </c>
      <c r="J114" s="142">
        <f t="shared" si="30"/>
        <v>61</v>
      </c>
      <c r="K114" s="126">
        <f t="shared" si="28"/>
        <v>6710</v>
      </c>
      <c r="L114" s="100"/>
    </row>
    <row r="115" spans="1:12">
      <c r="A115" s="106">
        <v>18</v>
      </c>
      <c r="B115" s="109" t="s">
        <v>36</v>
      </c>
      <c r="C115" s="124">
        <v>25</v>
      </c>
      <c r="D115" s="124">
        <v>20</v>
      </c>
      <c r="E115" s="124">
        <v>20</v>
      </c>
      <c r="F115" s="124">
        <v>6.33</v>
      </c>
      <c r="G115" s="154">
        <f t="shared" si="37"/>
        <v>400</v>
      </c>
      <c r="H115" s="125">
        <f t="shared" si="39"/>
        <v>126.6</v>
      </c>
      <c r="I115" s="155">
        <f t="shared" si="38"/>
        <v>273.39999999999998</v>
      </c>
      <c r="J115" s="144">
        <f t="shared" si="30"/>
        <v>5</v>
      </c>
      <c r="K115" s="126">
        <f t="shared" si="28"/>
        <v>31.65</v>
      </c>
      <c r="L115" s="100"/>
    </row>
    <row r="116" spans="1:12">
      <c r="A116" s="106">
        <v>19</v>
      </c>
      <c r="B116" s="106" t="s">
        <v>37</v>
      </c>
      <c r="C116" s="105"/>
      <c r="D116" s="137"/>
      <c r="E116" s="103">
        <v>14.13</v>
      </c>
      <c r="F116" s="103">
        <v>0</v>
      </c>
      <c r="G116" s="154">
        <f t="shared" si="37"/>
        <v>0</v>
      </c>
      <c r="H116" s="125">
        <f t="shared" si="39"/>
        <v>0</v>
      </c>
      <c r="I116" s="155">
        <f t="shared" si="38"/>
        <v>0</v>
      </c>
      <c r="J116" s="144">
        <f t="shared" si="30"/>
        <v>0</v>
      </c>
      <c r="K116" s="126">
        <f t="shared" si="28"/>
        <v>0</v>
      </c>
      <c r="L116" s="100"/>
    </row>
    <row r="117" spans="1:12">
      <c r="A117" s="106">
        <v>20</v>
      </c>
      <c r="B117" s="121" t="s">
        <v>38</v>
      </c>
      <c r="C117" s="137">
        <v>1825</v>
      </c>
      <c r="D117" s="137"/>
      <c r="E117" s="137"/>
      <c r="F117" s="137">
        <v>1.51</v>
      </c>
      <c r="G117" s="142">
        <f t="shared" si="37"/>
        <v>0</v>
      </c>
      <c r="H117" s="126">
        <f t="shared" si="39"/>
        <v>0</v>
      </c>
      <c r="I117" s="141">
        <f t="shared" si="38"/>
        <v>0</v>
      </c>
      <c r="J117" s="139">
        <f t="shared" si="30"/>
        <v>1825</v>
      </c>
      <c r="K117" s="126">
        <f t="shared" si="28"/>
        <v>2755.75</v>
      </c>
      <c r="L117" s="100"/>
    </row>
    <row r="118" spans="1:12">
      <c r="A118" s="106"/>
      <c r="B118" s="106" t="s">
        <v>60</v>
      </c>
      <c r="C118" s="137">
        <v>20</v>
      </c>
      <c r="D118" s="137">
        <v>20</v>
      </c>
      <c r="E118" s="137">
        <v>30</v>
      </c>
      <c r="F118" s="137">
        <v>0</v>
      </c>
      <c r="G118" s="137">
        <f t="shared" si="37"/>
        <v>600</v>
      </c>
      <c r="H118" s="156">
        <f t="shared" si="39"/>
        <v>0</v>
      </c>
      <c r="I118" s="137">
        <f t="shared" si="38"/>
        <v>600</v>
      </c>
      <c r="J118" s="139">
        <f>C118-D118</f>
        <v>0</v>
      </c>
      <c r="K118" s="126">
        <f t="shared" si="28"/>
        <v>0</v>
      </c>
      <c r="L118" s="100"/>
    </row>
    <row r="119" spans="1:12">
      <c r="A119" s="106"/>
      <c r="B119" s="121" t="s">
        <v>111</v>
      </c>
      <c r="C119" s="137">
        <v>11272</v>
      </c>
      <c r="D119" s="137">
        <v>20</v>
      </c>
      <c r="E119" s="137"/>
      <c r="F119" s="137">
        <v>2.0699999999999998</v>
      </c>
      <c r="G119" s="137">
        <f t="shared" si="37"/>
        <v>0</v>
      </c>
      <c r="H119" s="138">
        <f t="shared" si="39"/>
        <v>41.4</v>
      </c>
      <c r="I119" s="137">
        <f t="shared" si="38"/>
        <v>-41.4</v>
      </c>
      <c r="J119" s="139">
        <f t="shared" ref="J119:J124" si="45">C119-D119</f>
        <v>11252</v>
      </c>
      <c r="K119" s="126">
        <f t="shared" si="28"/>
        <v>23291.64</v>
      </c>
      <c r="L119" s="100"/>
    </row>
    <row r="120" spans="1:12">
      <c r="A120" s="106">
        <v>21</v>
      </c>
      <c r="B120" s="106" t="s">
        <v>39</v>
      </c>
      <c r="C120" s="103"/>
      <c r="D120" s="103"/>
      <c r="E120" s="103">
        <v>25</v>
      </c>
      <c r="F120" s="103">
        <v>15.01</v>
      </c>
      <c r="G120" s="103">
        <f t="shared" si="37"/>
        <v>0</v>
      </c>
      <c r="H120" s="123">
        <f t="shared" si="39"/>
        <v>0</v>
      </c>
      <c r="I120" s="103">
        <f t="shared" si="38"/>
        <v>0</v>
      </c>
      <c r="J120" s="144">
        <f t="shared" si="45"/>
        <v>0</v>
      </c>
      <c r="K120" s="126">
        <f t="shared" si="28"/>
        <v>0</v>
      </c>
      <c r="L120" s="100"/>
    </row>
    <row r="121" spans="1:12">
      <c r="A121" s="103">
        <v>21</v>
      </c>
      <c r="B121" s="140" t="s">
        <v>40</v>
      </c>
      <c r="C121" s="140">
        <v>5543</v>
      </c>
      <c r="D121" s="140"/>
      <c r="E121" s="140"/>
      <c r="F121" s="140">
        <v>1.1100000000000001</v>
      </c>
      <c r="G121" s="137">
        <f t="shared" si="37"/>
        <v>0</v>
      </c>
      <c r="H121" s="138">
        <f t="shared" si="39"/>
        <v>0</v>
      </c>
      <c r="I121" s="137">
        <f t="shared" si="38"/>
        <v>0</v>
      </c>
      <c r="J121" s="139">
        <f t="shared" si="45"/>
        <v>5543</v>
      </c>
      <c r="K121" s="126">
        <f t="shared" si="28"/>
        <v>6152.7300000000005</v>
      </c>
      <c r="L121" s="100"/>
    </row>
    <row r="122" spans="1:12">
      <c r="A122" s="106">
        <v>22</v>
      </c>
      <c r="B122" s="121" t="s">
        <v>40</v>
      </c>
      <c r="C122" s="137">
        <v>210</v>
      </c>
      <c r="D122" s="137"/>
      <c r="E122" s="137"/>
      <c r="F122" s="137">
        <v>1.51</v>
      </c>
      <c r="G122" s="137">
        <f t="shared" si="37"/>
        <v>0</v>
      </c>
      <c r="H122" s="138">
        <f t="shared" si="39"/>
        <v>0</v>
      </c>
      <c r="I122" s="137">
        <f t="shared" si="38"/>
        <v>0</v>
      </c>
      <c r="J122" s="137">
        <f t="shared" si="45"/>
        <v>210</v>
      </c>
      <c r="K122" s="126">
        <f t="shared" si="28"/>
        <v>317.10000000000002</v>
      </c>
      <c r="L122" s="100"/>
    </row>
    <row r="123" spans="1:12">
      <c r="A123" s="103">
        <v>22</v>
      </c>
      <c r="B123" s="103" t="s">
        <v>41</v>
      </c>
      <c r="C123" s="103"/>
      <c r="D123" s="103"/>
      <c r="E123" s="103">
        <v>120</v>
      </c>
      <c r="F123" s="103">
        <v>0</v>
      </c>
      <c r="G123" s="103">
        <f t="shared" si="37"/>
        <v>0</v>
      </c>
      <c r="H123" s="123">
        <f t="shared" si="39"/>
        <v>0</v>
      </c>
      <c r="I123" s="103">
        <f t="shared" si="38"/>
        <v>0</v>
      </c>
      <c r="J123" s="144">
        <f t="shared" si="45"/>
        <v>0</v>
      </c>
      <c r="K123" s="126">
        <f t="shared" si="28"/>
        <v>0</v>
      </c>
      <c r="L123" s="100"/>
    </row>
    <row r="124" spans="1:12">
      <c r="A124" s="107">
        <v>23</v>
      </c>
      <c r="B124" s="112" t="s">
        <v>42</v>
      </c>
      <c r="C124" s="138">
        <v>209</v>
      </c>
      <c r="D124" s="138"/>
      <c r="E124" s="138"/>
      <c r="F124" s="138">
        <v>4.95</v>
      </c>
      <c r="G124" s="138">
        <f t="shared" si="37"/>
        <v>0</v>
      </c>
      <c r="H124" s="138">
        <f t="shared" si="39"/>
        <v>0</v>
      </c>
      <c r="I124" s="138">
        <f t="shared" si="38"/>
        <v>0</v>
      </c>
      <c r="J124" s="138">
        <f t="shared" si="45"/>
        <v>209</v>
      </c>
      <c r="K124" s="126">
        <f t="shared" si="28"/>
        <v>1034.55</v>
      </c>
      <c r="L124" s="100"/>
    </row>
    <row r="125" spans="1:12">
      <c r="A125" s="146"/>
      <c r="B125" s="147" t="s">
        <v>43</v>
      </c>
      <c r="C125" s="148">
        <v>35</v>
      </c>
      <c r="D125" s="148"/>
      <c r="E125" s="148">
        <v>520</v>
      </c>
      <c r="F125" s="148">
        <v>500</v>
      </c>
      <c r="G125" s="138">
        <f t="shared" si="37"/>
        <v>0</v>
      </c>
      <c r="H125" s="138">
        <f>D125*F125</f>
        <v>0</v>
      </c>
      <c r="I125" s="128">
        <f>G125-H125</f>
        <v>0</v>
      </c>
      <c r="J125" s="126">
        <f>C125-D125</f>
        <v>35</v>
      </c>
      <c r="K125" s="126">
        <f t="shared" si="28"/>
        <v>17500</v>
      </c>
      <c r="L125" s="100"/>
    </row>
    <row r="126" spans="1:12">
      <c r="A126" s="117">
        <v>1</v>
      </c>
      <c r="B126" s="145" t="s">
        <v>44</v>
      </c>
      <c r="C126" s="126">
        <v>19</v>
      </c>
      <c r="D126" s="126"/>
      <c r="E126" s="126">
        <v>410</v>
      </c>
      <c r="F126" s="126">
        <v>372.21</v>
      </c>
      <c r="G126" s="103">
        <f t="shared" si="37"/>
        <v>0</v>
      </c>
      <c r="H126" s="123">
        <f t="shared" ref="H126:H132" si="46">D126*F126</f>
        <v>0</v>
      </c>
      <c r="I126" s="154">
        <f t="shared" ref="I126:I132" si="47">G126-H126</f>
        <v>0</v>
      </c>
      <c r="J126" s="134">
        <f t="shared" ref="J126:J132" si="48">C126-D126</f>
        <v>19</v>
      </c>
      <c r="K126" s="126">
        <f t="shared" si="28"/>
        <v>7071.99</v>
      </c>
      <c r="L126" s="100"/>
    </row>
    <row r="127" spans="1:12">
      <c r="A127" s="117"/>
      <c r="B127" s="145" t="s">
        <v>45</v>
      </c>
      <c r="C127" s="126">
        <v>29</v>
      </c>
      <c r="D127" s="126"/>
      <c r="E127" s="126">
        <v>340</v>
      </c>
      <c r="F127" s="126">
        <v>265.93</v>
      </c>
      <c r="G127" s="143">
        <f t="shared" si="37"/>
        <v>0</v>
      </c>
      <c r="H127" s="138">
        <f t="shared" si="46"/>
        <v>0</v>
      </c>
      <c r="I127" s="138">
        <f t="shared" si="47"/>
        <v>0</v>
      </c>
      <c r="J127" s="138">
        <f t="shared" si="48"/>
        <v>29</v>
      </c>
      <c r="K127" s="126">
        <f t="shared" si="28"/>
        <v>7711.97</v>
      </c>
      <c r="L127" s="100"/>
    </row>
    <row r="128" spans="1:12">
      <c r="A128" s="146"/>
      <c r="B128" s="119" t="s">
        <v>46</v>
      </c>
      <c r="C128" s="126">
        <v>391</v>
      </c>
      <c r="D128" s="126"/>
      <c r="E128" s="126">
        <v>280</v>
      </c>
      <c r="F128" s="126">
        <v>264.73</v>
      </c>
      <c r="G128" s="273">
        <f t="shared" si="37"/>
        <v>0</v>
      </c>
      <c r="H128" s="126">
        <f t="shared" si="46"/>
        <v>0</v>
      </c>
      <c r="I128" s="126">
        <f t="shared" si="47"/>
        <v>0</v>
      </c>
      <c r="J128" s="126">
        <f t="shared" si="48"/>
        <v>391</v>
      </c>
      <c r="K128" s="126">
        <f t="shared" si="28"/>
        <v>103509.43000000001</v>
      </c>
      <c r="L128" s="100"/>
    </row>
    <row r="129" spans="1:12">
      <c r="A129" s="146"/>
      <c r="B129" s="119" t="s">
        <v>47</v>
      </c>
      <c r="C129" s="126">
        <v>108</v>
      </c>
      <c r="D129" s="126"/>
      <c r="E129" s="126">
        <v>270</v>
      </c>
      <c r="F129" s="127">
        <v>252.73</v>
      </c>
      <c r="G129" s="126">
        <f t="shared" si="37"/>
        <v>0</v>
      </c>
      <c r="H129" s="126">
        <f t="shared" si="46"/>
        <v>0</v>
      </c>
      <c r="I129" s="126">
        <f t="shared" si="47"/>
        <v>0</v>
      </c>
      <c r="J129" s="126">
        <f t="shared" si="48"/>
        <v>108</v>
      </c>
      <c r="K129" s="126">
        <f t="shared" si="28"/>
        <v>27294.84</v>
      </c>
      <c r="L129" s="100"/>
    </row>
    <row r="130" spans="1:12">
      <c r="A130" s="146"/>
      <c r="B130" s="119" t="s">
        <v>128</v>
      </c>
      <c r="C130" s="126">
        <v>131</v>
      </c>
      <c r="D130" s="126"/>
      <c r="E130" s="126">
        <v>240</v>
      </c>
      <c r="F130" s="127">
        <v>225.73</v>
      </c>
      <c r="G130" s="126">
        <f t="shared" si="37"/>
        <v>0</v>
      </c>
      <c r="H130" s="126">
        <f t="shared" si="46"/>
        <v>0</v>
      </c>
      <c r="I130" s="126">
        <f t="shared" si="47"/>
        <v>0</v>
      </c>
      <c r="J130" s="126">
        <f t="shared" si="48"/>
        <v>131</v>
      </c>
      <c r="K130" s="126">
        <f t="shared" si="28"/>
        <v>29570.629999999997</v>
      </c>
      <c r="L130" s="100"/>
    </row>
    <row r="131" spans="1:12">
      <c r="A131" s="146"/>
      <c r="B131" s="119" t="s">
        <v>55</v>
      </c>
      <c r="C131" s="126">
        <v>5</v>
      </c>
      <c r="D131" s="126"/>
      <c r="E131" s="126">
        <v>300</v>
      </c>
      <c r="F131" s="126">
        <v>274.73</v>
      </c>
      <c r="G131" s="126">
        <f t="shared" si="37"/>
        <v>0</v>
      </c>
      <c r="H131" s="126">
        <f t="shared" si="46"/>
        <v>0</v>
      </c>
      <c r="I131" s="126">
        <f t="shared" si="47"/>
        <v>0</v>
      </c>
      <c r="J131" s="126">
        <f t="shared" si="48"/>
        <v>5</v>
      </c>
      <c r="K131" s="126">
        <f t="shared" si="28"/>
        <v>1373.65</v>
      </c>
      <c r="L131" s="100"/>
    </row>
    <row r="132" spans="1:12">
      <c r="A132" s="146"/>
      <c r="B132" s="145" t="s">
        <v>121</v>
      </c>
      <c r="C132" s="126">
        <v>49</v>
      </c>
      <c r="D132" s="126">
        <v>2</v>
      </c>
      <c r="E132" s="126"/>
      <c r="F132" s="126">
        <v>202.33</v>
      </c>
      <c r="G132" s="160">
        <f>D132*E132</f>
        <v>0</v>
      </c>
      <c r="H132" s="160">
        <f t="shared" si="46"/>
        <v>404.66</v>
      </c>
      <c r="I132" s="125">
        <f t="shared" si="47"/>
        <v>-404.66</v>
      </c>
      <c r="J132" s="166">
        <f t="shared" si="48"/>
        <v>47</v>
      </c>
      <c r="K132" s="126">
        <f t="shared" si="28"/>
        <v>9509.51</v>
      </c>
      <c r="L132" s="100"/>
    </row>
    <row r="133" spans="1:12" ht="15.75" thickBot="1">
      <c r="A133" s="100"/>
      <c r="B133" s="100"/>
      <c r="C133" s="100"/>
      <c r="D133" s="100"/>
      <c r="E133" s="100"/>
      <c r="F133" s="100"/>
      <c r="G133" s="100"/>
      <c r="H133" s="149"/>
      <c r="I133" s="150">
        <f>SUM(I54:I132)</f>
        <v>16532.63</v>
      </c>
      <c r="J133" s="151"/>
      <c r="K133" s="152">
        <f>SUM(K54:K132)</f>
        <v>783150.66300000006</v>
      </c>
      <c r="L133" s="100"/>
    </row>
    <row r="134" spans="1:12">
      <c r="A134" s="100"/>
      <c r="B134" s="153" t="s">
        <v>48</v>
      </c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</row>
    <row r="135" spans="1:12">
      <c r="A135" s="100"/>
      <c r="B135" s="100" t="s">
        <v>138</v>
      </c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</row>
    <row r="137" spans="1:12">
      <c r="A137" s="283" t="s">
        <v>110</v>
      </c>
      <c r="B137" s="283"/>
      <c r="C137" s="283"/>
      <c r="D137" s="283"/>
      <c r="E137" s="283"/>
      <c r="F137" s="3"/>
      <c r="G137" s="1" t="s">
        <v>140</v>
      </c>
      <c r="H137" s="1"/>
      <c r="I137" s="1"/>
      <c r="J137" s="1"/>
      <c r="K137" s="1"/>
      <c r="L137" s="1"/>
    </row>
    <row r="138" spans="1:12">
      <c r="A138" s="4"/>
      <c r="B138" s="4" t="s">
        <v>0</v>
      </c>
      <c r="C138" s="4"/>
      <c r="D138" s="4"/>
      <c r="E138" s="4"/>
      <c r="F138" s="4"/>
      <c r="G138" s="1"/>
      <c r="H138" s="1"/>
      <c r="I138" s="1"/>
      <c r="J138" s="1"/>
      <c r="K138" s="1">
        <f>C143+C141+C142+C140</f>
        <v>0</v>
      </c>
      <c r="L138" s="1"/>
    </row>
    <row r="139" spans="1:12">
      <c r="A139" s="5" t="s">
        <v>1</v>
      </c>
      <c r="B139" s="5" t="s">
        <v>2</v>
      </c>
      <c r="C139" s="5" t="s">
        <v>3</v>
      </c>
      <c r="D139" s="5" t="s">
        <v>4</v>
      </c>
      <c r="E139" s="5" t="s">
        <v>5</v>
      </c>
      <c r="F139" s="5" t="s">
        <v>6</v>
      </c>
      <c r="G139" s="5" t="s">
        <v>7</v>
      </c>
      <c r="H139" s="5" t="s">
        <v>8</v>
      </c>
      <c r="I139" s="5" t="s">
        <v>9</v>
      </c>
      <c r="J139" s="6" t="s">
        <v>10</v>
      </c>
      <c r="K139" s="7" t="s">
        <v>11</v>
      </c>
      <c r="L139" s="32">
        <f>D142+D143+D140+D141</f>
        <v>0</v>
      </c>
    </row>
    <row r="140" spans="1:12" ht="16.5">
      <c r="A140" s="33"/>
      <c r="B140" s="34" t="s">
        <v>49</v>
      </c>
      <c r="C140" s="35"/>
      <c r="D140" s="35"/>
      <c r="E140" s="35"/>
      <c r="F140" s="35"/>
      <c r="G140" s="14"/>
      <c r="H140" s="14"/>
      <c r="I140" s="37"/>
      <c r="J140" s="20">
        <f>C140-D140</f>
        <v>0</v>
      </c>
      <c r="K140" s="38">
        <f>F140*J140</f>
        <v>0</v>
      </c>
      <c r="L140" s="11" t="s">
        <v>50</v>
      </c>
    </row>
    <row r="141" spans="1:12" ht="16.5">
      <c r="A141" s="33"/>
      <c r="B141" s="34" t="s">
        <v>49</v>
      </c>
      <c r="C141" s="36"/>
      <c r="D141" s="36"/>
      <c r="E141" s="36"/>
      <c r="F141" s="35"/>
      <c r="G141" s="15"/>
      <c r="H141" s="15"/>
      <c r="I141" s="27"/>
      <c r="J141" s="15">
        <f>C141-D141</f>
        <v>0</v>
      </c>
      <c r="K141" s="38">
        <f>F141*J141</f>
        <v>0</v>
      </c>
      <c r="L141" s="11">
        <f>D141*F141+D142*F142+D143*F143+D140*F140+D144*F144</f>
        <v>0</v>
      </c>
    </row>
    <row r="142" spans="1:12" ht="16.5">
      <c r="A142" s="33"/>
      <c r="B142" s="34" t="s">
        <v>49</v>
      </c>
      <c r="C142" s="36"/>
      <c r="D142" s="36"/>
      <c r="E142" s="36"/>
      <c r="F142" s="36"/>
      <c r="G142" s="15"/>
      <c r="H142" s="15"/>
      <c r="I142" s="27"/>
      <c r="J142" s="15">
        <f>C142-D142</f>
        <v>0</v>
      </c>
      <c r="K142" s="27">
        <f>J142*F142</f>
        <v>0</v>
      </c>
      <c r="L142" s="1" t="s">
        <v>125</v>
      </c>
    </row>
    <row r="143" spans="1:12" ht="16.5">
      <c r="A143" s="33"/>
      <c r="B143" s="34" t="s">
        <v>49</v>
      </c>
      <c r="C143" s="36"/>
      <c r="D143" s="36"/>
      <c r="E143" s="36"/>
      <c r="F143" s="36"/>
      <c r="G143" s="15"/>
      <c r="H143" s="15"/>
      <c r="I143" s="27"/>
      <c r="J143" s="15">
        <f>C143-D143</f>
        <v>0</v>
      </c>
      <c r="K143" s="27">
        <f>F143*J143</f>
        <v>0</v>
      </c>
      <c r="L143" s="1">
        <f>J142+J144</f>
        <v>0</v>
      </c>
    </row>
    <row r="144" spans="1:12" ht="16.5">
      <c r="A144" s="33"/>
      <c r="B144" s="34" t="s">
        <v>49</v>
      </c>
      <c r="C144" s="36"/>
      <c r="D144" s="36"/>
      <c r="E144" s="36"/>
      <c r="F144" s="36"/>
      <c r="G144" s="15"/>
      <c r="H144" s="15"/>
      <c r="I144" s="27">
        <f>G144-H144</f>
        <v>0</v>
      </c>
      <c r="J144" s="15">
        <f>C144-D144</f>
        <v>0</v>
      </c>
      <c r="K144" s="27">
        <f>F144*J144</f>
        <v>0</v>
      </c>
      <c r="L144" s="1"/>
    </row>
    <row r="145" spans="1:12">
      <c r="A145" s="33"/>
      <c r="B145" s="284"/>
      <c r="C145" s="285"/>
      <c r="D145" s="285"/>
      <c r="E145" s="285"/>
      <c r="F145" s="285"/>
      <c r="G145" s="285"/>
      <c r="H145" s="286"/>
      <c r="I145" s="27"/>
      <c r="J145" s="287"/>
      <c r="K145" s="288"/>
      <c r="L145" s="1"/>
    </row>
    <row r="146" spans="1:12">
      <c r="A146" s="8"/>
      <c r="B146" s="16" t="s">
        <v>51</v>
      </c>
      <c r="C146" s="23"/>
      <c r="D146" s="18"/>
      <c r="E146" s="18"/>
      <c r="F146" s="19">
        <v>0</v>
      </c>
      <c r="G146" s="37">
        <f t="shared" ref="G146:G149" si="49">D146*E146</f>
        <v>0</v>
      </c>
      <c r="H146" s="14">
        <f t="shared" ref="H146:H148" si="50">D146*F146</f>
        <v>0</v>
      </c>
      <c r="I146" s="37">
        <f t="shared" ref="I146:I148" si="51">G146-H146</f>
        <v>0</v>
      </c>
      <c r="J146" s="20">
        <f t="shared" ref="J146:J148" si="52">C146-D146</f>
        <v>0</v>
      </c>
      <c r="K146" s="38">
        <f t="shared" ref="K146" si="53">F146*J146</f>
        <v>0</v>
      </c>
      <c r="L146" s="1"/>
    </row>
    <row r="147" spans="1:12" ht="16.5">
      <c r="A147" s="8"/>
      <c r="B147" s="14" t="s">
        <v>52</v>
      </c>
      <c r="C147" s="24">
        <v>0.308</v>
      </c>
      <c r="D147" s="5"/>
      <c r="E147" s="5"/>
      <c r="F147" s="17">
        <v>2825.42</v>
      </c>
      <c r="G147" s="14">
        <f t="shared" si="49"/>
        <v>0</v>
      </c>
      <c r="H147" s="14">
        <f t="shared" si="50"/>
        <v>0</v>
      </c>
      <c r="I147" s="37">
        <f t="shared" si="51"/>
        <v>0</v>
      </c>
      <c r="J147" s="20">
        <f t="shared" si="52"/>
        <v>0.308</v>
      </c>
      <c r="K147" s="38">
        <f>F147*J147</f>
        <v>870.22936000000004</v>
      </c>
      <c r="L147" s="11"/>
    </row>
    <row r="148" spans="1:12">
      <c r="A148" s="8"/>
      <c r="B148" s="39" t="s">
        <v>53</v>
      </c>
      <c r="C148" s="21"/>
      <c r="D148" s="5"/>
      <c r="E148" s="5"/>
      <c r="F148" s="5">
        <v>0</v>
      </c>
      <c r="G148" s="40">
        <f t="shared" si="49"/>
        <v>0</v>
      </c>
      <c r="H148" s="13">
        <f t="shared" si="50"/>
        <v>0</v>
      </c>
      <c r="I148" s="40">
        <f t="shared" si="51"/>
        <v>0</v>
      </c>
      <c r="J148" s="12">
        <f t="shared" si="52"/>
        <v>0</v>
      </c>
      <c r="K148" s="252">
        <f t="shared" ref="K148" si="54">F148*J148</f>
        <v>0</v>
      </c>
      <c r="L148" s="1"/>
    </row>
    <row r="149" spans="1:12">
      <c r="A149" s="9"/>
      <c r="B149" s="10" t="s">
        <v>54</v>
      </c>
      <c r="C149" s="22"/>
      <c r="D149" s="13"/>
      <c r="E149" s="13"/>
      <c r="F149" s="251"/>
      <c r="G149" s="37">
        <f t="shared" si="49"/>
        <v>0</v>
      </c>
      <c r="H149" s="14">
        <f>D149*F149</f>
        <v>0</v>
      </c>
      <c r="I149" s="37">
        <f>G149-H149</f>
        <v>0</v>
      </c>
      <c r="J149" s="20">
        <f>C149-D149</f>
        <v>0</v>
      </c>
      <c r="K149" s="43">
        <f>F149*J149</f>
        <v>0</v>
      </c>
      <c r="L149" s="1"/>
    </row>
    <row r="150" spans="1:12">
      <c r="A150" s="9"/>
      <c r="B150" s="10" t="s">
        <v>54</v>
      </c>
      <c r="C150" s="22"/>
      <c r="D150" s="12"/>
      <c r="E150" s="12"/>
      <c r="F150" s="6"/>
      <c r="G150" s="43">
        <f>D150*E150</f>
        <v>0</v>
      </c>
      <c r="H150" s="20">
        <f>D150*F150</f>
        <v>0</v>
      </c>
      <c r="I150" s="43">
        <f>G150-H150</f>
        <v>0</v>
      </c>
      <c r="J150" s="20">
        <f>C150-D150</f>
        <v>0</v>
      </c>
      <c r="K150" s="43">
        <f>F150*J150</f>
        <v>0</v>
      </c>
      <c r="L150" s="1"/>
    </row>
    <row r="151" spans="1:12">
      <c r="A151" s="9"/>
      <c r="B151" s="10" t="s">
        <v>54</v>
      </c>
      <c r="C151" s="22">
        <v>2.4239999999999999</v>
      </c>
      <c r="D151" s="22"/>
      <c r="E151" s="22"/>
      <c r="F151" s="22">
        <v>4050.93</v>
      </c>
      <c r="G151" s="186">
        <f>D151*E151</f>
        <v>0</v>
      </c>
      <c r="H151" s="253">
        <f>D151*F151</f>
        <v>0</v>
      </c>
      <c r="I151" s="254">
        <f>G151-H151</f>
        <v>0</v>
      </c>
      <c r="J151" s="253">
        <f>C151-D151</f>
        <v>2.4239999999999999</v>
      </c>
      <c r="K151" s="255">
        <f>F151*J151</f>
        <v>9819.4543199999989</v>
      </c>
      <c r="L151" s="1"/>
    </row>
    <row r="152" spans="1:12">
      <c r="A152" s="25"/>
      <c r="B152" s="26" t="s">
        <v>54</v>
      </c>
      <c r="C152" s="15"/>
      <c r="D152" s="15"/>
      <c r="E152" s="15"/>
      <c r="F152" s="15"/>
      <c r="G152" s="37">
        <f t="shared" ref="G152" si="55">D152*E152</f>
        <v>0</v>
      </c>
      <c r="H152" s="14">
        <f>D152*F152</f>
        <v>0</v>
      </c>
      <c r="I152" s="37">
        <f>G152-H152</f>
        <v>0</v>
      </c>
      <c r="J152" s="20">
        <f t="shared" ref="J152" si="56">C152-D152</f>
        <v>0</v>
      </c>
      <c r="K152" s="38">
        <f>F152*J152</f>
        <v>0</v>
      </c>
      <c r="L152" s="1"/>
    </row>
    <row r="153" spans="1:12" ht="15.75" thickBot="1">
      <c r="A153" s="1"/>
      <c r="B153" s="1"/>
      <c r="C153" s="1">
        <f>C150+C151+C152+C149</f>
        <v>2.4239999999999999</v>
      </c>
      <c r="D153" s="1">
        <f>SUM(D149:D152)</f>
        <v>0</v>
      </c>
      <c r="E153" s="1"/>
      <c r="F153" s="1"/>
      <c r="G153" s="11">
        <f>SUM(G149:G152)</f>
        <v>0</v>
      </c>
      <c r="H153" s="28"/>
      <c r="I153" s="29">
        <f>SUM(I140:I152)</f>
        <v>0</v>
      </c>
      <c r="J153" s="30"/>
      <c r="K153" s="31">
        <f>SUM(K140:K152)</f>
        <v>10689.683679999998</v>
      </c>
      <c r="L153" s="41"/>
    </row>
    <row r="154" spans="1:12">
      <c r="A154" s="1"/>
      <c r="B154" s="1"/>
      <c r="C154" s="1"/>
      <c r="D154" s="1"/>
      <c r="E154" s="1"/>
      <c r="F154" s="1"/>
      <c r="G154" s="11"/>
      <c r="H154" s="163" t="s">
        <v>118</v>
      </c>
      <c r="I154" s="158"/>
      <c r="J154" s="159"/>
      <c r="K154" s="158"/>
      <c r="L154" s="41"/>
    </row>
    <row r="155" spans="1:12">
      <c r="A155" s="1"/>
      <c r="B155" s="1"/>
      <c r="C155" s="1"/>
      <c r="D155" s="1"/>
      <c r="E155" s="1"/>
      <c r="F155" s="1"/>
      <c r="G155" s="11"/>
      <c r="H155" s="164" t="s">
        <v>119</v>
      </c>
      <c r="I155" s="158"/>
      <c r="J155" s="165"/>
      <c r="K155" s="158"/>
      <c r="L155" s="41"/>
    </row>
    <row r="156" spans="1:12">
      <c r="A156" s="1"/>
      <c r="B156" s="1"/>
      <c r="C156" s="1"/>
      <c r="D156" s="1"/>
      <c r="E156" s="1"/>
      <c r="F156" s="1"/>
      <c r="G156" s="11"/>
      <c r="H156" s="164" t="s">
        <v>120</v>
      </c>
      <c r="I156" s="165">
        <f>I153-I154-I155</f>
        <v>0</v>
      </c>
      <c r="J156" s="159"/>
      <c r="K156" s="158"/>
      <c r="L156" s="41"/>
    </row>
    <row r="157" spans="1:12">
      <c r="A157" s="1"/>
      <c r="B157" s="1"/>
      <c r="C157" s="1"/>
      <c r="D157" s="1"/>
      <c r="E157" s="1"/>
      <c r="F157" s="1"/>
      <c r="G157" s="11"/>
      <c r="H157" s="157"/>
      <c r="I157" s="158"/>
      <c r="J157" s="159"/>
      <c r="K157" s="158"/>
      <c r="L157" s="41"/>
    </row>
    <row r="158" spans="1:12">
      <c r="A158" s="283" t="s">
        <v>112</v>
      </c>
      <c r="B158" s="283"/>
      <c r="C158" s="283"/>
      <c r="D158" s="283"/>
      <c r="E158" s="283"/>
      <c r="F158" s="3"/>
      <c r="G158" s="1" t="s">
        <v>140</v>
      </c>
      <c r="H158" s="1"/>
      <c r="I158" s="1"/>
      <c r="J158" s="1"/>
      <c r="K158" s="1"/>
      <c r="L158" s="1"/>
    </row>
    <row r="159" spans="1:12">
      <c r="A159" s="4"/>
      <c r="B159" s="4" t="s">
        <v>0</v>
      </c>
      <c r="C159" s="4"/>
      <c r="D159" s="4"/>
      <c r="E159" s="4"/>
      <c r="F159" s="4"/>
      <c r="G159" s="1"/>
      <c r="H159" s="1"/>
      <c r="I159" s="1"/>
      <c r="J159" s="1"/>
      <c r="K159" s="1">
        <f>C161+C162+C163+C164+C165+C166+C167+C168+C169</f>
        <v>295.91399999999999</v>
      </c>
      <c r="L159" s="1"/>
    </row>
    <row r="160" spans="1:12">
      <c r="A160" s="5" t="s">
        <v>1</v>
      </c>
      <c r="B160" s="5" t="s">
        <v>2</v>
      </c>
      <c r="C160" s="13" t="s">
        <v>3</v>
      </c>
      <c r="D160" s="13" t="s">
        <v>4</v>
      </c>
      <c r="E160" s="13" t="s">
        <v>5</v>
      </c>
      <c r="F160" s="13" t="s">
        <v>6</v>
      </c>
      <c r="G160" s="13" t="s">
        <v>7</v>
      </c>
      <c r="H160" s="13" t="s">
        <v>8</v>
      </c>
      <c r="I160" s="13" t="s">
        <v>9</v>
      </c>
      <c r="J160" s="6" t="s">
        <v>10</v>
      </c>
      <c r="K160" s="12" t="s">
        <v>11</v>
      </c>
      <c r="L160" s="32">
        <f>D163+D164+D165+D167+D166+D162+D161+D168+D169</f>
        <v>252.572</v>
      </c>
    </row>
    <row r="161" spans="1:12" ht="16.5">
      <c r="A161" s="171"/>
      <c r="B161" s="34" t="s">
        <v>49</v>
      </c>
      <c r="C161" s="14"/>
      <c r="D161" s="14"/>
      <c r="E161" s="14"/>
      <c r="F161" s="14"/>
      <c r="G161" s="14"/>
      <c r="H161" s="14"/>
      <c r="I161" s="14"/>
      <c r="J161" s="15">
        <f t="shared" ref="J161:J163" si="57">C161-D161</f>
        <v>0</v>
      </c>
      <c r="K161" s="27">
        <f>J161*F161</f>
        <v>0</v>
      </c>
      <c r="L161" s="32"/>
    </row>
    <row r="162" spans="1:12" ht="16.5">
      <c r="A162" s="171"/>
      <c r="B162" s="34" t="s">
        <v>49</v>
      </c>
      <c r="C162" s="14"/>
      <c r="D162" s="14"/>
      <c r="E162" s="14"/>
      <c r="F162" s="14"/>
      <c r="G162" s="14"/>
      <c r="H162" s="14"/>
      <c r="I162" s="14"/>
      <c r="J162" s="15">
        <f t="shared" si="57"/>
        <v>0</v>
      </c>
      <c r="K162" s="27">
        <f t="shared" ref="K162:K165" si="58">J162*F162</f>
        <v>0</v>
      </c>
      <c r="L162" s="32" t="s">
        <v>50</v>
      </c>
    </row>
    <row r="163" spans="1:12" ht="16.5">
      <c r="A163" s="171"/>
      <c r="B163" s="34" t="s">
        <v>49</v>
      </c>
      <c r="C163" s="14"/>
      <c r="D163" s="14"/>
      <c r="E163" s="14"/>
      <c r="F163" s="14"/>
      <c r="G163" s="14"/>
      <c r="H163" s="14"/>
      <c r="I163" s="14"/>
      <c r="J163" s="15">
        <f t="shared" si="57"/>
        <v>0</v>
      </c>
      <c r="K163" s="27">
        <f t="shared" si="58"/>
        <v>0</v>
      </c>
      <c r="L163" s="11">
        <f>D161*F161+D162*F162+D163*F163+D164*F164+D165*F165+D166*F166+D167*F167+D168*F168+D169*F169</f>
        <v>240201.02343999999</v>
      </c>
    </row>
    <row r="164" spans="1:12" ht="16.5">
      <c r="A164" s="33"/>
      <c r="B164" s="34" t="s">
        <v>49</v>
      </c>
      <c r="C164" s="36">
        <v>295.91399999999999</v>
      </c>
      <c r="D164" s="36">
        <v>252.572</v>
      </c>
      <c r="E164" s="36"/>
      <c r="F164" s="14">
        <v>951.02</v>
      </c>
      <c r="G164" s="15"/>
      <c r="H164" s="15"/>
      <c r="I164" s="27"/>
      <c r="J164" s="15">
        <f>C164-D164</f>
        <v>43.341999999999985</v>
      </c>
      <c r="K164" s="27">
        <f>J164*F164</f>
        <v>41219.108839999986</v>
      </c>
      <c r="L164" s="177">
        <f>D164*F164+D165*F165+D168*F168+D166*F166+D163*F163+D167*F167+D162*F162</f>
        <v>240201.02343999999</v>
      </c>
    </row>
    <row r="165" spans="1:12" ht="16.5">
      <c r="A165" s="33"/>
      <c r="B165" s="34" t="s">
        <v>49</v>
      </c>
      <c r="C165" s="36"/>
      <c r="D165" s="36"/>
      <c r="E165" s="36"/>
      <c r="F165" s="14"/>
      <c r="G165" s="15"/>
      <c r="H165" s="15"/>
      <c r="I165" s="27"/>
      <c r="J165" s="15">
        <f t="shared" ref="J165:J167" si="59">C165-D165</f>
        <v>0</v>
      </c>
      <c r="K165" s="27">
        <f t="shared" si="58"/>
        <v>0</v>
      </c>
      <c r="L165" s="11" t="s">
        <v>125</v>
      </c>
    </row>
    <row r="166" spans="1:12" ht="16.5">
      <c r="A166" s="33"/>
      <c r="B166" s="34" t="s">
        <v>49</v>
      </c>
      <c r="C166" s="36"/>
      <c r="D166" s="36"/>
      <c r="E166" s="36"/>
      <c r="F166" s="14"/>
      <c r="G166" s="15"/>
      <c r="H166" s="15"/>
      <c r="I166" s="27"/>
      <c r="J166" s="15">
        <f t="shared" si="59"/>
        <v>0</v>
      </c>
      <c r="K166" s="27">
        <f>J166*F166</f>
        <v>0</v>
      </c>
      <c r="L166" s="32">
        <f>J161+J162+J163+J164+J165+J166+J167+J168+J169</f>
        <v>43.341999999999985</v>
      </c>
    </row>
    <row r="167" spans="1:12" ht="16.5">
      <c r="A167" s="33"/>
      <c r="B167" s="34" t="s">
        <v>49</v>
      </c>
      <c r="C167" s="36"/>
      <c r="D167" s="36"/>
      <c r="E167" s="36"/>
      <c r="F167" s="14"/>
      <c r="G167" s="15"/>
      <c r="H167" s="15"/>
      <c r="I167" s="27"/>
      <c r="J167" s="15">
        <f t="shared" si="59"/>
        <v>0</v>
      </c>
      <c r="K167" s="27">
        <f>J167*F167</f>
        <v>0</v>
      </c>
      <c r="L167" s="11"/>
    </row>
    <row r="168" spans="1:12" ht="16.5">
      <c r="A168" s="33"/>
      <c r="B168" s="34" t="s">
        <v>49</v>
      </c>
      <c r="C168" s="36"/>
      <c r="D168" s="36"/>
      <c r="E168" s="36"/>
      <c r="F168" s="14"/>
      <c r="G168" s="15"/>
      <c r="H168" s="15"/>
      <c r="I168" s="27"/>
      <c r="J168" s="15">
        <f>C168-D168</f>
        <v>0</v>
      </c>
      <c r="K168" s="27">
        <f t="shared" ref="K168:K169" si="60">J168*F168</f>
        <v>0</v>
      </c>
      <c r="L168" s="11"/>
    </row>
    <row r="169" spans="1:12" ht="16.5">
      <c r="A169" s="33"/>
      <c r="B169" s="34" t="s">
        <v>49</v>
      </c>
      <c r="C169" s="36"/>
      <c r="D169" s="36"/>
      <c r="E169" s="36"/>
      <c r="F169" s="14"/>
      <c r="G169" s="15"/>
      <c r="H169" s="15"/>
      <c r="I169" s="27"/>
      <c r="J169" s="15">
        <f>C169-D169</f>
        <v>0</v>
      </c>
      <c r="K169" s="27">
        <f t="shared" si="60"/>
        <v>0</v>
      </c>
      <c r="L169" s="11"/>
    </row>
    <row r="170" spans="1:12">
      <c r="A170" s="33"/>
      <c r="B170" s="284"/>
      <c r="C170" s="285"/>
      <c r="D170" s="285"/>
      <c r="E170" s="285"/>
      <c r="F170" s="285"/>
      <c r="G170" s="285"/>
      <c r="H170" s="286"/>
      <c r="I170" s="27"/>
      <c r="J170" s="287"/>
      <c r="K170" s="288"/>
      <c r="L170" s="11"/>
    </row>
    <row r="171" spans="1:12">
      <c r="A171" s="33"/>
      <c r="B171" s="34" t="s">
        <v>126</v>
      </c>
      <c r="C171" s="36"/>
      <c r="D171" s="36"/>
      <c r="E171" s="36"/>
      <c r="F171" s="36"/>
      <c r="G171" s="15"/>
      <c r="H171" s="15"/>
      <c r="I171" s="27"/>
      <c r="J171" s="15">
        <f t="shared" ref="J171:J180" si="61">C171-D171</f>
        <v>0</v>
      </c>
      <c r="K171" s="27">
        <f>F171*J171</f>
        <v>0</v>
      </c>
      <c r="L171" s="32">
        <f>D176+D173+D171+D174+D175</f>
        <v>1280</v>
      </c>
    </row>
    <row r="172" spans="1:12">
      <c r="A172" s="33"/>
      <c r="B172" s="34" t="s">
        <v>113</v>
      </c>
      <c r="C172" s="36"/>
      <c r="D172" s="36"/>
      <c r="E172" s="36"/>
      <c r="F172" s="36"/>
      <c r="G172" s="15"/>
      <c r="H172" s="15"/>
      <c r="I172" s="27"/>
      <c r="J172" s="15">
        <f t="shared" si="61"/>
        <v>0</v>
      </c>
      <c r="K172" s="27">
        <f>F172*J172</f>
        <v>0</v>
      </c>
      <c r="L172" s="11" t="s">
        <v>50</v>
      </c>
    </row>
    <row r="173" spans="1:12">
      <c r="A173" s="33"/>
      <c r="B173" s="34" t="s">
        <v>126</v>
      </c>
      <c r="C173" s="172">
        <v>2465</v>
      </c>
      <c r="D173" s="173">
        <v>1065</v>
      </c>
      <c r="E173" s="173"/>
      <c r="F173" s="174">
        <v>49.93</v>
      </c>
      <c r="G173" s="186"/>
      <c r="H173" s="20"/>
      <c r="I173" s="43"/>
      <c r="J173" s="20">
        <f t="shared" si="61"/>
        <v>1400</v>
      </c>
      <c r="K173" s="27">
        <f>F173*J173</f>
        <v>69902</v>
      </c>
      <c r="L173" s="11">
        <f>D175*F175+D173*F173+D171*F171+D174*F174</f>
        <v>62609.649999999994</v>
      </c>
    </row>
    <row r="174" spans="1:12">
      <c r="A174" s="8"/>
      <c r="B174" s="34" t="s">
        <v>113</v>
      </c>
      <c r="C174" s="175"/>
      <c r="D174" s="176"/>
      <c r="E174" s="182"/>
      <c r="F174" s="183"/>
      <c r="G174" s="184"/>
      <c r="H174" s="14"/>
      <c r="I174" s="37"/>
      <c r="J174" s="15">
        <f t="shared" si="61"/>
        <v>0</v>
      </c>
      <c r="K174" s="27">
        <f>J174*F174</f>
        <v>0</v>
      </c>
      <c r="L174" s="11"/>
    </row>
    <row r="175" spans="1:12">
      <c r="A175" s="8"/>
      <c r="B175" s="34" t="s">
        <v>114</v>
      </c>
      <c r="C175" s="175">
        <v>525</v>
      </c>
      <c r="D175" s="181">
        <v>215</v>
      </c>
      <c r="E175" s="187"/>
      <c r="F175" s="35">
        <v>43.88</v>
      </c>
      <c r="G175" s="14"/>
      <c r="H175" s="14"/>
      <c r="I175" s="37"/>
      <c r="J175" s="15">
        <f t="shared" si="61"/>
        <v>310</v>
      </c>
      <c r="K175" s="27">
        <f>J175*F175</f>
        <v>13602.800000000001</v>
      </c>
      <c r="L175" s="11"/>
    </row>
    <row r="176" spans="1:12">
      <c r="A176" s="8"/>
      <c r="B176" s="34" t="s">
        <v>114</v>
      </c>
      <c r="C176" s="175"/>
      <c r="D176" s="181"/>
      <c r="E176" s="187"/>
      <c r="F176" s="35"/>
      <c r="G176" s="14"/>
      <c r="H176" s="14"/>
      <c r="I176" s="37"/>
      <c r="J176" s="15">
        <f t="shared" si="61"/>
        <v>0</v>
      </c>
      <c r="K176" s="27">
        <f>J176*F176</f>
        <v>0</v>
      </c>
      <c r="L176" s="11"/>
    </row>
    <row r="177" spans="1:12">
      <c r="A177" s="8"/>
      <c r="B177" s="34" t="s">
        <v>123</v>
      </c>
      <c r="C177" s="21">
        <v>1204</v>
      </c>
      <c r="D177" s="5">
        <v>1199</v>
      </c>
      <c r="E177" s="185">
        <v>170</v>
      </c>
      <c r="F177" s="185">
        <v>49.12</v>
      </c>
      <c r="G177" s="186">
        <f>D177*E177</f>
        <v>203830</v>
      </c>
      <c r="H177" s="20">
        <f>D177*F177</f>
        <v>58894.879999999997</v>
      </c>
      <c r="I177" s="43">
        <f>G177-H177</f>
        <v>144935.12</v>
      </c>
      <c r="J177" s="20">
        <f t="shared" si="61"/>
        <v>5</v>
      </c>
      <c r="K177" s="188">
        <f>F177*J177</f>
        <v>245.6</v>
      </c>
      <c r="L177" s="1"/>
    </row>
    <row r="178" spans="1:12">
      <c r="A178" s="9"/>
      <c r="B178" s="34" t="s">
        <v>122</v>
      </c>
      <c r="C178" s="22">
        <v>4961</v>
      </c>
      <c r="D178" s="12">
        <v>4812</v>
      </c>
      <c r="E178" s="12">
        <v>150</v>
      </c>
      <c r="F178" s="12">
        <v>49.12</v>
      </c>
      <c r="G178" s="42">
        <f>D178*E178</f>
        <v>721800</v>
      </c>
      <c r="H178" s="20">
        <f>D178*F178</f>
        <v>236365.43999999997</v>
      </c>
      <c r="I178" s="43">
        <f>G178-H178</f>
        <v>485434.56000000006</v>
      </c>
      <c r="J178" s="20">
        <f t="shared" si="61"/>
        <v>149</v>
      </c>
      <c r="K178" s="38">
        <f>F178*J178</f>
        <v>7318.8799999999992</v>
      </c>
      <c r="L178" s="1"/>
    </row>
    <row r="179" spans="1:12">
      <c r="A179" s="9"/>
      <c r="B179" s="34" t="s">
        <v>122</v>
      </c>
      <c r="C179" s="22">
        <v>88</v>
      </c>
      <c r="D179" s="12">
        <v>88</v>
      </c>
      <c r="E179" s="12">
        <v>150</v>
      </c>
      <c r="F179" s="12">
        <v>52.62</v>
      </c>
      <c r="G179" s="42">
        <f>D179*E179</f>
        <v>13200</v>
      </c>
      <c r="H179" s="20">
        <f>D179*F179</f>
        <v>4630.5599999999995</v>
      </c>
      <c r="I179" s="43">
        <f>G179-H179</f>
        <v>8569.44</v>
      </c>
      <c r="J179" s="20">
        <f t="shared" si="61"/>
        <v>0</v>
      </c>
      <c r="K179" s="38">
        <f>F179*J179</f>
        <v>0</v>
      </c>
      <c r="L179" s="1"/>
    </row>
    <row r="180" spans="1:12">
      <c r="A180" s="25"/>
      <c r="B180" s="34" t="s">
        <v>123</v>
      </c>
      <c r="C180" s="15">
        <v>1</v>
      </c>
      <c r="D180" s="15">
        <v>1</v>
      </c>
      <c r="E180" s="15">
        <v>170</v>
      </c>
      <c r="F180" s="15">
        <v>52.62</v>
      </c>
      <c r="G180" s="42">
        <f>D180*E180</f>
        <v>170</v>
      </c>
      <c r="H180" s="20">
        <f t="shared" ref="H180" si="62">D180*F180</f>
        <v>52.62</v>
      </c>
      <c r="I180" s="43">
        <f>G180-H180</f>
        <v>117.38</v>
      </c>
      <c r="J180" s="20">
        <f t="shared" si="61"/>
        <v>0</v>
      </c>
      <c r="K180" s="38">
        <f>F180*J180</f>
        <v>0</v>
      </c>
      <c r="L180" s="1"/>
    </row>
    <row r="181" spans="1:12" ht="15.75" thickBot="1">
      <c r="A181" s="1"/>
      <c r="B181" s="1"/>
      <c r="C181" s="1"/>
      <c r="D181" s="1">
        <f>SUM(D177:D180)</f>
        <v>6100</v>
      </c>
      <c r="E181" s="1"/>
      <c r="F181" s="1"/>
      <c r="G181" s="11">
        <f>SUM(G177:G180)</f>
        <v>939000</v>
      </c>
      <c r="H181" s="28"/>
      <c r="I181" s="29">
        <f>SUM(I161:I180)</f>
        <v>639056.5</v>
      </c>
      <c r="J181" s="30"/>
      <c r="K181" s="31">
        <f>SUM(K161:K180)</f>
        <v>132288.38884</v>
      </c>
      <c r="L181" s="41">
        <f>K133+K153+K181</f>
        <v>926128.7355200001</v>
      </c>
    </row>
    <row r="182" spans="1:12">
      <c r="A182" s="1"/>
      <c r="B182" s="1"/>
      <c r="C182" s="1"/>
      <c r="D182" s="1"/>
      <c r="E182" s="1"/>
      <c r="F182" s="1"/>
      <c r="G182" s="11"/>
      <c r="H182" s="163" t="s">
        <v>118</v>
      </c>
      <c r="I182" s="158">
        <v>340322.98</v>
      </c>
      <c r="J182" s="159"/>
      <c r="K182" s="158"/>
      <c r="L182" s="41"/>
    </row>
    <row r="183" spans="1:12">
      <c r="H183" s="164" t="s">
        <v>119</v>
      </c>
      <c r="J183" s="165"/>
    </row>
    <row r="184" spans="1:12">
      <c r="H184" s="163" t="s">
        <v>118</v>
      </c>
      <c r="J184" s="165"/>
    </row>
    <row r="185" spans="1:12">
      <c r="H185" s="164" t="s">
        <v>120</v>
      </c>
      <c r="I185" s="165">
        <f>I181-I182-I183-I184</f>
        <v>298733.52</v>
      </c>
    </row>
    <row r="187" spans="1:12">
      <c r="A187" s="281" t="s">
        <v>141</v>
      </c>
      <c r="B187" s="281"/>
      <c r="C187" s="281"/>
      <c r="D187" s="281"/>
      <c r="E187" s="281"/>
      <c r="F187" s="101"/>
      <c r="G187" s="100" t="s">
        <v>142</v>
      </c>
      <c r="H187" s="100"/>
      <c r="I187" s="100"/>
      <c r="J187" s="100"/>
      <c r="K187" s="100"/>
      <c r="L187" s="100"/>
    </row>
    <row r="188" spans="1:12">
      <c r="A188" s="102"/>
      <c r="B188" s="102" t="s">
        <v>0</v>
      </c>
      <c r="C188" s="102"/>
      <c r="D188" s="189">
        <f>D190+D191+D192+D193+D194+D195+D196</f>
        <v>76.400000000000006</v>
      </c>
      <c r="E188" s="102"/>
      <c r="F188" s="102"/>
      <c r="G188" s="100"/>
      <c r="H188" s="100"/>
      <c r="I188" s="100"/>
      <c r="J188" s="100"/>
      <c r="K188" s="100"/>
      <c r="L188" s="100"/>
    </row>
    <row r="189" spans="1:12">
      <c r="A189" s="103" t="s">
        <v>1</v>
      </c>
      <c r="B189" s="103" t="s">
        <v>2</v>
      </c>
      <c r="C189" s="103" t="s">
        <v>3</v>
      </c>
      <c r="D189" s="103"/>
      <c r="E189" s="103" t="s">
        <v>5</v>
      </c>
      <c r="F189" s="103" t="s">
        <v>6</v>
      </c>
      <c r="G189" s="103" t="s">
        <v>7</v>
      </c>
      <c r="H189" s="103" t="s">
        <v>8</v>
      </c>
      <c r="I189" s="103" t="s">
        <v>9</v>
      </c>
      <c r="J189" s="104" t="s">
        <v>10</v>
      </c>
      <c r="K189" s="105" t="s">
        <v>11</v>
      </c>
      <c r="L189" s="100"/>
    </row>
    <row r="190" spans="1:12">
      <c r="A190" s="106">
        <v>1</v>
      </c>
      <c r="B190" s="107" t="s">
        <v>56</v>
      </c>
      <c r="C190" s="108"/>
      <c r="D190" s="108"/>
      <c r="E190" s="109">
        <v>4650</v>
      </c>
      <c r="F190" s="108">
        <v>4000.2</v>
      </c>
      <c r="G190" s="109">
        <f t="shared" ref="G190:G212" si="63">D190*E190</f>
        <v>0</v>
      </c>
      <c r="H190" s="108">
        <f t="shared" ref="H190:H212" si="64">D190*F190</f>
        <v>0</v>
      </c>
      <c r="I190" s="110">
        <f t="shared" ref="I190:I212" si="65">G190-H190</f>
        <v>0</v>
      </c>
      <c r="J190" s="109">
        <f t="shared" ref="J190:J212" si="66">C190-D190</f>
        <v>0</v>
      </c>
      <c r="K190" s="111">
        <f>F190*J190</f>
        <v>0</v>
      </c>
      <c r="L190" s="260">
        <f>C197+C198+C199+C200+C201+C202+C203+C204+C205+C206+C207+C208+C209+C210+C211+C212</f>
        <v>811</v>
      </c>
    </row>
    <row r="191" spans="1:12">
      <c r="A191" s="103"/>
      <c r="B191" s="108" t="s">
        <v>12</v>
      </c>
      <c r="C191" s="108">
        <v>19.54</v>
      </c>
      <c r="D191" s="112"/>
      <c r="E191" s="109">
        <v>4300</v>
      </c>
      <c r="F191" s="119">
        <v>4000.2</v>
      </c>
      <c r="G191" s="106">
        <f t="shared" si="63"/>
        <v>0</v>
      </c>
      <c r="H191" s="107">
        <f t="shared" si="64"/>
        <v>0</v>
      </c>
      <c r="I191" s="113">
        <f t="shared" si="65"/>
        <v>0</v>
      </c>
      <c r="J191" s="109">
        <f t="shared" si="66"/>
        <v>19.54</v>
      </c>
      <c r="K191" s="265">
        <f>F191*J191</f>
        <v>78163.907999999996</v>
      </c>
      <c r="L191" s="114" t="s">
        <v>61</v>
      </c>
    </row>
    <row r="192" spans="1:12">
      <c r="A192" s="103"/>
      <c r="B192" s="108" t="s">
        <v>13</v>
      </c>
      <c r="C192" s="108">
        <v>10</v>
      </c>
      <c r="D192" s="108"/>
      <c r="E192" s="109">
        <v>4000</v>
      </c>
      <c r="F192" s="119">
        <v>3000</v>
      </c>
      <c r="G192" s="109">
        <f t="shared" si="63"/>
        <v>0</v>
      </c>
      <c r="H192" s="108">
        <f t="shared" si="64"/>
        <v>0</v>
      </c>
      <c r="I192" s="109">
        <f t="shared" si="65"/>
        <v>0</v>
      </c>
      <c r="J192" s="109">
        <f t="shared" si="66"/>
        <v>10</v>
      </c>
      <c r="K192" s="265">
        <f t="shared" ref="K192:K212" si="67">J192*F192</f>
        <v>30000</v>
      </c>
      <c r="L192" s="115">
        <f>I190+I191+I192+I193+I194+I195+I196</f>
        <v>37894.399999999994</v>
      </c>
    </row>
    <row r="193" spans="1:12">
      <c r="A193" s="103"/>
      <c r="B193" s="116" t="s">
        <v>13</v>
      </c>
      <c r="C193" s="167">
        <v>19.86</v>
      </c>
      <c r="D193" s="167"/>
      <c r="E193" s="119">
        <v>4300</v>
      </c>
      <c r="F193" s="119">
        <v>4000.2</v>
      </c>
      <c r="G193" s="168">
        <f t="shared" si="63"/>
        <v>0</v>
      </c>
      <c r="H193" s="108">
        <f t="shared" si="64"/>
        <v>0</v>
      </c>
      <c r="I193" s="108">
        <f t="shared" si="65"/>
        <v>0</v>
      </c>
      <c r="J193" s="108">
        <f t="shared" si="66"/>
        <v>19.86</v>
      </c>
      <c r="K193" s="266">
        <f t="shared" si="67"/>
        <v>79443.971999999994</v>
      </c>
      <c r="L193" s="114" t="s">
        <v>14</v>
      </c>
    </row>
    <row r="194" spans="1:12">
      <c r="A194" s="103"/>
      <c r="B194" s="130" t="s">
        <v>13</v>
      </c>
      <c r="C194" s="117">
        <v>0.14000000000000001</v>
      </c>
      <c r="D194" s="117"/>
      <c r="E194" s="119">
        <v>4174.37</v>
      </c>
      <c r="F194" s="119">
        <v>3808.45</v>
      </c>
      <c r="G194" s="119">
        <f t="shared" si="63"/>
        <v>0</v>
      </c>
      <c r="H194" s="119">
        <f t="shared" si="64"/>
        <v>0</v>
      </c>
      <c r="I194" s="119">
        <f t="shared" si="65"/>
        <v>0</v>
      </c>
      <c r="J194" s="119">
        <f t="shared" si="66"/>
        <v>0.14000000000000001</v>
      </c>
      <c r="K194" s="267">
        <f t="shared" si="67"/>
        <v>533.18299999999999</v>
      </c>
      <c r="L194" s="115">
        <f>I197+I198+I199+I200+I201+I202+I213+I203+I204+I205+I206+I207+I208+I209+I210+I211+I212</f>
        <v>62261.760000000009</v>
      </c>
    </row>
    <row r="195" spans="1:12">
      <c r="A195" s="154"/>
      <c r="B195" s="117" t="s">
        <v>13</v>
      </c>
      <c r="C195" s="258">
        <v>76.400000000000006</v>
      </c>
      <c r="D195" s="118">
        <v>76.400000000000006</v>
      </c>
      <c r="E195" s="257">
        <v>3800</v>
      </c>
      <c r="F195" s="119">
        <v>3304</v>
      </c>
      <c r="G195" s="119">
        <f t="shared" si="63"/>
        <v>290320</v>
      </c>
      <c r="H195" s="119">
        <f t="shared" si="64"/>
        <v>252425.60000000001</v>
      </c>
      <c r="I195" s="119">
        <f t="shared" si="65"/>
        <v>37894.399999999994</v>
      </c>
      <c r="J195" s="119">
        <f t="shared" si="66"/>
        <v>0</v>
      </c>
      <c r="K195" s="267">
        <f t="shared" si="67"/>
        <v>0</v>
      </c>
      <c r="L195" s="260"/>
    </row>
    <row r="196" spans="1:12">
      <c r="A196" s="154"/>
      <c r="B196" s="117" t="s">
        <v>13</v>
      </c>
      <c r="C196" s="119"/>
      <c r="D196" s="119"/>
      <c r="E196" s="119"/>
      <c r="F196" s="119"/>
      <c r="G196" s="119">
        <f t="shared" si="63"/>
        <v>0</v>
      </c>
      <c r="H196" s="119">
        <f t="shared" si="64"/>
        <v>0</v>
      </c>
      <c r="I196" s="119">
        <f t="shared" si="65"/>
        <v>0</v>
      </c>
      <c r="J196" s="119">
        <f t="shared" si="66"/>
        <v>0</v>
      </c>
      <c r="K196" s="267">
        <f t="shared" si="67"/>
        <v>0</v>
      </c>
      <c r="L196" s="260"/>
    </row>
    <row r="197" spans="1:12">
      <c r="A197" s="154"/>
      <c r="B197" s="117" t="s">
        <v>15</v>
      </c>
      <c r="C197" s="258"/>
      <c r="D197" s="118"/>
      <c r="E197" s="169"/>
      <c r="F197" s="264"/>
      <c r="G197" s="169">
        <f t="shared" si="63"/>
        <v>0</v>
      </c>
      <c r="H197" s="169">
        <f t="shared" si="64"/>
        <v>0</v>
      </c>
      <c r="I197" s="119">
        <f t="shared" si="65"/>
        <v>0</v>
      </c>
      <c r="J197" s="119">
        <f t="shared" si="66"/>
        <v>0</v>
      </c>
      <c r="K197" s="119">
        <f t="shared" si="67"/>
        <v>0</v>
      </c>
      <c r="L197" s="100"/>
    </row>
    <row r="198" spans="1:12">
      <c r="A198" s="103"/>
      <c r="B198" s="259" t="s">
        <v>15</v>
      </c>
      <c r="C198" s="108"/>
      <c r="D198" s="108"/>
      <c r="E198" s="169"/>
      <c r="F198" s="116"/>
      <c r="G198" s="119">
        <f t="shared" si="63"/>
        <v>0</v>
      </c>
      <c r="H198" s="119">
        <f t="shared" si="64"/>
        <v>0</v>
      </c>
      <c r="I198" s="119">
        <f t="shared" si="65"/>
        <v>0</v>
      </c>
      <c r="J198" s="119">
        <f t="shared" si="66"/>
        <v>0</v>
      </c>
      <c r="K198" s="119">
        <f t="shared" si="67"/>
        <v>0</v>
      </c>
      <c r="L198" s="115"/>
    </row>
    <row r="199" spans="1:12">
      <c r="A199" s="103"/>
      <c r="B199" s="107" t="s">
        <v>15</v>
      </c>
      <c r="C199" s="108"/>
      <c r="D199" s="108"/>
      <c r="E199" s="119"/>
      <c r="F199" s="108"/>
      <c r="G199" s="120">
        <f t="shared" si="63"/>
        <v>0</v>
      </c>
      <c r="H199" s="118">
        <f t="shared" si="64"/>
        <v>0</v>
      </c>
      <c r="I199" s="120">
        <f t="shared" si="65"/>
        <v>0</v>
      </c>
      <c r="J199" s="120">
        <f t="shared" si="66"/>
        <v>0</v>
      </c>
      <c r="K199" s="170">
        <f t="shared" si="67"/>
        <v>0</v>
      </c>
      <c r="L199" s="122"/>
    </row>
    <row r="200" spans="1:12">
      <c r="A200" s="103"/>
      <c r="B200" s="108" t="s">
        <v>15</v>
      </c>
      <c r="C200" s="108"/>
      <c r="D200" s="108"/>
      <c r="E200" s="169"/>
      <c r="F200" s="108"/>
      <c r="G200" s="109">
        <f t="shared" si="63"/>
        <v>0</v>
      </c>
      <c r="H200" s="108">
        <f t="shared" si="64"/>
        <v>0</v>
      </c>
      <c r="I200" s="109">
        <f t="shared" si="65"/>
        <v>0</v>
      </c>
      <c r="J200" s="109">
        <f t="shared" si="66"/>
        <v>0</v>
      </c>
      <c r="K200" s="111">
        <f t="shared" si="67"/>
        <v>0</v>
      </c>
      <c r="L200" s="100"/>
    </row>
    <row r="201" spans="1:12">
      <c r="A201" s="103"/>
      <c r="B201" s="108" t="s">
        <v>15</v>
      </c>
      <c r="C201" s="108"/>
      <c r="D201" s="108"/>
      <c r="E201" s="169"/>
      <c r="F201" s="108"/>
      <c r="G201" s="109">
        <f t="shared" si="63"/>
        <v>0</v>
      </c>
      <c r="H201" s="108">
        <f t="shared" si="64"/>
        <v>0</v>
      </c>
      <c r="I201" s="109">
        <f t="shared" si="65"/>
        <v>0</v>
      </c>
      <c r="J201" s="109">
        <f t="shared" si="66"/>
        <v>0</v>
      </c>
      <c r="K201" s="111">
        <f t="shared" si="67"/>
        <v>0</v>
      </c>
      <c r="L201" s="100">
        <f>D188</f>
        <v>76.400000000000006</v>
      </c>
    </row>
    <row r="202" spans="1:12">
      <c r="A202" s="103"/>
      <c r="B202" s="108" t="s">
        <v>15</v>
      </c>
      <c r="C202" s="108"/>
      <c r="D202" s="108"/>
      <c r="E202" s="119"/>
      <c r="F202" s="108"/>
      <c r="G202" s="109">
        <f t="shared" si="63"/>
        <v>0</v>
      </c>
      <c r="H202" s="108">
        <f t="shared" si="64"/>
        <v>0</v>
      </c>
      <c r="I202" s="109">
        <f t="shared" si="65"/>
        <v>0</v>
      </c>
      <c r="J202" s="109">
        <f t="shared" si="66"/>
        <v>0</v>
      </c>
      <c r="K202" s="111">
        <f t="shared" si="67"/>
        <v>0</v>
      </c>
      <c r="L202" s="122"/>
    </row>
    <row r="203" spans="1:12">
      <c r="A203" s="123"/>
      <c r="B203" s="107" t="s">
        <v>15</v>
      </c>
      <c r="C203" s="108"/>
      <c r="D203" s="108"/>
      <c r="E203" s="169"/>
      <c r="F203" s="108"/>
      <c r="G203" s="109">
        <f t="shared" si="63"/>
        <v>0</v>
      </c>
      <c r="H203" s="108">
        <f t="shared" si="64"/>
        <v>0</v>
      </c>
      <c r="I203" s="109">
        <f t="shared" si="65"/>
        <v>0</v>
      </c>
      <c r="J203" s="109">
        <f t="shared" si="66"/>
        <v>0</v>
      </c>
      <c r="K203" s="111">
        <f t="shared" si="67"/>
        <v>0</v>
      </c>
      <c r="L203" s="122"/>
    </row>
    <row r="204" spans="1:12">
      <c r="A204" s="123"/>
      <c r="B204" s="108" t="s">
        <v>15</v>
      </c>
      <c r="C204" s="108"/>
      <c r="D204" s="108"/>
      <c r="E204" s="169"/>
      <c r="F204" s="108"/>
      <c r="G204" s="109">
        <f t="shared" si="63"/>
        <v>0</v>
      </c>
      <c r="H204" s="108">
        <f t="shared" si="64"/>
        <v>0</v>
      </c>
      <c r="I204" s="109">
        <f t="shared" si="65"/>
        <v>0</v>
      </c>
      <c r="J204" s="109">
        <f t="shared" si="66"/>
        <v>0</v>
      </c>
      <c r="K204" s="111">
        <f t="shared" si="67"/>
        <v>0</v>
      </c>
      <c r="L204" s="122"/>
    </row>
    <row r="205" spans="1:12">
      <c r="A205" s="123"/>
      <c r="B205" s="108" t="s">
        <v>15</v>
      </c>
      <c r="C205" s="108"/>
      <c r="D205" s="108"/>
      <c r="E205" s="119"/>
      <c r="F205" s="108"/>
      <c r="G205" s="109">
        <f t="shared" si="63"/>
        <v>0</v>
      </c>
      <c r="H205" s="108">
        <f t="shared" si="64"/>
        <v>0</v>
      </c>
      <c r="I205" s="109">
        <f t="shared" si="65"/>
        <v>0</v>
      </c>
      <c r="J205" s="109">
        <f t="shared" si="66"/>
        <v>0</v>
      </c>
      <c r="K205" s="111">
        <f t="shared" si="67"/>
        <v>0</v>
      </c>
      <c r="L205" s="122"/>
    </row>
    <row r="206" spans="1:12">
      <c r="A206" s="123"/>
      <c r="B206" s="108" t="s">
        <v>15</v>
      </c>
      <c r="C206" s="108"/>
      <c r="D206" s="108"/>
      <c r="E206" s="169"/>
      <c r="F206" s="108"/>
      <c r="G206" s="109">
        <f t="shared" si="63"/>
        <v>0</v>
      </c>
      <c r="H206" s="108">
        <f t="shared" si="64"/>
        <v>0</v>
      </c>
      <c r="I206" s="109">
        <f t="shared" si="65"/>
        <v>0</v>
      </c>
      <c r="J206" s="109">
        <f t="shared" si="66"/>
        <v>0</v>
      </c>
      <c r="K206" s="111">
        <f t="shared" si="67"/>
        <v>0</v>
      </c>
      <c r="L206" s="122">
        <f>D197+D198+D199+D200+D201+D202+D203+D204+D205+D206+D207+D208+D209+D210+D211+D212</f>
        <v>446</v>
      </c>
    </row>
    <row r="207" spans="1:12">
      <c r="A207" s="123"/>
      <c r="B207" s="108" t="s">
        <v>15</v>
      </c>
      <c r="C207" s="108"/>
      <c r="D207" s="108"/>
      <c r="E207" s="169"/>
      <c r="F207" s="108"/>
      <c r="G207" s="109">
        <f t="shared" si="63"/>
        <v>0</v>
      </c>
      <c r="H207" s="108">
        <f t="shared" si="64"/>
        <v>0</v>
      </c>
      <c r="I207" s="108">
        <f t="shared" si="65"/>
        <v>0</v>
      </c>
      <c r="J207" s="108">
        <f t="shared" si="66"/>
        <v>0</v>
      </c>
      <c r="K207" s="168">
        <f t="shared" si="67"/>
        <v>0</v>
      </c>
      <c r="L207" s="122"/>
    </row>
    <row r="208" spans="1:12">
      <c r="A208" s="123"/>
      <c r="B208" s="107" t="s">
        <v>15</v>
      </c>
      <c r="C208" s="108">
        <v>520</v>
      </c>
      <c r="D208" s="108">
        <v>155</v>
      </c>
      <c r="E208" s="261">
        <v>196.86</v>
      </c>
      <c r="F208" s="108">
        <v>164.76</v>
      </c>
      <c r="G208" s="109">
        <f t="shared" si="63"/>
        <v>30513.300000000003</v>
      </c>
      <c r="H208" s="108">
        <f t="shared" si="64"/>
        <v>25537.8</v>
      </c>
      <c r="I208" s="119">
        <f t="shared" si="65"/>
        <v>4975.5000000000036</v>
      </c>
      <c r="J208" s="119">
        <f t="shared" si="66"/>
        <v>365</v>
      </c>
      <c r="K208" s="119">
        <f t="shared" si="67"/>
        <v>60137.399999999994</v>
      </c>
      <c r="L208" s="122"/>
    </row>
    <row r="209" spans="1:12">
      <c r="A209" s="123"/>
      <c r="B209" s="108" t="s">
        <v>15</v>
      </c>
      <c r="C209" s="108">
        <v>291</v>
      </c>
      <c r="D209" s="108">
        <v>291</v>
      </c>
      <c r="E209" s="261">
        <v>196.86</v>
      </c>
      <c r="F209" s="108">
        <v>0</v>
      </c>
      <c r="G209" s="109">
        <f t="shared" si="63"/>
        <v>57286.26</v>
      </c>
      <c r="H209" s="108">
        <f t="shared" si="64"/>
        <v>0</v>
      </c>
      <c r="I209" s="119">
        <f t="shared" si="65"/>
        <v>57286.26</v>
      </c>
      <c r="J209" s="119">
        <f t="shared" si="66"/>
        <v>0</v>
      </c>
      <c r="K209" s="119">
        <f t="shared" si="67"/>
        <v>0</v>
      </c>
      <c r="L209" s="122"/>
    </row>
    <row r="210" spans="1:12">
      <c r="A210" s="123"/>
      <c r="B210" s="108" t="s">
        <v>15</v>
      </c>
      <c r="C210" s="108"/>
      <c r="D210" s="108"/>
      <c r="E210" s="261"/>
      <c r="F210" s="108"/>
      <c r="G210" s="109">
        <f t="shared" si="63"/>
        <v>0</v>
      </c>
      <c r="H210" s="108">
        <f t="shared" si="64"/>
        <v>0</v>
      </c>
      <c r="I210" s="119">
        <f t="shared" si="65"/>
        <v>0</v>
      </c>
      <c r="J210" s="119">
        <f t="shared" si="66"/>
        <v>0</v>
      </c>
      <c r="K210" s="119">
        <f t="shared" si="67"/>
        <v>0</v>
      </c>
      <c r="L210" s="122"/>
    </row>
    <row r="211" spans="1:12">
      <c r="A211" s="123"/>
      <c r="B211" s="108" t="s">
        <v>15</v>
      </c>
      <c r="C211" s="108"/>
      <c r="D211" s="108"/>
      <c r="E211" s="261"/>
      <c r="F211" s="108"/>
      <c r="G211" s="109">
        <f t="shared" si="63"/>
        <v>0</v>
      </c>
      <c r="H211" s="108">
        <f t="shared" si="64"/>
        <v>0</v>
      </c>
      <c r="I211" s="119">
        <f t="shared" si="65"/>
        <v>0</v>
      </c>
      <c r="J211" s="119">
        <f t="shared" si="66"/>
        <v>0</v>
      </c>
      <c r="K211" s="119">
        <f t="shared" si="67"/>
        <v>0</v>
      </c>
      <c r="L211" s="122"/>
    </row>
    <row r="212" spans="1:12">
      <c r="A212" s="123"/>
      <c r="B212" s="108" t="s">
        <v>15</v>
      </c>
      <c r="C212" s="108"/>
      <c r="D212" s="108"/>
      <c r="E212" s="261"/>
      <c r="F212" s="108"/>
      <c r="G212" s="109">
        <f t="shared" si="63"/>
        <v>0</v>
      </c>
      <c r="H212" s="108">
        <f t="shared" si="64"/>
        <v>0</v>
      </c>
      <c r="I212" s="119">
        <f t="shared" si="65"/>
        <v>0</v>
      </c>
      <c r="J212" s="119">
        <f t="shared" si="66"/>
        <v>0</v>
      </c>
      <c r="K212" s="119">
        <f t="shared" si="67"/>
        <v>0</v>
      </c>
      <c r="L212" s="122"/>
    </row>
    <row r="213" spans="1:12">
      <c r="A213" s="107">
        <v>2</v>
      </c>
      <c r="B213" s="124" t="s">
        <v>16</v>
      </c>
      <c r="C213" s="282"/>
      <c r="D213" s="282"/>
      <c r="E213" s="282"/>
      <c r="F213" s="282"/>
      <c r="G213" s="282"/>
      <c r="H213" s="282"/>
      <c r="I213" s="136"/>
      <c r="J213" s="262"/>
      <c r="K213" s="263"/>
      <c r="L213" s="100"/>
    </row>
    <row r="214" spans="1:12">
      <c r="A214" s="178">
        <v>3</v>
      </c>
      <c r="B214" s="126" t="s">
        <v>17</v>
      </c>
      <c r="C214" s="127">
        <v>44</v>
      </c>
      <c r="D214" s="127"/>
      <c r="E214" s="127"/>
      <c r="F214" s="127">
        <v>6</v>
      </c>
      <c r="G214" s="126">
        <f t="shared" ref="G214:G238" si="68">D214*E214</f>
        <v>0</v>
      </c>
      <c r="H214" s="126">
        <f t="shared" ref="H214:H235" si="69">D214*F214</f>
        <v>0</v>
      </c>
      <c r="I214" s="126">
        <f t="shared" ref="I214:I238" si="70">G214-H214</f>
        <v>0</v>
      </c>
      <c r="J214" s="126">
        <f t="shared" ref="J214:J216" si="71">C214-D214</f>
        <v>44</v>
      </c>
      <c r="K214" s="126">
        <f t="shared" ref="K214:K266" si="72">F214*J214</f>
        <v>264</v>
      </c>
      <c r="L214" s="100"/>
    </row>
    <row r="215" spans="1:12">
      <c r="A215" s="106">
        <v>4</v>
      </c>
      <c r="B215" s="268" t="s">
        <v>18</v>
      </c>
      <c r="C215" s="126">
        <v>7500</v>
      </c>
      <c r="D215" s="126"/>
      <c r="E215" s="126"/>
      <c r="F215" s="129">
        <v>10.77</v>
      </c>
      <c r="G215" s="126">
        <f t="shared" si="68"/>
        <v>0</v>
      </c>
      <c r="H215" s="126">
        <f t="shared" si="69"/>
        <v>0</v>
      </c>
      <c r="I215" s="126">
        <f t="shared" si="70"/>
        <v>0</v>
      </c>
      <c r="J215" s="126">
        <f t="shared" si="71"/>
        <v>7500</v>
      </c>
      <c r="K215" s="126">
        <f t="shared" si="72"/>
        <v>80775</v>
      </c>
      <c r="L215" s="100"/>
    </row>
    <row r="216" spans="1:12">
      <c r="A216" s="106"/>
      <c r="B216" s="128" t="s">
        <v>18</v>
      </c>
      <c r="C216" s="126">
        <v>2627</v>
      </c>
      <c r="D216" s="126">
        <v>446</v>
      </c>
      <c r="E216" s="126"/>
      <c r="F216" s="129">
        <v>10.4</v>
      </c>
      <c r="G216" s="126">
        <f t="shared" si="68"/>
        <v>0</v>
      </c>
      <c r="H216" s="126">
        <f t="shared" si="69"/>
        <v>4638.4000000000005</v>
      </c>
      <c r="I216" s="126">
        <f t="shared" si="70"/>
        <v>-4638.4000000000005</v>
      </c>
      <c r="J216" s="126">
        <f t="shared" si="71"/>
        <v>2181</v>
      </c>
      <c r="K216" s="126">
        <f t="shared" si="72"/>
        <v>22682.400000000001</v>
      </c>
      <c r="L216" s="100"/>
    </row>
    <row r="217" spans="1:12">
      <c r="A217" s="106">
        <v>5</v>
      </c>
      <c r="B217" s="130" t="s">
        <v>19</v>
      </c>
      <c r="C217" s="134">
        <v>5</v>
      </c>
      <c r="D217" s="125"/>
      <c r="E217" s="125">
        <v>220</v>
      </c>
      <c r="F217" s="131">
        <v>150.12</v>
      </c>
      <c r="G217" s="126">
        <f t="shared" si="68"/>
        <v>0</v>
      </c>
      <c r="H217" s="126">
        <f t="shared" si="69"/>
        <v>0</v>
      </c>
      <c r="I217" s="126">
        <f t="shared" si="70"/>
        <v>0</v>
      </c>
      <c r="J217" s="126">
        <f>C217-D217</f>
        <v>5</v>
      </c>
      <c r="K217" s="126">
        <f t="shared" si="72"/>
        <v>750.6</v>
      </c>
      <c r="L217" s="100"/>
    </row>
    <row r="218" spans="1:12">
      <c r="A218" s="103"/>
      <c r="B218" s="124" t="s">
        <v>20</v>
      </c>
      <c r="C218" s="132">
        <v>101</v>
      </c>
      <c r="D218" s="132">
        <v>20</v>
      </c>
      <c r="E218" s="132">
        <v>25</v>
      </c>
      <c r="F218" s="133">
        <v>16.95</v>
      </c>
      <c r="G218" s="125">
        <f t="shared" si="68"/>
        <v>500</v>
      </c>
      <c r="H218" s="125">
        <f t="shared" si="69"/>
        <v>339</v>
      </c>
      <c r="I218" s="125">
        <f t="shared" si="70"/>
        <v>161</v>
      </c>
      <c r="J218" s="134">
        <f t="shared" ref="J218:J220" si="73">C218-D218</f>
        <v>81</v>
      </c>
      <c r="K218" s="126">
        <f t="shared" si="72"/>
        <v>1372.95</v>
      </c>
      <c r="L218" s="100"/>
    </row>
    <row r="219" spans="1:12">
      <c r="A219" s="106">
        <v>6</v>
      </c>
      <c r="B219" s="107" t="s">
        <v>21</v>
      </c>
      <c r="C219" s="103">
        <v>6</v>
      </c>
      <c r="D219" s="103"/>
      <c r="E219" s="103"/>
      <c r="F219" s="103">
        <v>0</v>
      </c>
      <c r="G219" s="135">
        <f t="shared" si="68"/>
        <v>0</v>
      </c>
      <c r="H219" s="136">
        <f t="shared" si="69"/>
        <v>0</v>
      </c>
      <c r="I219" s="135">
        <f t="shared" si="70"/>
        <v>0</v>
      </c>
      <c r="J219" s="132">
        <f t="shared" si="73"/>
        <v>6</v>
      </c>
      <c r="K219" s="126">
        <f t="shared" si="72"/>
        <v>0</v>
      </c>
      <c r="L219" s="100"/>
    </row>
    <row r="220" spans="1:12">
      <c r="A220" s="103"/>
      <c r="B220" s="123" t="s">
        <v>21</v>
      </c>
      <c r="C220" s="123">
        <v>19</v>
      </c>
      <c r="D220" s="123"/>
      <c r="E220" s="137">
        <v>40</v>
      </c>
      <c r="F220" s="123">
        <v>20.5</v>
      </c>
      <c r="G220" s="103">
        <f t="shared" si="68"/>
        <v>0</v>
      </c>
      <c r="H220" s="123">
        <f t="shared" si="69"/>
        <v>0</v>
      </c>
      <c r="I220" s="103">
        <f t="shared" si="70"/>
        <v>0</v>
      </c>
      <c r="J220" s="105">
        <f t="shared" si="73"/>
        <v>19</v>
      </c>
      <c r="K220" s="126">
        <f t="shared" si="72"/>
        <v>389.5</v>
      </c>
      <c r="L220" s="100"/>
    </row>
    <row r="221" spans="1:12">
      <c r="A221" s="103"/>
      <c r="B221" s="123" t="s">
        <v>104</v>
      </c>
      <c r="C221" s="123">
        <v>40</v>
      </c>
      <c r="D221" s="123"/>
      <c r="E221" s="103">
        <v>418.84</v>
      </c>
      <c r="F221" s="123">
        <v>375</v>
      </c>
      <c r="G221" s="103">
        <f t="shared" si="68"/>
        <v>0</v>
      </c>
      <c r="H221" s="123">
        <f t="shared" si="69"/>
        <v>0</v>
      </c>
      <c r="I221" s="103">
        <f t="shared" si="70"/>
        <v>0</v>
      </c>
      <c r="J221" s="105">
        <f>C221-D221</f>
        <v>40</v>
      </c>
      <c r="K221" s="126">
        <f t="shared" si="72"/>
        <v>15000</v>
      </c>
      <c r="L221" s="100"/>
    </row>
    <row r="222" spans="1:12">
      <c r="A222" s="106">
        <v>7</v>
      </c>
      <c r="B222" s="121" t="s">
        <v>22</v>
      </c>
      <c r="C222" s="137">
        <v>8980</v>
      </c>
      <c r="D222" s="137">
        <v>20</v>
      </c>
      <c r="E222" s="137"/>
      <c r="F222" s="137">
        <v>0.96</v>
      </c>
      <c r="G222" s="137">
        <f t="shared" si="68"/>
        <v>0</v>
      </c>
      <c r="H222" s="138">
        <f t="shared" si="69"/>
        <v>19.2</v>
      </c>
      <c r="I222" s="137">
        <f t="shared" si="70"/>
        <v>-19.2</v>
      </c>
      <c r="J222" s="137">
        <f t="shared" ref="J222:J251" si="74">C222-D222</f>
        <v>8960</v>
      </c>
      <c r="K222" s="126">
        <f t="shared" si="72"/>
        <v>8601.6</v>
      </c>
      <c r="L222" s="100"/>
    </row>
    <row r="223" spans="1:12">
      <c r="A223" s="106">
        <v>8</v>
      </c>
      <c r="B223" s="106" t="s">
        <v>23</v>
      </c>
      <c r="C223" s="105"/>
      <c r="D223" s="105"/>
      <c r="E223" s="105">
        <v>25</v>
      </c>
      <c r="F223" s="105">
        <v>15.84</v>
      </c>
      <c r="G223" s="105">
        <f t="shared" si="68"/>
        <v>0</v>
      </c>
      <c r="H223" s="124">
        <f t="shared" si="69"/>
        <v>0</v>
      </c>
      <c r="I223" s="105">
        <f t="shared" si="70"/>
        <v>0</v>
      </c>
      <c r="J223" s="133">
        <f t="shared" si="74"/>
        <v>0</v>
      </c>
      <c r="K223" s="126">
        <f t="shared" si="72"/>
        <v>0</v>
      </c>
      <c r="L223" s="100"/>
    </row>
    <row r="224" spans="1:12">
      <c r="A224" s="106"/>
      <c r="B224" s="103" t="s">
        <v>23</v>
      </c>
      <c r="C224" s="132">
        <v>43</v>
      </c>
      <c r="D224" s="132"/>
      <c r="E224" s="132">
        <v>25</v>
      </c>
      <c r="F224" s="132">
        <v>17.5</v>
      </c>
      <c r="G224" s="105">
        <f t="shared" si="68"/>
        <v>0</v>
      </c>
      <c r="H224" s="124">
        <f t="shared" si="69"/>
        <v>0</v>
      </c>
      <c r="I224" s="105">
        <f t="shared" si="70"/>
        <v>0</v>
      </c>
      <c r="J224" s="133">
        <f t="shared" si="74"/>
        <v>43</v>
      </c>
      <c r="K224" s="126">
        <f t="shared" si="72"/>
        <v>752.5</v>
      </c>
      <c r="L224" s="100"/>
    </row>
    <row r="225" spans="1:12">
      <c r="A225" s="106"/>
      <c r="B225" s="103" t="s">
        <v>24</v>
      </c>
      <c r="C225" s="132">
        <v>117</v>
      </c>
      <c r="D225" s="132"/>
      <c r="E225" s="132">
        <v>320</v>
      </c>
      <c r="F225" s="132">
        <v>280</v>
      </c>
      <c r="G225" s="105">
        <f t="shared" si="68"/>
        <v>0</v>
      </c>
      <c r="H225" s="124">
        <f t="shared" si="69"/>
        <v>0</v>
      </c>
      <c r="I225" s="105">
        <f t="shared" si="70"/>
        <v>0</v>
      </c>
      <c r="J225" s="133">
        <f t="shared" si="74"/>
        <v>117</v>
      </c>
      <c r="K225" s="126">
        <f t="shared" si="72"/>
        <v>32760</v>
      </c>
      <c r="L225" s="100"/>
    </row>
    <row r="226" spans="1:12">
      <c r="A226" s="106">
        <v>9</v>
      </c>
      <c r="B226" s="121" t="s">
        <v>25</v>
      </c>
      <c r="C226" s="137">
        <v>3548</v>
      </c>
      <c r="D226" s="137"/>
      <c r="E226" s="137"/>
      <c r="F226" s="137">
        <v>0.99</v>
      </c>
      <c r="G226" s="137">
        <f t="shared" si="68"/>
        <v>0</v>
      </c>
      <c r="H226" s="138">
        <f t="shared" si="69"/>
        <v>0</v>
      </c>
      <c r="I226" s="137">
        <f t="shared" si="70"/>
        <v>0</v>
      </c>
      <c r="J226" s="139">
        <f t="shared" si="74"/>
        <v>3548</v>
      </c>
      <c r="K226" s="126">
        <f t="shared" si="72"/>
        <v>3512.52</v>
      </c>
      <c r="L226" s="100"/>
    </row>
    <row r="227" spans="1:12">
      <c r="A227" s="106">
        <v>10</v>
      </c>
      <c r="B227" s="107" t="s">
        <v>58</v>
      </c>
      <c r="C227" s="123">
        <v>971</v>
      </c>
      <c r="D227" s="123">
        <v>6</v>
      </c>
      <c r="E227" s="103"/>
      <c r="F227" s="123">
        <v>3.21</v>
      </c>
      <c r="G227" s="103">
        <f t="shared" si="68"/>
        <v>0</v>
      </c>
      <c r="H227" s="123">
        <f t="shared" si="69"/>
        <v>19.259999999999998</v>
      </c>
      <c r="I227" s="103">
        <f t="shared" si="70"/>
        <v>-19.259999999999998</v>
      </c>
      <c r="J227" s="105">
        <f t="shared" si="74"/>
        <v>965</v>
      </c>
      <c r="K227" s="126">
        <f t="shared" si="72"/>
        <v>3097.65</v>
      </c>
      <c r="L227" s="100"/>
    </row>
    <row r="228" spans="1:12">
      <c r="A228" s="106"/>
      <c r="B228" s="123" t="s">
        <v>58</v>
      </c>
      <c r="C228" s="123">
        <v>4900</v>
      </c>
      <c r="D228" s="123"/>
      <c r="E228" s="103"/>
      <c r="F228" s="123">
        <v>5.69</v>
      </c>
      <c r="G228" s="103">
        <f t="shared" si="68"/>
        <v>0</v>
      </c>
      <c r="H228" s="123">
        <f t="shared" si="69"/>
        <v>0</v>
      </c>
      <c r="I228" s="103">
        <f t="shared" si="70"/>
        <v>0</v>
      </c>
      <c r="J228" s="105">
        <f t="shared" si="74"/>
        <v>4900</v>
      </c>
      <c r="K228" s="126">
        <f t="shared" si="72"/>
        <v>27881.000000000004</v>
      </c>
      <c r="L228" s="100"/>
    </row>
    <row r="229" spans="1:12">
      <c r="A229" s="103"/>
      <c r="B229" s="137" t="s">
        <v>27</v>
      </c>
      <c r="C229" s="137">
        <v>87</v>
      </c>
      <c r="D229" s="137"/>
      <c r="E229" s="137"/>
      <c r="F229" s="137">
        <v>5.5</v>
      </c>
      <c r="G229" s="137">
        <f t="shared" si="68"/>
        <v>0</v>
      </c>
      <c r="H229" s="138">
        <f t="shared" si="69"/>
        <v>0</v>
      </c>
      <c r="I229" s="137">
        <f t="shared" si="70"/>
        <v>0</v>
      </c>
      <c r="J229" s="137">
        <f t="shared" si="74"/>
        <v>87</v>
      </c>
      <c r="K229" s="126">
        <f t="shared" si="72"/>
        <v>478.5</v>
      </c>
      <c r="L229" s="100"/>
    </row>
    <row r="230" spans="1:12">
      <c r="A230" s="106">
        <v>11</v>
      </c>
      <c r="B230" s="121" t="s">
        <v>28</v>
      </c>
      <c r="C230" s="137">
        <v>8</v>
      </c>
      <c r="D230" s="137"/>
      <c r="E230" s="137">
        <v>35</v>
      </c>
      <c r="F230" s="137">
        <v>18.829999999999998</v>
      </c>
      <c r="G230" s="137">
        <f t="shared" si="68"/>
        <v>0</v>
      </c>
      <c r="H230" s="138">
        <f t="shared" si="69"/>
        <v>0</v>
      </c>
      <c r="I230" s="137">
        <f t="shared" si="70"/>
        <v>0</v>
      </c>
      <c r="J230" s="139">
        <f t="shared" si="74"/>
        <v>8</v>
      </c>
      <c r="K230" s="126">
        <f t="shared" si="72"/>
        <v>150.63999999999999</v>
      </c>
      <c r="L230" s="100"/>
    </row>
    <row r="231" spans="1:12">
      <c r="A231" s="106"/>
      <c r="B231" s="137" t="s">
        <v>105</v>
      </c>
      <c r="C231" s="140">
        <v>83</v>
      </c>
      <c r="D231" s="140">
        <v>1</v>
      </c>
      <c r="E231" s="140">
        <v>18</v>
      </c>
      <c r="F231" s="139">
        <v>13.3</v>
      </c>
      <c r="G231" s="126">
        <f t="shared" si="68"/>
        <v>18</v>
      </c>
      <c r="H231" s="126">
        <f t="shared" si="69"/>
        <v>13.3</v>
      </c>
      <c r="I231" s="141">
        <f t="shared" si="70"/>
        <v>4.6999999999999993</v>
      </c>
      <c r="J231" s="139">
        <f t="shared" si="74"/>
        <v>82</v>
      </c>
      <c r="K231" s="126">
        <f t="shared" si="72"/>
        <v>1090.6000000000001</v>
      </c>
      <c r="L231" s="100"/>
    </row>
    <row r="232" spans="1:12">
      <c r="A232" s="106"/>
      <c r="B232" s="142" t="s">
        <v>57</v>
      </c>
      <c r="C232" s="140">
        <v>23</v>
      </c>
      <c r="D232" s="140">
        <v>23</v>
      </c>
      <c r="E232" s="140"/>
      <c r="F232" s="139">
        <v>13.3</v>
      </c>
      <c r="G232" s="148">
        <f t="shared" si="68"/>
        <v>0</v>
      </c>
      <c r="H232" s="148">
        <f t="shared" si="69"/>
        <v>305.90000000000003</v>
      </c>
      <c r="I232" s="143">
        <f t="shared" si="70"/>
        <v>-305.90000000000003</v>
      </c>
      <c r="J232" s="256">
        <f t="shared" si="74"/>
        <v>0</v>
      </c>
      <c r="K232" s="148">
        <f t="shared" si="72"/>
        <v>0</v>
      </c>
      <c r="L232" s="100"/>
    </row>
    <row r="233" spans="1:12">
      <c r="A233" s="103"/>
      <c r="B233" s="137" t="s">
        <v>106</v>
      </c>
      <c r="C233" s="140">
        <v>3</v>
      </c>
      <c r="D233" s="140"/>
      <c r="E233" s="140"/>
      <c r="F233" s="139">
        <v>23.75</v>
      </c>
      <c r="G233" s="126">
        <f t="shared" si="68"/>
        <v>0</v>
      </c>
      <c r="H233" s="126">
        <f t="shared" si="69"/>
        <v>0</v>
      </c>
      <c r="I233" s="126">
        <f t="shared" si="70"/>
        <v>0</v>
      </c>
      <c r="J233" s="126">
        <f t="shared" si="74"/>
        <v>3</v>
      </c>
      <c r="K233" s="126">
        <f t="shared" si="72"/>
        <v>71.25</v>
      </c>
      <c r="L233" s="100"/>
    </row>
    <row r="234" spans="1:12">
      <c r="A234" s="103"/>
      <c r="B234" s="137" t="s">
        <v>107</v>
      </c>
      <c r="C234" s="137">
        <v>51</v>
      </c>
      <c r="D234" s="137"/>
      <c r="E234" s="137"/>
      <c r="F234" s="142">
        <v>8</v>
      </c>
      <c r="G234" s="126">
        <f t="shared" si="68"/>
        <v>0</v>
      </c>
      <c r="H234" s="126">
        <f t="shared" si="69"/>
        <v>0</v>
      </c>
      <c r="I234" s="126">
        <f t="shared" si="70"/>
        <v>0</v>
      </c>
      <c r="J234" s="126">
        <f t="shared" si="74"/>
        <v>51</v>
      </c>
      <c r="K234" s="126">
        <f t="shared" si="72"/>
        <v>408</v>
      </c>
      <c r="L234" s="100"/>
    </row>
    <row r="235" spans="1:12">
      <c r="A235" s="103"/>
      <c r="B235" s="137" t="s">
        <v>108</v>
      </c>
      <c r="C235" s="138">
        <v>17</v>
      </c>
      <c r="D235" s="138">
        <v>12</v>
      </c>
      <c r="E235" s="138"/>
      <c r="F235" s="128">
        <v>10.65</v>
      </c>
      <c r="G235" s="126">
        <f t="shared" si="68"/>
        <v>0</v>
      </c>
      <c r="H235" s="126">
        <f t="shared" si="69"/>
        <v>127.80000000000001</v>
      </c>
      <c r="I235" s="126">
        <f t="shared" si="70"/>
        <v>-127.80000000000001</v>
      </c>
      <c r="J235" s="126">
        <f t="shared" si="74"/>
        <v>5</v>
      </c>
      <c r="K235" s="126">
        <f t="shared" si="72"/>
        <v>53.25</v>
      </c>
      <c r="L235" s="100"/>
    </row>
    <row r="236" spans="1:12">
      <c r="A236" s="103"/>
      <c r="B236" s="137" t="s">
        <v>59</v>
      </c>
      <c r="C236" s="138">
        <v>35</v>
      </c>
      <c r="D236" s="138">
        <v>35</v>
      </c>
      <c r="E236" s="138"/>
      <c r="F236" s="128">
        <v>10.75</v>
      </c>
      <c r="G236" s="126">
        <f t="shared" si="68"/>
        <v>0</v>
      </c>
      <c r="H236" s="126">
        <f>D236*F236</f>
        <v>376.25</v>
      </c>
      <c r="I236" s="126">
        <f t="shared" si="70"/>
        <v>-376.25</v>
      </c>
      <c r="J236" s="126">
        <f t="shared" si="74"/>
        <v>0</v>
      </c>
      <c r="K236" s="126">
        <f t="shared" si="72"/>
        <v>0</v>
      </c>
      <c r="L236" s="100"/>
    </row>
    <row r="237" spans="1:12">
      <c r="A237" s="103"/>
      <c r="B237" s="137" t="s">
        <v>108</v>
      </c>
      <c r="C237" s="138">
        <v>111</v>
      </c>
      <c r="D237" s="138">
        <v>6</v>
      </c>
      <c r="E237" s="138">
        <v>14.67</v>
      </c>
      <c r="F237" s="128">
        <v>10.75</v>
      </c>
      <c r="G237" s="126">
        <f t="shared" si="68"/>
        <v>88.02</v>
      </c>
      <c r="H237" s="126">
        <f t="shared" ref="H237" si="75">D237*F237</f>
        <v>64.5</v>
      </c>
      <c r="I237" s="126">
        <f t="shared" si="70"/>
        <v>23.519999999999996</v>
      </c>
      <c r="J237" s="126">
        <f t="shared" si="74"/>
        <v>105</v>
      </c>
      <c r="K237" s="126">
        <f t="shared" si="72"/>
        <v>1128.75</v>
      </c>
      <c r="L237" s="100"/>
    </row>
    <row r="238" spans="1:12">
      <c r="A238" s="103"/>
      <c r="B238" s="137" t="s">
        <v>29</v>
      </c>
      <c r="C238" s="138">
        <v>2</v>
      </c>
      <c r="D238" s="138"/>
      <c r="E238" s="138">
        <v>27</v>
      </c>
      <c r="F238" s="128">
        <v>20</v>
      </c>
      <c r="G238" s="126">
        <f t="shared" si="68"/>
        <v>0</v>
      </c>
      <c r="H238" s="126">
        <f>D238*F238</f>
        <v>0</v>
      </c>
      <c r="I238" s="126">
        <f t="shared" si="70"/>
        <v>0</v>
      </c>
      <c r="J238" s="126">
        <f t="shared" si="74"/>
        <v>2</v>
      </c>
      <c r="K238" s="126">
        <f t="shared" si="72"/>
        <v>40</v>
      </c>
      <c r="L238" s="100"/>
    </row>
    <row r="239" spans="1:12">
      <c r="A239" s="106">
        <v>12</v>
      </c>
      <c r="B239" s="106" t="s">
        <v>30</v>
      </c>
      <c r="C239" s="123">
        <v>5</v>
      </c>
      <c r="D239" s="123">
        <v>4</v>
      </c>
      <c r="E239" s="123">
        <v>280</v>
      </c>
      <c r="F239" s="123">
        <v>235</v>
      </c>
      <c r="G239" s="126">
        <f t="shared" ref="G239" si="76">D239*E239</f>
        <v>1120</v>
      </c>
      <c r="H239" s="126">
        <f>D239*F239</f>
        <v>940</v>
      </c>
      <c r="I239" s="126">
        <f t="shared" ref="I239" si="77">G239-H239</f>
        <v>180</v>
      </c>
      <c r="J239" s="126">
        <f t="shared" ref="J239" si="78">C239-D239</f>
        <v>1</v>
      </c>
      <c r="K239" s="126">
        <f t="shared" ref="K239" si="79">F239*J239</f>
        <v>235</v>
      </c>
      <c r="L239" s="100"/>
    </row>
    <row r="240" spans="1:12">
      <c r="A240" s="106"/>
      <c r="B240" s="137" t="s">
        <v>31</v>
      </c>
      <c r="C240" s="123">
        <v>186</v>
      </c>
      <c r="D240" s="123"/>
      <c r="E240" s="123">
        <v>38.03</v>
      </c>
      <c r="F240" s="123">
        <v>16.16</v>
      </c>
      <c r="G240" s="126">
        <f t="shared" ref="G240:G265" si="80">D240*E240</f>
        <v>0</v>
      </c>
      <c r="H240" s="126">
        <f>D240*F240</f>
        <v>0</v>
      </c>
      <c r="I240" s="126">
        <f t="shared" ref="I240:I258" si="81">G240-H240</f>
        <v>0</v>
      </c>
      <c r="J240" s="126">
        <f t="shared" si="74"/>
        <v>186</v>
      </c>
      <c r="K240" s="126">
        <f t="shared" si="72"/>
        <v>3005.76</v>
      </c>
      <c r="L240" s="100"/>
    </row>
    <row r="241" spans="1:12">
      <c r="A241" s="106"/>
      <c r="B241" s="137" t="s">
        <v>31</v>
      </c>
      <c r="C241" s="123"/>
      <c r="D241" s="123"/>
      <c r="E241" s="123">
        <v>38.03</v>
      </c>
      <c r="F241" s="123">
        <v>14.56</v>
      </c>
      <c r="G241" s="126">
        <f t="shared" si="80"/>
        <v>0</v>
      </c>
      <c r="H241" s="126">
        <f>D241*F241</f>
        <v>0</v>
      </c>
      <c r="I241" s="126">
        <f t="shared" si="81"/>
        <v>0</v>
      </c>
      <c r="J241" s="126">
        <f t="shared" si="74"/>
        <v>0</v>
      </c>
      <c r="K241" s="126">
        <f t="shared" si="72"/>
        <v>0</v>
      </c>
      <c r="L241" s="100"/>
    </row>
    <row r="242" spans="1:12">
      <c r="A242" s="106">
        <v>13</v>
      </c>
      <c r="B242" s="121" t="s">
        <v>32</v>
      </c>
      <c r="C242" s="137"/>
      <c r="D242" s="137"/>
      <c r="E242" s="137"/>
      <c r="F242" s="137">
        <v>1.71</v>
      </c>
      <c r="G242" s="142">
        <f t="shared" si="80"/>
        <v>0</v>
      </c>
      <c r="H242" s="126">
        <f t="shared" ref="H242:H258" si="82">D242*F242</f>
        <v>0</v>
      </c>
      <c r="I242" s="141">
        <f t="shared" si="81"/>
        <v>0</v>
      </c>
      <c r="J242" s="142">
        <f t="shared" si="74"/>
        <v>0</v>
      </c>
      <c r="K242" s="126">
        <f t="shared" si="72"/>
        <v>0</v>
      </c>
      <c r="L242" s="100"/>
    </row>
    <row r="243" spans="1:12">
      <c r="A243" s="106"/>
      <c r="B243" s="137" t="s">
        <v>32</v>
      </c>
      <c r="C243" s="137">
        <v>5622</v>
      </c>
      <c r="D243" s="137"/>
      <c r="E243" s="137"/>
      <c r="F243" s="137">
        <v>2.04</v>
      </c>
      <c r="G243" s="142">
        <f t="shared" si="80"/>
        <v>0</v>
      </c>
      <c r="H243" s="126">
        <f t="shared" si="82"/>
        <v>0</v>
      </c>
      <c r="I243" s="141">
        <f t="shared" si="81"/>
        <v>0</v>
      </c>
      <c r="J243" s="142">
        <f t="shared" si="74"/>
        <v>5622</v>
      </c>
      <c r="K243" s="126">
        <f t="shared" si="72"/>
        <v>11468.880000000001</v>
      </c>
      <c r="L243" s="100"/>
    </row>
    <row r="244" spans="1:12">
      <c r="A244" s="106"/>
      <c r="B244" s="106" t="s">
        <v>127</v>
      </c>
      <c r="C244" s="137">
        <v>199</v>
      </c>
      <c r="D244" s="137"/>
      <c r="E244" s="137">
        <v>170</v>
      </c>
      <c r="F244" s="137">
        <v>145</v>
      </c>
      <c r="G244" s="142">
        <f t="shared" si="80"/>
        <v>0</v>
      </c>
      <c r="H244" s="126">
        <f t="shared" si="82"/>
        <v>0</v>
      </c>
      <c r="I244" s="141">
        <f t="shared" si="81"/>
        <v>0</v>
      </c>
      <c r="J244" s="142">
        <f t="shared" si="74"/>
        <v>199</v>
      </c>
      <c r="K244" s="126">
        <f t="shared" si="72"/>
        <v>28855</v>
      </c>
      <c r="L244" s="100"/>
    </row>
    <row r="245" spans="1:12">
      <c r="A245" s="106">
        <v>14</v>
      </c>
      <c r="B245" s="106" t="s">
        <v>33</v>
      </c>
      <c r="C245" s="103">
        <v>23</v>
      </c>
      <c r="D245" s="103">
        <v>23</v>
      </c>
      <c r="E245" s="103">
        <v>140</v>
      </c>
      <c r="F245" s="103">
        <v>130</v>
      </c>
      <c r="G245" s="103">
        <f t="shared" si="80"/>
        <v>3220</v>
      </c>
      <c r="H245" s="126">
        <f t="shared" si="82"/>
        <v>2990</v>
      </c>
      <c r="I245" s="141">
        <f t="shared" si="81"/>
        <v>230</v>
      </c>
      <c r="J245" s="142">
        <f t="shared" si="74"/>
        <v>0</v>
      </c>
      <c r="K245" s="126">
        <f t="shared" si="72"/>
        <v>0</v>
      </c>
      <c r="L245" s="100"/>
    </row>
    <row r="246" spans="1:12">
      <c r="A246" s="106"/>
      <c r="B246" s="103" t="s">
        <v>33</v>
      </c>
      <c r="C246" s="123">
        <v>52</v>
      </c>
      <c r="D246" s="123">
        <v>2</v>
      </c>
      <c r="E246" s="123">
        <v>140</v>
      </c>
      <c r="F246" s="123">
        <v>120</v>
      </c>
      <c r="G246" s="103">
        <f t="shared" si="80"/>
        <v>280</v>
      </c>
      <c r="H246" s="126">
        <f t="shared" si="82"/>
        <v>240</v>
      </c>
      <c r="I246" s="141">
        <f t="shared" si="81"/>
        <v>40</v>
      </c>
      <c r="J246" s="142">
        <f t="shared" si="74"/>
        <v>50</v>
      </c>
      <c r="K246" s="126">
        <f t="shared" si="72"/>
        <v>6000</v>
      </c>
      <c r="L246" s="100"/>
    </row>
    <row r="247" spans="1:12">
      <c r="A247" s="106">
        <v>15</v>
      </c>
      <c r="B247" s="106" t="s">
        <v>34</v>
      </c>
      <c r="C247" s="124">
        <v>40</v>
      </c>
      <c r="D247" s="123"/>
      <c r="E247" s="123">
        <v>140</v>
      </c>
      <c r="F247" s="124">
        <v>115</v>
      </c>
      <c r="G247" s="103">
        <f t="shared" si="80"/>
        <v>0</v>
      </c>
      <c r="H247" s="126">
        <f t="shared" si="82"/>
        <v>0</v>
      </c>
      <c r="I247" s="141">
        <f t="shared" si="81"/>
        <v>0</v>
      </c>
      <c r="J247" s="142">
        <f t="shared" si="74"/>
        <v>40</v>
      </c>
      <c r="K247" s="126">
        <f t="shared" si="72"/>
        <v>4600</v>
      </c>
      <c r="L247" s="100"/>
    </row>
    <row r="248" spans="1:12">
      <c r="A248" s="106">
        <v>16</v>
      </c>
      <c r="B248" s="109" t="s">
        <v>35</v>
      </c>
      <c r="C248" s="124">
        <v>61</v>
      </c>
      <c r="D248" s="124"/>
      <c r="E248" s="124">
        <v>130</v>
      </c>
      <c r="F248" s="124">
        <v>110</v>
      </c>
      <c r="G248" s="103">
        <f t="shared" si="80"/>
        <v>0</v>
      </c>
      <c r="H248" s="126">
        <f t="shared" si="82"/>
        <v>0</v>
      </c>
      <c r="I248" s="141">
        <f t="shared" si="81"/>
        <v>0</v>
      </c>
      <c r="J248" s="142">
        <f t="shared" si="74"/>
        <v>61</v>
      </c>
      <c r="K248" s="126">
        <f t="shared" si="72"/>
        <v>6710</v>
      </c>
      <c r="L248" s="100"/>
    </row>
    <row r="249" spans="1:12">
      <c r="A249" s="106">
        <v>17</v>
      </c>
      <c r="B249" s="109" t="s">
        <v>36</v>
      </c>
      <c r="C249" s="124">
        <v>5</v>
      </c>
      <c r="D249" s="124"/>
      <c r="E249" s="124">
        <v>20</v>
      </c>
      <c r="F249" s="124">
        <v>6.33</v>
      </c>
      <c r="G249" s="154">
        <f t="shared" si="80"/>
        <v>0</v>
      </c>
      <c r="H249" s="125">
        <f t="shared" si="82"/>
        <v>0</v>
      </c>
      <c r="I249" s="155">
        <f t="shared" si="81"/>
        <v>0</v>
      </c>
      <c r="J249" s="144">
        <f t="shared" si="74"/>
        <v>5</v>
      </c>
      <c r="K249" s="126">
        <f t="shared" si="72"/>
        <v>31.65</v>
      </c>
      <c r="L249" s="100"/>
    </row>
    <row r="250" spans="1:12">
      <c r="A250" s="106">
        <v>18</v>
      </c>
      <c r="B250" s="106" t="s">
        <v>37</v>
      </c>
      <c r="C250" s="105">
        <v>30</v>
      </c>
      <c r="D250" s="137">
        <v>30</v>
      </c>
      <c r="E250" s="103">
        <v>15</v>
      </c>
      <c r="F250" s="103">
        <v>0</v>
      </c>
      <c r="G250" s="154">
        <f t="shared" si="80"/>
        <v>450</v>
      </c>
      <c r="H250" s="125">
        <f t="shared" si="82"/>
        <v>0</v>
      </c>
      <c r="I250" s="155">
        <f t="shared" si="81"/>
        <v>450</v>
      </c>
      <c r="J250" s="144">
        <f t="shared" si="74"/>
        <v>0</v>
      </c>
      <c r="K250" s="126">
        <f t="shared" si="72"/>
        <v>0</v>
      </c>
      <c r="L250" s="100"/>
    </row>
    <row r="251" spans="1:12">
      <c r="A251" s="106">
        <v>19</v>
      </c>
      <c r="B251" s="121" t="s">
        <v>38</v>
      </c>
      <c r="C251" s="137">
        <v>1825</v>
      </c>
      <c r="D251" s="137">
        <v>30</v>
      </c>
      <c r="E251" s="137"/>
      <c r="F251" s="137">
        <v>1.51</v>
      </c>
      <c r="G251" s="142">
        <f t="shared" si="80"/>
        <v>0</v>
      </c>
      <c r="H251" s="126">
        <f t="shared" si="82"/>
        <v>45.3</v>
      </c>
      <c r="I251" s="141">
        <f t="shared" si="81"/>
        <v>-45.3</v>
      </c>
      <c r="J251" s="139">
        <f t="shared" si="74"/>
        <v>1795</v>
      </c>
      <c r="K251" s="126">
        <f t="shared" si="72"/>
        <v>2710.45</v>
      </c>
      <c r="L251" s="100"/>
    </row>
    <row r="252" spans="1:12">
      <c r="A252" s="106"/>
      <c r="B252" s="106" t="s">
        <v>60</v>
      </c>
      <c r="C252" s="137">
        <v>10</v>
      </c>
      <c r="D252" s="137">
        <v>10</v>
      </c>
      <c r="E252" s="137">
        <v>30</v>
      </c>
      <c r="F252" s="137">
        <v>0</v>
      </c>
      <c r="G252" s="137">
        <f t="shared" si="80"/>
        <v>300</v>
      </c>
      <c r="H252" s="156">
        <f t="shared" si="82"/>
        <v>0</v>
      </c>
      <c r="I252" s="137">
        <f t="shared" si="81"/>
        <v>300</v>
      </c>
      <c r="J252" s="139">
        <f>C252-D252</f>
        <v>0</v>
      </c>
      <c r="K252" s="126">
        <f t="shared" si="72"/>
        <v>0</v>
      </c>
      <c r="L252" s="100"/>
    </row>
    <row r="253" spans="1:12">
      <c r="A253" s="106"/>
      <c r="B253" s="121" t="s">
        <v>111</v>
      </c>
      <c r="C253" s="137">
        <v>11252</v>
      </c>
      <c r="D253" s="137">
        <v>10</v>
      </c>
      <c r="E253" s="137"/>
      <c r="F253" s="137">
        <v>2.0699999999999998</v>
      </c>
      <c r="G253" s="137">
        <f t="shared" si="80"/>
        <v>0</v>
      </c>
      <c r="H253" s="138">
        <f t="shared" si="82"/>
        <v>20.7</v>
      </c>
      <c r="I253" s="137">
        <f t="shared" si="81"/>
        <v>-20.7</v>
      </c>
      <c r="J253" s="139">
        <f t="shared" ref="J253:J258" si="83">C253-D253</f>
        <v>11242</v>
      </c>
      <c r="K253" s="126">
        <f t="shared" si="72"/>
        <v>23270.94</v>
      </c>
      <c r="L253" s="100"/>
    </row>
    <row r="254" spans="1:12">
      <c r="A254" s="106">
        <v>20</v>
      </c>
      <c r="B254" s="106" t="s">
        <v>39</v>
      </c>
      <c r="C254" s="103"/>
      <c r="D254" s="103"/>
      <c r="E254" s="103">
        <v>25</v>
      </c>
      <c r="F254" s="103">
        <v>15.01</v>
      </c>
      <c r="G254" s="103">
        <f t="shared" si="80"/>
        <v>0</v>
      </c>
      <c r="H254" s="123">
        <f t="shared" si="82"/>
        <v>0</v>
      </c>
      <c r="I254" s="103">
        <f t="shared" si="81"/>
        <v>0</v>
      </c>
      <c r="J254" s="144">
        <f t="shared" si="83"/>
        <v>0</v>
      </c>
      <c r="K254" s="126">
        <f t="shared" si="72"/>
        <v>0</v>
      </c>
      <c r="L254" s="100"/>
    </row>
    <row r="255" spans="1:12">
      <c r="A255" s="103">
        <v>20</v>
      </c>
      <c r="B255" s="140" t="s">
        <v>40</v>
      </c>
      <c r="C255" s="140">
        <v>5543</v>
      </c>
      <c r="D255" s="140"/>
      <c r="E255" s="140"/>
      <c r="F255" s="140">
        <v>1.1100000000000001</v>
      </c>
      <c r="G255" s="137">
        <f t="shared" si="80"/>
        <v>0</v>
      </c>
      <c r="H255" s="138">
        <f t="shared" si="82"/>
        <v>0</v>
      </c>
      <c r="I255" s="137">
        <f t="shared" si="81"/>
        <v>0</v>
      </c>
      <c r="J255" s="139">
        <f t="shared" si="83"/>
        <v>5543</v>
      </c>
      <c r="K255" s="126">
        <f t="shared" si="72"/>
        <v>6152.7300000000005</v>
      </c>
      <c r="L255" s="100"/>
    </row>
    <row r="256" spans="1:12">
      <c r="A256" s="106">
        <v>21</v>
      </c>
      <c r="B256" s="121" t="s">
        <v>40</v>
      </c>
      <c r="C256" s="137">
        <v>210</v>
      </c>
      <c r="D256" s="137"/>
      <c r="E256" s="137"/>
      <c r="F256" s="137">
        <v>1.51</v>
      </c>
      <c r="G256" s="137">
        <f t="shared" si="80"/>
        <v>0</v>
      </c>
      <c r="H256" s="138">
        <f t="shared" si="82"/>
        <v>0</v>
      </c>
      <c r="I256" s="137">
        <f t="shared" si="81"/>
        <v>0</v>
      </c>
      <c r="J256" s="137">
        <f t="shared" si="83"/>
        <v>210</v>
      </c>
      <c r="K256" s="126">
        <f t="shared" si="72"/>
        <v>317.10000000000002</v>
      </c>
      <c r="L256" s="100"/>
    </row>
    <row r="257" spans="1:12">
      <c r="A257" s="103">
        <v>21</v>
      </c>
      <c r="B257" s="103" t="s">
        <v>41</v>
      </c>
      <c r="C257" s="103">
        <v>12</v>
      </c>
      <c r="D257" s="103">
        <v>12</v>
      </c>
      <c r="E257" s="103">
        <v>120</v>
      </c>
      <c r="F257" s="103">
        <v>0</v>
      </c>
      <c r="G257" s="103">
        <f t="shared" si="80"/>
        <v>1440</v>
      </c>
      <c r="H257" s="123">
        <f t="shared" si="82"/>
        <v>0</v>
      </c>
      <c r="I257" s="103">
        <f t="shared" si="81"/>
        <v>1440</v>
      </c>
      <c r="J257" s="144">
        <f t="shared" si="83"/>
        <v>0</v>
      </c>
      <c r="K257" s="126">
        <f t="shared" si="72"/>
        <v>0</v>
      </c>
      <c r="L257" s="100"/>
    </row>
    <row r="258" spans="1:12">
      <c r="A258" s="107">
        <v>22</v>
      </c>
      <c r="B258" s="112" t="s">
        <v>42</v>
      </c>
      <c r="C258" s="138">
        <v>209</v>
      </c>
      <c r="D258" s="138">
        <v>12</v>
      </c>
      <c r="E258" s="138"/>
      <c r="F258" s="138">
        <v>4.95</v>
      </c>
      <c r="G258" s="138">
        <f t="shared" si="80"/>
        <v>0</v>
      </c>
      <c r="H258" s="138">
        <f t="shared" si="82"/>
        <v>59.400000000000006</v>
      </c>
      <c r="I258" s="138">
        <f t="shared" si="81"/>
        <v>-59.400000000000006</v>
      </c>
      <c r="J258" s="138">
        <f t="shared" si="83"/>
        <v>197</v>
      </c>
      <c r="K258" s="126">
        <f t="shared" si="72"/>
        <v>975.15000000000009</v>
      </c>
      <c r="L258" s="100"/>
    </row>
    <row r="259" spans="1:12">
      <c r="A259" s="146"/>
      <c r="B259" s="147" t="s">
        <v>43</v>
      </c>
      <c r="C259" s="148">
        <v>35</v>
      </c>
      <c r="D259" s="148"/>
      <c r="E259" s="148">
        <v>520</v>
      </c>
      <c r="F259" s="148">
        <v>500</v>
      </c>
      <c r="G259" s="138">
        <f t="shared" si="80"/>
        <v>0</v>
      </c>
      <c r="H259" s="138">
        <f>D259*F259</f>
        <v>0</v>
      </c>
      <c r="I259" s="128">
        <f>G259-H259</f>
        <v>0</v>
      </c>
      <c r="J259" s="126">
        <f>C259-D259</f>
        <v>35</v>
      </c>
      <c r="K259" s="126">
        <f t="shared" si="72"/>
        <v>17500</v>
      </c>
      <c r="L259" s="100"/>
    </row>
    <row r="260" spans="1:12">
      <c r="A260" s="117">
        <v>1</v>
      </c>
      <c r="B260" s="145" t="s">
        <v>44</v>
      </c>
      <c r="C260" s="126">
        <v>19</v>
      </c>
      <c r="D260" s="126"/>
      <c r="E260" s="126">
        <v>410</v>
      </c>
      <c r="F260" s="126">
        <v>372.21</v>
      </c>
      <c r="G260" s="103">
        <f t="shared" si="80"/>
        <v>0</v>
      </c>
      <c r="H260" s="123">
        <f t="shared" ref="H260:H266" si="84">D260*F260</f>
        <v>0</v>
      </c>
      <c r="I260" s="154">
        <f t="shared" ref="I260:I266" si="85">G260-H260</f>
        <v>0</v>
      </c>
      <c r="J260" s="134">
        <f t="shared" ref="J260:J266" si="86">C260-D260</f>
        <v>19</v>
      </c>
      <c r="K260" s="126">
        <f t="shared" si="72"/>
        <v>7071.99</v>
      </c>
      <c r="L260" s="100"/>
    </row>
    <row r="261" spans="1:12">
      <c r="A261" s="117"/>
      <c r="B261" s="145" t="s">
        <v>45</v>
      </c>
      <c r="C261" s="126">
        <v>29</v>
      </c>
      <c r="D261" s="126">
        <v>1</v>
      </c>
      <c r="E261" s="126">
        <v>300</v>
      </c>
      <c r="F261" s="126">
        <v>265.93</v>
      </c>
      <c r="G261" s="143">
        <f t="shared" si="80"/>
        <v>300</v>
      </c>
      <c r="H261" s="138">
        <f t="shared" si="84"/>
        <v>265.93</v>
      </c>
      <c r="I261" s="138">
        <f t="shared" si="85"/>
        <v>34.069999999999993</v>
      </c>
      <c r="J261" s="138">
        <f t="shared" si="86"/>
        <v>28</v>
      </c>
      <c r="K261" s="126">
        <f t="shared" si="72"/>
        <v>7446.04</v>
      </c>
      <c r="L261" s="100"/>
    </row>
    <row r="262" spans="1:12">
      <c r="A262" s="146"/>
      <c r="B262" s="119" t="s">
        <v>46</v>
      </c>
      <c r="C262" s="126">
        <v>391</v>
      </c>
      <c r="D262" s="126">
        <v>1</v>
      </c>
      <c r="E262" s="126">
        <v>297</v>
      </c>
      <c r="F262" s="126">
        <v>264.73</v>
      </c>
      <c r="G262" s="273">
        <f t="shared" si="80"/>
        <v>297</v>
      </c>
      <c r="H262" s="126">
        <f t="shared" si="84"/>
        <v>264.73</v>
      </c>
      <c r="I262" s="126">
        <f t="shared" si="85"/>
        <v>32.269999999999982</v>
      </c>
      <c r="J262" s="126">
        <f t="shared" si="86"/>
        <v>390</v>
      </c>
      <c r="K262" s="126">
        <f t="shared" si="72"/>
        <v>103244.70000000001</v>
      </c>
      <c r="L262" s="100"/>
    </row>
    <row r="263" spans="1:12">
      <c r="A263" s="146"/>
      <c r="B263" s="119" t="s">
        <v>47</v>
      </c>
      <c r="C263" s="126">
        <v>108</v>
      </c>
      <c r="D263" s="126"/>
      <c r="E263" s="126">
        <v>270</v>
      </c>
      <c r="F263" s="127">
        <v>252.73</v>
      </c>
      <c r="G263" s="126">
        <f t="shared" si="80"/>
        <v>0</v>
      </c>
      <c r="H263" s="126">
        <f t="shared" si="84"/>
        <v>0</v>
      </c>
      <c r="I263" s="126">
        <f t="shared" si="85"/>
        <v>0</v>
      </c>
      <c r="J263" s="126">
        <f t="shared" si="86"/>
        <v>108</v>
      </c>
      <c r="K263" s="126">
        <f t="shared" si="72"/>
        <v>27294.84</v>
      </c>
      <c r="L263" s="100"/>
    </row>
    <row r="264" spans="1:12">
      <c r="A264" s="146"/>
      <c r="B264" s="119" t="s">
        <v>128</v>
      </c>
      <c r="C264" s="126">
        <v>131</v>
      </c>
      <c r="D264" s="126"/>
      <c r="E264" s="126">
        <v>240</v>
      </c>
      <c r="F264" s="127">
        <v>225.73</v>
      </c>
      <c r="G264" s="126">
        <f t="shared" si="80"/>
        <v>0</v>
      </c>
      <c r="H264" s="126">
        <f t="shared" si="84"/>
        <v>0</v>
      </c>
      <c r="I264" s="126">
        <f t="shared" si="85"/>
        <v>0</v>
      </c>
      <c r="J264" s="126">
        <f t="shared" si="86"/>
        <v>131</v>
      </c>
      <c r="K264" s="126">
        <f t="shared" si="72"/>
        <v>29570.629999999997</v>
      </c>
      <c r="L264" s="100"/>
    </row>
    <row r="265" spans="1:12">
      <c r="A265" s="146"/>
      <c r="B265" s="119" t="s">
        <v>55</v>
      </c>
      <c r="C265" s="126">
        <v>5</v>
      </c>
      <c r="D265" s="126"/>
      <c r="E265" s="126">
        <v>300</v>
      </c>
      <c r="F265" s="126">
        <v>274.73</v>
      </c>
      <c r="G265" s="126">
        <f t="shared" si="80"/>
        <v>0</v>
      </c>
      <c r="H265" s="126">
        <f t="shared" si="84"/>
        <v>0</v>
      </c>
      <c r="I265" s="126">
        <f t="shared" si="85"/>
        <v>0</v>
      </c>
      <c r="J265" s="126">
        <f t="shared" si="86"/>
        <v>5</v>
      </c>
      <c r="K265" s="126">
        <f t="shared" si="72"/>
        <v>1373.65</v>
      </c>
      <c r="L265" s="100"/>
    </row>
    <row r="266" spans="1:12">
      <c r="A266" s="146"/>
      <c r="B266" s="145" t="s">
        <v>121</v>
      </c>
      <c r="C266" s="126">
        <v>47</v>
      </c>
      <c r="D266" s="126"/>
      <c r="E266" s="126"/>
      <c r="F266" s="126">
        <v>202.33</v>
      </c>
      <c r="G266" s="160">
        <f>D266*E266</f>
        <v>0</v>
      </c>
      <c r="H266" s="160">
        <f t="shared" si="84"/>
        <v>0</v>
      </c>
      <c r="I266" s="125">
        <f t="shared" si="85"/>
        <v>0</v>
      </c>
      <c r="J266" s="166">
        <f t="shared" si="86"/>
        <v>47</v>
      </c>
      <c r="K266" s="126">
        <f t="shared" si="72"/>
        <v>9509.51</v>
      </c>
      <c r="L266" s="100"/>
    </row>
    <row r="267" spans="1:12" ht="15.75" thickBot="1">
      <c r="A267" s="100"/>
      <c r="B267" s="100"/>
      <c r="C267" s="100"/>
      <c r="D267" s="100"/>
      <c r="E267" s="100"/>
      <c r="F267" s="100"/>
      <c r="G267" s="100"/>
      <c r="H267" s="149"/>
      <c r="I267" s="150">
        <f>SUM(I190:I266)</f>
        <v>97439.510000000038</v>
      </c>
      <c r="J267" s="151"/>
      <c r="K267" s="152">
        <f>SUM(K190:K266)</f>
        <v>746883.19300000009</v>
      </c>
      <c r="L267" s="100"/>
    </row>
    <row r="268" spans="1:12">
      <c r="A268" s="100"/>
      <c r="B268" s="153" t="s">
        <v>48</v>
      </c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</row>
    <row r="269" spans="1:12">
      <c r="A269" s="100"/>
      <c r="B269" s="100" t="s">
        <v>138</v>
      </c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</row>
    <row r="271" spans="1:12">
      <c r="A271" s="281" t="s">
        <v>144</v>
      </c>
      <c r="B271" s="281"/>
      <c r="C271" s="281"/>
      <c r="D271" s="281"/>
      <c r="E271" s="281"/>
      <c r="F271" s="101"/>
      <c r="G271" s="100" t="s">
        <v>145</v>
      </c>
      <c r="H271" s="100"/>
      <c r="I271" s="100"/>
      <c r="J271" s="100"/>
      <c r="K271" s="100"/>
      <c r="L271" s="100"/>
    </row>
    <row r="272" spans="1:12">
      <c r="A272" s="102"/>
      <c r="B272" s="102" t="s">
        <v>0</v>
      </c>
      <c r="C272" s="102"/>
      <c r="D272" s="189">
        <f>D274+D275+D276+D277+D278+D279+D280</f>
        <v>50.28</v>
      </c>
      <c r="E272" s="102"/>
      <c r="F272" s="102"/>
      <c r="G272" s="100"/>
      <c r="H272" s="100"/>
      <c r="I272" s="100"/>
      <c r="J272" s="100"/>
      <c r="K272" s="100"/>
      <c r="L272" s="100"/>
    </row>
    <row r="273" spans="1:12">
      <c r="A273" s="103" t="s">
        <v>1</v>
      </c>
      <c r="B273" s="103" t="s">
        <v>2</v>
      </c>
      <c r="C273" s="103" t="s">
        <v>3</v>
      </c>
      <c r="D273" s="103"/>
      <c r="E273" s="103" t="s">
        <v>5</v>
      </c>
      <c r="F273" s="103" t="s">
        <v>6</v>
      </c>
      <c r="G273" s="103" t="s">
        <v>7</v>
      </c>
      <c r="H273" s="103" t="s">
        <v>8</v>
      </c>
      <c r="I273" s="103" t="s">
        <v>9</v>
      </c>
      <c r="J273" s="104" t="s">
        <v>10</v>
      </c>
      <c r="K273" s="105" t="s">
        <v>11</v>
      </c>
      <c r="L273" s="100"/>
    </row>
    <row r="274" spans="1:12">
      <c r="A274" s="106">
        <v>1</v>
      </c>
      <c r="B274" s="107" t="s">
        <v>56</v>
      </c>
      <c r="C274" s="108"/>
      <c r="D274" s="108"/>
      <c r="E274" s="109">
        <v>4650</v>
      </c>
      <c r="F274" s="108">
        <v>4000.2</v>
      </c>
      <c r="G274" s="109">
        <f t="shared" ref="G274:G296" si="87">D274*E274</f>
        <v>0</v>
      </c>
      <c r="H274" s="108">
        <f t="shared" ref="H274:H296" si="88">D274*F274</f>
        <v>0</v>
      </c>
      <c r="I274" s="110">
        <f t="shared" ref="I274:I296" si="89">G274-H274</f>
        <v>0</v>
      </c>
      <c r="J274" s="109">
        <f t="shared" ref="J274:J296" si="90">C274-D274</f>
        <v>0</v>
      </c>
      <c r="K274" s="111">
        <f>F274*J274</f>
        <v>0</v>
      </c>
      <c r="L274" s="260">
        <f>C281+C282+C283+C284+C285+C286+C287+C288+C289+C290+C291+C292+C293+C294+C295+C296</f>
        <v>879</v>
      </c>
    </row>
    <row r="275" spans="1:12">
      <c r="A275" s="103"/>
      <c r="B275" s="108" t="s">
        <v>12</v>
      </c>
      <c r="C275" s="108">
        <v>19.54</v>
      </c>
      <c r="D275" s="112"/>
      <c r="E275" s="109">
        <v>4300</v>
      </c>
      <c r="F275" s="119">
        <v>4000.2</v>
      </c>
      <c r="G275" s="106">
        <f t="shared" si="87"/>
        <v>0</v>
      </c>
      <c r="H275" s="107">
        <f t="shared" si="88"/>
        <v>0</v>
      </c>
      <c r="I275" s="113">
        <f t="shared" si="89"/>
        <v>0</v>
      </c>
      <c r="J275" s="109">
        <f t="shared" si="90"/>
        <v>19.54</v>
      </c>
      <c r="K275" s="265">
        <f>F275*J275</f>
        <v>78163.907999999996</v>
      </c>
      <c r="L275" s="114" t="s">
        <v>61</v>
      </c>
    </row>
    <row r="276" spans="1:12">
      <c r="A276" s="103"/>
      <c r="B276" s="108" t="s">
        <v>13</v>
      </c>
      <c r="C276" s="108">
        <v>10</v>
      </c>
      <c r="D276" s="108"/>
      <c r="E276" s="109">
        <v>4000</v>
      </c>
      <c r="F276" s="119">
        <v>3000</v>
      </c>
      <c r="G276" s="109">
        <f t="shared" si="87"/>
        <v>0</v>
      </c>
      <c r="H276" s="108">
        <f t="shared" si="88"/>
        <v>0</v>
      </c>
      <c r="I276" s="109">
        <f t="shared" si="89"/>
        <v>0</v>
      </c>
      <c r="J276" s="109">
        <f t="shared" si="90"/>
        <v>10</v>
      </c>
      <c r="K276" s="265">
        <f t="shared" ref="K276:K296" si="91">J276*F276</f>
        <v>30000</v>
      </c>
      <c r="L276" s="115">
        <f>I274+I275+I276+I277+I278+I279+I280</f>
        <v>24938.880000000005</v>
      </c>
    </row>
    <row r="277" spans="1:12">
      <c r="A277" s="103"/>
      <c r="B277" s="116" t="s">
        <v>13</v>
      </c>
      <c r="C277" s="167">
        <v>19.86</v>
      </c>
      <c r="D277" s="167"/>
      <c r="E277" s="119">
        <v>4300</v>
      </c>
      <c r="F277" s="119">
        <v>4000.2</v>
      </c>
      <c r="G277" s="168">
        <f t="shared" si="87"/>
        <v>0</v>
      </c>
      <c r="H277" s="108">
        <f t="shared" si="88"/>
        <v>0</v>
      </c>
      <c r="I277" s="108">
        <f t="shared" si="89"/>
        <v>0</v>
      </c>
      <c r="J277" s="108">
        <f t="shared" si="90"/>
        <v>19.86</v>
      </c>
      <c r="K277" s="266">
        <f t="shared" si="91"/>
        <v>79443.971999999994</v>
      </c>
      <c r="L277" s="114" t="s">
        <v>14</v>
      </c>
    </row>
    <row r="278" spans="1:12">
      <c r="A278" s="103"/>
      <c r="B278" s="130" t="s">
        <v>13</v>
      </c>
      <c r="C278" s="117">
        <v>0.14000000000000001</v>
      </c>
      <c r="D278" s="117"/>
      <c r="E278" s="119">
        <v>4174.37</v>
      </c>
      <c r="F278" s="119">
        <v>3808.45</v>
      </c>
      <c r="G278" s="119">
        <f t="shared" si="87"/>
        <v>0</v>
      </c>
      <c r="H278" s="119">
        <f t="shared" si="88"/>
        <v>0</v>
      </c>
      <c r="I278" s="119">
        <f t="shared" si="89"/>
        <v>0</v>
      </c>
      <c r="J278" s="119">
        <f t="shared" si="90"/>
        <v>0.14000000000000001</v>
      </c>
      <c r="K278" s="267">
        <f t="shared" si="91"/>
        <v>533.18299999999999</v>
      </c>
      <c r="L278" s="115">
        <f>I281+I282+I283+I284+I285+I286+I297+I287+I288+I289+I290+I291+I292+I293+I294+I295+I296</f>
        <v>8990.6800000000076</v>
      </c>
    </row>
    <row r="279" spans="1:12">
      <c r="A279" s="154"/>
      <c r="B279" s="117" t="s">
        <v>13</v>
      </c>
      <c r="C279" s="258">
        <v>50.28</v>
      </c>
      <c r="D279" s="118">
        <v>50.28</v>
      </c>
      <c r="E279" s="257">
        <v>3800</v>
      </c>
      <c r="F279" s="119">
        <v>3304</v>
      </c>
      <c r="G279" s="119">
        <f t="shared" si="87"/>
        <v>191064</v>
      </c>
      <c r="H279" s="119">
        <f t="shared" si="88"/>
        <v>166125.12</v>
      </c>
      <c r="I279" s="119">
        <f t="shared" si="89"/>
        <v>24938.880000000005</v>
      </c>
      <c r="J279" s="119">
        <f t="shared" si="90"/>
        <v>0</v>
      </c>
      <c r="K279" s="267">
        <f t="shared" si="91"/>
        <v>0</v>
      </c>
      <c r="L279" s="260"/>
    </row>
    <row r="280" spans="1:12">
      <c r="A280" s="154"/>
      <c r="B280" s="117" t="s">
        <v>13</v>
      </c>
      <c r="C280" s="119"/>
      <c r="D280" s="119"/>
      <c r="E280" s="119"/>
      <c r="F280" s="119"/>
      <c r="G280" s="119">
        <f t="shared" si="87"/>
        <v>0</v>
      </c>
      <c r="H280" s="119">
        <f t="shared" si="88"/>
        <v>0</v>
      </c>
      <c r="I280" s="119">
        <f t="shared" si="89"/>
        <v>0</v>
      </c>
      <c r="J280" s="119">
        <f t="shared" si="90"/>
        <v>0</v>
      </c>
      <c r="K280" s="267">
        <f t="shared" si="91"/>
        <v>0</v>
      </c>
      <c r="L280" s="260"/>
    </row>
    <row r="281" spans="1:12">
      <c r="A281" s="154"/>
      <c r="B281" s="117" t="s">
        <v>15</v>
      </c>
      <c r="C281" s="258"/>
      <c r="D281" s="118"/>
      <c r="E281" s="169"/>
      <c r="F281" s="264"/>
      <c r="G281" s="169">
        <f t="shared" si="87"/>
        <v>0</v>
      </c>
      <c r="H281" s="169">
        <f t="shared" si="88"/>
        <v>0</v>
      </c>
      <c r="I281" s="119">
        <f t="shared" si="89"/>
        <v>0</v>
      </c>
      <c r="J281" s="119">
        <f t="shared" si="90"/>
        <v>0</v>
      </c>
      <c r="K281" s="119">
        <f t="shared" si="91"/>
        <v>0</v>
      </c>
      <c r="L281" s="100"/>
    </row>
    <row r="282" spans="1:12">
      <c r="A282" s="103"/>
      <c r="B282" s="259" t="s">
        <v>15</v>
      </c>
      <c r="C282" s="108"/>
      <c r="D282" s="108"/>
      <c r="E282" s="169"/>
      <c r="F282" s="116"/>
      <c r="G282" s="119">
        <f t="shared" si="87"/>
        <v>0</v>
      </c>
      <c r="H282" s="119">
        <f t="shared" si="88"/>
        <v>0</v>
      </c>
      <c r="I282" s="119">
        <f t="shared" si="89"/>
        <v>0</v>
      </c>
      <c r="J282" s="119">
        <f t="shared" si="90"/>
        <v>0</v>
      </c>
      <c r="K282" s="119">
        <f t="shared" si="91"/>
        <v>0</v>
      </c>
      <c r="L282" s="115"/>
    </row>
    <row r="283" spans="1:12">
      <c r="A283" s="103"/>
      <c r="B283" s="107" t="s">
        <v>15</v>
      </c>
      <c r="C283" s="108"/>
      <c r="D283" s="108"/>
      <c r="E283" s="119"/>
      <c r="F283" s="108"/>
      <c r="G283" s="120">
        <f t="shared" si="87"/>
        <v>0</v>
      </c>
      <c r="H283" s="118">
        <f t="shared" si="88"/>
        <v>0</v>
      </c>
      <c r="I283" s="120">
        <f t="shared" si="89"/>
        <v>0</v>
      </c>
      <c r="J283" s="120">
        <f t="shared" si="90"/>
        <v>0</v>
      </c>
      <c r="K283" s="170">
        <f t="shared" si="91"/>
        <v>0</v>
      </c>
      <c r="L283" s="122"/>
    </row>
    <row r="284" spans="1:12">
      <c r="A284" s="103"/>
      <c r="B284" s="108" t="s">
        <v>15</v>
      </c>
      <c r="C284" s="108"/>
      <c r="D284" s="108"/>
      <c r="E284" s="169"/>
      <c r="F284" s="108"/>
      <c r="G284" s="109">
        <f t="shared" si="87"/>
        <v>0</v>
      </c>
      <c r="H284" s="108">
        <f t="shared" si="88"/>
        <v>0</v>
      </c>
      <c r="I284" s="109">
        <f t="shared" si="89"/>
        <v>0</v>
      </c>
      <c r="J284" s="109">
        <f t="shared" si="90"/>
        <v>0</v>
      </c>
      <c r="K284" s="111">
        <f t="shared" si="91"/>
        <v>0</v>
      </c>
      <c r="L284" s="100"/>
    </row>
    <row r="285" spans="1:12">
      <c r="A285" s="103"/>
      <c r="B285" s="108" t="s">
        <v>15</v>
      </c>
      <c r="C285" s="108"/>
      <c r="D285" s="108"/>
      <c r="E285" s="169"/>
      <c r="F285" s="108"/>
      <c r="G285" s="109">
        <f t="shared" si="87"/>
        <v>0</v>
      </c>
      <c r="H285" s="108">
        <f t="shared" si="88"/>
        <v>0</v>
      </c>
      <c r="I285" s="109">
        <f t="shared" si="89"/>
        <v>0</v>
      </c>
      <c r="J285" s="109">
        <f t="shared" si="90"/>
        <v>0</v>
      </c>
      <c r="K285" s="111">
        <f t="shared" si="91"/>
        <v>0</v>
      </c>
      <c r="L285" s="100">
        <f>D272</f>
        <v>50.28</v>
      </c>
    </row>
    <row r="286" spans="1:12">
      <c r="A286" s="103"/>
      <c r="B286" s="108" t="s">
        <v>15</v>
      </c>
      <c r="C286" s="108"/>
      <c r="D286" s="108"/>
      <c r="E286" s="119"/>
      <c r="F286" s="108"/>
      <c r="G286" s="109">
        <f t="shared" si="87"/>
        <v>0</v>
      </c>
      <c r="H286" s="108">
        <f t="shared" si="88"/>
        <v>0</v>
      </c>
      <c r="I286" s="109">
        <f t="shared" si="89"/>
        <v>0</v>
      </c>
      <c r="J286" s="109">
        <f t="shared" si="90"/>
        <v>0</v>
      </c>
      <c r="K286" s="111">
        <f t="shared" si="91"/>
        <v>0</v>
      </c>
      <c r="L286" s="122"/>
    </row>
    <row r="287" spans="1:12">
      <c r="A287" s="123"/>
      <c r="B287" s="107" t="s">
        <v>15</v>
      </c>
      <c r="C287" s="108"/>
      <c r="D287" s="108"/>
      <c r="E287" s="169"/>
      <c r="F287" s="108"/>
      <c r="G287" s="109">
        <f t="shared" si="87"/>
        <v>0</v>
      </c>
      <c r="H287" s="108">
        <f t="shared" si="88"/>
        <v>0</v>
      </c>
      <c r="I287" s="109">
        <f t="shared" si="89"/>
        <v>0</v>
      </c>
      <c r="J287" s="109">
        <f t="shared" si="90"/>
        <v>0</v>
      </c>
      <c r="K287" s="111">
        <f t="shared" si="91"/>
        <v>0</v>
      </c>
      <c r="L287" s="122"/>
    </row>
    <row r="288" spans="1:12">
      <c r="A288" s="123"/>
      <c r="B288" s="108" t="s">
        <v>15</v>
      </c>
      <c r="C288" s="108"/>
      <c r="D288" s="108"/>
      <c r="E288" s="169"/>
      <c r="F288" s="108"/>
      <c r="G288" s="109">
        <f t="shared" si="87"/>
        <v>0</v>
      </c>
      <c r="H288" s="108">
        <f t="shared" si="88"/>
        <v>0</v>
      </c>
      <c r="I288" s="109">
        <f t="shared" si="89"/>
        <v>0</v>
      </c>
      <c r="J288" s="109">
        <f t="shared" si="90"/>
        <v>0</v>
      </c>
      <c r="K288" s="111">
        <f t="shared" si="91"/>
        <v>0</v>
      </c>
      <c r="L288" s="122"/>
    </row>
    <row r="289" spans="1:12">
      <c r="A289" s="123"/>
      <c r="B289" s="108" t="s">
        <v>15</v>
      </c>
      <c r="C289" s="108"/>
      <c r="D289" s="108"/>
      <c r="E289" s="119"/>
      <c r="F289" s="108"/>
      <c r="G289" s="109">
        <f t="shared" si="87"/>
        <v>0</v>
      </c>
      <c r="H289" s="108">
        <f t="shared" si="88"/>
        <v>0</v>
      </c>
      <c r="I289" s="109">
        <f t="shared" si="89"/>
        <v>0</v>
      </c>
      <c r="J289" s="109">
        <f t="shared" si="90"/>
        <v>0</v>
      </c>
      <c r="K289" s="111">
        <f t="shared" si="91"/>
        <v>0</v>
      </c>
      <c r="L289" s="122"/>
    </row>
    <row r="290" spans="1:12">
      <c r="A290" s="123"/>
      <c r="B290" s="108" t="s">
        <v>15</v>
      </c>
      <c r="C290" s="108"/>
      <c r="D290" s="108"/>
      <c r="E290" s="169"/>
      <c r="F290" s="108"/>
      <c r="G290" s="109">
        <f t="shared" si="87"/>
        <v>0</v>
      </c>
      <c r="H290" s="108">
        <f t="shared" si="88"/>
        <v>0</v>
      </c>
      <c r="I290" s="109">
        <f t="shared" si="89"/>
        <v>0</v>
      </c>
      <c r="J290" s="109">
        <f t="shared" si="90"/>
        <v>0</v>
      </c>
      <c r="K290" s="111">
        <f t="shared" si="91"/>
        <v>0</v>
      </c>
      <c r="L290" s="122">
        <f>D281+D282+D283+D284+D285+D286+D287+D288+D289+D290+D291+D292+D293+D294+D295+D296</f>
        <v>292</v>
      </c>
    </row>
    <row r="291" spans="1:12">
      <c r="A291" s="123"/>
      <c r="B291" s="108" t="s">
        <v>15</v>
      </c>
      <c r="C291" s="108"/>
      <c r="D291" s="108"/>
      <c r="E291" s="169"/>
      <c r="F291" s="108"/>
      <c r="G291" s="109">
        <f t="shared" si="87"/>
        <v>0</v>
      </c>
      <c r="H291" s="108">
        <f t="shared" si="88"/>
        <v>0</v>
      </c>
      <c r="I291" s="108">
        <f t="shared" si="89"/>
        <v>0</v>
      </c>
      <c r="J291" s="108">
        <f t="shared" si="90"/>
        <v>0</v>
      </c>
      <c r="K291" s="168">
        <f t="shared" si="91"/>
        <v>0</v>
      </c>
      <c r="L291" s="122"/>
    </row>
    <row r="292" spans="1:12">
      <c r="A292" s="123"/>
      <c r="B292" s="107" t="s">
        <v>15</v>
      </c>
      <c r="C292" s="108">
        <v>365</v>
      </c>
      <c r="D292" s="108">
        <v>292</v>
      </c>
      <c r="E292" s="261">
        <v>195.55</v>
      </c>
      <c r="F292" s="108">
        <v>164.76</v>
      </c>
      <c r="G292" s="109">
        <f t="shared" si="87"/>
        <v>57100.600000000006</v>
      </c>
      <c r="H292" s="108">
        <f t="shared" si="88"/>
        <v>48109.919999999998</v>
      </c>
      <c r="I292" s="119">
        <f t="shared" si="89"/>
        <v>8990.6800000000076</v>
      </c>
      <c r="J292" s="119">
        <f t="shared" si="90"/>
        <v>73</v>
      </c>
      <c r="K292" s="119">
        <f t="shared" si="91"/>
        <v>12027.48</v>
      </c>
      <c r="L292" s="122"/>
    </row>
    <row r="293" spans="1:12">
      <c r="A293" s="123"/>
      <c r="B293" s="108" t="s">
        <v>15</v>
      </c>
      <c r="C293" s="108">
        <v>514</v>
      </c>
      <c r="D293" s="108"/>
      <c r="E293" s="261"/>
      <c r="F293" s="108">
        <v>165.33</v>
      </c>
      <c r="G293" s="109">
        <f t="shared" si="87"/>
        <v>0</v>
      </c>
      <c r="H293" s="108">
        <f t="shared" si="88"/>
        <v>0</v>
      </c>
      <c r="I293" s="119">
        <f t="shared" si="89"/>
        <v>0</v>
      </c>
      <c r="J293" s="119">
        <f t="shared" si="90"/>
        <v>514</v>
      </c>
      <c r="K293" s="119">
        <f t="shared" si="91"/>
        <v>84979.62000000001</v>
      </c>
      <c r="L293" s="122"/>
    </row>
    <row r="294" spans="1:12">
      <c r="A294" s="123"/>
      <c r="B294" s="108" t="s">
        <v>15</v>
      </c>
      <c r="C294" s="108"/>
      <c r="D294" s="108"/>
      <c r="E294" s="261"/>
      <c r="F294" s="108"/>
      <c r="G294" s="109">
        <f t="shared" si="87"/>
        <v>0</v>
      </c>
      <c r="H294" s="108">
        <f t="shared" si="88"/>
        <v>0</v>
      </c>
      <c r="I294" s="119">
        <f t="shared" si="89"/>
        <v>0</v>
      </c>
      <c r="J294" s="119">
        <f t="shared" si="90"/>
        <v>0</v>
      </c>
      <c r="K294" s="119">
        <f t="shared" si="91"/>
        <v>0</v>
      </c>
      <c r="L294" s="122"/>
    </row>
    <row r="295" spans="1:12">
      <c r="A295" s="123"/>
      <c r="B295" s="108" t="s">
        <v>15</v>
      </c>
      <c r="C295" s="108"/>
      <c r="D295" s="108"/>
      <c r="E295" s="261"/>
      <c r="F295" s="108"/>
      <c r="G295" s="109">
        <f t="shared" si="87"/>
        <v>0</v>
      </c>
      <c r="H295" s="108">
        <f t="shared" si="88"/>
        <v>0</v>
      </c>
      <c r="I295" s="119">
        <f t="shared" si="89"/>
        <v>0</v>
      </c>
      <c r="J295" s="119">
        <f t="shared" si="90"/>
        <v>0</v>
      </c>
      <c r="K295" s="119">
        <f t="shared" si="91"/>
        <v>0</v>
      </c>
      <c r="L295" s="122"/>
    </row>
    <row r="296" spans="1:12">
      <c r="A296" s="123"/>
      <c r="B296" s="108" t="s">
        <v>15</v>
      </c>
      <c r="C296" s="108"/>
      <c r="D296" s="108"/>
      <c r="E296" s="261"/>
      <c r="F296" s="108"/>
      <c r="G296" s="109">
        <f t="shared" si="87"/>
        <v>0</v>
      </c>
      <c r="H296" s="108">
        <f t="shared" si="88"/>
        <v>0</v>
      </c>
      <c r="I296" s="119">
        <f t="shared" si="89"/>
        <v>0</v>
      </c>
      <c r="J296" s="119">
        <f t="shared" si="90"/>
        <v>0</v>
      </c>
      <c r="K296" s="119">
        <f t="shared" si="91"/>
        <v>0</v>
      </c>
      <c r="L296" s="122"/>
    </row>
    <row r="297" spans="1:12">
      <c r="A297" s="107">
        <v>2</v>
      </c>
      <c r="B297" s="124" t="s">
        <v>16</v>
      </c>
      <c r="C297" s="282"/>
      <c r="D297" s="282"/>
      <c r="E297" s="282"/>
      <c r="F297" s="282"/>
      <c r="G297" s="282"/>
      <c r="H297" s="282"/>
      <c r="I297" s="136"/>
      <c r="J297" s="262"/>
      <c r="K297" s="263"/>
      <c r="L297" s="100"/>
    </row>
    <row r="298" spans="1:12">
      <c r="A298" s="178">
        <v>3</v>
      </c>
      <c r="B298" s="126" t="s">
        <v>17</v>
      </c>
      <c r="C298" s="127">
        <v>44</v>
      </c>
      <c r="D298" s="127"/>
      <c r="E298" s="127"/>
      <c r="F298" s="127">
        <v>6</v>
      </c>
      <c r="G298" s="126">
        <f t="shared" ref="G298:G348" si="92">D298*E298</f>
        <v>0</v>
      </c>
      <c r="H298" s="126">
        <f t="shared" ref="H298:H319" si="93">D298*F298</f>
        <v>0</v>
      </c>
      <c r="I298" s="126">
        <f t="shared" ref="I298:I341" si="94">G298-H298</f>
        <v>0</v>
      </c>
      <c r="J298" s="126">
        <f t="shared" ref="J298:J300" si="95">C298-D298</f>
        <v>44</v>
      </c>
      <c r="K298" s="126">
        <f t="shared" ref="K298:K349" si="96">F298*J298</f>
        <v>264</v>
      </c>
      <c r="L298" s="100"/>
    </row>
    <row r="299" spans="1:12">
      <c r="A299" s="106">
        <v>4</v>
      </c>
      <c r="B299" s="268" t="s">
        <v>18</v>
      </c>
      <c r="C299" s="126">
        <v>7500</v>
      </c>
      <c r="D299" s="126"/>
      <c r="E299" s="126"/>
      <c r="F299" s="129">
        <v>10.77</v>
      </c>
      <c r="G299" s="126">
        <f t="shared" si="92"/>
        <v>0</v>
      </c>
      <c r="H299" s="126">
        <f t="shared" si="93"/>
        <v>0</v>
      </c>
      <c r="I299" s="126">
        <f t="shared" si="94"/>
        <v>0</v>
      </c>
      <c r="J299" s="126">
        <f t="shared" si="95"/>
        <v>7500</v>
      </c>
      <c r="K299" s="126">
        <f t="shared" si="96"/>
        <v>80775</v>
      </c>
      <c r="L299" s="100"/>
    </row>
    <row r="300" spans="1:12">
      <c r="A300" s="106"/>
      <c r="B300" s="128" t="s">
        <v>18</v>
      </c>
      <c r="C300" s="126">
        <v>2181</v>
      </c>
      <c r="D300" s="126">
        <v>292</v>
      </c>
      <c r="E300" s="126"/>
      <c r="F300" s="129">
        <v>10.4</v>
      </c>
      <c r="G300" s="126">
        <f t="shared" si="92"/>
        <v>0</v>
      </c>
      <c r="H300" s="126">
        <f t="shared" si="93"/>
        <v>3036.8</v>
      </c>
      <c r="I300" s="126">
        <f t="shared" si="94"/>
        <v>-3036.8</v>
      </c>
      <c r="J300" s="126">
        <f t="shared" si="95"/>
        <v>1889</v>
      </c>
      <c r="K300" s="126">
        <f t="shared" si="96"/>
        <v>19645.600000000002</v>
      </c>
      <c r="L300" s="100"/>
    </row>
    <row r="301" spans="1:12">
      <c r="A301" s="106">
        <v>5</v>
      </c>
      <c r="B301" s="130" t="s">
        <v>19</v>
      </c>
      <c r="C301" s="134">
        <v>5</v>
      </c>
      <c r="D301" s="125"/>
      <c r="E301" s="125">
        <v>220</v>
      </c>
      <c r="F301" s="131">
        <v>150.12</v>
      </c>
      <c r="G301" s="126">
        <f t="shared" si="92"/>
        <v>0</v>
      </c>
      <c r="H301" s="126">
        <f t="shared" si="93"/>
        <v>0</v>
      </c>
      <c r="I301" s="126">
        <f t="shared" si="94"/>
        <v>0</v>
      </c>
      <c r="J301" s="126">
        <f>C301-D301</f>
        <v>5</v>
      </c>
      <c r="K301" s="126">
        <f t="shared" si="96"/>
        <v>750.6</v>
      </c>
      <c r="L301" s="100"/>
    </row>
    <row r="302" spans="1:12">
      <c r="A302" s="103"/>
      <c r="B302" s="124" t="s">
        <v>20</v>
      </c>
      <c r="C302" s="132">
        <v>81</v>
      </c>
      <c r="D302" s="132"/>
      <c r="E302" s="132">
        <v>25</v>
      </c>
      <c r="F302" s="133">
        <v>16.95</v>
      </c>
      <c r="G302" s="125">
        <f t="shared" si="92"/>
        <v>0</v>
      </c>
      <c r="H302" s="125">
        <f t="shared" si="93"/>
        <v>0</v>
      </c>
      <c r="I302" s="125">
        <f t="shared" si="94"/>
        <v>0</v>
      </c>
      <c r="J302" s="134">
        <f t="shared" ref="J302:J304" si="97">C302-D302</f>
        <v>81</v>
      </c>
      <c r="K302" s="126">
        <f t="shared" si="96"/>
        <v>1372.95</v>
      </c>
      <c r="L302" s="100"/>
    </row>
    <row r="303" spans="1:12">
      <c r="A303" s="106">
        <v>6</v>
      </c>
      <c r="B303" s="107" t="s">
        <v>21</v>
      </c>
      <c r="C303" s="103">
        <v>6</v>
      </c>
      <c r="D303" s="103"/>
      <c r="E303" s="103"/>
      <c r="F303" s="103">
        <v>0</v>
      </c>
      <c r="G303" s="135">
        <f t="shared" si="92"/>
        <v>0</v>
      </c>
      <c r="H303" s="136">
        <f t="shared" si="93"/>
        <v>0</v>
      </c>
      <c r="I303" s="135">
        <f t="shared" si="94"/>
        <v>0</v>
      </c>
      <c r="J303" s="132">
        <f t="shared" si="97"/>
        <v>6</v>
      </c>
      <c r="K303" s="126">
        <f t="shared" si="96"/>
        <v>0</v>
      </c>
      <c r="L303" s="100"/>
    </row>
    <row r="304" spans="1:12">
      <c r="A304" s="103"/>
      <c r="B304" s="123" t="s">
        <v>21</v>
      </c>
      <c r="C304" s="123">
        <v>19</v>
      </c>
      <c r="D304" s="123">
        <v>5</v>
      </c>
      <c r="E304" s="137">
        <v>40</v>
      </c>
      <c r="F304" s="123">
        <v>20.5</v>
      </c>
      <c r="G304" s="103">
        <f t="shared" si="92"/>
        <v>200</v>
      </c>
      <c r="H304" s="123">
        <f t="shared" si="93"/>
        <v>102.5</v>
      </c>
      <c r="I304" s="103">
        <f t="shared" si="94"/>
        <v>97.5</v>
      </c>
      <c r="J304" s="105">
        <f t="shared" si="97"/>
        <v>14</v>
      </c>
      <c r="K304" s="126">
        <f t="shared" si="96"/>
        <v>287</v>
      </c>
      <c r="L304" s="100"/>
    </row>
    <row r="305" spans="1:12">
      <c r="A305" s="103"/>
      <c r="B305" s="123" t="s">
        <v>104</v>
      </c>
      <c r="C305" s="123">
        <v>40</v>
      </c>
      <c r="D305" s="123">
        <v>40</v>
      </c>
      <c r="E305" s="103">
        <v>420</v>
      </c>
      <c r="F305" s="123">
        <v>375</v>
      </c>
      <c r="G305" s="103">
        <f t="shared" si="92"/>
        <v>16800</v>
      </c>
      <c r="H305" s="123">
        <f t="shared" si="93"/>
        <v>15000</v>
      </c>
      <c r="I305" s="103">
        <f t="shared" si="94"/>
        <v>1800</v>
      </c>
      <c r="J305" s="105">
        <f>C305-D305</f>
        <v>0</v>
      </c>
      <c r="K305" s="126">
        <f t="shared" si="96"/>
        <v>0</v>
      </c>
      <c r="L305" s="100"/>
    </row>
    <row r="306" spans="1:12">
      <c r="A306" s="106">
        <v>7</v>
      </c>
      <c r="B306" s="121" t="s">
        <v>22</v>
      </c>
      <c r="C306" s="137">
        <v>8960</v>
      </c>
      <c r="D306" s="137">
        <v>10</v>
      </c>
      <c r="E306" s="137"/>
      <c r="F306" s="137">
        <v>0.96</v>
      </c>
      <c r="G306" s="137">
        <f t="shared" si="92"/>
        <v>0</v>
      </c>
      <c r="H306" s="138">
        <f t="shared" si="93"/>
        <v>9.6</v>
      </c>
      <c r="I306" s="137">
        <f t="shared" si="94"/>
        <v>-9.6</v>
      </c>
      <c r="J306" s="137">
        <f t="shared" ref="J306:J334" si="98">C306-D306</f>
        <v>8950</v>
      </c>
      <c r="K306" s="126">
        <f t="shared" si="96"/>
        <v>8592</v>
      </c>
      <c r="L306" s="100"/>
    </row>
    <row r="307" spans="1:12">
      <c r="A307" s="106">
        <v>8</v>
      </c>
      <c r="B307" s="106" t="s">
        <v>23</v>
      </c>
      <c r="C307" s="105">
        <v>104</v>
      </c>
      <c r="D307" s="105">
        <v>47</v>
      </c>
      <c r="E307" s="105">
        <v>25</v>
      </c>
      <c r="F307" s="105">
        <v>16.149999999999999</v>
      </c>
      <c r="G307" s="105">
        <f t="shared" si="92"/>
        <v>1175</v>
      </c>
      <c r="H307" s="124">
        <f t="shared" si="93"/>
        <v>759.05</v>
      </c>
      <c r="I307" s="105">
        <f t="shared" si="94"/>
        <v>415.95000000000005</v>
      </c>
      <c r="J307" s="133">
        <f t="shared" si="98"/>
        <v>57</v>
      </c>
      <c r="K307" s="126">
        <f t="shared" si="96"/>
        <v>920.55</v>
      </c>
      <c r="L307" s="100"/>
    </row>
    <row r="308" spans="1:12">
      <c r="A308" s="106"/>
      <c r="B308" s="103" t="s">
        <v>23</v>
      </c>
      <c r="C308" s="132">
        <v>43</v>
      </c>
      <c r="D308" s="132">
        <v>43</v>
      </c>
      <c r="E308" s="132">
        <v>25</v>
      </c>
      <c r="F308" s="132">
        <v>17.5</v>
      </c>
      <c r="G308" s="105">
        <f t="shared" si="92"/>
        <v>1075</v>
      </c>
      <c r="H308" s="124">
        <f t="shared" si="93"/>
        <v>752.5</v>
      </c>
      <c r="I308" s="105">
        <f t="shared" si="94"/>
        <v>322.5</v>
      </c>
      <c r="J308" s="133">
        <f t="shared" si="98"/>
        <v>0</v>
      </c>
      <c r="K308" s="126">
        <f t="shared" si="96"/>
        <v>0</v>
      </c>
      <c r="L308" s="100"/>
    </row>
    <row r="309" spans="1:12">
      <c r="A309" s="106"/>
      <c r="B309" s="103" t="s">
        <v>24</v>
      </c>
      <c r="C309" s="132">
        <v>117</v>
      </c>
      <c r="D309" s="132">
        <v>6</v>
      </c>
      <c r="E309" s="132"/>
      <c r="F309" s="132">
        <v>280</v>
      </c>
      <c r="G309" s="105"/>
      <c r="H309" s="124"/>
      <c r="I309" s="105"/>
      <c r="J309" s="133">
        <f t="shared" si="98"/>
        <v>111</v>
      </c>
      <c r="K309" s="126">
        <f t="shared" si="96"/>
        <v>31080</v>
      </c>
      <c r="L309" s="100"/>
    </row>
    <row r="310" spans="1:12">
      <c r="A310" s="106">
        <v>9</v>
      </c>
      <c r="B310" s="121" t="s">
        <v>25</v>
      </c>
      <c r="C310" s="137">
        <v>3548</v>
      </c>
      <c r="D310" s="137">
        <v>90</v>
      </c>
      <c r="E310" s="137"/>
      <c r="F310" s="137">
        <v>0.99</v>
      </c>
      <c r="G310" s="137">
        <f t="shared" si="92"/>
        <v>0</v>
      </c>
      <c r="H310" s="138">
        <f t="shared" si="93"/>
        <v>89.1</v>
      </c>
      <c r="I310" s="137">
        <f t="shared" si="94"/>
        <v>-89.1</v>
      </c>
      <c r="J310" s="139">
        <f t="shared" si="98"/>
        <v>3458</v>
      </c>
      <c r="K310" s="126">
        <f t="shared" si="96"/>
        <v>3423.42</v>
      </c>
      <c r="L310" s="100"/>
    </row>
    <row r="311" spans="1:12">
      <c r="A311" s="106">
        <v>10</v>
      </c>
      <c r="B311" s="107" t="s">
        <v>58</v>
      </c>
      <c r="C311" s="123">
        <v>965</v>
      </c>
      <c r="D311" s="123">
        <v>55</v>
      </c>
      <c r="E311" s="103"/>
      <c r="F311" s="123">
        <v>3.21</v>
      </c>
      <c r="G311" s="103">
        <f t="shared" si="92"/>
        <v>0</v>
      </c>
      <c r="H311" s="123">
        <f t="shared" si="93"/>
        <v>176.55</v>
      </c>
      <c r="I311" s="103">
        <f t="shared" si="94"/>
        <v>-176.55</v>
      </c>
      <c r="J311" s="105">
        <f t="shared" si="98"/>
        <v>910</v>
      </c>
      <c r="K311" s="126">
        <f t="shared" si="96"/>
        <v>2921.1</v>
      </c>
      <c r="L311" s="100"/>
    </row>
    <row r="312" spans="1:12">
      <c r="A312" s="106"/>
      <c r="B312" s="123" t="s">
        <v>58</v>
      </c>
      <c r="C312" s="123">
        <v>4900</v>
      </c>
      <c r="D312" s="123"/>
      <c r="E312" s="103"/>
      <c r="F312" s="123">
        <v>5.69</v>
      </c>
      <c r="G312" s="103">
        <f t="shared" si="92"/>
        <v>0</v>
      </c>
      <c r="H312" s="123">
        <f t="shared" si="93"/>
        <v>0</v>
      </c>
      <c r="I312" s="103">
        <f t="shared" si="94"/>
        <v>0</v>
      </c>
      <c r="J312" s="105">
        <f t="shared" si="98"/>
        <v>4900</v>
      </c>
      <c r="K312" s="126">
        <f t="shared" si="96"/>
        <v>27881.000000000004</v>
      </c>
      <c r="L312" s="100"/>
    </row>
    <row r="313" spans="1:12">
      <c r="A313" s="103"/>
      <c r="B313" s="137" t="s">
        <v>27</v>
      </c>
      <c r="C313" s="137">
        <v>87</v>
      </c>
      <c r="D313" s="137"/>
      <c r="E313" s="137"/>
      <c r="F313" s="137">
        <v>5.5</v>
      </c>
      <c r="G313" s="137">
        <f t="shared" si="92"/>
        <v>0</v>
      </c>
      <c r="H313" s="138">
        <f t="shared" si="93"/>
        <v>0</v>
      </c>
      <c r="I313" s="137">
        <f t="shared" si="94"/>
        <v>0</v>
      </c>
      <c r="J313" s="137">
        <f t="shared" si="98"/>
        <v>87</v>
      </c>
      <c r="K313" s="126">
        <f t="shared" si="96"/>
        <v>478.5</v>
      </c>
      <c r="L313" s="100"/>
    </row>
    <row r="314" spans="1:12">
      <c r="A314" s="106">
        <v>11</v>
      </c>
      <c r="B314" s="121" t="s">
        <v>28</v>
      </c>
      <c r="C314" s="137">
        <v>8</v>
      </c>
      <c r="D314" s="137"/>
      <c r="E314" s="137">
        <v>35</v>
      </c>
      <c r="F314" s="137">
        <v>18.829999999999998</v>
      </c>
      <c r="G314" s="137">
        <f t="shared" si="92"/>
        <v>0</v>
      </c>
      <c r="H314" s="138">
        <f t="shared" si="93"/>
        <v>0</v>
      </c>
      <c r="I314" s="137">
        <f t="shared" si="94"/>
        <v>0</v>
      </c>
      <c r="J314" s="139">
        <f t="shared" si="98"/>
        <v>8</v>
      </c>
      <c r="K314" s="126">
        <f t="shared" si="96"/>
        <v>150.63999999999999</v>
      </c>
      <c r="L314" s="100"/>
    </row>
    <row r="315" spans="1:12">
      <c r="A315" s="106"/>
      <c r="B315" s="137" t="s">
        <v>105</v>
      </c>
      <c r="C315" s="140">
        <v>82</v>
      </c>
      <c r="D315" s="140">
        <v>24</v>
      </c>
      <c r="E315" s="140"/>
      <c r="F315" s="139">
        <v>13.3</v>
      </c>
      <c r="G315" s="126">
        <f t="shared" si="92"/>
        <v>0</v>
      </c>
      <c r="H315" s="126">
        <f t="shared" si="93"/>
        <v>319.20000000000005</v>
      </c>
      <c r="I315" s="141">
        <f t="shared" si="94"/>
        <v>-319.20000000000005</v>
      </c>
      <c r="J315" s="139">
        <f t="shared" si="98"/>
        <v>58</v>
      </c>
      <c r="K315" s="126">
        <f t="shared" si="96"/>
        <v>771.40000000000009</v>
      </c>
      <c r="L315" s="100"/>
    </row>
    <row r="316" spans="1:12">
      <c r="A316" s="106"/>
      <c r="B316" s="142" t="s">
        <v>57</v>
      </c>
      <c r="C316" s="140"/>
      <c r="D316" s="140"/>
      <c r="E316" s="140"/>
      <c r="F316" s="139">
        <v>13.3</v>
      </c>
      <c r="G316" s="148">
        <f t="shared" si="92"/>
        <v>0</v>
      </c>
      <c r="H316" s="148">
        <f t="shared" si="93"/>
        <v>0</v>
      </c>
      <c r="I316" s="143">
        <f t="shared" si="94"/>
        <v>0</v>
      </c>
      <c r="J316" s="256">
        <f t="shared" si="98"/>
        <v>0</v>
      </c>
      <c r="K316" s="148">
        <f t="shared" si="96"/>
        <v>0</v>
      </c>
      <c r="L316" s="100"/>
    </row>
    <row r="317" spans="1:12">
      <c r="A317" s="103"/>
      <c r="B317" s="137" t="s">
        <v>106</v>
      </c>
      <c r="C317" s="140">
        <v>3</v>
      </c>
      <c r="D317" s="140"/>
      <c r="E317" s="140"/>
      <c r="F317" s="139">
        <v>23.75</v>
      </c>
      <c r="G317" s="126">
        <f t="shared" si="92"/>
        <v>0</v>
      </c>
      <c r="H317" s="126">
        <f t="shared" si="93"/>
        <v>0</v>
      </c>
      <c r="I317" s="126">
        <f t="shared" si="94"/>
        <v>0</v>
      </c>
      <c r="J317" s="126">
        <f t="shared" si="98"/>
        <v>3</v>
      </c>
      <c r="K317" s="126">
        <f t="shared" si="96"/>
        <v>71.25</v>
      </c>
      <c r="L317" s="100"/>
    </row>
    <row r="318" spans="1:12">
      <c r="A318" s="103"/>
      <c r="B318" s="137" t="s">
        <v>107</v>
      </c>
      <c r="C318" s="137">
        <v>51</v>
      </c>
      <c r="D318" s="137"/>
      <c r="E318" s="137"/>
      <c r="F318" s="142">
        <v>8</v>
      </c>
      <c r="G318" s="126">
        <f t="shared" si="92"/>
        <v>0</v>
      </c>
      <c r="H318" s="126">
        <f t="shared" si="93"/>
        <v>0</v>
      </c>
      <c r="I318" s="126">
        <f t="shared" si="94"/>
        <v>0</v>
      </c>
      <c r="J318" s="126">
        <f t="shared" si="98"/>
        <v>51</v>
      </c>
      <c r="K318" s="126">
        <f t="shared" si="96"/>
        <v>408</v>
      </c>
      <c r="L318" s="100"/>
    </row>
    <row r="319" spans="1:12">
      <c r="A319" s="103"/>
      <c r="B319" s="137" t="s">
        <v>108</v>
      </c>
      <c r="C319" s="138">
        <v>5</v>
      </c>
      <c r="D319" s="138">
        <v>1</v>
      </c>
      <c r="E319" s="138"/>
      <c r="F319" s="128">
        <v>10.65</v>
      </c>
      <c r="G319" s="126">
        <f t="shared" si="92"/>
        <v>0</v>
      </c>
      <c r="H319" s="126">
        <f t="shared" si="93"/>
        <v>10.65</v>
      </c>
      <c r="I319" s="126">
        <f t="shared" si="94"/>
        <v>-10.65</v>
      </c>
      <c r="J319" s="126">
        <f t="shared" si="98"/>
        <v>4</v>
      </c>
      <c r="K319" s="126">
        <f t="shared" si="96"/>
        <v>42.6</v>
      </c>
      <c r="L319" s="100"/>
    </row>
    <row r="320" spans="1:12">
      <c r="A320" s="103"/>
      <c r="B320" s="137" t="s">
        <v>59</v>
      </c>
      <c r="C320" s="138"/>
      <c r="D320" s="138"/>
      <c r="E320" s="138"/>
      <c r="F320" s="128">
        <v>10.75</v>
      </c>
      <c r="G320" s="126">
        <f t="shared" si="92"/>
        <v>0</v>
      </c>
      <c r="H320" s="126">
        <f>D320*F320</f>
        <v>0</v>
      </c>
      <c r="I320" s="126">
        <f t="shared" si="94"/>
        <v>0</v>
      </c>
      <c r="J320" s="126">
        <f t="shared" si="98"/>
        <v>0</v>
      </c>
      <c r="K320" s="126">
        <f t="shared" si="96"/>
        <v>0</v>
      </c>
      <c r="L320" s="100"/>
    </row>
    <row r="321" spans="1:12">
      <c r="A321" s="103"/>
      <c r="B321" s="137" t="s">
        <v>108</v>
      </c>
      <c r="C321" s="138">
        <v>105</v>
      </c>
      <c r="D321" s="138">
        <v>2</v>
      </c>
      <c r="E321" s="138"/>
      <c r="F321" s="128">
        <v>10.75</v>
      </c>
      <c r="G321" s="126">
        <f t="shared" si="92"/>
        <v>0</v>
      </c>
      <c r="H321" s="126">
        <f t="shared" ref="H321" si="99">D321*F321</f>
        <v>21.5</v>
      </c>
      <c r="I321" s="126">
        <f t="shared" si="94"/>
        <v>-21.5</v>
      </c>
      <c r="J321" s="126">
        <f t="shared" si="98"/>
        <v>103</v>
      </c>
      <c r="K321" s="126">
        <f t="shared" si="96"/>
        <v>1107.25</v>
      </c>
      <c r="L321" s="100"/>
    </row>
    <row r="322" spans="1:12">
      <c r="A322" s="103"/>
      <c r="B322" s="137" t="s">
        <v>29</v>
      </c>
      <c r="C322" s="138">
        <v>2</v>
      </c>
      <c r="D322" s="138"/>
      <c r="E322" s="138">
        <v>27</v>
      </c>
      <c r="F322" s="128">
        <v>20</v>
      </c>
      <c r="G322" s="126">
        <f t="shared" si="92"/>
        <v>0</v>
      </c>
      <c r="H322" s="126">
        <f>D322*F322</f>
        <v>0</v>
      </c>
      <c r="I322" s="126">
        <f t="shared" si="94"/>
        <v>0</v>
      </c>
      <c r="J322" s="126">
        <f t="shared" si="98"/>
        <v>2</v>
      </c>
      <c r="K322" s="126">
        <f t="shared" si="96"/>
        <v>40</v>
      </c>
      <c r="L322" s="100"/>
    </row>
    <row r="323" spans="1:12">
      <c r="A323" s="106">
        <v>12</v>
      </c>
      <c r="B323" s="106" t="s">
        <v>30</v>
      </c>
      <c r="C323" s="123">
        <v>1</v>
      </c>
      <c r="D323" s="123">
        <v>1</v>
      </c>
      <c r="E323" s="123"/>
      <c r="F323" s="123">
        <v>235</v>
      </c>
      <c r="G323" s="126"/>
      <c r="H323" s="126"/>
      <c r="I323" s="126"/>
      <c r="J323" s="126">
        <f t="shared" si="98"/>
        <v>0</v>
      </c>
      <c r="K323" s="126">
        <f t="shared" si="96"/>
        <v>0</v>
      </c>
      <c r="L323" s="100"/>
    </row>
    <row r="324" spans="1:12">
      <c r="A324" s="106"/>
      <c r="B324" s="106" t="s">
        <v>30</v>
      </c>
      <c r="C324" s="123">
        <v>80</v>
      </c>
      <c r="D324" s="123">
        <v>42</v>
      </c>
      <c r="E324" s="123"/>
      <c r="F324" s="123">
        <v>225</v>
      </c>
      <c r="G324" s="126"/>
      <c r="H324" s="126"/>
      <c r="I324" s="126"/>
      <c r="J324" s="126">
        <f t="shared" si="98"/>
        <v>38</v>
      </c>
      <c r="K324" s="126">
        <f t="shared" si="96"/>
        <v>8550</v>
      </c>
      <c r="L324" s="100"/>
    </row>
    <row r="325" spans="1:12">
      <c r="A325" s="106"/>
      <c r="B325" s="137" t="s">
        <v>31</v>
      </c>
      <c r="C325" s="123">
        <v>186</v>
      </c>
      <c r="D325" s="123">
        <v>186</v>
      </c>
      <c r="E325" s="123">
        <v>35.35</v>
      </c>
      <c r="F325" s="123">
        <v>16.16</v>
      </c>
      <c r="G325" s="126">
        <f t="shared" si="92"/>
        <v>6575.1</v>
      </c>
      <c r="H325" s="126">
        <f>D325*F325</f>
        <v>3005.76</v>
      </c>
      <c r="I325" s="126">
        <f t="shared" si="94"/>
        <v>3569.34</v>
      </c>
      <c r="J325" s="126">
        <f t="shared" si="98"/>
        <v>0</v>
      </c>
      <c r="K325" s="126">
        <f t="shared" si="96"/>
        <v>0</v>
      </c>
      <c r="L325" s="100"/>
    </row>
    <row r="326" spans="1:12">
      <c r="A326" s="106"/>
      <c r="B326" s="137" t="s">
        <v>31</v>
      </c>
      <c r="C326" s="123">
        <v>607</v>
      </c>
      <c r="D326" s="123">
        <v>244</v>
      </c>
      <c r="E326" s="123">
        <v>35.35</v>
      </c>
      <c r="F326" s="123">
        <v>15.93</v>
      </c>
      <c r="G326" s="126">
        <f t="shared" si="92"/>
        <v>8625.4</v>
      </c>
      <c r="H326" s="126">
        <f>D326*F326</f>
        <v>3886.92</v>
      </c>
      <c r="I326" s="126">
        <f t="shared" si="94"/>
        <v>4738.4799999999996</v>
      </c>
      <c r="J326" s="126">
        <f t="shared" si="98"/>
        <v>363</v>
      </c>
      <c r="K326" s="126">
        <f t="shared" si="96"/>
        <v>5782.59</v>
      </c>
      <c r="L326" s="100"/>
    </row>
    <row r="327" spans="1:12">
      <c r="A327" s="106">
        <v>13</v>
      </c>
      <c r="B327" s="121" t="s">
        <v>32</v>
      </c>
      <c r="C327" s="137">
        <v>5622</v>
      </c>
      <c r="D327" s="137">
        <v>430</v>
      </c>
      <c r="E327" s="137"/>
      <c r="F327" s="137">
        <v>2.04</v>
      </c>
      <c r="G327" s="142">
        <f t="shared" si="92"/>
        <v>0</v>
      </c>
      <c r="H327" s="126">
        <f t="shared" ref="H327:H341" si="100">D327*F327</f>
        <v>877.2</v>
      </c>
      <c r="I327" s="141">
        <f t="shared" si="94"/>
        <v>-877.2</v>
      </c>
      <c r="J327" s="142">
        <f t="shared" si="98"/>
        <v>5192</v>
      </c>
      <c r="K327" s="126">
        <f t="shared" si="96"/>
        <v>10591.68</v>
      </c>
      <c r="L327" s="100"/>
    </row>
    <row r="328" spans="1:12">
      <c r="A328" s="106"/>
      <c r="B328" s="106" t="s">
        <v>127</v>
      </c>
      <c r="C328" s="137">
        <v>199</v>
      </c>
      <c r="D328" s="137"/>
      <c r="E328" s="137">
        <v>170</v>
      </c>
      <c r="F328" s="137">
        <v>145</v>
      </c>
      <c r="G328" s="142">
        <f t="shared" si="92"/>
        <v>0</v>
      </c>
      <c r="H328" s="126">
        <f t="shared" si="100"/>
        <v>0</v>
      </c>
      <c r="I328" s="141">
        <f t="shared" si="94"/>
        <v>0</v>
      </c>
      <c r="J328" s="142">
        <f t="shared" si="98"/>
        <v>199</v>
      </c>
      <c r="K328" s="126">
        <f t="shared" si="96"/>
        <v>28855</v>
      </c>
      <c r="L328" s="100"/>
    </row>
    <row r="329" spans="1:12">
      <c r="A329" s="106">
        <v>14</v>
      </c>
      <c r="B329" s="106" t="s">
        <v>33</v>
      </c>
      <c r="C329" s="123">
        <v>106</v>
      </c>
      <c r="D329" s="123"/>
      <c r="E329" s="123">
        <v>140</v>
      </c>
      <c r="F329" s="123">
        <v>120</v>
      </c>
      <c r="G329" s="103">
        <f t="shared" si="92"/>
        <v>0</v>
      </c>
      <c r="H329" s="126">
        <f t="shared" si="100"/>
        <v>0</v>
      </c>
      <c r="I329" s="141">
        <f t="shared" si="94"/>
        <v>0</v>
      </c>
      <c r="J329" s="142">
        <f t="shared" si="98"/>
        <v>106</v>
      </c>
      <c r="K329" s="126">
        <f t="shared" si="96"/>
        <v>12720</v>
      </c>
      <c r="L329" s="100"/>
    </row>
    <row r="330" spans="1:12">
      <c r="A330" s="106">
        <v>15</v>
      </c>
      <c r="B330" s="106" t="s">
        <v>34</v>
      </c>
      <c r="C330" s="124">
        <v>90</v>
      </c>
      <c r="D330" s="123">
        <v>15</v>
      </c>
      <c r="E330" s="123">
        <v>145</v>
      </c>
      <c r="F330" s="124">
        <v>115</v>
      </c>
      <c r="G330" s="103">
        <f t="shared" si="92"/>
        <v>2175</v>
      </c>
      <c r="H330" s="126">
        <f t="shared" si="100"/>
        <v>1725</v>
      </c>
      <c r="I330" s="141">
        <f t="shared" si="94"/>
        <v>450</v>
      </c>
      <c r="J330" s="142">
        <f t="shared" si="98"/>
        <v>75</v>
      </c>
      <c r="K330" s="126">
        <f t="shared" si="96"/>
        <v>8625</v>
      </c>
      <c r="L330" s="100"/>
    </row>
    <row r="331" spans="1:12">
      <c r="A331" s="106">
        <v>16</v>
      </c>
      <c r="B331" s="109" t="s">
        <v>35</v>
      </c>
      <c r="C331" s="124">
        <v>103</v>
      </c>
      <c r="D331" s="124">
        <v>20</v>
      </c>
      <c r="E331" s="124">
        <v>130</v>
      </c>
      <c r="F331" s="124">
        <v>110</v>
      </c>
      <c r="G331" s="103">
        <f t="shared" si="92"/>
        <v>2600</v>
      </c>
      <c r="H331" s="126">
        <f t="shared" si="100"/>
        <v>2200</v>
      </c>
      <c r="I331" s="141">
        <f t="shared" si="94"/>
        <v>400</v>
      </c>
      <c r="J331" s="142">
        <f t="shared" si="98"/>
        <v>83</v>
      </c>
      <c r="K331" s="126">
        <f t="shared" si="96"/>
        <v>9130</v>
      </c>
      <c r="L331" s="100"/>
    </row>
    <row r="332" spans="1:12">
      <c r="A332" s="106">
        <v>17</v>
      </c>
      <c r="B332" s="109" t="s">
        <v>36</v>
      </c>
      <c r="C332" s="124">
        <v>5</v>
      </c>
      <c r="D332" s="124">
        <v>5</v>
      </c>
      <c r="E332" s="124">
        <v>20</v>
      </c>
      <c r="F332" s="124">
        <v>6.33</v>
      </c>
      <c r="G332" s="154">
        <f t="shared" si="92"/>
        <v>100</v>
      </c>
      <c r="H332" s="125">
        <f t="shared" si="100"/>
        <v>31.65</v>
      </c>
      <c r="I332" s="155">
        <f t="shared" si="94"/>
        <v>68.349999999999994</v>
      </c>
      <c r="J332" s="144">
        <f t="shared" si="98"/>
        <v>0</v>
      </c>
      <c r="K332" s="126">
        <f t="shared" si="96"/>
        <v>0</v>
      </c>
      <c r="L332" s="100"/>
    </row>
    <row r="333" spans="1:12">
      <c r="A333" s="106">
        <v>18</v>
      </c>
      <c r="B333" s="106" t="s">
        <v>37</v>
      </c>
      <c r="C333" s="105">
        <v>30</v>
      </c>
      <c r="D333" s="137">
        <v>30</v>
      </c>
      <c r="E333" s="103">
        <v>15</v>
      </c>
      <c r="F333" s="103">
        <v>0</v>
      </c>
      <c r="G333" s="154">
        <f t="shared" si="92"/>
        <v>450</v>
      </c>
      <c r="H333" s="125">
        <f t="shared" si="100"/>
        <v>0</v>
      </c>
      <c r="I333" s="155">
        <f t="shared" si="94"/>
        <v>450</v>
      </c>
      <c r="J333" s="144">
        <f t="shared" si="98"/>
        <v>0</v>
      </c>
      <c r="K333" s="126">
        <f t="shared" si="96"/>
        <v>0</v>
      </c>
      <c r="L333" s="100"/>
    </row>
    <row r="334" spans="1:12">
      <c r="A334" s="106">
        <v>19</v>
      </c>
      <c r="B334" s="121" t="s">
        <v>38</v>
      </c>
      <c r="C334" s="137">
        <v>1795</v>
      </c>
      <c r="D334" s="137">
        <v>30</v>
      </c>
      <c r="E334" s="137"/>
      <c r="F334" s="137">
        <v>1.51</v>
      </c>
      <c r="G334" s="142">
        <f t="shared" si="92"/>
        <v>0</v>
      </c>
      <c r="H334" s="126">
        <f t="shared" si="100"/>
        <v>45.3</v>
      </c>
      <c r="I334" s="141">
        <f t="shared" si="94"/>
        <v>-45.3</v>
      </c>
      <c r="J334" s="139">
        <f t="shared" si="98"/>
        <v>1765</v>
      </c>
      <c r="K334" s="126">
        <f t="shared" si="96"/>
        <v>2665.15</v>
      </c>
      <c r="L334" s="100"/>
    </row>
    <row r="335" spans="1:12">
      <c r="A335" s="106"/>
      <c r="B335" s="106" t="s">
        <v>60</v>
      </c>
      <c r="C335" s="137"/>
      <c r="D335" s="137"/>
      <c r="E335" s="137">
        <v>30</v>
      </c>
      <c r="F335" s="137">
        <v>0</v>
      </c>
      <c r="G335" s="137">
        <f t="shared" si="92"/>
        <v>0</v>
      </c>
      <c r="H335" s="156">
        <f t="shared" si="100"/>
        <v>0</v>
      </c>
      <c r="I335" s="137">
        <f t="shared" si="94"/>
        <v>0</v>
      </c>
      <c r="J335" s="139">
        <f>C335-D335</f>
        <v>0</v>
      </c>
      <c r="K335" s="126">
        <f t="shared" si="96"/>
        <v>0</v>
      </c>
      <c r="L335" s="100"/>
    </row>
    <row r="336" spans="1:12">
      <c r="A336" s="106"/>
      <c r="B336" s="121" t="s">
        <v>111</v>
      </c>
      <c r="C336" s="137">
        <v>11242</v>
      </c>
      <c r="D336" s="137"/>
      <c r="E336" s="137"/>
      <c r="F336" s="137">
        <v>2.0699999999999998</v>
      </c>
      <c r="G336" s="137">
        <f t="shared" si="92"/>
        <v>0</v>
      </c>
      <c r="H336" s="138">
        <f t="shared" si="100"/>
        <v>0</v>
      </c>
      <c r="I336" s="137">
        <f t="shared" si="94"/>
        <v>0</v>
      </c>
      <c r="J336" s="139">
        <f t="shared" ref="J336:J341" si="101">C336-D336</f>
        <v>11242</v>
      </c>
      <c r="K336" s="126">
        <f t="shared" si="96"/>
        <v>23270.94</v>
      </c>
      <c r="L336" s="100"/>
    </row>
    <row r="337" spans="1:12">
      <c r="A337" s="106">
        <v>20</v>
      </c>
      <c r="B337" s="106" t="s">
        <v>39</v>
      </c>
      <c r="C337" s="103"/>
      <c r="D337" s="103"/>
      <c r="E337" s="103">
        <v>25</v>
      </c>
      <c r="F337" s="103">
        <v>15.01</v>
      </c>
      <c r="G337" s="103">
        <f t="shared" si="92"/>
        <v>0</v>
      </c>
      <c r="H337" s="123">
        <f t="shared" si="100"/>
        <v>0</v>
      </c>
      <c r="I337" s="103">
        <f t="shared" si="94"/>
        <v>0</v>
      </c>
      <c r="J337" s="144">
        <f t="shared" si="101"/>
        <v>0</v>
      </c>
      <c r="K337" s="126">
        <f t="shared" si="96"/>
        <v>0</v>
      </c>
      <c r="L337" s="100"/>
    </row>
    <row r="338" spans="1:12">
      <c r="A338" s="103">
        <v>20</v>
      </c>
      <c r="B338" s="140" t="s">
        <v>40</v>
      </c>
      <c r="C338" s="140">
        <v>5543</v>
      </c>
      <c r="D338" s="140"/>
      <c r="E338" s="140"/>
      <c r="F338" s="140">
        <v>1.1100000000000001</v>
      </c>
      <c r="G338" s="137">
        <f t="shared" si="92"/>
        <v>0</v>
      </c>
      <c r="H338" s="138">
        <f t="shared" si="100"/>
        <v>0</v>
      </c>
      <c r="I338" s="137">
        <f t="shared" si="94"/>
        <v>0</v>
      </c>
      <c r="J338" s="139">
        <f t="shared" si="101"/>
        <v>5543</v>
      </c>
      <c r="K338" s="126">
        <f t="shared" si="96"/>
        <v>6152.7300000000005</v>
      </c>
      <c r="L338" s="100"/>
    </row>
    <row r="339" spans="1:12">
      <c r="A339" s="106">
        <v>21</v>
      </c>
      <c r="B339" s="121" t="s">
        <v>40</v>
      </c>
      <c r="C339" s="137">
        <v>210</v>
      </c>
      <c r="D339" s="137"/>
      <c r="E339" s="137"/>
      <c r="F339" s="137">
        <v>1.51</v>
      </c>
      <c r="G339" s="137">
        <f t="shared" si="92"/>
        <v>0</v>
      </c>
      <c r="H339" s="138">
        <f t="shared" si="100"/>
        <v>0</v>
      </c>
      <c r="I339" s="137">
        <f t="shared" si="94"/>
        <v>0</v>
      </c>
      <c r="J339" s="137">
        <f t="shared" si="101"/>
        <v>210</v>
      </c>
      <c r="K339" s="126">
        <f t="shared" si="96"/>
        <v>317.10000000000002</v>
      </c>
      <c r="L339" s="100"/>
    </row>
    <row r="340" spans="1:12">
      <c r="A340" s="103">
        <v>21</v>
      </c>
      <c r="B340" s="103" t="s">
        <v>41</v>
      </c>
      <c r="C340" s="103"/>
      <c r="D340" s="103"/>
      <c r="E340" s="103">
        <v>120</v>
      </c>
      <c r="F340" s="103">
        <v>0</v>
      </c>
      <c r="G340" s="103">
        <f t="shared" si="92"/>
        <v>0</v>
      </c>
      <c r="H340" s="123">
        <f t="shared" si="100"/>
        <v>0</v>
      </c>
      <c r="I340" s="103">
        <f t="shared" si="94"/>
        <v>0</v>
      </c>
      <c r="J340" s="144">
        <f t="shared" si="101"/>
        <v>0</v>
      </c>
      <c r="K340" s="126">
        <f t="shared" si="96"/>
        <v>0</v>
      </c>
      <c r="L340" s="100"/>
    </row>
    <row r="341" spans="1:12">
      <c r="A341" s="107">
        <v>22</v>
      </c>
      <c r="B341" s="112" t="s">
        <v>42</v>
      </c>
      <c r="C341" s="138">
        <v>197</v>
      </c>
      <c r="D341" s="138"/>
      <c r="E341" s="138"/>
      <c r="F341" s="138">
        <v>4.95</v>
      </c>
      <c r="G341" s="138">
        <f t="shared" si="92"/>
        <v>0</v>
      </c>
      <c r="H341" s="138">
        <f t="shared" si="100"/>
        <v>0</v>
      </c>
      <c r="I341" s="138">
        <f t="shared" si="94"/>
        <v>0</v>
      </c>
      <c r="J341" s="138">
        <f t="shared" si="101"/>
        <v>197</v>
      </c>
      <c r="K341" s="126">
        <f t="shared" si="96"/>
        <v>975.15000000000009</v>
      </c>
      <c r="L341" s="100"/>
    </row>
    <row r="342" spans="1:12">
      <c r="A342" s="146"/>
      <c r="B342" s="147" t="s">
        <v>43</v>
      </c>
      <c r="C342" s="148">
        <v>35</v>
      </c>
      <c r="D342" s="148">
        <v>2</v>
      </c>
      <c r="E342" s="148">
        <v>570</v>
      </c>
      <c r="F342" s="148">
        <v>500</v>
      </c>
      <c r="G342" s="138">
        <f t="shared" si="92"/>
        <v>1140</v>
      </c>
      <c r="H342" s="138">
        <f>D342*F342</f>
        <v>1000</v>
      </c>
      <c r="I342" s="128">
        <f>G342-H342</f>
        <v>140</v>
      </c>
      <c r="J342" s="126">
        <f>C342-D342</f>
        <v>33</v>
      </c>
      <c r="K342" s="126">
        <f t="shared" si="96"/>
        <v>16500</v>
      </c>
      <c r="L342" s="100"/>
    </row>
    <row r="343" spans="1:12">
      <c r="A343" s="117">
        <v>1</v>
      </c>
      <c r="B343" s="145" t="s">
        <v>44</v>
      </c>
      <c r="C343" s="126">
        <v>19</v>
      </c>
      <c r="D343" s="126"/>
      <c r="E343" s="126">
        <v>410</v>
      </c>
      <c r="F343" s="126">
        <v>372.21</v>
      </c>
      <c r="G343" s="103">
        <f t="shared" si="92"/>
        <v>0</v>
      </c>
      <c r="H343" s="123">
        <f t="shared" ref="H343:H349" si="102">D343*F343</f>
        <v>0</v>
      </c>
      <c r="I343" s="154">
        <f t="shared" ref="I343:I349" si="103">G343-H343</f>
        <v>0</v>
      </c>
      <c r="J343" s="134">
        <f t="shared" ref="J343:J349" si="104">C343-D343</f>
        <v>19</v>
      </c>
      <c r="K343" s="126">
        <f t="shared" si="96"/>
        <v>7071.99</v>
      </c>
      <c r="L343" s="100"/>
    </row>
    <row r="344" spans="1:12">
      <c r="A344" s="117"/>
      <c r="B344" s="145" t="s">
        <v>45</v>
      </c>
      <c r="C344" s="126">
        <v>28</v>
      </c>
      <c r="D344" s="126"/>
      <c r="E344" s="126">
        <v>300</v>
      </c>
      <c r="F344" s="126">
        <v>265.93</v>
      </c>
      <c r="G344" s="143">
        <f t="shared" si="92"/>
        <v>0</v>
      </c>
      <c r="H344" s="138">
        <f t="shared" si="102"/>
        <v>0</v>
      </c>
      <c r="I344" s="138">
        <f t="shared" si="103"/>
        <v>0</v>
      </c>
      <c r="J344" s="138">
        <f t="shared" si="104"/>
        <v>28</v>
      </c>
      <c r="K344" s="126">
        <f t="shared" si="96"/>
        <v>7446.04</v>
      </c>
      <c r="L344" s="100"/>
    </row>
    <row r="345" spans="1:12">
      <c r="A345" s="146"/>
      <c r="B345" s="119" t="s">
        <v>46</v>
      </c>
      <c r="C345" s="126">
        <v>390</v>
      </c>
      <c r="D345" s="126"/>
      <c r="E345" s="126">
        <v>297</v>
      </c>
      <c r="F345" s="126">
        <v>264.73</v>
      </c>
      <c r="G345" s="273">
        <f t="shared" si="92"/>
        <v>0</v>
      </c>
      <c r="H345" s="126">
        <f t="shared" si="102"/>
        <v>0</v>
      </c>
      <c r="I345" s="126">
        <f t="shared" si="103"/>
        <v>0</v>
      </c>
      <c r="J345" s="126">
        <f t="shared" si="104"/>
        <v>390</v>
      </c>
      <c r="K345" s="126">
        <f t="shared" si="96"/>
        <v>103244.70000000001</v>
      </c>
      <c r="L345" s="100"/>
    </row>
    <row r="346" spans="1:12">
      <c r="A346" s="146"/>
      <c r="B346" s="119" t="s">
        <v>47</v>
      </c>
      <c r="C346" s="126">
        <v>108</v>
      </c>
      <c r="D346" s="126">
        <v>20</v>
      </c>
      <c r="E346" s="126">
        <v>270</v>
      </c>
      <c r="F346" s="127">
        <v>252.73</v>
      </c>
      <c r="G346" s="126">
        <f t="shared" si="92"/>
        <v>5400</v>
      </c>
      <c r="H346" s="126">
        <f t="shared" si="102"/>
        <v>5054.5999999999995</v>
      </c>
      <c r="I346" s="126">
        <f t="shared" si="103"/>
        <v>345.40000000000055</v>
      </c>
      <c r="J346" s="126">
        <f t="shared" si="104"/>
        <v>88</v>
      </c>
      <c r="K346" s="126">
        <f t="shared" si="96"/>
        <v>22240.239999999998</v>
      </c>
      <c r="L346" s="100"/>
    </row>
    <row r="347" spans="1:12">
      <c r="A347" s="146"/>
      <c r="B347" s="119" t="s">
        <v>128</v>
      </c>
      <c r="C347" s="126">
        <v>131</v>
      </c>
      <c r="D347" s="126"/>
      <c r="E347" s="126">
        <v>240</v>
      </c>
      <c r="F347" s="127">
        <v>225.73</v>
      </c>
      <c r="G347" s="126">
        <f t="shared" si="92"/>
        <v>0</v>
      </c>
      <c r="H347" s="126">
        <f t="shared" si="102"/>
        <v>0</v>
      </c>
      <c r="I347" s="126">
        <f t="shared" si="103"/>
        <v>0</v>
      </c>
      <c r="J347" s="126">
        <f t="shared" si="104"/>
        <v>131</v>
      </c>
      <c r="K347" s="126">
        <f t="shared" si="96"/>
        <v>29570.629999999997</v>
      </c>
      <c r="L347" s="100"/>
    </row>
    <row r="348" spans="1:12">
      <c r="A348" s="146"/>
      <c r="B348" s="119" t="s">
        <v>55</v>
      </c>
      <c r="C348" s="126">
        <v>5</v>
      </c>
      <c r="D348" s="126"/>
      <c r="E348" s="126">
        <v>300</v>
      </c>
      <c r="F348" s="126">
        <v>274.73</v>
      </c>
      <c r="G348" s="126">
        <f t="shared" si="92"/>
        <v>0</v>
      </c>
      <c r="H348" s="126">
        <f t="shared" si="102"/>
        <v>0</v>
      </c>
      <c r="I348" s="126">
        <f t="shared" si="103"/>
        <v>0</v>
      </c>
      <c r="J348" s="126">
        <f t="shared" si="104"/>
        <v>5</v>
      </c>
      <c r="K348" s="126">
        <f t="shared" si="96"/>
        <v>1373.65</v>
      </c>
      <c r="L348" s="100"/>
    </row>
    <row r="349" spans="1:12">
      <c r="A349" s="146"/>
      <c r="B349" s="145" t="s">
        <v>121</v>
      </c>
      <c r="C349" s="126">
        <v>47</v>
      </c>
      <c r="D349" s="126"/>
      <c r="E349" s="126"/>
      <c r="F349" s="126">
        <v>202.33</v>
      </c>
      <c r="G349" s="160">
        <f>D349*E349</f>
        <v>0</v>
      </c>
      <c r="H349" s="160">
        <f t="shared" si="102"/>
        <v>0</v>
      </c>
      <c r="I349" s="125">
        <f t="shared" si="103"/>
        <v>0</v>
      </c>
      <c r="J349" s="166">
        <f t="shared" si="104"/>
        <v>47</v>
      </c>
      <c r="K349" s="126">
        <f t="shared" si="96"/>
        <v>9509.51</v>
      </c>
      <c r="L349" s="100"/>
    </row>
    <row r="350" spans="1:12" ht="15.75" thickBot="1">
      <c r="A350" s="100"/>
      <c r="B350" s="100"/>
      <c r="C350" s="100"/>
      <c r="D350" s="100"/>
      <c r="E350" s="100"/>
      <c r="F350" s="100"/>
      <c r="G350" s="100"/>
      <c r="H350" s="149"/>
      <c r="I350" s="150">
        <f>SUM(I274:I349)</f>
        <v>42141.180000000008</v>
      </c>
      <c r="J350" s="151"/>
      <c r="K350" s="152">
        <f>SUM(K274:K349)</f>
        <v>780723.12299999991</v>
      </c>
      <c r="L350" s="100"/>
    </row>
    <row r="351" spans="1:12">
      <c r="A351" s="100"/>
      <c r="B351" s="153" t="s">
        <v>48</v>
      </c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</row>
    <row r="352" spans="1:12">
      <c r="A352" s="100"/>
      <c r="B352" s="100" t="s">
        <v>138</v>
      </c>
      <c r="C352" s="100"/>
      <c r="D352" s="100"/>
      <c r="E352" s="100"/>
      <c r="F352" s="100"/>
      <c r="G352" s="100"/>
      <c r="H352" s="100"/>
      <c r="I352" s="100"/>
      <c r="J352" s="100"/>
      <c r="K352" s="100"/>
      <c r="L352" s="100"/>
    </row>
    <row r="353" spans="1:12">
      <c r="A353" s="100"/>
      <c r="B353" s="100"/>
      <c r="C353" s="100"/>
      <c r="D353" s="100"/>
      <c r="E353" s="100"/>
      <c r="F353" s="100"/>
      <c r="G353" s="100"/>
      <c r="H353" s="100"/>
      <c r="I353" s="100"/>
      <c r="J353" s="100"/>
      <c r="K353" s="100"/>
      <c r="L353" s="100"/>
    </row>
    <row r="354" spans="1:12">
      <c r="A354" s="283" t="s">
        <v>110</v>
      </c>
      <c r="B354" s="283"/>
      <c r="C354" s="283"/>
      <c r="D354" s="283"/>
      <c r="E354" s="283"/>
      <c r="F354" s="3"/>
      <c r="G354" s="1" t="s">
        <v>146</v>
      </c>
      <c r="H354" s="1"/>
      <c r="I354" s="1"/>
      <c r="J354" s="1"/>
      <c r="K354" s="1"/>
      <c r="L354" s="1"/>
    </row>
    <row r="355" spans="1:12">
      <c r="A355" s="4"/>
      <c r="B355" s="4" t="s">
        <v>0</v>
      </c>
      <c r="C355" s="4"/>
      <c r="D355" s="4"/>
      <c r="E355" s="4"/>
      <c r="F355" s="4"/>
      <c r="G355" s="1"/>
      <c r="H355" s="1"/>
      <c r="I355" s="1"/>
      <c r="J355" s="1"/>
      <c r="K355" s="1">
        <f>C360+C358+C359+C357</f>
        <v>0</v>
      </c>
      <c r="L355" s="1"/>
    </row>
    <row r="356" spans="1:12">
      <c r="A356" s="5" t="s">
        <v>1</v>
      </c>
      <c r="B356" s="5" t="s">
        <v>2</v>
      </c>
      <c r="C356" s="5" t="s">
        <v>3</v>
      </c>
      <c r="D356" s="5" t="s">
        <v>4</v>
      </c>
      <c r="E356" s="5" t="s">
        <v>5</v>
      </c>
      <c r="F356" s="5" t="s">
        <v>6</v>
      </c>
      <c r="G356" s="5" t="s">
        <v>7</v>
      </c>
      <c r="H356" s="5" t="s">
        <v>8</v>
      </c>
      <c r="I356" s="5" t="s">
        <v>9</v>
      </c>
      <c r="J356" s="6" t="s">
        <v>10</v>
      </c>
      <c r="K356" s="7" t="s">
        <v>11</v>
      </c>
      <c r="L356" s="32">
        <f>D359+D360+D357+D358</f>
        <v>0</v>
      </c>
    </row>
    <row r="357" spans="1:12" ht="16.5">
      <c r="A357" s="33"/>
      <c r="B357" s="34" t="s">
        <v>49</v>
      </c>
      <c r="C357" s="35"/>
      <c r="D357" s="35"/>
      <c r="E357" s="35"/>
      <c r="F357" s="35"/>
      <c r="G357" s="14"/>
      <c r="H357" s="14"/>
      <c r="I357" s="37"/>
      <c r="J357" s="20">
        <f>C357-D357</f>
        <v>0</v>
      </c>
      <c r="K357" s="38">
        <f>F357*J357</f>
        <v>0</v>
      </c>
      <c r="L357" s="11" t="s">
        <v>50</v>
      </c>
    </row>
    <row r="358" spans="1:12" ht="16.5">
      <c r="A358" s="33"/>
      <c r="B358" s="34" t="s">
        <v>49</v>
      </c>
      <c r="C358" s="36"/>
      <c r="D358" s="36"/>
      <c r="E358" s="36"/>
      <c r="F358" s="35"/>
      <c r="G358" s="15"/>
      <c r="H358" s="15"/>
      <c r="I358" s="27"/>
      <c r="J358" s="15">
        <f>C358-D358</f>
        <v>0</v>
      </c>
      <c r="K358" s="38">
        <f>F358*J358</f>
        <v>0</v>
      </c>
      <c r="L358" s="11">
        <f>D358*F358+D359*F359+D360*F360+D357*F357+D361*F361</f>
        <v>0</v>
      </c>
    </row>
    <row r="359" spans="1:12" ht="16.5">
      <c r="A359" s="33"/>
      <c r="B359" s="34" t="s">
        <v>49</v>
      </c>
      <c r="C359" s="36"/>
      <c r="D359" s="36"/>
      <c r="E359" s="36"/>
      <c r="F359" s="36"/>
      <c r="G359" s="15"/>
      <c r="H359" s="15"/>
      <c r="I359" s="27"/>
      <c r="J359" s="15">
        <f>C359-D359</f>
        <v>0</v>
      </c>
      <c r="K359" s="27">
        <f>J359*F359</f>
        <v>0</v>
      </c>
      <c r="L359" s="1" t="s">
        <v>125</v>
      </c>
    </row>
    <row r="360" spans="1:12" ht="16.5">
      <c r="A360" s="33"/>
      <c r="B360" s="34" t="s">
        <v>49</v>
      </c>
      <c r="C360" s="36"/>
      <c r="D360" s="36"/>
      <c r="E360" s="36"/>
      <c r="F360" s="36"/>
      <c r="G360" s="15"/>
      <c r="H360" s="15"/>
      <c r="I360" s="27"/>
      <c r="J360" s="15">
        <f>C360-D360</f>
        <v>0</v>
      </c>
      <c r="K360" s="27">
        <f>F360*J360</f>
        <v>0</v>
      </c>
      <c r="L360" s="1">
        <f>J359+J361</f>
        <v>0</v>
      </c>
    </row>
    <row r="361" spans="1:12" ht="16.5">
      <c r="A361" s="33"/>
      <c r="B361" s="34" t="s">
        <v>49</v>
      </c>
      <c r="C361" s="36"/>
      <c r="D361" s="36"/>
      <c r="E361" s="36"/>
      <c r="F361" s="36"/>
      <c r="G361" s="15"/>
      <c r="H361" s="15"/>
      <c r="I361" s="27">
        <f>G361-H361</f>
        <v>0</v>
      </c>
      <c r="J361" s="15">
        <f>C361-D361</f>
        <v>0</v>
      </c>
      <c r="K361" s="27">
        <f>F361*J361</f>
        <v>0</v>
      </c>
      <c r="L361" s="1"/>
    </row>
    <row r="362" spans="1:12">
      <c r="A362" s="33"/>
      <c r="B362" s="284"/>
      <c r="C362" s="285"/>
      <c r="D362" s="285"/>
      <c r="E362" s="285"/>
      <c r="F362" s="285"/>
      <c r="G362" s="285"/>
      <c r="H362" s="286"/>
      <c r="I362" s="27"/>
      <c r="J362" s="287"/>
      <c r="K362" s="288"/>
      <c r="L362" s="1"/>
    </row>
    <row r="363" spans="1:12">
      <c r="A363" s="8"/>
      <c r="B363" s="16" t="s">
        <v>51</v>
      </c>
      <c r="C363" s="23"/>
      <c r="D363" s="18"/>
      <c r="E363" s="18"/>
      <c r="F363" s="19">
        <v>0</v>
      </c>
      <c r="G363" s="37">
        <f t="shared" ref="G363:G366" si="105">D363*E363</f>
        <v>0</v>
      </c>
      <c r="H363" s="14">
        <f t="shared" ref="H363:H365" si="106">D363*F363</f>
        <v>0</v>
      </c>
      <c r="I363" s="37">
        <f t="shared" ref="I363:I365" si="107">G363-H363</f>
        <v>0</v>
      </c>
      <c r="J363" s="20">
        <f t="shared" ref="J363:J365" si="108">C363-D363</f>
        <v>0</v>
      </c>
      <c r="K363" s="38">
        <f t="shared" ref="K363" si="109">F363*J363</f>
        <v>0</v>
      </c>
      <c r="L363" s="1"/>
    </row>
    <row r="364" spans="1:12" ht="16.5">
      <c r="A364" s="8"/>
      <c r="B364" s="14" t="s">
        <v>52</v>
      </c>
      <c r="C364" s="24">
        <v>0.308</v>
      </c>
      <c r="D364" s="5"/>
      <c r="E364" s="5"/>
      <c r="F364" s="17">
        <v>2825.42</v>
      </c>
      <c r="G364" s="14">
        <f t="shared" si="105"/>
        <v>0</v>
      </c>
      <c r="H364" s="14">
        <f t="shared" si="106"/>
        <v>0</v>
      </c>
      <c r="I364" s="37">
        <f t="shared" si="107"/>
        <v>0</v>
      </c>
      <c r="J364" s="20">
        <f t="shared" si="108"/>
        <v>0.308</v>
      </c>
      <c r="K364" s="38">
        <f>F364*J364</f>
        <v>870.22936000000004</v>
      </c>
      <c r="L364" s="11"/>
    </row>
    <row r="365" spans="1:12">
      <c r="A365" s="8"/>
      <c r="B365" s="39" t="s">
        <v>53</v>
      </c>
      <c r="C365" s="21"/>
      <c r="D365" s="5"/>
      <c r="E365" s="5"/>
      <c r="F365" s="5">
        <v>0</v>
      </c>
      <c r="G365" s="40">
        <f t="shared" si="105"/>
        <v>0</v>
      </c>
      <c r="H365" s="13">
        <f t="shared" si="106"/>
        <v>0</v>
      </c>
      <c r="I365" s="40">
        <f t="shared" si="107"/>
        <v>0</v>
      </c>
      <c r="J365" s="12">
        <f t="shared" si="108"/>
        <v>0</v>
      </c>
      <c r="K365" s="252">
        <f t="shared" ref="K365" si="110">F365*J365</f>
        <v>0</v>
      </c>
      <c r="L365" s="1"/>
    </row>
    <row r="366" spans="1:12">
      <c r="A366" s="9"/>
      <c r="B366" s="10" t="s">
        <v>54</v>
      </c>
      <c r="C366" s="22"/>
      <c r="D366" s="13"/>
      <c r="E366" s="13"/>
      <c r="F366" s="251"/>
      <c r="G366" s="37">
        <f t="shared" si="105"/>
        <v>0</v>
      </c>
      <c r="H366" s="14">
        <f>D366*F366</f>
        <v>0</v>
      </c>
      <c r="I366" s="37">
        <f>G366-H366</f>
        <v>0</v>
      </c>
      <c r="J366" s="20">
        <f>C366-D366</f>
        <v>0</v>
      </c>
      <c r="K366" s="43">
        <f>F366*J366</f>
        <v>0</v>
      </c>
      <c r="L366" s="1"/>
    </row>
    <row r="367" spans="1:12">
      <c r="A367" s="9"/>
      <c r="B367" s="10" t="s">
        <v>54</v>
      </c>
      <c r="C367" s="22"/>
      <c r="D367" s="12"/>
      <c r="E367" s="12"/>
      <c r="F367" s="6"/>
      <c r="G367" s="43">
        <f>D367*E367</f>
        <v>0</v>
      </c>
      <c r="H367" s="20">
        <f>D367*F367</f>
        <v>0</v>
      </c>
      <c r="I367" s="43">
        <f>G367-H367</f>
        <v>0</v>
      </c>
      <c r="J367" s="20">
        <f>C367-D367</f>
        <v>0</v>
      </c>
      <c r="K367" s="43">
        <f>F367*J367</f>
        <v>0</v>
      </c>
      <c r="L367" s="1"/>
    </row>
    <row r="368" spans="1:12">
      <c r="A368" s="9"/>
      <c r="B368" s="10" t="s">
        <v>54</v>
      </c>
      <c r="C368" s="22">
        <v>2.4239999999999999</v>
      </c>
      <c r="D368" s="22"/>
      <c r="E368" s="22"/>
      <c r="F368" s="22">
        <v>4050.93</v>
      </c>
      <c r="G368" s="186">
        <f>D368*E368</f>
        <v>0</v>
      </c>
      <c r="H368" s="253">
        <f>D368*F368</f>
        <v>0</v>
      </c>
      <c r="I368" s="254">
        <f>G368-H368</f>
        <v>0</v>
      </c>
      <c r="J368" s="253">
        <f>C368-D368</f>
        <v>2.4239999999999999</v>
      </c>
      <c r="K368" s="255">
        <f>F368*J368</f>
        <v>9819.4543199999989</v>
      </c>
      <c r="L368" s="1"/>
    </row>
    <row r="369" spans="1:12">
      <c r="A369" s="25"/>
      <c r="B369" s="26" t="s">
        <v>54</v>
      </c>
      <c r="C369" s="15"/>
      <c r="D369" s="15"/>
      <c r="E369" s="15"/>
      <c r="F369" s="15"/>
      <c r="G369" s="37">
        <f t="shared" ref="G369" si="111">D369*E369</f>
        <v>0</v>
      </c>
      <c r="H369" s="14">
        <f>D369*F369</f>
        <v>0</v>
      </c>
      <c r="I369" s="37">
        <f>G369-H369</f>
        <v>0</v>
      </c>
      <c r="J369" s="20">
        <f t="shared" ref="J369" si="112">C369-D369</f>
        <v>0</v>
      </c>
      <c r="K369" s="38">
        <f>F369*J369</f>
        <v>0</v>
      </c>
      <c r="L369" s="1"/>
    </row>
    <row r="370" spans="1:12" ht="15.75" thickBot="1">
      <c r="A370" s="1"/>
      <c r="B370" s="1"/>
      <c r="C370" s="1">
        <f>C367+C368+C369+C366</f>
        <v>2.4239999999999999</v>
      </c>
      <c r="D370" s="1">
        <f>SUM(D366:D369)</f>
        <v>0</v>
      </c>
      <c r="E370" s="1"/>
      <c r="F370" s="1"/>
      <c r="G370" s="11">
        <f>SUM(G366:G369)</f>
        <v>0</v>
      </c>
      <c r="H370" s="28"/>
      <c r="I370" s="29">
        <f>SUM(I357:I369)</f>
        <v>0</v>
      </c>
      <c r="J370" s="30"/>
      <c r="K370" s="31">
        <f>SUM(K357:K369)</f>
        <v>10689.683679999998</v>
      </c>
      <c r="L370" s="41"/>
    </row>
    <row r="371" spans="1:12">
      <c r="A371" s="1"/>
      <c r="B371" s="1"/>
      <c r="C371" s="1"/>
      <c r="D371" s="1"/>
      <c r="E371" s="1"/>
      <c r="F371" s="1"/>
      <c r="G371" s="11"/>
      <c r="H371" s="163" t="s">
        <v>118</v>
      </c>
      <c r="I371" s="158"/>
      <c r="J371" s="159"/>
      <c r="K371" s="158"/>
      <c r="L371" s="41"/>
    </row>
    <row r="372" spans="1:12">
      <c r="A372" s="1"/>
      <c r="B372" s="1"/>
      <c r="C372" s="1"/>
      <c r="D372" s="1"/>
      <c r="E372" s="1"/>
      <c r="F372" s="1"/>
      <c r="G372" s="11"/>
      <c r="H372" s="164" t="s">
        <v>119</v>
      </c>
      <c r="I372" s="158"/>
      <c r="J372" s="165"/>
      <c r="K372" s="158"/>
      <c r="L372" s="41"/>
    </row>
    <row r="373" spans="1:12">
      <c r="A373" s="1"/>
      <c r="B373" s="1"/>
      <c r="C373" s="1"/>
      <c r="D373" s="1"/>
      <c r="E373" s="1"/>
      <c r="F373" s="1"/>
      <c r="G373" s="11"/>
      <c r="H373" s="164" t="s">
        <v>120</v>
      </c>
      <c r="I373" s="165">
        <f>I370-I371-I372</f>
        <v>0</v>
      </c>
      <c r="J373" s="159"/>
      <c r="K373" s="158"/>
      <c r="L373" s="41"/>
    </row>
    <row r="374" spans="1:12">
      <c r="A374" s="1"/>
      <c r="B374" s="1"/>
      <c r="C374" s="1"/>
      <c r="D374" s="1"/>
      <c r="E374" s="1"/>
      <c r="F374" s="1"/>
      <c r="G374" s="11"/>
      <c r="H374" s="157"/>
      <c r="I374" s="158"/>
      <c r="J374" s="159"/>
      <c r="K374" s="158"/>
      <c r="L374" s="41"/>
    </row>
    <row r="375" spans="1:12">
      <c r="A375" s="283" t="s">
        <v>112</v>
      </c>
      <c r="B375" s="283"/>
      <c r="C375" s="283"/>
      <c r="D375" s="283"/>
      <c r="E375" s="283"/>
      <c r="F375" s="3"/>
      <c r="G375" s="1" t="s">
        <v>140</v>
      </c>
      <c r="H375" s="1"/>
      <c r="I375" s="1"/>
      <c r="J375" s="1"/>
      <c r="K375" s="1"/>
      <c r="L375" s="1"/>
    </row>
    <row r="376" spans="1:12">
      <c r="A376" s="4"/>
      <c r="B376" s="4" t="s">
        <v>0</v>
      </c>
      <c r="C376" s="4"/>
      <c r="D376" s="4"/>
      <c r="E376" s="4"/>
      <c r="F376" s="4"/>
      <c r="G376" s="1"/>
      <c r="H376" s="1"/>
      <c r="I376" s="1"/>
      <c r="J376" s="1"/>
      <c r="K376" s="1">
        <f>C378+C379+C380+C381+C382+C383+C384+C385+C386</f>
        <v>209.50899999999999</v>
      </c>
      <c r="L376" s="1"/>
    </row>
    <row r="377" spans="1:12">
      <c r="A377" s="5" t="s">
        <v>1</v>
      </c>
      <c r="B377" s="5" t="s">
        <v>2</v>
      </c>
      <c r="C377" s="13" t="s">
        <v>3</v>
      </c>
      <c r="D377" s="13" t="s">
        <v>4</v>
      </c>
      <c r="E377" s="13" t="s">
        <v>5</v>
      </c>
      <c r="F377" s="13" t="s">
        <v>6</v>
      </c>
      <c r="G377" s="13" t="s">
        <v>7</v>
      </c>
      <c r="H377" s="13" t="s">
        <v>8</v>
      </c>
      <c r="I377" s="13" t="s">
        <v>9</v>
      </c>
      <c r="J377" s="6" t="s">
        <v>10</v>
      </c>
      <c r="K377" s="12" t="s">
        <v>11</v>
      </c>
      <c r="L377" s="32">
        <f>D380+D381+D382+D384+D383+D379+D378+D385+D386</f>
        <v>198.18799999999999</v>
      </c>
    </row>
    <row r="378" spans="1:12" ht="16.5">
      <c r="A378" s="171"/>
      <c r="B378" s="34" t="s">
        <v>49</v>
      </c>
      <c r="C378" s="14"/>
      <c r="D378" s="14"/>
      <c r="E378" s="14"/>
      <c r="F378" s="14"/>
      <c r="G378" s="14"/>
      <c r="H378" s="14"/>
      <c r="I378" s="14"/>
      <c r="J378" s="15">
        <f t="shared" ref="J378:J380" si="113">C378-D378</f>
        <v>0</v>
      </c>
      <c r="K378" s="27">
        <f>J378*F378</f>
        <v>0</v>
      </c>
      <c r="L378" s="32"/>
    </row>
    <row r="379" spans="1:12" ht="16.5">
      <c r="A379" s="171"/>
      <c r="B379" s="34" t="s">
        <v>49</v>
      </c>
      <c r="C379" s="14"/>
      <c r="D379" s="14"/>
      <c r="E379" s="14"/>
      <c r="F379" s="14"/>
      <c r="G379" s="14"/>
      <c r="H379" s="14"/>
      <c r="I379" s="14"/>
      <c r="J379" s="15">
        <f t="shared" si="113"/>
        <v>0</v>
      </c>
      <c r="K379" s="27">
        <f t="shared" ref="K379:K380" si="114">J379*F379</f>
        <v>0</v>
      </c>
      <c r="L379" s="32" t="s">
        <v>50</v>
      </c>
    </row>
    <row r="380" spans="1:12" ht="16.5">
      <c r="A380" s="171"/>
      <c r="B380" s="34" t="s">
        <v>49</v>
      </c>
      <c r="C380" s="14"/>
      <c r="D380" s="14"/>
      <c r="E380" s="14"/>
      <c r="F380" s="14"/>
      <c r="G380" s="14"/>
      <c r="H380" s="14"/>
      <c r="I380" s="14"/>
      <c r="J380" s="15">
        <f t="shared" si="113"/>
        <v>0</v>
      </c>
      <c r="K380" s="27">
        <f t="shared" si="114"/>
        <v>0</v>
      </c>
      <c r="L380" s="11">
        <f>D378*F378+D379*F379+D380*F380+D381*F381+D382*F382+D383*F383+D384*F384+D385*F385+D386*F386</f>
        <v>185012.46175999998</v>
      </c>
    </row>
    <row r="381" spans="1:12" ht="16.5">
      <c r="A381" s="33"/>
      <c r="B381" s="34" t="s">
        <v>49</v>
      </c>
      <c r="C381" s="36">
        <v>209.50899999999999</v>
      </c>
      <c r="D381" s="36">
        <v>198.18799999999999</v>
      </c>
      <c r="E381" s="36"/>
      <c r="F381" s="14">
        <v>933.52</v>
      </c>
      <c r="G381" s="15"/>
      <c r="H381" s="15"/>
      <c r="I381" s="27"/>
      <c r="J381" s="15">
        <f>C381-D381</f>
        <v>11.320999999999998</v>
      </c>
      <c r="K381" s="27">
        <f>J381*F381</f>
        <v>10568.379919999998</v>
      </c>
      <c r="L381" s="177">
        <f>D381*F381+D382*F382+D385*F385+D383*F383+D380*F380+D384*F384+D379*F379</f>
        <v>185012.46175999998</v>
      </c>
    </row>
    <row r="382" spans="1:12" ht="16.5">
      <c r="A382" s="33"/>
      <c r="B382" s="34" t="s">
        <v>49</v>
      </c>
      <c r="C382" s="36"/>
      <c r="D382" s="36"/>
      <c r="E382" s="36"/>
      <c r="F382" s="14"/>
      <c r="G382" s="15"/>
      <c r="H382" s="15"/>
      <c r="I382" s="27"/>
      <c r="J382" s="15">
        <f t="shared" ref="J382:J384" si="115">C382-D382</f>
        <v>0</v>
      </c>
      <c r="K382" s="27">
        <f t="shared" ref="K382" si="116">J382*F382</f>
        <v>0</v>
      </c>
      <c r="L382" s="11" t="s">
        <v>125</v>
      </c>
    </row>
    <row r="383" spans="1:12" ht="16.5">
      <c r="A383" s="33"/>
      <c r="B383" s="34" t="s">
        <v>49</v>
      </c>
      <c r="C383" s="36"/>
      <c r="D383" s="36"/>
      <c r="E383" s="36"/>
      <c r="F383" s="14"/>
      <c r="G383" s="15"/>
      <c r="H383" s="15"/>
      <c r="I383" s="27"/>
      <c r="J383" s="15">
        <f t="shared" si="115"/>
        <v>0</v>
      </c>
      <c r="K383" s="27">
        <f>J383*F383</f>
        <v>0</v>
      </c>
      <c r="L383" s="32">
        <f>J378+J379+J380+J381+J382+J383+J384+J385+J386</f>
        <v>11.320999999999998</v>
      </c>
    </row>
    <row r="384" spans="1:12" ht="16.5">
      <c r="A384" s="33"/>
      <c r="B384" s="34" t="s">
        <v>49</v>
      </c>
      <c r="C384" s="36"/>
      <c r="D384" s="36"/>
      <c r="E384" s="36"/>
      <c r="F384" s="14"/>
      <c r="G384" s="15"/>
      <c r="H384" s="15"/>
      <c r="I384" s="27"/>
      <c r="J384" s="15">
        <f t="shared" si="115"/>
        <v>0</v>
      </c>
      <c r="K384" s="27">
        <f>J384*F384</f>
        <v>0</v>
      </c>
      <c r="L384" s="11"/>
    </row>
    <row r="385" spans="1:12" ht="16.5">
      <c r="A385" s="33"/>
      <c r="B385" s="34" t="s">
        <v>49</v>
      </c>
      <c r="C385" s="36"/>
      <c r="D385" s="36"/>
      <c r="E385" s="36"/>
      <c r="F385" s="14"/>
      <c r="G385" s="15"/>
      <c r="H385" s="15"/>
      <c r="I385" s="27"/>
      <c r="J385" s="15">
        <f>C385-D385</f>
        <v>0</v>
      </c>
      <c r="K385" s="27">
        <f t="shared" ref="K385:K386" si="117">J385*F385</f>
        <v>0</v>
      </c>
      <c r="L385" s="11"/>
    </row>
    <row r="386" spans="1:12" ht="16.5">
      <c r="A386" s="33"/>
      <c r="B386" s="34" t="s">
        <v>49</v>
      </c>
      <c r="C386" s="36"/>
      <c r="D386" s="36"/>
      <c r="E386" s="36"/>
      <c r="F386" s="14"/>
      <c r="G386" s="15"/>
      <c r="H386" s="15"/>
      <c r="I386" s="27"/>
      <c r="J386" s="15">
        <f>C386-D386</f>
        <v>0</v>
      </c>
      <c r="K386" s="27">
        <f t="shared" si="117"/>
        <v>0</v>
      </c>
      <c r="L386" s="11"/>
    </row>
    <row r="387" spans="1:12">
      <c r="A387" s="33"/>
      <c r="B387" s="284"/>
      <c r="C387" s="285"/>
      <c r="D387" s="285"/>
      <c r="E387" s="285"/>
      <c r="F387" s="285"/>
      <c r="G387" s="285"/>
      <c r="H387" s="286"/>
      <c r="I387" s="27"/>
      <c r="J387" s="287"/>
      <c r="K387" s="288"/>
      <c r="L387" s="11"/>
    </row>
    <row r="388" spans="1:12">
      <c r="A388" s="33"/>
      <c r="B388" s="34" t="s">
        <v>126</v>
      </c>
      <c r="C388" s="36"/>
      <c r="D388" s="36"/>
      <c r="E388" s="36"/>
      <c r="F388" s="36"/>
      <c r="G388" s="15"/>
      <c r="H388" s="15"/>
      <c r="I388" s="27"/>
      <c r="J388" s="15">
        <f t="shared" ref="J388:J397" si="118">C388-D388</f>
        <v>0</v>
      </c>
      <c r="K388" s="27">
        <f>F388*J388</f>
        <v>0</v>
      </c>
      <c r="L388" s="32">
        <f>D393+D390+D388+D391+D392</f>
        <v>1080</v>
      </c>
    </row>
    <row r="389" spans="1:12">
      <c r="A389" s="33"/>
      <c r="B389" s="34" t="s">
        <v>113</v>
      </c>
      <c r="C389" s="36"/>
      <c r="D389" s="36"/>
      <c r="E389" s="36"/>
      <c r="F389" s="36"/>
      <c r="G389" s="15"/>
      <c r="H389" s="15"/>
      <c r="I389" s="27"/>
      <c r="J389" s="15">
        <f t="shared" si="118"/>
        <v>0</v>
      </c>
      <c r="K389" s="27">
        <f>F389*J389</f>
        <v>0</v>
      </c>
      <c r="L389" s="11" t="s">
        <v>50</v>
      </c>
    </row>
    <row r="390" spans="1:12">
      <c r="A390" s="33"/>
      <c r="B390" s="34" t="s">
        <v>126</v>
      </c>
      <c r="C390" s="172">
        <v>1400</v>
      </c>
      <c r="D390" s="173">
        <v>870</v>
      </c>
      <c r="E390" s="173"/>
      <c r="F390" s="174">
        <v>49.93</v>
      </c>
      <c r="G390" s="186"/>
      <c r="H390" s="20"/>
      <c r="I390" s="43"/>
      <c r="J390" s="20">
        <f t="shared" si="118"/>
        <v>530</v>
      </c>
      <c r="K390" s="27">
        <f>F390*J390</f>
        <v>26462.9</v>
      </c>
      <c r="L390" s="11">
        <f>D392*F392+D390*F390+D388*F388+D391*F391</f>
        <v>52653.9</v>
      </c>
    </row>
    <row r="391" spans="1:12">
      <c r="A391" s="8"/>
      <c r="B391" s="34" t="s">
        <v>113</v>
      </c>
      <c r="C391" s="175"/>
      <c r="D391" s="176"/>
      <c r="E391" s="182"/>
      <c r="F391" s="183"/>
      <c r="G391" s="184"/>
      <c r="H391" s="14"/>
      <c r="I391" s="37"/>
      <c r="J391" s="15">
        <f t="shared" si="118"/>
        <v>0</v>
      </c>
      <c r="K391" s="27">
        <f>J391*F391</f>
        <v>0</v>
      </c>
      <c r="L391" s="11"/>
    </row>
    <row r="392" spans="1:12">
      <c r="A392" s="8"/>
      <c r="B392" s="34" t="s">
        <v>114</v>
      </c>
      <c r="C392" s="175">
        <v>310</v>
      </c>
      <c r="D392" s="181">
        <v>210</v>
      </c>
      <c r="E392" s="187"/>
      <c r="F392" s="35">
        <v>43.88</v>
      </c>
      <c r="G392" s="14"/>
      <c r="H392" s="14"/>
      <c r="I392" s="37"/>
      <c r="J392" s="15">
        <f t="shared" si="118"/>
        <v>100</v>
      </c>
      <c r="K392" s="27">
        <f>J392*F392</f>
        <v>4388</v>
      </c>
      <c r="L392" s="11"/>
    </row>
    <row r="393" spans="1:12">
      <c r="A393" s="8"/>
      <c r="B393" s="34" t="s">
        <v>114</v>
      </c>
      <c r="C393" s="175"/>
      <c r="D393" s="181"/>
      <c r="E393" s="187"/>
      <c r="F393" s="35"/>
      <c r="G393" s="14"/>
      <c r="H393" s="14"/>
      <c r="I393" s="37"/>
      <c r="J393" s="15">
        <f t="shared" si="118"/>
        <v>0</v>
      </c>
      <c r="K393" s="27">
        <f>J393*F393</f>
        <v>0</v>
      </c>
      <c r="L393" s="11"/>
    </row>
    <row r="394" spans="1:12">
      <c r="A394" s="8"/>
      <c r="B394" s="34" t="s">
        <v>123</v>
      </c>
      <c r="C394" s="21">
        <v>5</v>
      </c>
      <c r="D394" s="5">
        <v>5</v>
      </c>
      <c r="E394" s="185">
        <v>170</v>
      </c>
      <c r="F394" s="185">
        <v>49.12</v>
      </c>
      <c r="G394" s="186">
        <f>D394*E394</f>
        <v>850</v>
      </c>
      <c r="H394" s="20">
        <f>D394*F394</f>
        <v>245.6</v>
      </c>
      <c r="I394" s="43">
        <f>G394-H394</f>
        <v>604.4</v>
      </c>
      <c r="J394" s="20">
        <f t="shared" si="118"/>
        <v>0</v>
      </c>
      <c r="K394" s="188">
        <f>F394*J394</f>
        <v>0</v>
      </c>
      <c r="L394" s="1"/>
    </row>
    <row r="395" spans="1:12">
      <c r="A395" s="9"/>
      <c r="B395" s="34" t="s">
        <v>122</v>
      </c>
      <c r="C395" s="22">
        <v>149</v>
      </c>
      <c r="D395" s="12">
        <v>149</v>
      </c>
      <c r="E395" s="12">
        <v>150</v>
      </c>
      <c r="F395" s="12">
        <v>49.12</v>
      </c>
      <c r="G395" s="42">
        <f>D395*E395</f>
        <v>22350</v>
      </c>
      <c r="H395" s="20">
        <f>D395*F395</f>
        <v>7318.8799999999992</v>
      </c>
      <c r="I395" s="43">
        <f>G395-H395</f>
        <v>15031.12</v>
      </c>
      <c r="J395" s="20">
        <f t="shared" si="118"/>
        <v>0</v>
      </c>
      <c r="K395" s="38">
        <f>F395*J395</f>
        <v>0</v>
      </c>
      <c r="L395" s="1"/>
    </row>
    <row r="396" spans="1:12">
      <c r="A396" s="9"/>
      <c r="B396" s="34" t="s">
        <v>122</v>
      </c>
      <c r="C396" s="22">
        <v>3731</v>
      </c>
      <c r="D396" s="12">
        <v>3731</v>
      </c>
      <c r="E396" s="12">
        <v>150</v>
      </c>
      <c r="F396" s="12">
        <v>48.88</v>
      </c>
      <c r="G396" s="42">
        <f>D396*E396</f>
        <v>559650</v>
      </c>
      <c r="H396" s="20">
        <f>D396*F396</f>
        <v>182371.28</v>
      </c>
      <c r="I396" s="43">
        <f>G396-H396</f>
        <v>377278.71999999997</v>
      </c>
      <c r="J396" s="20">
        <f t="shared" si="118"/>
        <v>0</v>
      </c>
      <c r="K396" s="38">
        <f>F396*J396</f>
        <v>0</v>
      </c>
      <c r="L396" s="1"/>
    </row>
    <row r="397" spans="1:12">
      <c r="A397" s="25"/>
      <c r="B397" s="34" t="s">
        <v>123</v>
      </c>
      <c r="C397" s="15">
        <v>1397</v>
      </c>
      <c r="D397" s="15">
        <v>1395</v>
      </c>
      <c r="E397" s="15">
        <v>170</v>
      </c>
      <c r="F397" s="15">
        <v>48.88</v>
      </c>
      <c r="G397" s="42">
        <f>D397*E397</f>
        <v>237150</v>
      </c>
      <c r="H397" s="20">
        <f t="shared" ref="H397" si="119">D397*F397</f>
        <v>68187.600000000006</v>
      </c>
      <c r="I397" s="43">
        <f>G397-H397</f>
        <v>168962.4</v>
      </c>
      <c r="J397" s="20">
        <f t="shared" si="118"/>
        <v>2</v>
      </c>
      <c r="K397" s="38">
        <f>F397*J397</f>
        <v>97.76</v>
      </c>
      <c r="L397" s="1"/>
    </row>
    <row r="398" spans="1:12" ht="15.75" thickBot="1">
      <c r="A398" s="1"/>
      <c r="B398" s="1"/>
      <c r="C398" s="1"/>
      <c r="D398" s="1">
        <f>SUM(D394:D397)</f>
        <v>5280</v>
      </c>
      <c r="E398" s="1"/>
      <c r="F398" s="1"/>
      <c r="G398" s="11">
        <f>SUM(G394:G397)</f>
        <v>820000</v>
      </c>
      <c r="H398" s="28"/>
      <c r="I398" s="29">
        <f>SUM(I378:I397)</f>
        <v>561876.64</v>
      </c>
      <c r="J398" s="30"/>
      <c r="K398" s="31">
        <f>SUM(K378:K397)</f>
        <v>41517.039920000003</v>
      </c>
      <c r="L398" s="41">
        <f>K350+K370+K398</f>
        <v>832929.84659999993</v>
      </c>
    </row>
    <row r="399" spans="1:12">
      <c r="A399" s="1"/>
      <c r="B399" s="1"/>
      <c r="C399" s="1"/>
      <c r="D399" s="1"/>
      <c r="E399" s="1"/>
      <c r="F399" s="1"/>
      <c r="G399" s="11"/>
      <c r="H399" s="163" t="s">
        <v>118</v>
      </c>
      <c r="I399" s="158">
        <v>375599.98</v>
      </c>
      <c r="J399" s="159"/>
      <c r="K399" s="158"/>
      <c r="L399" s="41"/>
    </row>
    <row r="400" spans="1:12">
      <c r="H400" s="164" t="s">
        <v>119</v>
      </c>
      <c r="J400" s="165"/>
    </row>
    <row r="401" spans="1:12">
      <c r="H401" s="163" t="s">
        <v>118</v>
      </c>
      <c r="J401" s="165"/>
    </row>
    <row r="402" spans="1:12">
      <c r="H402" s="164" t="s">
        <v>120</v>
      </c>
      <c r="I402" s="165">
        <f>I398-I399-I400-I401</f>
        <v>186276.66000000003</v>
      </c>
    </row>
    <row r="404" spans="1:12">
      <c r="A404" s="281" t="s">
        <v>147</v>
      </c>
      <c r="B404" s="281"/>
      <c r="C404" s="281"/>
      <c r="D404" s="281"/>
      <c r="E404" s="281"/>
      <c r="F404" s="101"/>
      <c r="G404" s="100" t="s">
        <v>148</v>
      </c>
      <c r="H404" s="100"/>
      <c r="I404" s="100"/>
      <c r="J404" s="100"/>
      <c r="K404" s="100"/>
      <c r="L404" s="100"/>
    </row>
    <row r="405" spans="1:12">
      <c r="A405" s="102"/>
      <c r="B405" s="102" t="s">
        <v>0</v>
      </c>
      <c r="C405" s="102"/>
      <c r="D405" s="189">
        <f>D407+D408+D409+D410+D411+D412+D413</f>
        <v>0</v>
      </c>
      <c r="E405" s="102"/>
      <c r="F405" s="102"/>
      <c r="G405" s="100"/>
      <c r="H405" s="100"/>
      <c r="I405" s="100"/>
      <c r="J405" s="100"/>
      <c r="K405" s="100"/>
      <c r="L405" s="100"/>
    </row>
    <row r="406" spans="1:12">
      <c r="A406" s="103" t="s">
        <v>1</v>
      </c>
      <c r="B406" s="103" t="s">
        <v>2</v>
      </c>
      <c r="C406" s="103" t="s">
        <v>3</v>
      </c>
      <c r="D406" s="103"/>
      <c r="E406" s="103" t="s">
        <v>5</v>
      </c>
      <c r="F406" s="103" t="s">
        <v>6</v>
      </c>
      <c r="G406" s="103" t="s">
        <v>7</v>
      </c>
      <c r="H406" s="103" t="s">
        <v>8</v>
      </c>
      <c r="I406" s="103" t="s">
        <v>9</v>
      </c>
      <c r="J406" s="104" t="s">
        <v>10</v>
      </c>
      <c r="K406" s="105" t="s">
        <v>11</v>
      </c>
      <c r="L406" s="100"/>
    </row>
    <row r="407" spans="1:12">
      <c r="A407" s="106">
        <v>1</v>
      </c>
      <c r="B407" s="107" t="s">
        <v>56</v>
      </c>
      <c r="C407" s="108"/>
      <c r="D407" s="108"/>
      <c r="E407" s="109">
        <v>4650</v>
      </c>
      <c r="F407" s="108">
        <v>4000.2</v>
      </c>
      <c r="G407" s="109">
        <f t="shared" ref="G407:G429" si="120">D407*E407</f>
        <v>0</v>
      </c>
      <c r="H407" s="108">
        <f t="shared" ref="H407:H429" si="121">D407*F407</f>
        <v>0</v>
      </c>
      <c r="I407" s="110">
        <f t="shared" ref="I407:I429" si="122">G407-H407</f>
        <v>0</v>
      </c>
      <c r="J407" s="109">
        <f t="shared" ref="J407:J429" si="123">C407-D407</f>
        <v>0</v>
      </c>
      <c r="K407" s="111">
        <f>F407*J407</f>
        <v>0</v>
      </c>
      <c r="L407" s="260">
        <f>C414+C415+C416+C417+C418+C419+C420+C421+C422+C423+C424+C425+C426+C427+C428+C429</f>
        <v>587</v>
      </c>
    </row>
    <row r="408" spans="1:12">
      <c r="A408" s="103"/>
      <c r="B408" s="108" t="s">
        <v>12</v>
      </c>
      <c r="C408" s="108">
        <v>19.54</v>
      </c>
      <c r="D408" s="112"/>
      <c r="E408" s="109">
        <v>4300</v>
      </c>
      <c r="F408" s="119">
        <v>4000.2</v>
      </c>
      <c r="G408" s="106">
        <f t="shared" si="120"/>
        <v>0</v>
      </c>
      <c r="H408" s="107">
        <f t="shared" si="121"/>
        <v>0</v>
      </c>
      <c r="I408" s="113">
        <f t="shared" si="122"/>
        <v>0</v>
      </c>
      <c r="J408" s="109">
        <f t="shared" si="123"/>
        <v>19.54</v>
      </c>
      <c r="K408" s="265">
        <f>F408*J408</f>
        <v>78163.907999999996</v>
      </c>
      <c r="L408" s="114" t="s">
        <v>61</v>
      </c>
    </row>
    <row r="409" spans="1:12">
      <c r="A409" s="103"/>
      <c r="B409" s="108" t="s">
        <v>13</v>
      </c>
      <c r="C409" s="108">
        <v>10</v>
      </c>
      <c r="D409" s="108"/>
      <c r="E409" s="109">
        <v>4000</v>
      </c>
      <c r="F409" s="119">
        <v>3000</v>
      </c>
      <c r="G409" s="109">
        <f t="shared" si="120"/>
        <v>0</v>
      </c>
      <c r="H409" s="108">
        <f t="shared" si="121"/>
        <v>0</v>
      </c>
      <c r="I409" s="109">
        <f t="shared" si="122"/>
        <v>0</v>
      </c>
      <c r="J409" s="109">
        <f t="shared" si="123"/>
        <v>10</v>
      </c>
      <c r="K409" s="265">
        <f t="shared" ref="K409:K429" si="124">J409*F409</f>
        <v>30000</v>
      </c>
      <c r="L409" s="115">
        <f>I407+I408+I409+I410+I411+I412+I413</f>
        <v>0</v>
      </c>
    </row>
    <row r="410" spans="1:12">
      <c r="A410" s="103"/>
      <c r="B410" s="116" t="s">
        <v>13</v>
      </c>
      <c r="C410" s="167">
        <v>19.86</v>
      </c>
      <c r="D410" s="167"/>
      <c r="E410" s="119">
        <v>4300</v>
      </c>
      <c r="F410" s="119">
        <v>4000.2</v>
      </c>
      <c r="G410" s="168">
        <f t="shared" si="120"/>
        <v>0</v>
      </c>
      <c r="H410" s="108">
        <f t="shared" si="121"/>
        <v>0</v>
      </c>
      <c r="I410" s="108">
        <f t="shared" si="122"/>
        <v>0</v>
      </c>
      <c r="J410" s="108">
        <f t="shared" si="123"/>
        <v>19.86</v>
      </c>
      <c r="K410" s="266">
        <f t="shared" si="124"/>
        <v>79443.971999999994</v>
      </c>
      <c r="L410" s="114" t="s">
        <v>14</v>
      </c>
    </row>
    <row r="411" spans="1:12">
      <c r="A411" s="103"/>
      <c r="B411" s="130" t="s">
        <v>13</v>
      </c>
      <c r="C411" s="117">
        <v>0.14000000000000001</v>
      </c>
      <c r="D411" s="117"/>
      <c r="E411" s="119">
        <v>4174.37</v>
      </c>
      <c r="F411" s="119">
        <v>3808.45</v>
      </c>
      <c r="G411" s="119">
        <f t="shared" si="120"/>
        <v>0</v>
      </c>
      <c r="H411" s="119">
        <f t="shared" si="121"/>
        <v>0</v>
      </c>
      <c r="I411" s="119">
        <f t="shared" si="122"/>
        <v>0</v>
      </c>
      <c r="J411" s="119">
        <f t="shared" si="123"/>
        <v>0.14000000000000001</v>
      </c>
      <c r="K411" s="267">
        <f t="shared" si="124"/>
        <v>533.18299999999999</v>
      </c>
      <c r="L411" s="115">
        <f>I414+I415+I416+I417+I418+I419+I430+I420+I421+I422+I423+I424+I425+I426+I427+I428+I429</f>
        <v>0</v>
      </c>
    </row>
    <row r="412" spans="1:12">
      <c r="A412" s="154"/>
      <c r="B412" s="117" t="s">
        <v>13</v>
      </c>
      <c r="C412" s="258"/>
      <c r="D412" s="118"/>
      <c r="E412" s="257">
        <v>3800</v>
      </c>
      <c r="F412" s="119">
        <v>3304</v>
      </c>
      <c r="G412" s="119">
        <f t="shared" si="120"/>
        <v>0</v>
      </c>
      <c r="H412" s="119">
        <f t="shared" si="121"/>
        <v>0</v>
      </c>
      <c r="I412" s="119">
        <f t="shared" si="122"/>
        <v>0</v>
      </c>
      <c r="J412" s="119">
        <f t="shared" si="123"/>
        <v>0</v>
      </c>
      <c r="K412" s="267">
        <f t="shared" si="124"/>
        <v>0</v>
      </c>
      <c r="L412" s="260"/>
    </row>
    <row r="413" spans="1:12">
      <c r="A413" s="154"/>
      <c r="B413" s="117" t="s">
        <v>13</v>
      </c>
      <c r="C413" s="119"/>
      <c r="D413" s="119"/>
      <c r="E413" s="119"/>
      <c r="F413" s="119"/>
      <c r="G413" s="119">
        <f t="shared" si="120"/>
        <v>0</v>
      </c>
      <c r="H413" s="119">
        <f t="shared" si="121"/>
        <v>0</v>
      </c>
      <c r="I413" s="119">
        <f t="shared" si="122"/>
        <v>0</v>
      </c>
      <c r="J413" s="119">
        <f t="shared" si="123"/>
        <v>0</v>
      </c>
      <c r="K413" s="267">
        <f t="shared" si="124"/>
        <v>0</v>
      </c>
      <c r="L413" s="260"/>
    </row>
    <row r="414" spans="1:12">
      <c r="A414" s="154"/>
      <c r="B414" s="117" t="s">
        <v>15</v>
      </c>
      <c r="C414" s="258"/>
      <c r="D414" s="118"/>
      <c r="E414" s="169"/>
      <c r="F414" s="264"/>
      <c r="G414" s="169">
        <f t="shared" si="120"/>
        <v>0</v>
      </c>
      <c r="H414" s="169">
        <f t="shared" si="121"/>
        <v>0</v>
      </c>
      <c r="I414" s="119">
        <f t="shared" si="122"/>
        <v>0</v>
      </c>
      <c r="J414" s="119">
        <f t="shared" si="123"/>
        <v>0</v>
      </c>
      <c r="K414" s="119">
        <f t="shared" si="124"/>
        <v>0</v>
      </c>
      <c r="L414" s="100"/>
    </row>
    <row r="415" spans="1:12">
      <c r="A415" s="103"/>
      <c r="B415" s="259" t="s">
        <v>15</v>
      </c>
      <c r="C415" s="108"/>
      <c r="D415" s="108"/>
      <c r="E415" s="169"/>
      <c r="F415" s="116"/>
      <c r="G415" s="119">
        <f t="shared" si="120"/>
        <v>0</v>
      </c>
      <c r="H415" s="119">
        <f t="shared" si="121"/>
        <v>0</v>
      </c>
      <c r="I415" s="119">
        <f t="shared" si="122"/>
        <v>0</v>
      </c>
      <c r="J415" s="119">
        <f t="shared" si="123"/>
        <v>0</v>
      </c>
      <c r="K415" s="119">
        <f t="shared" si="124"/>
        <v>0</v>
      </c>
      <c r="L415" s="115"/>
    </row>
    <row r="416" spans="1:12">
      <c r="A416" s="103"/>
      <c r="B416" s="107" t="s">
        <v>15</v>
      </c>
      <c r="C416" s="108"/>
      <c r="D416" s="108"/>
      <c r="E416" s="119"/>
      <c r="F416" s="108"/>
      <c r="G416" s="120">
        <f t="shared" si="120"/>
        <v>0</v>
      </c>
      <c r="H416" s="118">
        <f t="shared" si="121"/>
        <v>0</v>
      </c>
      <c r="I416" s="120">
        <f t="shared" si="122"/>
        <v>0</v>
      </c>
      <c r="J416" s="120">
        <f t="shared" si="123"/>
        <v>0</v>
      </c>
      <c r="K416" s="170">
        <f t="shared" si="124"/>
        <v>0</v>
      </c>
      <c r="L416" s="122"/>
    </row>
    <row r="417" spans="1:12">
      <c r="A417" s="103"/>
      <c r="B417" s="108" t="s">
        <v>15</v>
      </c>
      <c r="C417" s="108"/>
      <c r="D417" s="108"/>
      <c r="E417" s="169"/>
      <c r="F417" s="108"/>
      <c r="G417" s="109">
        <f t="shared" si="120"/>
        <v>0</v>
      </c>
      <c r="H417" s="108">
        <f t="shared" si="121"/>
        <v>0</v>
      </c>
      <c r="I417" s="109">
        <f t="shared" si="122"/>
        <v>0</v>
      </c>
      <c r="J417" s="109">
        <f t="shared" si="123"/>
        <v>0</v>
      </c>
      <c r="K417" s="111">
        <f t="shared" si="124"/>
        <v>0</v>
      </c>
      <c r="L417" s="100"/>
    </row>
    <row r="418" spans="1:12">
      <c r="A418" s="103"/>
      <c r="B418" s="108" t="s">
        <v>15</v>
      </c>
      <c r="C418" s="108"/>
      <c r="D418" s="108"/>
      <c r="E418" s="169"/>
      <c r="F418" s="108"/>
      <c r="G418" s="109">
        <f t="shared" si="120"/>
        <v>0</v>
      </c>
      <c r="H418" s="108">
        <f t="shared" si="121"/>
        <v>0</v>
      </c>
      <c r="I418" s="109">
        <f t="shared" si="122"/>
        <v>0</v>
      </c>
      <c r="J418" s="109">
        <f t="shared" si="123"/>
        <v>0</v>
      </c>
      <c r="K418" s="111">
        <f t="shared" si="124"/>
        <v>0</v>
      </c>
      <c r="L418" s="100">
        <f>D405</f>
        <v>0</v>
      </c>
    </row>
    <row r="419" spans="1:12">
      <c r="A419" s="103"/>
      <c r="B419" s="108" t="s">
        <v>15</v>
      </c>
      <c r="C419" s="108"/>
      <c r="D419" s="108"/>
      <c r="E419" s="119"/>
      <c r="F419" s="108"/>
      <c r="G419" s="109">
        <f t="shared" si="120"/>
        <v>0</v>
      </c>
      <c r="H419" s="108">
        <f t="shared" si="121"/>
        <v>0</v>
      </c>
      <c r="I419" s="109">
        <f t="shared" si="122"/>
        <v>0</v>
      </c>
      <c r="J419" s="109">
        <f t="shared" si="123"/>
        <v>0</v>
      </c>
      <c r="K419" s="111">
        <f t="shared" si="124"/>
        <v>0</v>
      </c>
      <c r="L419" s="122"/>
    </row>
    <row r="420" spans="1:12">
      <c r="A420" s="123"/>
      <c r="B420" s="107" t="s">
        <v>15</v>
      </c>
      <c r="C420" s="108"/>
      <c r="D420" s="108"/>
      <c r="E420" s="169"/>
      <c r="F420" s="108"/>
      <c r="G420" s="109">
        <f t="shared" si="120"/>
        <v>0</v>
      </c>
      <c r="H420" s="108">
        <f t="shared" si="121"/>
        <v>0</v>
      </c>
      <c r="I420" s="109">
        <f t="shared" si="122"/>
        <v>0</v>
      </c>
      <c r="J420" s="109">
        <f t="shared" si="123"/>
        <v>0</v>
      </c>
      <c r="K420" s="111">
        <f t="shared" si="124"/>
        <v>0</v>
      </c>
      <c r="L420" s="122"/>
    </row>
    <row r="421" spans="1:12">
      <c r="A421" s="123"/>
      <c r="B421" s="108" t="s">
        <v>15</v>
      </c>
      <c r="C421" s="108"/>
      <c r="D421" s="108"/>
      <c r="E421" s="169"/>
      <c r="F421" s="108"/>
      <c r="G421" s="109">
        <f t="shared" si="120"/>
        <v>0</v>
      </c>
      <c r="H421" s="108">
        <f t="shared" si="121"/>
        <v>0</v>
      </c>
      <c r="I421" s="109">
        <f t="shared" si="122"/>
        <v>0</v>
      </c>
      <c r="J421" s="109">
        <f t="shared" si="123"/>
        <v>0</v>
      </c>
      <c r="K421" s="111">
        <f t="shared" si="124"/>
        <v>0</v>
      </c>
      <c r="L421" s="122"/>
    </row>
    <row r="422" spans="1:12">
      <c r="A422" s="123"/>
      <c r="B422" s="108" t="s">
        <v>15</v>
      </c>
      <c r="C422" s="108"/>
      <c r="D422" s="108"/>
      <c r="E422" s="119"/>
      <c r="F422" s="108"/>
      <c r="G422" s="109">
        <f t="shared" si="120"/>
        <v>0</v>
      </c>
      <c r="H422" s="108">
        <f t="shared" si="121"/>
        <v>0</v>
      </c>
      <c r="I422" s="109">
        <f t="shared" si="122"/>
        <v>0</v>
      </c>
      <c r="J422" s="109">
        <f t="shared" si="123"/>
        <v>0</v>
      </c>
      <c r="K422" s="111">
        <f t="shared" si="124"/>
        <v>0</v>
      </c>
      <c r="L422" s="122"/>
    </row>
    <row r="423" spans="1:12">
      <c r="A423" s="123"/>
      <c r="B423" s="108" t="s">
        <v>15</v>
      </c>
      <c r="C423" s="108"/>
      <c r="D423" s="108"/>
      <c r="E423" s="169"/>
      <c r="F423" s="108"/>
      <c r="G423" s="109">
        <f t="shared" si="120"/>
        <v>0</v>
      </c>
      <c r="H423" s="108">
        <f t="shared" si="121"/>
        <v>0</v>
      </c>
      <c r="I423" s="109">
        <f t="shared" si="122"/>
        <v>0</v>
      </c>
      <c r="J423" s="109">
        <f t="shared" si="123"/>
        <v>0</v>
      </c>
      <c r="K423" s="111">
        <f t="shared" si="124"/>
        <v>0</v>
      </c>
      <c r="L423" s="122">
        <f>D414+D415+D416+D417+D418+D419+D420+D421+D422+D423+D424+D425+D426+D427+D428+D429</f>
        <v>0</v>
      </c>
    </row>
    <row r="424" spans="1:12">
      <c r="A424" s="123"/>
      <c r="B424" s="108" t="s">
        <v>15</v>
      </c>
      <c r="C424" s="108"/>
      <c r="D424" s="108"/>
      <c r="E424" s="169"/>
      <c r="F424" s="108"/>
      <c r="G424" s="109">
        <f t="shared" si="120"/>
        <v>0</v>
      </c>
      <c r="H424" s="108">
        <f t="shared" si="121"/>
        <v>0</v>
      </c>
      <c r="I424" s="108">
        <f t="shared" si="122"/>
        <v>0</v>
      </c>
      <c r="J424" s="108">
        <f t="shared" si="123"/>
        <v>0</v>
      </c>
      <c r="K424" s="168">
        <f t="shared" si="124"/>
        <v>0</v>
      </c>
      <c r="L424" s="122"/>
    </row>
    <row r="425" spans="1:12">
      <c r="A425" s="123"/>
      <c r="B425" s="107" t="s">
        <v>15</v>
      </c>
      <c r="C425" s="108">
        <v>73</v>
      </c>
      <c r="D425" s="108"/>
      <c r="E425" s="261"/>
      <c r="F425" s="108">
        <v>164.76</v>
      </c>
      <c r="G425" s="109">
        <f t="shared" si="120"/>
        <v>0</v>
      </c>
      <c r="H425" s="108">
        <f t="shared" si="121"/>
        <v>0</v>
      </c>
      <c r="I425" s="119">
        <f t="shared" si="122"/>
        <v>0</v>
      </c>
      <c r="J425" s="119">
        <f t="shared" si="123"/>
        <v>73</v>
      </c>
      <c r="K425" s="119">
        <f t="shared" si="124"/>
        <v>12027.48</v>
      </c>
      <c r="L425" s="122"/>
    </row>
    <row r="426" spans="1:12">
      <c r="A426" s="123"/>
      <c r="B426" s="108" t="s">
        <v>15</v>
      </c>
      <c r="C426" s="108">
        <v>514</v>
      </c>
      <c r="D426" s="108"/>
      <c r="E426" s="261"/>
      <c r="F426" s="108">
        <v>165.33</v>
      </c>
      <c r="G426" s="109">
        <f t="shared" si="120"/>
        <v>0</v>
      </c>
      <c r="H426" s="108">
        <f t="shared" si="121"/>
        <v>0</v>
      </c>
      <c r="I426" s="119">
        <f t="shared" si="122"/>
        <v>0</v>
      </c>
      <c r="J426" s="119">
        <f t="shared" si="123"/>
        <v>514</v>
      </c>
      <c r="K426" s="119">
        <f t="shared" si="124"/>
        <v>84979.62000000001</v>
      </c>
      <c r="L426" s="122"/>
    </row>
    <row r="427" spans="1:12">
      <c r="A427" s="123"/>
      <c r="B427" s="108" t="s">
        <v>15</v>
      </c>
      <c r="C427" s="108"/>
      <c r="D427" s="108"/>
      <c r="E427" s="261"/>
      <c r="F427" s="108"/>
      <c r="G427" s="109">
        <f t="shared" si="120"/>
        <v>0</v>
      </c>
      <c r="H427" s="108">
        <f t="shared" si="121"/>
        <v>0</v>
      </c>
      <c r="I427" s="119">
        <f t="shared" si="122"/>
        <v>0</v>
      </c>
      <c r="J427" s="119">
        <f t="shared" si="123"/>
        <v>0</v>
      </c>
      <c r="K427" s="119">
        <f t="shared" si="124"/>
        <v>0</v>
      </c>
      <c r="L427" s="122"/>
    </row>
    <row r="428" spans="1:12">
      <c r="A428" s="123"/>
      <c r="B428" s="108" t="s">
        <v>15</v>
      </c>
      <c r="C428" s="108"/>
      <c r="D428" s="108"/>
      <c r="E428" s="261"/>
      <c r="F428" s="108"/>
      <c r="G428" s="109">
        <f t="shared" si="120"/>
        <v>0</v>
      </c>
      <c r="H428" s="108">
        <f t="shared" si="121"/>
        <v>0</v>
      </c>
      <c r="I428" s="119">
        <f t="shared" si="122"/>
        <v>0</v>
      </c>
      <c r="J428" s="119">
        <f t="shared" si="123"/>
        <v>0</v>
      </c>
      <c r="K428" s="119">
        <f t="shared" si="124"/>
        <v>0</v>
      </c>
      <c r="L428" s="122"/>
    </row>
    <row r="429" spans="1:12">
      <c r="A429" s="123"/>
      <c r="B429" s="108" t="s">
        <v>15</v>
      </c>
      <c r="C429" s="108"/>
      <c r="D429" s="108"/>
      <c r="E429" s="261"/>
      <c r="F429" s="108"/>
      <c r="G429" s="109">
        <f t="shared" si="120"/>
        <v>0</v>
      </c>
      <c r="H429" s="108">
        <f t="shared" si="121"/>
        <v>0</v>
      </c>
      <c r="I429" s="119">
        <f t="shared" si="122"/>
        <v>0</v>
      </c>
      <c r="J429" s="119">
        <f t="shared" si="123"/>
        <v>0</v>
      </c>
      <c r="K429" s="119">
        <f t="shared" si="124"/>
        <v>0</v>
      </c>
      <c r="L429" s="122"/>
    </row>
    <row r="430" spans="1:12">
      <c r="A430" s="107">
        <v>2</v>
      </c>
      <c r="B430" s="124" t="s">
        <v>16</v>
      </c>
      <c r="C430" s="282"/>
      <c r="D430" s="282"/>
      <c r="E430" s="282"/>
      <c r="F430" s="282"/>
      <c r="G430" s="282"/>
      <c r="H430" s="282"/>
      <c r="I430" s="136"/>
      <c r="J430" s="262"/>
      <c r="K430" s="263"/>
      <c r="L430" s="100"/>
    </row>
    <row r="431" spans="1:12">
      <c r="A431" s="178">
        <v>3</v>
      </c>
      <c r="B431" s="126" t="s">
        <v>17</v>
      </c>
      <c r="C431" s="127">
        <v>44</v>
      </c>
      <c r="D431" s="127"/>
      <c r="E431" s="127"/>
      <c r="F431" s="127">
        <v>6</v>
      </c>
      <c r="G431" s="126">
        <f t="shared" ref="G431:G440" si="125">D431*E431</f>
        <v>0</v>
      </c>
      <c r="H431" s="126">
        <f t="shared" ref="H431:H440" si="126">D431*F431</f>
        <v>0</v>
      </c>
      <c r="I431" s="126">
        <f t="shared" ref="I431:I440" si="127">G431-H431</f>
        <v>0</v>
      </c>
      <c r="J431" s="126">
        <f t="shared" ref="J431:J433" si="128">C431-D431</f>
        <v>44</v>
      </c>
      <c r="K431" s="126">
        <f t="shared" ref="K431:K481" si="129">F431*J431</f>
        <v>264</v>
      </c>
      <c r="L431" s="100"/>
    </row>
    <row r="432" spans="1:12">
      <c r="A432" s="106">
        <v>4</v>
      </c>
      <c r="B432" s="268" t="s">
        <v>18</v>
      </c>
      <c r="C432" s="126">
        <v>7500</v>
      </c>
      <c r="D432" s="126"/>
      <c r="E432" s="126"/>
      <c r="F432" s="129">
        <v>10.77</v>
      </c>
      <c r="G432" s="126">
        <f t="shared" si="125"/>
        <v>0</v>
      </c>
      <c r="H432" s="126">
        <f t="shared" si="126"/>
        <v>0</v>
      </c>
      <c r="I432" s="126">
        <f t="shared" si="127"/>
        <v>0</v>
      </c>
      <c r="J432" s="126">
        <f t="shared" si="128"/>
        <v>7500</v>
      </c>
      <c r="K432" s="126">
        <f t="shared" si="129"/>
        <v>80775</v>
      </c>
      <c r="L432" s="100"/>
    </row>
    <row r="433" spans="1:12">
      <c r="A433" s="106"/>
      <c r="B433" s="128" t="s">
        <v>18</v>
      </c>
      <c r="C433" s="126">
        <v>1889</v>
      </c>
      <c r="D433" s="126"/>
      <c r="E433" s="126"/>
      <c r="F433" s="129">
        <v>10.4</v>
      </c>
      <c r="G433" s="126">
        <f t="shared" si="125"/>
        <v>0</v>
      </c>
      <c r="H433" s="126">
        <f t="shared" si="126"/>
        <v>0</v>
      </c>
      <c r="I433" s="126">
        <f t="shared" si="127"/>
        <v>0</v>
      </c>
      <c r="J433" s="126">
        <f t="shared" si="128"/>
        <v>1889</v>
      </c>
      <c r="K433" s="126">
        <f t="shared" si="129"/>
        <v>19645.600000000002</v>
      </c>
      <c r="L433" s="100"/>
    </row>
    <row r="434" spans="1:12">
      <c r="A434" s="106">
        <v>5</v>
      </c>
      <c r="B434" s="130" t="s">
        <v>19</v>
      </c>
      <c r="C434" s="134">
        <v>5</v>
      </c>
      <c r="D434" s="125"/>
      <c r="E434" s="125">
        <v>220</v>
      </c>
      <c r="F434" s="131">
        <v>150.12</v>
      </c>
      <c r="G434" s="126">
        <f t="shared" si="125"/>
        <v>0</v>
      </c>
      <c r="H434" s="126">
        <f t="shared" si="126"/>
        <v>0</v>
      </c>
      <c r="I434" s="126">
        <f t="shared" si="127"/>
        <v>0</v>
      </c>
      <c r="J434" s="126">
        <f>C434-D434</f>
        <v>5</v>
      </c>
      <c r="K434" s="126">
        <f t="shared" si="129"/>
        <v>750.6</v>
      </c>
      <c r="L434" s="100"/>
    </row>
    <row r="435" spans="1:12">
      <c r="A435" s="103"/>
      <c r="B435" s="124" t="s">
        <v>20</v>
      </c>
      <c r="C435" s="132">
        <v>81</v>
      </c>
      <c r="D435" s="132"/>
      <c r="E435" s="132">
        <v>25</v>
      </c>
      <c r="F435" s="133">
        <v>16.95</v>
      </c>
      <c r="G435" s="125">
        <f t="shared" si="125"/>
        <v>0</v>
      </c>
      <c r="H435" s="125">
        <f t="shared" si="126"/>
        <v>0</v>
      </c>
      <c r="I435" s="125">
        <f t="shared" si="127"/>
        <v>0</v>
      </c>
      <c r="J435" s="134">
        <f t="shared" ref="J435:J437" si="130">C435-D435</f>
        <v>81</v>
      </c>
      <c r="K435" s="126">
        <f t="shared" si="129"/>
        <v>1372.95</v>
      </c>
      <c r="L435" s="100"/>
    </row>
    <row r="436" spans="1:12">
      <c r="A436" s="106">
        <v>6</v>
      </c>
      <c r="B436" s="107" t="s">
        <v>21</v>
      </c>
      <c r="C436" s="103">
        <v>6</v>
      </c>
      <c r="D436" s="103"/>
      <c r="E436" s="103"/>
      <c r="F436" s="103">
        <v>0</v>
      </c>
      <c r="G436" s="135">
        <f t="shared" si="125"/>
        <v>0</v>
      </c>
      <c r="H436" s="136">
        <f t="shared" si="126"/>
        <v>0</v>
      </c>
      <c r="I436" s="135">
        <f t="shared" si="127"/>
        <v>0</v>
      </c>
      <c r="J436" s="132">
        <f t="shared" si="130"/>
        <v>6</v>
      </c>
      <c r="K436" s="126">
        <f t="shared" si="129"/>
        <v>0</v>
      </c>
      <c r="L436" s="100"/>
    </row>
    <row r="437" spans="1:12">
      <c r="A437" s="103"/>
      <c r="B437" s="123" t="s">
        <v>21</v>
      </c>
      <c r="C437" s="123">
        <v>14</v>
      </c>
      <c r="D437" s="123"/>
      <c r="E437" s="137">
        <v>40</v>
      </c>
      <c r="F437" s="123">
        <v>20.5</v>
      </c>
      <c r="G437" s="103">
        <f t="shared" si="125"/>
        <v>0</v>
      </c>
      <c r="H437" s="123">
        <f t="shared" si="126"/>
        <v>0</v>
      </c>
      <c r="I437" s="103">
        <f t="shared" si="127"/>
        <v>0</v>
      </c>
      <c r="J437" s="105">
        <f t="shared" si="130"/>
        <v>14</v>
      </c>
      <c r="K437" s="126">
        <f t="shared" si="129"/>
        <v>287</v>
      </c>
      <c r="L437" s="100"/>
    </row>
    <row r="438" spans="1:12">
      <c r="A438" s="103"/>
      <c r="B438" s="123" t="s">
        <v>104</v>
      </c>
      <c r="C438" s="123"/>
      <c r="D438" s="123"/>
      <c r="E438" s="103">
        <v>420</v>
      </c>
      <c r="F438" s="123">
        <v>375</v>
      </c>
      <c r="G438" s="103">
        <f t="shared" si="125"/>
        <v>0</v>
      </c>
      <c r="H438" s="123">
        <f t="shared" si="126"/>
        <v>0</v>
      </c>
      <c r="I438" s="103">
        <f t="shared" si="127"/>
        <v>0</v>
      </c>
      <c r="J438" s="105">
        <f>C438-D438</f>
        <v>0</v>
      </c>
      <c r="K438" s="126">
        <f t="shared" si="129"/>
        <v>0</v>
      </c>
      <c r="L438" s="100"/>
    </row>
    <row r="439" spans="1:12">
      <c r="A439" s="106">
        <v>7</v>
      </c>
      <c r="B439" s="121" t="s">
        <v>22</v>
      </c>
      <c r="C439" s="137">
        <v>8950</v>
      </c>
      <c r="D439" s="137"/>
      <c r="E439" s="137"/>
      <c r="F439" s="137">
        <v>0.96</v>
      </c>
      <c r="G439" s="137">
        <f t="shared" si="125"/>
        <v>0</v>
      </c>
      <c r="H439" s="138">
        <f t="shared" si="126"/>
        <v>0</v>
      </c>
      <c r="I439" s="137">
        <f t="shared" si="127"/>
        <v>0</v>
      </c>
      <c r="J439" s="137">
        <f t="shared" ref="J439:J466" si="131">C439-D439</f>
        <v>8950</v>
      </c>
      <c r="K439" s="126">
        <f t="shared" si="129"/>
        <v>8592</v>
      </c>
      <c r="L439" s="100"/>
    </row>
    <row r="440" spans="1:12">
      <c r="A440" s="106">
        <v>8</v>
      </c>
      <c r="B440" s="106" t="s">
        <v>23</v>
      </c>
      <c r="C440" s="105">
        <v>57</v>
      </c>
      <c r="D440" s="105"/>
      <c r="E440" s="105">
        <v>25</v>
      </c>
      <c r="F440" s="105">
        <v>16.149999999999999</v>
      </c>
      <c r="G440" s="105">
        <f t="shared" si="125"/>
        <v>0</v>
      </c>
      <c r="H440" s="124">
        <f t="shared" si="126"/>
        <v>0</v>
      </c>
      <c r="I440" s="105">
        <f t="shared" si="127"/>
        <v>0</v>
      </c>
      <c r="J440" s="133">
        <f t="shared" si="131"/>
        <v>57</v>
      </c>
      <c r="K440" s="126">
        <f t="shared" si="129"/>
        <v>920.55</v>
      </c>
      <c r="L440" s="100"/>
    </row>
    <row r="441" spans="1:12">
      <c r="A441" s="106"/>
      <c r="B441" s="103" t="s">
        <v>24</v>
      </c>
      <c r="C441" s="132">
        <v>111</v>
      </c>
      <c r="D441" s="132"/>
      <c r="E441" s="132"/>
      <c r="F441" s="132">
        <v>280</v>
      </c>
      <c r="G441" s="105"/>
      <c r="H441" s="124"/>
      <c r="I441" s="105"/>
      <c r="J441" s="133">
        <f t="shared" si="131"/>
        <v>111</v>
      </c>
      <c r="K441" s="126">
        <f t="shared" si="129"/>
        <v>31080</v>
      </c>
      <c r="L441" s="100"/>
    </row>
    <row r="442" spans="1:12">
      <c r="A442" s="106">
        <v>9</v>
      </c>
      <c r="B442" s="121" t="s">
        <v>25</v>
      </c>
      <c r="C442" s="137">
        <v>3458</v>
      </c>
      <c r="D442" s="137"/>
      <c r="E442" s="137"/>
      <c r="F442" s="137">
        <v>0.99</v>
      </c>
      <c r="G442" s="137">
        <f t="shared" ref="G442:G454" si="132">D442*E442</f>
        <v>0</v>
      </c>
      <c r="H442" s="138">
        <f t="shared" ref="H442:H451" si="133">D442*F442</f>
        <v>0</v>
      </c>
      <c r="I442" s="137">
        <f t="shared" ref="I442:I454" si="134">G442-H442</f>
        <v>0</v>
      </c>
      <c r="J442" s="139">
        <f t="shared" si="131"/>
        <v>3458</v>
      </c>
      <c r="K442" s="126">
        <f t="shared" si="129"/>
        <v>3423.42</v>
      </c>
      <c r="L442" s="100"/>
    </row>
    <row r="443" spans="1:12">
      <c r="A443" s="106">
        <v>10</v>
      </c>
      <c r="B443" s="107" t="s">
        <v>58</v>
      </c>
      <c r="C443" s="123">
        <v>910</v>
      </c>
      <c r="D443" s="123"/>
      <c r="E443" s="103"/>
      <c r="F443" s="123">
        <v>3.21</v>
      </c>
      <c r="G443" s="103">
        <f t="shared" si="132"/>
        <v>0</v>
      </c>
      <c r="H443" s="123">
        <f t="shared" si="133"/>
        <v>0</v>
      </c>
      <c r="I443" s="103">
        <f t="shared" si="134"/>
        <v>0</v>
      </c>
      <c r="J443" s="105">
        <f t="shared" si="131"/>
        <v>910</v>
      </c>
      <c r="K443" s="126">
        <f t="shared" si="129"/>
        <v>2921.1</v>
      </c>
      <c r="L443" s="100"/>
    </row>
    <row r="444" spans="1:12">
      <c r="A444" s="106"/>
      <c r="B444" s="123" t="s">
        <v>58</v>
      </c>
      <c r="C444" s="123">
        <v>4900</v>
      </c>
      <c r="D444" s="123"/>
      <c r="E444" s="103"/>
      <c r="F444" s="123">
        <v>5.69</v>
      </c>
      <c r="G444" s="103">
        <f t="shared" si="132"/>
        <v>0</v>
      </c>
      <c r="H444" s="123">
        <f t="shared" si="133"/>
        <v>0</v>
      </c>
      <c r="I444" s="103">
        <f t="shared" si="134"/>
        <v>0</v>
      </c>
      <c r="J444" s="105">
        <f t="shared" si="131"/>
        <v>4900</v>
      </c>
      <c r="K444" s="126">
        <f t="shared" si="129"/>
        <v>27881.000000000004</v>
      </c>
      <c r="L444" s="100"/>
    </row>
    <row r="445" spans="1:12">
      <c r="A445" s="103"/>
      <c r="B445" s="137" t="s">
        <v>152</v>
      </c>
      <c r="C445" s="137">
        <v>87</v>
      </c>
      <c r="D445" s="137"/>
      <c r="E445" s="137"/>
      <c r="F445" s="137">
        <v>5.5</v>
      </c>
      <c r="G445" s="137">
        <f t="shared" si="132"/>
        <v>0</v>
      </c>
      <c r="H445" s="138">
        <f t="shared" si="133"/>
        <v>0</v>
      </c>
      <c r="I445" s="137">
        <f t="shared" si="134"/>
        <v>0</v>
      </c>
      <c r="J445" s="137">
        <f t="shared" si="131"/>
        <v>87</v>
      </c>
      <c r="K445" s="126">
        <f t="shared" si="129"/>
        <v>478.5</v>
      </c>
      <c r="L445" s="100"/>
    </row>
    <row r="446" spans="1:12">
      <c r="A446" s="106">
        <v>11</v>
      </c>
      <c r="B446" s="121" t="s">
        <v>28</v>
      </c>
      <c r="C446" s="137">
        <v>8</v>
      </c>
      <c r="D446" s="137"/>
      <c r="E446" s="137">
        <v>35</v>
      </c>
      <c r="F446" s="137">
        <v>18.829999999999998</v>
      </c>
      <c r="G446" s="137">
        <f t="shared" si="132"/>
        <v>0</v>
      </c>
      <c r="H446" s="138">
        <f t="shared" si="133"/>
        <v>0</v>
      </c>
      <c r="I446" s="137">
        <f t="shared" si="134"/>
        <v>0</v>
      </c>
      <c r="J446" s="139">
        <f t="shared" si="131"/>
        <v>8</v>
      </c>
      <c r="K446" s="126">
        <f t="shared" si="129"/>
        <v>150.63999999999999</v>
      </c>
      <c r="L446" s="100"/>
    </row>
    <row r="447" spans="1:12">
      <c r="A447" s="106"/>
      <c r="B447" s="137" t="s">
        <v>105</v>
      </c>
      <c r="C447" s="140">
        <v>58</v>
      </c>
      <c r="D447" s="140"/>
      <c r="E447" s="140"/>
      <c r="F447" s="139">
        <v>13.3</v>
      </c>
      <c r="G447" s="126">
        <f t="shared" si="132"/>
        <v>0</v>
      </c>
      <c r="H447" s="126">
        <f t="shared" si="133"/>
        <v>0</v>
      </c>
      <c r="I447" s="141">
        <f t="shared" si="134"/>
        <v>0</v>
      </c>
      <c r="J447" s="139">
        <f t="shared" si="131"/>
        <v>58</v>
      </c>
      <c r="K447" s="126">
        <f t="shared" si="129"/>
        <v>771.40000000000009</v>
      </c>
      <c r="L447" s="100"/>
    </row>
    <row r="448" spans="1:12">
      <c r="A448" s="106"/>
      <c r="B448" s="142" t="s">
        <v>57</v>
      </c>
      <c r="C448" s="140"/>
      <c r="D448" s="140"/>
      <c r="E448" s="140"/>
      <c r="F448" s="139">
        <v>13.3</v>
      </c>
      <c r="G448" s="148">
        <f t="shared" si="132"/>
        <v>0</v>
      </c>
      <c r="H448" s="148">
        <f t="shared" si="133"/>
        <v>0</v>
      </c>
      <c r="I448" s="143">
        <f t="shared" si="134"/>
        <v>0</v>
      </c>
      <c r="J448" s="256">
        <f t="shared" si="131"/>
        <v>0</v>
      </c>
      <c r="K448" s="148">
        <f t="shared" si="129"/>
        <v>0</v>
      </c>
      <c r="L448" s="100"/>
    </row>
    <row r="449" spans="1:12">
      <c r="A449" s="103"/>
      <c r="B449" s="137" t="s">
        <v>106</v>
      </c>
      <c r="C449" s="140">
        <v>3</v>
      </c>
      <c r="D449" s="140"/>
      <c r="E449" s="140"/>
      <c r="F449" s="139">
        <v>23.75</v>
      </c>
      <c r="G449" s="126">
        <f t="shared" si="132"/>
        <v>0</v>
      </c>
      <c r="H449" s="126">
        <f t="shared" si="133"/>
        <v>0</v>
      </c>
      <c r="I449" s="126">
        <f t="shared" si="134"/>
        <v>0</v>
      </c>
      <c r="J449" s="126">
        <f t="shared" si="131"/>
        <v>3</v>
      </c>
      <c r="K449" s="126">
        <f t="shared" si="129"/>
        <v>71.25</v>
      </c>
      <c r="L449" s="100"/>
    </row>
    <row r="450" spans="1:12">
      <c r="A450" s="103"/>
      <c r="B450" s="137" t="s">
        <v>107</v>
      </c>
      <c r="C450" s="137">
        <v>51</v>
      </c>
      <c r="D450" s="137"/>
      <c r="E450" s="137"/>
      <c r="F450" s="142">
        <v>8</v>
      </c>
      <c r="G450" s="126">
        <f t="shared" si="132"/>
        <v>0</v>
      </c>
      <c r="H450" s="126">
        <f t="shared" si="133"/>
        <v>0</v>
      </c>
      <c r="I450" s="126">
        <f t="shared" si="134"/>
        <v>0</v>
      </c>
      <c r="J450" s="126">
        <f t="shared" si="131"/>
        <v>51</v>
      </c>
      <c r="K450" s="126">
        <f t="shared" si="129"/>
        <v>408</v>
      </c>
      <c r="L450" s="100"/>
    </row>
    <row r="451" spans="1:12">
      <c r="A451" s="103"/>
      <c r="B451" s="137" t="s">
        <v>108</v>
      </c>
      <c r="C451" s="138">
        <v>4</v>
      </c>
      <c r="D451" s="138"/>
      <c r="E451" s="138"/>
      <c r="F451" s="128">
        <v>10.65</v>
      </c>
      <c r="G451" s="126">
        <f t="shared" si="132"/>
        <v>0</v>
      </c>
      <c r="H451" s="126">
        <f t="shared" si="133"/>
        <v>0</v>
      </c>
      <c r="I451" s="126">
        <f t="shared" si="134"/>
        <v>0</v>
      </c>
      <c r="J451" s="126">
        <f t="shared" si="131"/>
        <v>4</v>
      </c>
      <c r="K451" s="126">
        <f t="shared" si="129"/>
        <v>42.6</v>
      </c>
      <c r="L451" s="100"/>
    </row>
    <row r="452" spans="1:12">
      <c r="A452" s="103"/>
      <c r="B452" s="137" t="s">
        <v>59</v>
      </c>
      <c r="C452" s="138"/>
      <c r="D452" s="138"/>
      <c r="E452" s="138"/>
      <c r="F452" s="128">
        <v>10.75</v>
      </c>
      <c r="G452" s="126">
        <f t="shared" si="132"/>
        <v>0</v>
      </c>
      <c r="H452" s="126">
        <f>D452*F452</f>
        <v>0</v>
      </c>
      <c r="I452" s="126">
        <f t="shared" si="134"/>
        <v>0</v>
      </c>
      <c r="J452" s="126">
        <f t="shared" si="131"/>
        <v>0</v>
      </c>
      <c r="K452" s="126">
        <f t="shared" si="129"/>
        <v>0</v>
      </c>
      <c r="L452" s="100"/>
    </row>
    <row r="453" spans="1:12">
      <c r="A453" s="103"/>
      <c r="B453" s="137" t="s">
        <v>108</v>
      </c>
      <c r="C453" s="138">
        <v>103</v>
      </c>
      <c r="D453" s="138"/>
      <c r="E453" s="138"/>
      <c r="F453" s="128">
        <v>10.75</v>
      </c>
      <c r="G453" s="126">
        <f t="shared" si="132"/>
        <v>0</v>
      </c>
      <c r="H453" s="126">
        <f t="shared" ref="H453" si="135">D453*F453</f>
        <v>0</v>
      </c>
      <c r="I453" s="126">
        <f t="shared" si="134"/>
        <v>0</v>
      </c>
      <c r="J453" s="126">
        <f t="shared" si="131"/>
        <v>103</v>
      </c>
      <c r="K453" s="126">
        <f t="shared" si="129"/>
        <v>1107.25</v>
      </c>
      <c r="L453" s="100"/>
    </row>
    <row r="454" spans="1:12">
      <c r="A454" s="103"/>
      <c r="B454" s="137" t="s">
        <v>29</v>
      </c>
      <c r="C454" s="138">
        <v>2</v>
      </c>
      <c r="D454" s="138"/>
      <c r="E454" s="138">
        <v>27</v>
      </c>
      <c r="F454" s="128">
        <v>20</v>
      </c>
      <c r="G454" s="126">
        <f t="shared" si="132"/>
        <v>0</v>
      </c>
      <c r="H454" s="126">
        <f>D454*F454</f>
        <v>0</v>
      </c>
      <c r="I454" s="126">
        <f t="shared" si="134"/>
        <v>0</v>
      </c>
      <c r="J454" s="126">
        <f t="shared" si="131"/>
        <v>2</v>
      </c>
      <c r="K454" s="126">
        <f t="shared" si="129"/>
        <v>40</v>
      </c>
      <c r="L454" s="100"/>
    </row>
    <row r="455" spans="1:12">
      <c r="A455" s="106">
        <v>12</v>
      </c>
      <c r="B455" s="106" t="s">
        <v>30</v>
      </c>
      <c r="C455" s="123"/>
      <c r="D455" s="123"/>
      <c r="E455" s="123"/>
      <c r="F455" s="123">
        <v>235</v>
      </c>
      <c r="G455" s="126"/>
      <c r="H455" s="126"/>
      <c r="I455" s="126"/>
      <c r="J455" s="126">
        <f t="shared" si="131"/>
        <v>0</v>
      </c>
      <c r="K455" s="126">
        <f t="shared" si="129"/>
        <v>0</v>
      </c>
      <c r="L455" s="100"/>
    </row>
    <row r="456" spans="1:12">
      <c r="A456" s="106"/>
      <c r="B456" s="106" t="s">
        <v>30</v>
      </c>
      <c r="C456" s="123">
        <v>38</v>
      </c>
      <c r="D456" s="123"/>
      <c r="E456" s="123"/>
      <c r="F456" s="123">
        <v>198</v>
      </c>
      <c r="G456" s="126"/>
      <c r="H456" s="126"/>
      <c r="I456" s="126"/>
      <c r="J456" s="126">
        <f t="shared" si="131"/>
        <v>38</v>
      </c>
      <c r="K456" s="126">
        <f t="shared" si="129"/>
        <v>7524</v>
      </c>
      <c r="L456" s="100"/>
    </row>
    <row r="457" spans="1:12">
      <c r="A457" s="106"/>
      <c r="B457" s="137" t="s">
        <v>31</v>
      </c>
      <c r="C457" s="123"/>
      <c r="D457" s="123"/>
      <c r="E457" s="123">
        <v>35.35</v>
      </c>
      <c r="F457" s="123">
        <v>16.16</v>
      </c>
      <c r="G457" s="126">
        <f t="shared" ref="G457:G480" si="136">D457*E457</f>
        <v>0</v>
      </c>
      <c r="H457" s="126">
        <f>D457*F457</f>
        <v>0</v>
      </c>
      <c r="I457" s="126">
        <f t="shared" ref="I457:I473" si="137">G457-H457</f>
        <v>0</v>
      </c>
      <c r="J457" s="126">
        <f t="shared" si="131"/>
        <v>0</v>
      </c>
      <c r="K457" s="126">
        <f t="shared" si="129"/>
        <v>0</v>
      </c>
      <c r="L457" s="100"/>
    </row>
    <row r="458" spans="1:12">
      <c r="A458" s="106"/>
      <c r="B458" s="137" t="s">
        <v>31</v>
      </c>
      <c r="C458" s="123">
        <v>363</v>
      </c>
      <c r="D458" s="123"/>
      <c r="E458" s="123">
        <v>35.35</v>
      </c>
      <c r="F458" s="123">
        <v>15.93</v>
      </c>
      <c r="G458" s="126">
        <f t="shared" si="136"/>
        <v>0</v>
      </c>
      <c r="H458" s="126">
        <f>D458*F458</f>
        <v>0</v>
      </c>
      <c r="I458" s="126">
        <f t="shared" si="137"/>
        <v>0</v>
      </c>
      <c r="J458" s="126">
        <f t="shared" si="131"/>
        <v>363</v>
      </c>
      <c r="K458" s="126">
        <f t="shared" si="129"/>
        <v>5782.59</v>
      </c>
      <c r="L458" s="100"/>
    </row>
    <row r="459" spans="1:12">
      <c r="A459" s="106">
        <v>13</v>
      </c>
      <c r="B459" s="121" t="s">
        <v>32</v>
      </c>
      <c r="C459" s="137">
        <v>5192</v>
      </c>
      <c r="D459" s="137"/>
      <c r="E459" s="137"/>
      <c r="F459" s="137">
        <v>2.04</v>
      </c>
      <c r="G459" s="142">
        <f t="shared" si="136"/>
        <v>0</v>
      </c>
      <c r="H459" s="126">
        <f t="shared" ref="H459:H473" si="138">D459*F459</f>
        <v>0</v>
      </c>
      <c r="I459" s="141">
        <f t="shared" si="137"/>
        <v>0</v>
      </c>
      <c r="J459" s="142">
        <f t="shared" si="131"/>
        <v>5192</v>
      </c>
      <c r="K459" s="126">
        <f t="shared" si="129"/>
        <v>10591.68</v>
      </c>
      <c r="L459" s="100"/>
    </row>
    <row r="460" spans="1:12">
      <c r="A460" s="106"/>
      <c r="B460" s="106" t="s">
        <v>127</v>
      </c>
      <c r="C460" s="137">
        <v>199</v>
      </c>
      <c r="D460" s="137"/>
      <c r="E460" s="137">
        <v>170</v>
      </c>
      <c r="F460" s="137">
        <v>145</v>
      </c>
      <c r="G460" s="142">
        <f t="shared" si="136"/>
        <v>0</v>
      </c>
      <c r="H460" s="126">
        <f t="shared" si="138"/>
        <v>0</v>
      </c>
      <c r="I460" s="141">
        <f t="shared" si="137"/>
        <v>0</v>
      </c>
      <c r="J460" s="142">
        <f t="shared" si="131"/>
        <v>199</v>
      </c>
      <c r="K460" s="126">
        <f t="shared" si="129"/>
        <v>28855</v>
      </c>
      <c r="L460" s="100"/>
    </row>
    <row r="461" spans="1:12">
      <c r="A461" s="106">
        <v>14</v>
      </c>
      <c r="B461" s="106" t="s">
        <v>33</v>
      </c>
      <c r="C461" s="123">
        <v>106</v>
      </c>
      <c r="D461" s="123"/>
      <c r="E461" s="123">
        <v>140</v>
      </c>
      <c r="F461" s="123">
        <v>120</v>
      </c>
      <c r="G461" s="103">
        <f t="shared" si="136"/>
        <v>0</v>
      </c>
      <c r="H461" s="126">
        <f t="shared" si="138"/>
        <v>0</v>
      </c>
      <c r="I461" s="141">
        <f t="shared" si="137"/>
        <v>0</v>
      </c>
      <c r="J461" s="142">
        <f t="shared" si="131"/>
        <v>106</v>
      </c>
      <c r="K461" s="126">
        <f t="shared" si="129"/>
        <v>12720</v>
      </c>
      <c r="L461" s="100"/>
    </row>
    <row r="462" spans="1:12">
      <c r="A462" s="106">
        <v>15</v>
      </c>
      <c r="B462" s="106" t="s">
        <v>34</v>
      </c>
      <c r="C462" s="124">
        <v>75</v>
      </c>
      <c r="D462" s="123"/>
      <c r="E462" s="123">
        <v>145</v>
      </c>
      <c r="F462" s="124">
        <v>115</v>
      </c>
      <c r="G462" s="103">
        <f t="shared" si="136"/>
        <v>0</v>
      </c>
      <c r="H462" s="126">
        <f t="shared" si="138"/>
        <v>0</v>
      </c>
      <c r="I462" s="141">
        <f t="shared" si="137"/>
        <v>0</v>
      </c>
      <c r="J462" s="142">
        <f t="shared" si="131"/>
        <v>75</v>
      </c>
      <c r="K462" s="126">
        <f t="shared" si="129"/>
        <v>8625</v>
      </c>
      <c r="L462" s="100"/>
    </row>
    <row r="463" spans="1:12">
      <c r="A463" s="106">
        <v>16</v>
      </c>
      <c r="B463" s="109" t="s">
        <v>35</v>
      </c>
      <c r="C463" s="124">
        <v>83</v>
      </c>
      <c r="D463" s="124"/>
      <c r="E463" s="124">
        <v>130</v>
      </c>
      <c r="F463" s="124">
        <v>110</v>
      </c>
      <c r="G463" s="103">
        <f t="shared" si="136"/>
        <v>0</v>
      </c>
      <c r="H463" s="126">
        <f t="shared" si="138"/>
        <v>0</v>
      </c>
      <c r="I463" s="141">
        <f t="shared" si="137"/>
        <v>0</v>
      </c>
      <c r="J463" s="142">
        <f t="shared" si="131"/>
        <v>83</v>
      </c>
      <c r="K463" s="126">
        <f t="shared" si="129"/>
        <v>9130</v>
      </c>
      <c r="L463" s="100"/>
    </row>
    <row r="464" spans="1:12">
      <c r="A464" s="106">
        <v>17</v>
      </c>
      <c r="B464" s="109" t="s">
        <v>36</v>
      </c>
      <c r="C464" s="124"/>
      <c r="D464" s="124"/>
      <c r="E464" s="124">
        <v>20</v>
      </c>
      <c r="F464" s="124">
        <v>6.33</v>
      </c>
      <c r="G464" s="154">
        <f t="shared" si="136"/>
        <v>0</v>
      </c>
      <c r="H464" s="125">
        <f t="shared" si="138"/>
        <v>0</v>
      </c>
      <c r="I464" s="155">
        <f t="shared" si="137"/>
        <v>0</v>
      </c>
      <c r="J464" s="144">
        <f t="shared" si="131"/>
        <v>0</v>
      </c>
      <c r="K464" s="126">
        <f t="shared" si="129"/>
        <v>0</v>
      </c>
      <c r="L464" s="100"/>
    </row>
    <row r="465" spans="1:12">
      <c r="A465" s="106">
        <v>18</v>
      </c>
      <c r="B465" s="106" t="s">
        <v>37</v>
      </c>
      <c r="C465" s="105"/>
      <c r="D465" s="137"/>
      <c r="E465" s="103">
        <v>15</v>
      </c>
      <c r="F465" s="103">
        <v>0</v>
      </c>
      <c r="G465" s="154">
        <f t="shared" si="136"/>
        <v>0</v>
      </c>
      <c r="H465" s="125">
        <f t="shared" si="138"/>
        <v>0</v>
      </c>
      <c r="I465" s="155">
        <f t="shared" si="137"/>
        <v>0</v>
      </c>
      <c r="J465" s="144">
        <f t="shared" si="131"/>
        <v>0</v>
      </c>
      <c r="K465" s="126">
        <f t="shared" si="129"/>
        <v>0</v>
      </c>
      <c r="L465" s="100"/>
    </row>
    <row r="466" spans="1:12">
      <c r="A466" s="106">
        <v>19</v>
      </c>
      <c r="B466" s="121" t="s">
        <v>38</v>
      </c>
      <c r="C466" s="137">
        <v>1765</v>
      </c>
      <c r="D466" s="137"/>
      <c r="E466" s="137"/>
      <c r="F466" s="137">
        <v>1.51</v>
      </c>
      <c r="G466" s="142">
        <f t="shared" si="136"/>
        <v>0</v>
      </c>
      <c r="H466" s="126">
        <f t="shared" si="138"/>
        <v>0</v>
      </c>
      <c r="I466" s="141">
        <f t="shared" si="137"/>
        <v>0</v>
      </c>
      <c r="J466" s="139">
        <f t="shared" si="131"/>
        <v>1765</v>
      </c>
      <c r="K466" s="126">
        <f t="shared" si="129"/>
        <v>2665.15</v>
      </c>
      <c r="L466" s="100"/>
    </row>
    <row r="467" spans="1:12">
      <c r="A467" s="106"/>
      <c r="B467" s="106" t="s">
        <v>60</v>
      </c>
      <c r="C467" s="137"/>
      <c r="D467" s="137"/>
      <c r="E467" s="137">
        <v>30</v>
      </c>
      <c r="F467" s="137">
        <v>0</v>
      </c>
      <c r="G467" s="137">
        <f t="shared" si="136"/>
        <v>0</v>
      </c>
      <c r="H467" s="156">
        <f t="shared" si="138"/>
        <v>0</v>
      </c>
      <c r="I467" s="137">
        <f t="shared" si="137"/>
        <v>0</v>
      </c>
      <c r="J467" s="139">
        <f>C467-D467</f>
        <v>0</v>
      </c>
      <c r="K467" s="126">
        <f t="shared" si="129"/>
        <v>0</v>
      </c>
      <c r="L467" s="100"/>
    </row>
    <row r="468" spans="1:12">
      <c r="A468" s="106"/>
      <c r="B468" s="121" t="s">
        <v>111</v>
      </c>
      <c r="C468" s="137">
        <v>11242</v>
      </c>
      <c r="D468" s="137"/>
      <c r="E468" s="137"/>
      <c r="F468" s="137">
        <v>2.0699999999999998</v>
      </c>
      <c r="G468" s="137">
        <f t="shared" si="136"/>
        <v>0</v>
      </c>
      <c r="H468" s="138">
        <f t="shared" si="138"/>
        <v>0</v>
      </c>
      <c r="I468" s="137">
        <f t="shared" si="137"/>
        <v>0</v>
      </c>
      <c r="J468" s="139">
        <f t="shared" ref="J468:J473" si="139">C468-D468</f>
        <v>11242</v>
      </c>
      <c r="K468" s="126">
        <f t="shared" si="129"/>
        <v>23270.94</v>
      </c>
      <c r="L468" s="100"/>
    </row>
    <row r="469" spans="1:12">
      <c r="A469" s="106">
        <v>20</v>
      </c>
      <c r="B469" s="106" t="s">
        <v>39</v>
      </c>
      <c r="C469" s="103"/>
      <c r="D469" s="103"/>
      <c r="E469" s="103">
        <v>25</v>
      </c>
      <c r="F469" s="103">
        <v>15.01</v>
      </c>
      <c r="G469" s="103">
        <f t="shared" si="136"/>
        <v>0</v>
      </c>
      <c r="H469" s="123">
        <f t="shared" si="138"/>
        <v>0</v>
      </c>
      <c r="I469" s="103">
        <f t="shared" si="137"/>
        <v>0</v>
      </c>
      <c r="J469" s="144">
        <f t="shared" si="139"/>
        <v>0</v>
      </c>
      <c r="K469" s="126">
        <f t="shared" si="129"/>
        <v>0</v>
      </c>
      <c r="L469" s="100"/>
    </row>
    <row r="470" spans="1:12">
      <c r="A470" s="103">
        <v>20</v>
      </c>
      <c r="B470" s="140" t="s">
        <v>40</v>
      </c>
      <c r="C470" s="140">
        <v>5543</v>
      </c>
      <c r="D470" s="140"/>
      <c r="E470" s="140"/>
      <c r="F470" s="140">
        <v>1.1100000000000001</v>
      </c>
      <c r="G470" s="137">
        <f t="shared" si="136"/>
        <v>0</v>
      </c>
      <c r="H470" s="138">
        <f t="shared" si="138"/>
        <v>0</v>
      </c>
      <c r="I470" s="137">
        <f t="shared" si="137"/>
        <v>0</v>
      </c>
      <c r="J470" s="139">
        <f t="shared" si="139"/>
        <v>5543</v>
      </c>
      <c r="K470" s="126">
        <f t="shared" si="129"/>
        <v>6152.7300000000005</v>
      </c>
      <c r="L470" s="100"/>
    </row>
    <row r="471" spans="1:12">
      <c r="A471" s="106">
        <v>21</v>
      </c>
      <c r="B471" s="121" t="s">
        <v>40</v>
      </c>
      <c r="C471" s="137">
        <v>210</v>
      </c>
      <c r="D471" s="137"/>
      <c r="E471" s="137"/>
      <c r="F471" s="137">
        <v>1.51</v>
      </c>
      <c r="G471" s="137">
        <f t="shared" si="136"/>
        <v>0</v>
      </c>
      <c r="H471" s="138">
        <f t="shared" si="138"/>
        <v>0</v>
      </c>
      <c r="I471" s="137">
        <f t="shared" si="137"/>
        <v>0</v>
      </c>
      <c r="J471" s="137">
        <f t="shared" si="139"/>
        <v>210</v>
      </c>
      <c r="K471" s="126">
        <f t="shared" si="129"/>
        <v>317.10000000000002</v>
      </c>
      <c r="L471" s="100"/>
    </row>
    <row r="472" spans="1:12">
      <c r="A472" s="103">
        <v>21</v>
      </c>
      <c r="B472" s="103" t="s">
        <v>41</v>
      </c>
      <c r="C472" s="103"/>
      <c r="D472" s="103"/>
      <c r="E472" s="103">
        <v>120</v>
      </c>
      <c r="F472" s="103">
        <v>0</v>
      </c>
      <c r="G472" s="103">
        <f t="shared" si="136"/>
        <v>0</v>
      </c>
      <c r="H472" s="123">
        <f t="shared" si="138"/>
        <v>0</v>
      </c>
      <c r="I472" s="103">
        <f t="shared" si="137"/>
        <v>0</v>
      </c>
      <c r="J472" s="144">
        <f t="shared" si="139"/>
        <v>0</v>
      </c>
      <c r="K472" s="126">
        <f t="shared" si="129"/>
        <v>0</v>
      </c>
      <c r="L472" s="100"/>
    </row>
    <row r="473" spans="1:12">
      <c r="A473" s="107">
        <v>22</v>
      </c>
      <c r="B473" s="112" t="s">
        <v>42</v>
      </c>
      <c r="C473" s="138">
        <v>197</v>
      </c>
      <c r="D473" s="138"/>
      <c r="E473" s="138"/>
      <c r="F473" s="138">
        <v>4.95</v>
      </c>
      <c r="G473" s="138">
        <f t="shared" si="136"/>
        <v>0</v>
      </c>
      <c r="H473" s="138">
        <f t="shared" si="138"/>
        <v>0</v>
      </c>
      <c r="I473" s="138">
        <f t="shared" si="137"/>
        <v>0</v>
      </c>
      <c r="J473" s="138">
        <f t="shared" si="139"/>
        <v>197</v>
      </c>
      <c r="K473" s="126">
        <f t="shared" si="129"/>
        <v>975.15000000000009</v>
      </c>
      <c r="L473" s="100"/>
    </row>
    <row r="474" spans="1:12">
      <c r="A474" s="146"/>
      <c r="B474" s="147" t="s">
        <v>43</v>
      </c>
      <c r="C474" s="148">
        <v>33</v>
      </c>
      <c r="D474" s="148"/>
      <c r="E474" s="148">
        <v>570</v>
      </c>
      <c r="F474" s="148">
        <v>500</v>
      </c>
      <c r="G474" s="138">
        <f t="shared" si="136"/>
        <v>0</v>
      </c>
      <c r="H474" s="138">
        <f>D474*F474</f>
        <v>0</v>
      </c>
      <c r="I474" s="128">
        <f>G474-H474</f>
        <v>0</v>
      </c>
      <c r="J474" s="126">
        <f>C474-D474</f>
        <v>33</v>
      </c>
      <c r="K474" s="126">
        <f t="shared" si="129"/>
        <v>16500</v>
      </c>
      <c r="L474" s="100"/>
    </row>
    <row r="475" spans="1:12">
      <c r="A475" s="117">
        <v>1</v>
      </c>
      <c r="B475" s="145" t="s">
        <v>44</v>
      </c>
      <c r="C475" s="126">
        <v>19</v>
      </c>
      <c r="D475" s="126"/>
      <c r="E475" s="126">
        <v>410</v>
      </c>
      <c r="F475" s="126">
        <v>372.21</v>
      </c>
      <c r="G475" s="103">
        <f t="shared" si="136"/>
        <v>0</v>
      </c>
      <c r="H475" s="123">
        <f t="shared" ref="H475:H481" si="140">D475*F475</f>
        <v>0</v>
      </c>
      <c r="I475" s="154">
        <f t="shared" ref="I475:I481" si="141">G475-H475</f>
        <v>0</v>
      </c>
      <c r="J475" s="134">
        <f t="shared" ref="J475:J481" si="142">C475-D475</f>
        <v>19</v>
      </c>
      <c r="K475" s="126">
        <f t="shared" si="129"/>
        <v>7071.99</v>
      </c>
      <c r="L475" s="100"/>
    </row>
    <row r="476" spans="1:12">
      <c r="A476" s="117"/>
      <c r="B476" s="145" t="s">
        <v>45</v>
      </c>
      <c r="C476" s="126">
        <v>28</v>
      </c>
      <c r="D476" s="126"/>
      <c r="E476" s="126">
        <v>300</v>
      </c>
      <c r="F476" s="126">
        <v>265.93</v>
      </c>
      <c r="G476" s="143">
        <f t="shared" si="136"/>
        <v>0</v>
      </c>
      <c r="H476" s="138">
        <f t="shared" si="140"/>
        <v>0</v>
      </c>
      <c r="I476" s="138">
        <f t="shared" si="141"/>
        <v>0</v>
      </c>
      <c r="J476" s="138">
        <f t="shared" si="142"/>
        <v>28</v>
      </c>
      <c r="K476" s="126">
        <f t="shared" si="129"/>
        <v>7446.04</v>
      </c>
      <c r="L476" s="100"/>
    </row>
    <row r="477" spans="1:12">
      <c r="A477" s="146"/>
      <c r="B477" s="119" t="s">
        <v>46</v>
      </c>
      <c r="C477" s="126">
        <v>390</v>
      </c>
      <c r="D477" s="126"/>
      <c r="E477" s="126">
        <v>297</v>
      </c>
      <c r="F477" s="126">
        <v>264.73</v>
      </c>
      <c r="G477" s="273">
        <f t="shared" si="136"/>
        <v>0</v>
      </c>
      <c r="H477" s="126">
        <f t="shared" si="140"/>
        <v>0</v>
      </c>
      <c r="I477" s="126">
        <f t="shared" si="141"/>
        <v>0</v>
      </c>
      <c r="J477" s="126">
        <f t="shared" si="142"/>
        <v>390</v>
      </c>
      <c r="K477" s="126">
        <f t="shared" si="129"/>
        <v>103244.70000000001</v>
      </c>
      <c r="L477" s="100"/>
    </row>
    <row r="478" spans="1:12">
      <c r="A478" s="146"/>
      <c r="B478" s="119" t="s">
        <v>47</v>
      </c>
      <c r="C478" s="126">
        <v>88</v>
      </c>
      <c r="D478" s="126"/>
      <c r="E478" s="126">
        <v>270</v>
      </c>
      <c r="F478" s="127">
        <v>252.73</v>
      </c>
      <c r="G478" s="126">
        <f t="shared" si="136"/>
        <v>0</v>
      </c>
      <c r="H478" s="126">
        <f t="shared" si="140"/>
        <v>0</v>
      </c>
      <c r="I478" s="126">
        <f t="shared" si="141"/>
        <v>0</v>
      </c>
      <c r="J478" s="126">
        <f t="shared" si="142"/>
        <v>88</v>
      </c>
      <c r="K478" s="126">
        <f t="shared" si="129"/>
        <v>22240.239999999998</v>
      </c>
      <c r="L478" s="100"/>
    </row>
    <row r="479" spans="1:12">
      <c r="A479" s="146"/>
      <c r="B479" s="119" t="s">
        <v>128</v>
      </c>
      <c r="C479" s="126">
        <v>131</v>
      </c>
      <c r="D479" s="126"/>
      <c r="E479" s="126">
        <v>240</v>
      </c>
      <c r="F479" s="127">
        <v>225.73</v>
      </c>
      <c r="G479" s="126">
        <f t="shared" si="136"/>
        <v>0</v>
      </c>
      <c r="H479" s="126">
        <f t="shared" si="140"/>
        <v>0</v>
      </c>
      <c r="I479" s="126">
        <f t="shared" si="141"/>
        <v>0</v>
      </c>
      <c r="J479" s="126">
        <f t="shared" si="142"/>
        <v>131</v>
      </c>
      <c r="K479" s="126">
        <f t="shared" si="129"/>
        <v>29570.629999999997</v>
      </c>
      <c r="L479" s="100"/>
    </row>
    <row r="480" spans="1:12">
      <c r="A480" s="146"/>
      <c r="B480" s="119" t="s">
        <v>55</v>
      </c>
      <c r="C480" s="126">
        <v>5</v>
      </c>
      <c r="D480" s="126"/>
      <c r="E480" s="126">
        <v>300</v>
      </c>
      <c r="F480" s="126">
        <v>274.73</v>
      </c>
      <c r="G480" s="126">
        <f t="shared" si="136"/>
        <v>0</v>
      </c>
      <c r="H480" s="126">
        <f t="shared" si="140"/>
        <v>0</v>
      </c>
      <c r="I480" s="126">
        <f t="shared" si="141"/>
        <v>0</v>
      </c>
      <c r="J480" s="126">
        <f t="shared" si="142"/>
        <v>5</v>
      </c>
      <c r="K480" s="126">
        <f t="shared" si="129"/>
        <v>1373.65</v>
      </c>
      <c r="L480" s="100"/>
    </row>
    <row r="481" spans="1:12">
      <c r="A481" s="146"/>
      <c r="B481" s="145" t="s">
        <v>121</v>
      </c>
      <c r="C481" s="126">
        <v>47</v>
      </c>
      <c r="D481" s="126"/>
      <c r="E481" s="126"/>
      <c r="F481" s="126">
        <v>202.33</v>
      </c>
      <c r="G481" s="160">
        <f>D481*E481</f>
        <v>0</v>
      </c>
      <c r="H481" s="160">
        <f t="shared" si="140"/>
        <v>0</v>
      </c>
      <c r="I481" s="125">
        <f t="shared" si="141"/>
        <v>0</v>
      </c>
      <c r="J481" s="166">
        <f t="shared" si="142"/>
        <v>47</v>
      </c>
      <c r="K481" s="126">
        <f t="shared" si="129"/>
        <v>9509.51</v>
      </c>
      <c r="L481" s="100"/>
    </row>
    <row r="482" spans="1:12" ht="15.75" thickBot="1">
      <c r="A482" s="100"/>
      <c r="B482" s="100"/>
      <c r="C482" s="100"/>
      <c r="D482" s="100"/>
      <c r="E482" s="100"/>
      <c r="F482" s="100"/>
      <c r="G482" s="100"/>
      <c r="H482" s="149"/>
      <c r="I482" s="150">
        <f>SUM(I407:I481)</f>
        <v>0</v>
      </c>
      <c r="J482" s="151"/>
      <c r="K482" s="152">
        <f>SUM(K407:K481)</f>
        <v>779697.12299999991</v>
      </c>
      <c r="L482" s="100"/>
    </row>
    <row r="483" spans="1:12">
      <c r="A483" s="100"/>
      <c r="B483" s="153" t="s">
        <v>48</v>
      </c>
      <c r="C483" s="100"/>
      <c r="D483" s="100"/>
      <c r="E483" s="100"/>
      <c r="F483" s="100"/>
      <c r="G483" s="100"/>
      <c r="H483" s="100"/>
      <c r="I483" s="100"/>
      <c r="J483" s="100"/>
      <c r="K483" s="100"/>
      <c r="L483" s="100"/>
    </row>
    <row r="484" spans="1:12">
      <c r="A484" s="100"/>
      <c r="B484" s="100" t="s">
        <v>138</v>
      </c>
      <c r="C484" s="100"/>
      <c r="D484" s="100"/>
      <c r="E484" s="100"/>
      <c r="F484" s="100"/>
      <c r="G484" s="100"/>
      <c r="H484" s="100"/>
      <c r="I484" s="100"/>
      <c r="J484" s="100"/>
      <c r="K484" s="100"/>
      <c r="L484" s="100"/>
    </row>
    <row r="485" spans="1:12">
      <c r="A485" s="100"/>
      <c r="B485" s="100"/>
      <c r="C485" s="100"/>
      <c r="D485" s="100"/>
      <c r="E485" s="100"/>
      <c r="F485" s="100"/>
      <c r="G485" s="100"/>
      <c r="H485" s="100"/>
      <c r="I485" s="100"/>
      <c r="J485" s="100"/>
      <c r="K485" s="100"/>
      <c r="L485" s="100"/>
    </row>
  </sheetData>
  <mergeCells count="26">
    <mergeCell ref="A1:E1"/>
    <mergeCell ref="B9:H9"/>
    <mergeCell ref="J9:K9"/>
    <mergeCell ref="A137:E137"/>
    <mergeCell ref="B145:H145"/>
    <mergeCell ref="J145:K145"/>
    <mergeCell ref="A51:E51"/>
    <mergeCell ref="C77:H77"/>
    <mergeCell ref="A22:E22"/>
    <mergeCell ref="B34:H34"/>
    <mergeCell ref="J34:K34"/>
    <mergeCell ref="C213:H213"/>
    <mergeCell ref="A158:E158"/>
    <mergeCell ref="A354:E354"/>
    <mergeCell ref="B362:H362"/>
    <mergeCell ref="J362:K362"/>
    <mergeCell ref="B170:H170"/>
    <mergeCell ref="J170:K170"/>
    <mergeCell ref="A271:E271"/>
    <mergeCell ref="C297:H297"/>
    <mergeCell ref="A187:E187"/>
    <mergeCell ref="A404:E404"/>
    <mergeCell ref="C430:H430"/>
    <mergeCell ref="A375:E375"/>
    <mergeCell ref="B387:H387"/>
    <mergeCell ref="J387:K387"/>
  </mergeCells>
  <pageMargins left="0.70866141732283472" right="0.39370078740157483" top="0.39370078740157483" bottom="0.39370078740157483" header="0.31496062992125984" footer="0.31496062992125984"/>
  <pageSetup paperSize="9" scale="64" orientation="portrait" verticalDpi="0" r:id="rId1"/>
  <rowBreaks count="5" manualBreakCount="5">
    <brk id="49" max="16383" man="1"/>
    <brk id="136" max="16383" man="1"/>
    <brk id="185" max="16383" man="1"/>
    <brk id="353" max="16383" man="1"/>
    <brk id="4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BY82"/>
  <sheetViews>
    <sheetView view="pageBreakPreview" topLeftCell="E56" zoomScale="60" workbookViewId="0">
      <selection activeCell="BK60" sqref="BK60:BT73"/>
    </sheetView>
  </sheetViews>
  <sheetFormatPr defaultRowHeight="15"/>
  <cols>
    <col min="1" max="1" width="5" style="191" customWidth="1"/>
    <col min="2" max="4" width="0" style="191" hidden="1" customWidth="1"/>
    <col min="5" max="5" width="32.5703125" style="191" customWidth="1"/>
    <col min="6" max="6" width="5.5703125" style="191" customWidth="1"/>
    <col min="7" max="7" width="10" style="191" customWidth="1"/>
    <col min="8" max="8" width="11.42578125" style="191" customWidth="1"/>
    <col min="9" max="9" width="11.28515625" style="191" customWidth="1"/>
    <col min="10" max="10" width="11.7109375" style="191" customWidth="1"/>
    <col min="11" max="11" width="14.42578125" style="191" customWidth="1"/>
    <col min="12" max="12" width="15.140625" style="191" customWidth="1"/>
    <col min="13" max="13" width="11.28515625" style="191" customWidth="1"/>
    <col min="14" max="14" width="15" style="191" customWidth="1"/>
    <col min="15" max="16" width="14.28515625" style="191" customWidth="1"/>
    <col min="17" max="17" width="14" style="191" customWidth="1"/>
    <col min="18" max="18" width="14.5703125" style="191" customWidth="1"/>
    <col min="19" max="19" width="15.140625" style="191" customWidth="1"/>
    <col min="20" max="20" width="15.42578125" style="191" customWidth="1"/>
    <col min="21" max="21" width="11.85546875" style="191" customWidth="1"/>
    <col min="22" max="23" width="14" style="191" customWidth="1"/>
    <col min="24" max="24" width="15.5703125" style="191" customWidth="1"/>
    <col min="25" max="25" width="12.85546875" style="191" customWidth="1"/>
    <col min="26" max="26" width="13.7109375" style="191" customWidth="1"/>
    <col min="27" max="27" width="15.85546875" style="191" customWidth="1"/>
    <col min="28" max="28" width="12.42578125" style="191" customWidth="1"/>
    <col min="29" max="29" width="15" style="191" customWidth="1"/>
    <col min="30" max="30" width="14.85546875" style="191" customWidth="1"/>
    <col min="31" max="31" width="14.42578125" style="191" customWidth="1"/>
    <col min="32" max="32" width="16.140625" style="191" customWidth="1"/>
    <col min="33" max="33" width="11.42578125" style="191" customWidth="1"/>
    <col min="34" max="34" width="13.140625" style="191" customWidth="1"/>
    <col min="35" max="35" width="15" style="191" customWidth="1"/>
    <col min="36" max="36" width="14.7109375" style="191" customWidth="1"/>
    <col min="37" max="37" width="15.42578125" style="191" customWidth="1"/>
    <col min="38" max="38" width="15.7109375" style="191" customWidth="1"/>
    <col min="39" max="39" width="15.5703125" style="191" customWidth="1"/>
    <col min="40" max="40" width="16.42578125" style="191" customWidth="1"/>
    <col min="41" max="41" width="3.140625" style="191" customWidth="1"/>
    <col min="42" max="42" width="4.5703125" style="191" customWidth="1"/>
    <col min="43" max="43" width="31.5703125" style="191" customWidth="1"/>
    <col min="44" max="44" width="5.85546875" style="191" customWidth="1"/>
    <col min="45" max="45" width="5.5703125" style="191" customWidth="1"/>
    <col min="46" max="46" width="7" style="191" customWidth="1"/>
    <col min="47" max="47" width="8" style="191" customWidth="1"/>
    <col min="48" max="48" width="5.7109375" style="191" customWidth="1"/>
    <col min="49" max="49" width="8.140625" style="191" customWidth="1"/>
    <col min="50" max="50" width="9.42578125" style="191" customWidth="1"/>
    <col min="51" max="51" width="7.140625" style="191" customWidth="1"/>
    <col min="52" max="52" width="8.28515625" style="191" customWidth="1"/>
    <col min="53" max="53" width="6.5703125" style="191" customWidth="1"/>
    <col min="54" max="54" width="9.85546875" style="191" customWidth="1"/>
    <col min="55" max="55" width="7.140625" style="191" customWidth="1"/>
    <col min="56" max="56" width="9.140625" style="191" customWidth="1"/>
    <col min="57" max="57" width="10.42578125" style="191" customWidth="1"/>
    <col min="58" max="58" width="7.85546875" style="191" customWidth="1"/>
    <col min="59" max="59" width="6.7109375" style="191" customWidth="1"/>
    <col min="60" max="60" width="8.85546875" style="191" customWidth="1"/>
    <col min="61" max="61" width="10" style="191" customWidth="1"/>
    <col min="62" max="62" width="9" style="191" customWidth="1"/>
    <col min="63" max="64" width="8.140625" style="191" customWidth="1"/>
    <col min="65" max="65" width="8.28515625" style="191" customWidth="1"/>
    <col min="66" max="66" width="8" style="191" customWidth="1"/>
    <col min="67" max="67" width="8.85546875" style="191" customWidth="1"/>
    <col min="68" max="68" width="10.28515625" style="191" customWidth="1"/>
    <col min="69" max="69" width="9.140625" style="191" customWidth="1"/>
    <col min="70" max="70" width="7.5703125" style="191" customWidth="1"/>
    <col min="71" max="71" width="8" style="191" customWidth="1"/>
    <col min="72" max="72" width="7" style="191" customWidth="1"/>
    <col min="73" max="73" width="7.85546875" style="191" customWidth="1"/>
    <col min="74" max="75" width="9.85546875" style="191" customWidth="1"/>
    <col min="76" max="77" width="9.140625" style="191"/>
  </cols>
  <sheetData>
    <row r="2" spans="1:77" ht="23.25">
      <c r="A2" s="190"/>
      <c r="B2" s="190"/>
      <c r="E2" s="201" t="s">
        <v>62</v>
      </c>
      <c r="F2" s="192"/>
      <c r="AO2" s="193"/>
      <c r="AP2" s="190"/>
      <c r="AQ2" s="200" t="s">
        <v>62</v>
      </c>
      <c r="AR2" s="289" t="s">
        <v>63</v>
      </c>
      <c r="AS2" s="289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F2" s="274"/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</row>
    <row r="3" spans="1:77" ht="18">
      <c r="A3" s="249"/>
      <c r="B3" s="202"/>
      <c r="C3" s="203"/>
      <c r="D3" s="203"/>
      <c r="E3" s="204" t="s">
        <v>64</v>
      </c>
      <c r="F3" s="204"/>
      <c r="G3" s="205">
        <v>1</v>
      </c>
      <c r="H3" s="205">
        <v>2</v>
      </c>
      <c r="I3" s="205">
        <v>3</v>
      </c>
      <c r="J3" s="205">
        <v>4</v>
      </c>
      <c r="K3" s="205">
        <v>5</v>
      </c>
      <c r="L3" s="205">
        <v>6</v>
      </c>
      <c r="M3" s="205">
        <v>7</v>
      </c>
      <c r="N3" s="205">
        <v>8</v>
      </c>
      <c r="O3" s="205">
        <v>9</v>
      </c>
      <c r="P3" s="205">
        <v>10</v>
      </c>
      <c r="Q3" s="205">
        <v>11</v>
      </c>
      <c r="R3" s="205">
        <v>12</v>
      </c>
      <c r="S3" s="205">
        <v>13</v>
      </c>
      <c r="T3" s="205">
        <v>14</v>
      </c>
      <c r="U3" s="205">
        <v>15</v>
      </c>
      <c r="V3" s="205">
        <v>16</v>
      </c>
      <c r="W3" s="205">
        <v>17</v>
      </c>
      <c r="X3" s="205">
        <v>18</v>
      </c>
      <c r="Y3" s="205">
        <v>19</v>
      </c>
      <c r="Z3" s="205">
        <v>20</v>
      </c>
      <c r="AA3" s="205">
        <v>21</v>
      </c>
      <c r="AB3" s="205">
        <v>22</v>
      </c>
      <c r="AC3" s="205">
        <v>23</v>
      </c>
      <c r="AD3" s="205">
        <v>24</v>
      </c>
      <c r="AE3" s="205">
        <v>25</v>
      </c>
      <c r="AF3" s="205">
        <v>26</v>
      </c>
      <c r="AG3" s="205">
        <v>27</v>
      </c>
      <c r="AH3" s="205">
        <v>28</v>
      </c>
      <c r="AI3" s="205">
        <v>29</v>
      </c>
      <c r="AJ3" s="205">
        <v>30</v>
      </c>
      <c r="AK3" s="205">
        <v>31</v>
      </c>
      <c r="AL3" s="205"/>
      <c r="AM3" s="206"/>
      <c r="AN3" s="207"/>
      <c r="AO3" s="208"/>
      <c r="AP3" s="228"/>
      <c r="AQ3" s="230" t="s">
        <v>64</v>
      </c>
      <c r="AR3" s="230"/>
      <c r="AS3" s="205">
        <v>1</v>
      </c>
      <c r="AT3" s="205">
        <v>2</v>
      </c>
      <c r="AU3" s="205">
        <v>3</v>
      </c>
      <c r="AV3" s="205">
        <v>4</v>
      </c>
      <c r="AW3" s="205">
        <v>5</v>
      </c>
      <c r="AX3" s="205">
        <v>6</v>
      </c>
      <c r="AY3" s="205">
        <v>7</v>
      </c>
      <c r="AZ3" s="205">
        <v>8</v>
      </c>
      <c r="BA3" s="205">
        <v>9</v>
      </c>
      <c r="BB3" s="205">
        <v>10</v>
      </c>
      <c r="BC3" s="205">
        <v>11</v>
      </c>
      <c r="BD3" s="205">
        <v>12</v>
      </c>
      <c r="BE3" s="205">
        <v>13</v>
      </c>
      <c r="BF3" s="205">
        <v>14</v>
      </c>
      <c r="BG3" s="205">
        <v>15</v>
      </c>
      <c r="BH3" s="205">
        <v>16</v>
      </c>
      <c r="BI3" s="205">
        <v>17</v>
      </c>
      <c r="BJ3" s="205">
        <v>18</v>
      </c>
      <c r="BK3" s="205">
        <v>19</v>
      </c>
      <c r="BL3" s="205">
        <v>20</v>
      </c>
      <c r="BM3" s="205">
        <v>21</v>
      </c>
      <c r="BN3" s="205">
        <v>22</v>
      </c>
      <c r="BO3" s="205">
        <v>23</v>
      </c>
      <c r="BP3" s="205">
        <v>24</v>
      </c>
      <c r="BQ3" s="205">
        <v>25</v>
      </c>
      <c r="BR3" s="205">
        <v>26</v>
      </c>
      <c r="BS3" s="205">
        <v>27</v>
      </c>
      <c r="BT3" s="205">
        <v>28</v>
      </c>
      <c r="BU3" s="205">
        <v>29</v>
      </c>
      <c r="BV3" s="205">
        <v>30</v>
      </c>
      <c r="BW3" s="205">
        <v>31</v>
      </c>
      <c r="BX3" s="205"/>
      <c r="BY3" s="206"/>
    </row>
    <row r="4" spans="1:77" ht="18">
      <c r="A4" s="243">
        <v>1</v>
      </c>
      <c r="B4" s="221"/>
      <c r="C4" s="222"/>
      <c r="D4" s="222"/>
      <c r="E4" s="223" t="s">
        <v>65</v>
      </c>
      <c r="F4" s="224" t="s">
        <v>66</v>
      </c>
      <c r="G4" s="212"/>
      <c r="H4" s="212"/>
      <c r="I4" s="212"/>
      <c r="J4" s="212"/>
      <c r="K4" s="210"/>
      <c r="L4" s="212"/>
      <c r="M4" s="212"/>
      <c r="N4" s="212"/>
      <c r="O4" s="212"/>
      <c r="P4" s="212"/>
      <c r="Q4" s="212"/>
      <c r="R4" s="212"/>
      <c r="S4" s="212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>
        <v>15323.68</v>
      </c>
      <c r="AL4" s="212">
        <f t="shared" ref="AL4:AL19" si="0">SUM(G4:AK4)</f>
        <v>15323.68</v>
      </c>
      <c r="AM4" s="206"/>
      <c r="AN4" s="207"/>
      <c r="AO4" s="208"/>
      <c r="AP4" s="220">
        <v>1</v>
      </c>
      <c r="AQ4" s="223" t="s">
        <v>65</v>
      </c>
      <c r="AR4" s="224" t="s">
        <v>67</v>
      </c>
      <c r="AS4" s="212"/>
      <c r="AT4" s="212"/>
      <c r="AU4" s="212"/>
      <c r="AV4" s="212"/>
      <c r="AW4" s="210"/>
      <c r="AX4" s="212"/>
      <c r="AY4" s="212"/>
      <c r="AZ4" s="212"/>
      <c r="BA4" s="212"/>
      <c r="BB4" s="212"/>
      <c r="BC4" s="212"/>
      <c r="BD4" s="212"/>
      <c r="BE4" s="212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>
        <v>272</v>
      </c>
      <c r="BX4" s="212">
        <f>SUM(AS4:BW4)</f>
        <v>272</v>
      </c>
      <c r="BY4" s="206"/>
    </row>
    <row r="5" spans="1:77" ht="18">
      <c r="A5" s="243"/>
      <c r="B5" s="221"/>
      <c r="C5" s="222"/>
      <c r="D5" s="222"/>
      <c r="E5" s="223" t="s">
        <v>12</v>
      </c>
      <c r="F5" s="224" t="s">
        <v>66</v>
      </c>
      <c r="G5" s="212"/>
      <c r="H5" s="212"/>
      <c r="I5" s="212"/>
      <c r="J5" s="212"/>
      <c r="K5" s="210"/>
      <c r="L5" s="212"/>
      <c r="M5" s="212"/>
      <c r="N5" s="212"/>
      <c r="O5" s="212"/>
      <c r="P5" s="212"/>
      <c r="Q5" s="212"/>
      <c r="R5" s="212"/>
      <c r="S5" s="212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2">
        <f t="shared" si="0"/>
        <v>0</v>
      </c>
      <c r="AM5" s="206"/>
      <c r="AN5" s="207"/>
      <c r="AO5" s="208"/>
      <c r="AP5" s="220"/>
      <c r="AQ5" s="223" t="s">
        <v>12</v>
      </c>
      <c r="AR5" s="224"/>
      <c r="AS5" s="212"/>
      <c r="AT5" s="212"/>
      <c r="AU5" s="212"/>
      <c r="AV5" s="212"/>
      <c r="AW5" s="210"/>
      <c r="AX5" s="212"/>
      <c r="AY5" s="212"/>
      <c r="AZ5" s="212"/>
      <c r="BA5" s="212"/>
      <c r="BB5" s="212"/>
      <c r="BC5" s="212"/>
      <c r="BD5" s="212"/>
      <c r="BE5" s="212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2">
        <f>SUM(AS5:BW5)</f>
        <v>0</v>
      </c>
      <c r="BY5" s="206"/>
    </row>
    <row r="6" spans="1:77" ht="18">
      <c r="A6" s="243"/>
      <c r="B6" s="221"/>
      <c r="C6" s="222"/>
      <c r="D6" s="222"/>
      <c r="E6" s="223" t="s">
        <v>124</v>
      </c>
      <c r="F6" s="224"/>
      <c r="G6" s="212"/>
      <c r="H6" s="212"/>
      <c r="I6" s="212"/>
      <c r="J6" s="212"/>
      <c r="K6" s="210"/>
      <c r="L6" s="212"/>
      <c r="M6" s="212"/>
      <c r="N6" s="212"/>
      <c r="O6" s="212"/>
      <c r="P6" s="212"/>
      <c r="Q6" s="212"/>
      <c r="R6" s="212"/>
      <c r="S6" s="212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2">
        <f t="shared" si="0"/>
        <v>0</v>
      </c>
      <c r="AM6" s="206"/>
      <c r="AN6" s="207"/>
      <c r="AO6" s="208"/>
      <c r="AP6" s="220"/>
      <c r="AQ6" s="223" t="s">
        <v>124</v>
      </c>
      <c r="AR6" s="224"/>
      <c r="AS6" s="212"/>
      <c r="AT6" s="212"/>
      <c r="AU6" s="212"/>
      <c r="AV6" s="212"/>
      <c r="AW6" s="210"/>
      <c r="AX6" s="212"/>
      <c r="AY6" s="212"/>
      <c r="AZ6" s="212"/>
      <c r="BA6" s="212"/>
      <c r="BB6" s="212"/>
      <c r="BC6" s="212"/>
      <c r="BD6" s="212"/>
      <c r="BE6" s="212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2">
        <f>SUM(AS6:BW6)</f>
        <v>0</v>
      </c>
      <c r="BY6" s="206"/>
    </row>
    <row r="7" spans="1:77" ht="18">
      <c r="A7" s="243">
        <v>6</v>
      </c>
      <c r="B7" s="221"/>
      <c r="C7" s="222"/>
      <c r="D7" s="222"/>
      <c r="E7" s="223" t="s">
        <v>68</v>
      </c>
      <c r="F7" s="224" t="s">
        <v>66</v>
      </c>
      <c r="G7" s="212"/>
      <c r="H7" s="212"/>
      <c r="I7" s="212"/>
      <c r="J7" s="212"/>
      <c r="K7" s="212"/>
      <c r="L7" s="212"/>
      <c r="M7" s="212"/>
      <c r="N7" s="212"/>
      <c r="O7" s="212"/>
      <c r="P7" s="214"/>
      <c r="Q7" s="214"/>
      <c r="R7" s="214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>
        <v>1585</v>
      </c>
      <c r="AL7" s="212">
        <f t="shared" si="0"/>
        <v>1585</v>
      </c>
      <c r="AM7" s="206"/>
      <c r="AN7" s="207"/>
      <c r="AO7" s="208"/>
      <c r="AP7" s="220">
        <v>4</v>
      </c>
      <c r="AQ7" s="223" t="s">
        <v>68</v>
      </c>
      <c r="AR7" s="224" t="s">
        <v>67</v>
      </c>
      <c r="AS7" s="212"/>
      <c r="AT7" s="212"/>
      <c r="AU7" s="212"/>
      <c r="AV7" s="212"/>
      <c r="AW7" s="212"/>
      <c r="AX7" s="212"/>
      <c r="AY7" s="212"/>
      <c r="AZ7" s="212"/>
      <c r="BA7" s="212"/>
      <c r="BB7" s="214"/>
      <c r="BC7" s="214"/>
      <c r="BD7" s="214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>
        <v>78</v>
      </c>
      <c r="BX7" s="212">
        <f t="shared" ref="BX7:BX19" si="1">SUM(AS7:BW7)</f>
        <v>78</v>
      </c>
      <c r="BY7" s="206"/>
    </row>
    <row r="8" spans="1:77" ht="18">
      <c r="A8" s="243">
        <v>7</v>
      </c>
      <c r="B8" s="221"/>
      <c r="C8" s="222"/>
      <c r="D8" s="222"/>
      <c r="E8" s="224" t="s">
        <v>26</v>
      </c>
      <c r="F8" s="224" t="s">
        <v>66</v>
      </c>
      <c r="G8" s="212"/>
      <c r="H8" s="212"/>
      <c r="I8" s="212"/>
      <c r="J8" s="212"/>
      <c r="K8" s="212"/>
      <c r="L8" s="212"/>
      <c r="M8" s="212"/>
      <c r="N8" s="212"/>
      <c r="O8" s="212"/>
      <c r="P8" s="214"/>
      <c r="Q8" s="214"/>
      <c r="R8" s="214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>
        <v>-1405.8</v>
      </c>
      <c r="AL8" s="212">
        <f t="shared" si="0"/>
        <v>-1405.8</v>
      </c>
      <c r="AM8" s="206"/>
      <c r="AN8" s="207"/>
      <c r="AO8" s="208"/>
      <c r="AP8" s="220"/>
      <c r="AQ8" s="224" t="s">
        <v>69</v>
      </c>
      <c r="AR8" s="224" t="s">
        <v>70</v>
      </c>
      <c r="AS8" s="212"/>
      <c r="AT8" s="212"/>
      <c r="AU8" s="212"/>
      <c r="AV8" s="212"/>
      <c r="AW8" s="212"/>
      <c r="AX8" s="212"/>
      <c r="AY8" s="212"/>
      <c r="AZ8" s="212"/>
      <c r="BA8" s="212"/>
      <c r="BB8" s="214"/>
      <c r="BC8" s="214"/>
      <c r="BD8" s="214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>
        <f t="shared" si="1"/>
        <v>0</v>
      </c>
      <c r="BY8" s="206"/>
    </row>
    <row r="9" spans="1:77" ht="18">
      <c r="A9" s="243">
        <v>7</v>
      </c>
      <c r="B9" s="221"/>
      <c r="C9" s="222"/>
      <c r="D9" s="222"/>
      <c r="E9" s="224" t="s">
        <v>71</v>
      </c>
      <c r="F9" s="224" t="s">
        <v>66</v>
      </c>
      <c r="G9" s="212"/>
      <c r="H9" s="212"/>
      <c r="I9" s="212"/>
      <c r="J9" s="212"/>
      <c r="K9" s="212"/>
      <c r="L9" s="212"/>
      <c r="M9" s="212"/>
      <c r="N9" s="212"/>
      <c r="O9" s="212"/>
      <c r="P9" s="214"/>
      <c r="Q9" s="214"/>
      <c r="R9" s="214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>
        <v>-9623.7000000000007</v>
      </c>
      <c r="AL9" s="212">
        <f t="shared" si="0"/>
        <v>-9623.7000000000007</v>
      </c>
      <c r="AM9" s="206"/>
      <c r="AN9" s="207"/>
      <c r="AO9" s="208"/>
      <c r="AP9" s="220"/>
      <c r="AQ9" s="224" t="s">
        <v>71</v>
      </c>
      <c r="AR9" s="224" t="s">
        <v>70</v>
      </c>
      <c r="AS9" s="212"/>
      <c r="AT9" s="212"/>
      <c r="AU9" s="212"/>
      <c r="AV9" s="212"/>
      <c r="AW9" s="212"/>
      <c r="AX9" s="212"/>
      <c r="AY9" s="212"/>
      <c r="AZ9" s="212"/>
      <c r="BA9" s="212"/>
      <c r="BB9" s="214"/>
      <c r="BC9" s="214"/>
      <c r="BD9" s="214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>
        <f t="shared" si="1"/>
        <v>0</v>
      </c>
      <c r="BY9" s="206"/>
    </row>
    <row r="10" spans="1:77" ht="18">
      <c r="A10" s="243">
        <v>10</v>
      </c>
      <c r="B10" s="221"/>
      <c r="C10" s="222"/>
      <c r="D10" s="222"/>
      <c r="E10" s="225" t="s">
        <v>72</v>
      </c>
      <c r="F10" s="224" t="s">
        <v>66</v>
      </c>
      <c r="G10" s="212"/>
      <c r="H10" s="212"/>
      <c r="I10" s="212"/>
      <c r="J10" s="212"/>
      <c r="K10" s="212"/>
      <c r="L10" s="212"/>
      <c r="M10" s="212"/>
      <c r="N10" s="212"/>
      <c r="O10" s="212"/>
      <c r="P10" s="214"/>
      <c r="Q10" s="214"/>
      <c r="R10" s="214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>
        <f t="shared" si="0"/>
        <v>0</v>
      </c>
      <c r="AM10" s="206"/>
      <c r="AN10" s="207"/>
      <c r="AO10" s="208"/>
      <c r="AP10" s="220">
        <v>5</v>
      </c>
      <c r="AQ10" s="225" t="s">
        <v>72</v>
      </c>
      <c r="AR10" s="224" t="s">
        <v>67</v>
      </c>
      <c r="AS10" s="212"/>
      <c r="AT10" s="212"/>
      <c r="AU10" s="212"/>
      <c r="AV10" s="212"/>
      <c r="AW10" s="212"/>
      <c r="AX10" s="212"/>
      <c r="AY10" s="212"/>
      <c r="AZ10" s="212"/>
      <c r="BA10" s="212"/>
      <c r="BB10" s="214"/>
      <c r="BC10" s="214"/>
      <c r="BD10" s="214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>
        <f t="shared" si="1"/>
        <v>0</v>
      </c>
      <c r="BY10" s="206"/>
    </row>
    <row r="11" spans="1:77" ht="18">
      <c r="A11" s="243">
        <v>11</v>
      </c>
      <c r="B11" s="221"/>
      <c r="C11" s="222"/>
      <c r="D11" s="222"/>
      <c r="E11" s="225" t="s">
        <v>73</v>
      </c>
      <c r="F11" s="224" t="s">
        <v>66</v>
      </c>
      <c r="G11" s="212"/>
      <c r="H11" s="212"/>
      <c r="I11" s="212"/>
      <c r="J11" s="212"/>
      <c r="K11" s="212"/>
      <c r="L11" s="212"/>
      <c r="M11" s="212"/>
      <c r="N11" s="212"/>
      <c r="O11" s="212"/>
      <c r="P11" s="214"/>
      <c r="Q11" s="214"/>
      <c r="R11" s="214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>
        <f t="shared" si="0"/>
        <v>0</v>
      </c>
      <c r="AM11" s="206"/>
      <c r="AN11" s="207"/>
      <c r="AO11" s="208"/>
      <c r="AP11" s="220">
        <v>6</v>
      </c>
      <c r="AQ11" s="225" t="s">
        <v>73</v>
      </c>
      <c r="AR11" s="224" t="s">
        <v>67</v>
      </c>
      <c r="AS11" s="212"/>
      <c r="AT11" s="212"/>
      <c r="AU11" s="212"/>
      <c r="AV11" s="212"/>
      <c r="AW11" s="212"/>
      <c r="AX11" s="212"/>
      <c r="AY11" s="212"/>
      <c r="AZ11" s="212"/>
      <c r="BA11" s="212"/>
      <c r="BB11" s="214"/>
      <c r="BC11" s="214"/>
      <c r="BD11" s="214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>
        <f t="shared" si="1"/>
        <v>0</v>
      </c>
      <c r="BY11" s="206"/>
    </row>
    <row r="12" spans="1:77" ht="18">
      <c r="A12" s="243">
        <v>12</v>
      </c>
      <c r="B12" s="221"/>
      <c r="C12" s="222"/>
      <c r="D12" s="222"/>
      <c r="E12" s="225" t="s">
        <v>74</v>
      </c>
      <c r="F12" s="224" t="s">
        <v>66</v>
      </c>
      <c r="G12" s="212"/>
      <c r="H12" s="212"/>
      <c r="I12" s="212"/>
      <c r="J12" s="212"/>
      <c r="K12" s="212"/>
      <c r="L12" s="212"/>
      <c r="M12" s="212"/>
      <c r="N12" s="212"/>
      <c r="O12" s="212"/>
      <c r="P12" s="214"/>
      <c r="Q12" s="214"/>
      <c r="R12" s="214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>
        <f t="shared" si="0"/>
        <v>0</v>
      </c>
      <c r="AM12" s="206"/>
      <c r="AN12" s="207"/>
      <c r="AO12" s="208"/>
      <c r="AP12" s="220">
        <v>7</v>
      </c>
      <c r="AQ12" s="225" t="s">
        <v>74</v>
      </c>
      <c r="AR12" s="224"/>
      <c r="AS12" s="212"/>
      <c r="AT12" s="212"/>
      <c r="AU12" s="212"/>
      <c r="AV12" s="212"/>
      <c r="AW12" s="212"/>
      <c r="AX12" s="212"/>
      <c r="AY12" s="212"/>
      <c r="AZ12" s="212"/>
      <c r="BA12" s="212"/>
      <c r="BB12" s="214"/>
      <c r="BC12" s="214"/>
      <c r="BD12" s="214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>
        <f t="shared" si="1"/>
        <v>0</v>
      </c>
      <c r="BY12" s="206"/>
    </row>
    <row r="13" spans="1:77" ht="18">
      <c r="A13" s="243">
        <v>13</v>
      </c>
      <c r="B13" s="221"/>
      <c r="C13" s="222"/>
      <c r="D13" s="222"/>
      <c r="E13" s="225" t="s">
        <v>75</v>
      </c>
      <c r="F13" s="224" t="s">
        <v>66</v>
      </c>
      <c r="G13" s="212"/>
      <c r="H13" s="212"/>
      <c r="I13" s="212"/>
      <c r="J13" s="212"/>
      <c r="K13" s="212"/>
      <c r="L13" s="212"/>
      <c r="M13" s="212"/>
      <c r="N13" s="212"/>
      <c r="O13" s="212"/>
      <c r="P13" s="214"/>
      <c r="Q13" s="214"/>
      <c r="R13" s="214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>
        <v>400</v>
      </c>
      <c r="AL13" s="212">
        <f t="shared" si="0"/>
        <v>400</v>
      </c>
      <c r="AM13" s="206"/>
      <c r="AN13" s="207"/>
      <c r="AO13" s="208"/>
      <c r="AP13" s="220">
        <v>8</v>
      </c>
      <c r="AQ13" s="248" t="s">
        <v>75</v>
      </c>
      <c r="AR13" s="224" t="s">
        <v>67</v>
      </c>
      <c r="AS13" s="212"/>
      <c r="AT13" s="212"/>
      <c r="AU13" s="212"/>
      <c r="AV13" s="212"/>
      <c r="AW13" s="212"/>
      <c r="AX13" s="212"/>
      <c r="AY13" s="212"/>
      <c r="AZ13" s="212"/>
      <c r="BA13" s="212"/>
      <c r="BB13" s="214"/>
      <c r="BC13" s="214"/>
      <c r="BD13" s="214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>
        <v>10</v>
      </c>
      <c r="BX13" s="212">
        <f t="shared" si="1"/>
        <v>10</v>
      </c>
      <c r="BY13" s="206"/>
    </row>
    <row r="14" spans="1:77" ht="18">
      <c r="A14" s="243">
        <v>14</v>
      </c>
      <c r="B14" s="221"/>
      <c r="C14" s="222"/>
      <c r="D14" s="222"/>
      <c r="E14" s="226" t="s">
        <v>76</v>
      </c>
      <c r="F14" s="224" t="s">
        <v>66</v>
      </c>
      <c r="G14" s="212"/>
      <c r="H14" s="212"/>
      <c r="I14" s="212"/>
      <c r="J14" s="212"/>
      <c r="K14" s="212"/>
      <c r="L14" s="212"/>
      <c r="M14" s="212"/>
      <c r="N14" s="212"/>
      <c r="O14" s="212"/>
      <c r="P14" s="214"/>
      <c r="Q14" s="214"/>
      <c r="R14" s="214"/>
      <c r="S14" s="212"/>
      <c r="T14" s="212"/>
      <c r="U14" s="213"/>
      <c r="V14" s="215"/>
      <c r="W14" s="216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>
        <v>16468.3</v>
      </c>
      <c r="AL14" s="212">
        <f t="shared" si="0"/>
        <v>16468.3</v>
      </c>
      <c r="AM14" s="206"/>
      <c r="AN14" s="207"/>
      <c r="AO14" s="208"/>
      <c r="AP14" s="220">
        <v>9</v>
      </c>
      <c r="AQ14" s="226" t="s">
        <v>76</v>
      </c>
      <c r="AR14" s="224" t="s">
        <v>67</v>
      </c>
      <c r="AS14" s="212"/>
      <c r="AT14" s="212"/>
      <c r="AU14" s="212"/>
      <c r="AV14" s="212"/>
      <c r="AW14" s="212"/>
      <c r="AX14" s="212"/>
      <c r="AY14" s="212"/>
      <c r="AZ14" s="212"/>
      <c r="BA14" s="212"/>
      <c r="BB14" s="214"/>
      <c r="BC14" s="214"/>
      <c r="BD14" s="214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>
        <v>750</v>
      </c>
      <c r="BX14" s="212">
        <f t="shared" si="1"/>
        <v>750</v>
      </c>
      <c r="BY14" s="206"/>
    </row>
    <row r="15" spans="1:77" ht="18">
      <c r="A15" s="243">
        <v>15</v>
      </c>
      <c r="B15" s="221"/>
      <c r="C15" s="222"/>
      <c r="D15" s="222"/>
      <c r="E15" s="225" t="s">
        <v>77</v>
      </c>
      <c r="F15" s="224" t="s">
        <v>66</v>
      </c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4"/>
      <c r="S15" s="212"/>
      <c r="T15" s="212"/>
      <c r="U15" s="213"/>
      <c r="V15" s="217"/>
      <c r="W15" s="216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>
        <v>49.92</v>
      </c>
      <c r="AL15" s="212">
        <f t="shared" si="0"/>
        <v>49.92</v>
      </c>
      <c r="AM15" s="206"/>
      <c r="AN15" s="207"/>
      <c r="AO15" s="208"/>
      <c r="AP15" s="242">
        <v>10</v>
      </c>
      <c r="AQ15" s="225" t="s">
        <v>77</v>
      </c>
      <c r="AR15" s="224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4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>
        <v>13</v>
      </c>
      <c r="BX15" s="212">
        <f t="shared" si="1"/>
        <v>13</v>
      </c>
      <c r="BY15" s="206"/>
    </row>
    <row r="16" spans="1:77" ht="18">
      <c r="A16" s="250">
        <v>17</v>
      </c>
      <c r="B16" s="221"/>
      <c r="C16" s="222"/>
      <c r="D16" s="222"/>
      <c r="E16" s="225" t="s">
        <v>109</v>
      </c>
      <c r="F16" s="224" t="s">
        <v>66</v>
      </c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4"/>
      <c r="S16" s="212"/>
      <c r="T16" s="212"/>
      <c r="U16" s="213"/>
      <c r="V16" s="217"/>
      <c r="W16" s="216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>
        <f t="shared" si="0"/>
        <v>0</v>
      </c>
      <c r="AM16" s="206"/>
      <c r="AN16" s="207"/>
      <c r="AO16" s="208"/>
      <c r="AP16" s="243">
        <v>12</v>
      </c>
      <c r="AQ16" s="225" t="s">
        <v>109</v>
      </c>
      <c r="AR16" s="224" t="s">
        <v>84</v>
      </c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4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>
        <f t="shared" si="1"/>
        <v>0</v>
      </c>
      <c r="BY16" s="206"/>
    </row>
    <row r="17" spans="1:77" ht="18">
      <c r="A17" s="250"/>
      <c r="B17" s="221"/>
      <c r="C17" s="222"/>
      <c r="D17" s="222"/>
      <c r="E17" s="225" t="s">
        <v>117</v>
      </c>
      <c r="F17" s="224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4"/>
      <c r="S17" s="212"/>
      <c r="T17" s="212"/>
      <c r="U17" s="213"/>
      <c r="V17" s="217"/>
      <c r="W17" s="216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>
        <v>639056.5</v>
      </c>
      <c r="AL17" s="212">
        <f t="shared" si="0"/>
        <v>639056.5</v>
      </c>
      <c r="AM17" s="206"/>
      <c r="AN17" s="207"/>
      <c r="AO17" s="208"/>
      <c r="AP17" s="244"/>
      <c r="AQ17" s="225" t="s">
        <v>117</v>
      </c>
      <c r="AR17" s="245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4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>
        <f t="shared" si="1"/>
        <v>0</v>
      </c>
      <c r="BY17" s="206"/>
    </row>
    <row r="18" spans="1:77" ht="18">
      <c r="A18" s="250"/>
      <c r="B18" s="221"/>
      <c r="C18" s="222"/>
      <c r="D18" s="222"/>
      <c r="E18" s="225" t="s">
        <v>43</v>
      </c>
      <c r="F18" s="224" t="s">
        <v>66</v>
      </c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4"/>
      <c r="S18" s="212"/>
      <c r="T18" s="212"/>
      <c r="U18" s="269"/>
      <c r="V18" s="270"/>
      <c r="W18" s="271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>
        <f t="shared" si="0"/>
        <v>0</v>
      </c>
      <c r="AM18" s="206"/>
      <c r="AN18" s="207"/>
      <c r="AO18" s="208"/>
      <c r="AP18" s="220">
        <v>9</v>
      </c>
      <c r="AQ18" s="246" t="s">
        <v>43</v>
      </c>
      <c r="AR18" s="245" t="s">
        <v>70</v>
      </c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4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>
        <f t="shared" si="1"/>
        <v>0</v>
      </c>
      <c r="BY18" s="206"/>
    </row>
    <row r="19" spans="1:77" ht="18.75" thickBot="1">
      <c r="A19" s="250"/>
      <c r="B19" s="221"/>
      <c r="C19" s="222"/>
      <c r="D19" s="222"/>
      <c r="E19" s="225" t="s">
        <v>85</v>
      </c>
      <c r="F19" s="224" t="s">
        <v>66</v>
      </c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4"/>
      <c r="S19" s="212"/>
      <c r="T19" s="213"/>
      <c r="U19" s="215"/>
      <c r="V19" s="217"/>
      <c r="W19" s="215"/>
      <c r="X19" s="216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>
        <v>-404.66</v>
      </c>
      <c r="AL19" s="212">
        <f t="shared" si="0"/>
        <v>-404.66</v>
      </c>
      <c r="AM19" s="206"/>
      <c r="AN19" s="207"/>
      <c r="AO19" s="208"/>
      <c r="AP19" s="242">
        <v>10</v>
      </c>
      <c r="AQ19" s="246" t="s">
        <v>85</v>
      </c>
      <c r="AR19" s="245" t="s">
        <v>70</v>
      </c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4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>
        <f t="shared" si="1"/>
        <v>0</v>
      </c>
      <c r="BY19" s="206"/>
    </row>
    <row r="20" spans="1:77" ht="18.75" thickBot="1">
      <c r="A20" s="209"/>
      <c r="B20" s="209"/>
      <c r="C20" s="207"/>
      <c r="D20" s="207"/>
      <c r="E20" s="205" t="s">
        <v>78</v>
      </c>
      <c r="F20" s="204"/>
      <c r="G20" s="212">
        <f t="shared" ref="G20:J20" si="2">SUM(G4:G19)</f>
        <v>0</v>
      </c>
      <c r="H20" s="212">
        <f t="shared" si="2"/>
        <v>0</v>
      </c>
      <c r="I20" s="212">
        <f t="shared" si="2"/>
        <v>0</v>
      </c>
      <c r="J20" s="212">
        <f t="shared" si="2"/>
        <v>0</v>
      </c>
      <c r="K20" s="212">
        <f>SUM(K4:K19)</f>
        <v>0</v>
      </c>
      <c r="L20" s="161">
        <f>SUM(L4:L19)</f>
        <v>0</v>
      </c>
      <c r="M20" s="212">
        <f t="shared" ref="M20:AI20" si="3">SUM(M4:M19)</f>
        <v>0</v>
      </c>
      <c r="N20" s="212">
        <f t="shared" si="3"/>
        <v>0</v>
      </c>
      <c r="O20" s="212">
        <f t="shared" si="3"/>
        <v>0</v>
      </c>
      <c r="P20" s="212">
        <f t="shared" si="3"/>
        <v>0</v>
      </c>
      <c r="Q20" s="212">
        <f t="shared" si="3"/>
        <v>0</v>
      </c>
      <c r="R20" s="212">
        <f t="shared" si="3"/>
        <v>0</v>
      </c>
      <c r="S20" s="212">
        <f t="shared" si="3"/>
        <v>0</v>
      </c>
      <c r="T20" s="212">
        <f t="shared" si="3"/>
        <v>0</v>
      </c>
      <c r="U20" s="272">
        <f t="shared" si="3"/>
        <v>0</v>
      </c>
      <c r="V20" s="272">
        <f t="shared" si="3"/>
        <v>0</v>
      </c>
      <c r="W20" s="272">
        <f t="shared" si="3"/>
        <v>0</v>
      </c>
      <c r="X20" s="212">
        <f t="shared" si="3"/>
        <v>0</v>
      </c>
      <c r="Y20" s="212">
        <f t="shared" si="3"/>
        <v>0</v>
      </c>
      <c r="Z20" s="212">
        <f t="shared" si="3"/>
        <v>0</v>
      </c>
      <c r="AA20" s="212">
        <f t="shared" si="3"/>
        <v>0</v>
      </c>
      <c r="AB20" s="212">
        <f t="shared" si="3"/>
        <v>0</v>
      </c>
      <c r="AC20" s="212">
        <f t="shared" si="3"/>
        <v>0</v>
      </c>
      <c r="AD20" s="212">
        <f t="shared" si="3"/>
        <v>0</v>
      </c>
      <c r="AE20" s="212">
        <f t="shared" si="3"/>
        <v>0</v>
      </c>
      <c r="AF20" s="212">
        <f t="shared" si="3"/>
        <v>0</v>
      </c>
      <c r="AG20" s="212">
        <f t="shared" si="3"/>
        <v>0</v>
      </c>
      <c r="AH20" s="212">
        <f t="shared" si="3"/>
        <v>0</v>
      </c>
      <c r="AI20" s="212">
        <f t="shared" si="3"/>
        <v>0</v>
      </c>
      <c r="AJ20" s="212">
        <f>SUM(AJ4:AJ19)</f>
        <v>0</v>
      </c>
      <c r="AK20" s="212">
        <f>SUM(AK4:AK19)</f>
        <v>661449.24</v>
      </c>
      <c r="AL20" s="218"/>
      <c r="AM20" s="219">
        <f>SUM(G20:AL20)</f>
        <v>661449.24</v>
      </c>
      <c r="AN20" s="207"/>
      <c r="AO20" s="208"/>
      <c r="AP20" s="242">
        <v>10</v>
      </c>
      <c r="AQ20" s="247" t="s">
        <v>79</v>
      </c>
      <c r="AR20" s="230"/>
      <c r="AS20" s="212">
        <f>SUM(AS4:AS15)</f>
        <v>0</v>
      </c>
      <c r="AT20" s="212">
        <f>SUM(AT4:AT15)</f>
        <v>0</v>
      </c>
      <c r="AU20" s="212">
        <f>SUM(AU4:AU15)</f>
        <v>0</v>
      </c>
      <c r="AV20" s="212">
        <f>SUM(AV4:AV19)</f>
        <v>0</v>
      </c>
      <c r="AW20" s="212">
        <f t="shared" ref="AW20:BW20" si="4">SUM(AW4:AW15)</f>
        <v>0</v>
      </c>
      <c r="AX20" s="212">
        <f t="shared" si="4"/>
        <v>0</v>
      </c>
      <c r="AY20" s="212">
        <f t="shared" si="4"/>
        <v>0</v>
      </c>
      <c r="AZ20" s="212">
        <f t="shared" si="4"/>
        <v>0</v>
      </c>
      <c r="BA20" s="212">
        <f t="shared" si="4"/>
        <v>0</v>
      </c>
      <c r="BB20" s="212">
        <f t="shared" si="4"/>
        <v>0</v>
      </c>
      <c r="BC20" s="212">
        <f t="shared" si="4"/>
        <v>0</v>
      </c>
      <c r="BD20" s="212">
        <f t="shared" si="4"/>
        <v>0</v>
      </c>
      <c r="BE20" s="212">
        <f t="shared" si="4"/>
        <v>0</v>
      </c>
      <c r="BF20" s="212">
        <f t="shared" si="4"/>
        <v>0</v>
      </c>
      <c r="BG20" s="212">
        <f t="shared" si="4"/>
        <v>0</v>
      </c>
      <c r="BH20" s="212">
        <f t="shared" si="4"/>
        <v>0</v>
      </c>
      <c r="BI20" s="212">
        <f t="shared" si="4"/>
        <v>0</v>
      </c>
      <c r="BJ20" s="212">
        <f t="shared" si="4"/>
        <v>0</v>
      </c>
      <c r="BK20" s="212">
        <f t="shared" si="4"/>
        <v>0</v>
      </c>
      <c r="BL20" s="212">
        <f t="shared" si="4"/>
        <v>0</v>
      </c>
      <c r="BM20" s="212">
        <f t="shared" si="4"/>
        <v>0</v>
      </c>
      <c r="BN20" s="212">
        <f t="shared" si="4"/>
        <v>0</v>
      </c>
      <c r="BO20" s="212">
        <f t="shared" si="4"/>
        <v>0</v>
      </c>
      <c r="BP20" s="212">
        <f t="shared" si="4"/>
        <v>0</v>
      </c>
      <c r="BQ20" s="212">
        <f t="shared" si="4"/>
        <v>0</v>
      </c>
      <c r="BR20" s="212">
        <f t="shared" si="4"/>
        <v>0</v>
      </c>
      <c r="BS20" s="212">
        <f t="shared" si="4"/>
        <v>0</v>
      </c>
      <c r="BT20" s="212">
        <f t="shared" si="4"/>
        <v>0</v>
      </c>
      <c r="BU20" s="212">
        <f t="shared" si="4"/>
        <v>0</v>
      </c>
      <c r="BV20" s="212">
        <f t="shared" si="4"/>
        <v>0</v>
      </c>
      <c r="BW20" s="212">
        <f t="shared" si="4"/>
        <v>1123</v>
      </c>
      <c r="BX20" s="218"/>
      <c r="BY20" s="219">
        <f>SUM(AS20:BX20)</f>
        <v>1123</v>
      </c>
    </row>
    <row r="21" spans="1:77" ht="15.75" thickBot="1">
      <c r="A21" s="190"/>
      <c r="B21" s="190"/>
      <c r="E21" s="196"/>
      <c r="F21" s="196"/>
      <c r="AL21" s="197">
        <f>SUM(AL4:AL20)</f>
        <v>661449.24</v>
      </c>
      <c r="AM21" s="193"/>
      <c r="AO21" s="193"/>
      <c r="AP21" s="190"/>
      <c r="AQ21" s="196"/>
      <c r="AR21" s="196"/>
      <c r="BX21" s="197">
        <f>SUM(BX4:BX20)</f>
        <v>1123</v>
      </c>
      <c r="BY21" s="193"/>
    </row>
    <row r="22" spans="1:77" ht="15.75" thickBot="1"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  <c r="BT22" s="193"/>
      <c r="BU22" s="193"/>
      <c r="BV22" s="193"/>
      <c r="BW22" s="193"/>
      <c r="BX22" s="193"/>
    </row>
    <row r="23" spans="1:77" ht="18.75" thickBot="1">
      <c r="A23" s="228"/>
      <c r="B23" s="227"/>
      <c r="C23" s="229"/>
      <c r="D23" s="229"/>
      <c r="E23" s="230" t="s">
        <v>64</v>
      </c>
      <c r="F23" s="230"/>
      <c r="G23" s="205">
        <v>1</v>
      </c>
      <c r="H23" s="205">
        <v>2</v>
      </c>
      <c r="I23" s="205">
        <v>3</v>
      </c>
      <c r="J23" s="205">
        <v>4</v>
      </c>
      <c r="K23" s="205">
        <v>5</v>
      </c>
      <c r="L23" s="205">
        <v>6</v>
      </c>
      <c r="M23" s="205">
        <v>7</v>
      </c>
      <c r="N23" s="205">
        <v>8</v>
      </c>
      <c r="O23" s="205">
        <v>9</v>
      </c>
      <c r="P23" s="205">
        <v>10</v>
      </c>
      <c r="Q23" s="205">
        <v>11</v>
      </c>
      <c r="R23" s="205">
        <v>12</v>
      </c>
      <c r="S23" s="205">
        <v>13</v>
      </c>
      <c r="T23" s="205">
        <v>14</v>
      </c>
      <c r="U23" s="205">
        <v>15</v>
      </c>
      <c r="V23" s="205">
        <v>16</v>
      </c>
      <c r="W23" s="205">
        <v>17</v>
      </c>
      <c r="X23" s="205">
        <v>18</v>
      </c>
      <c r="Y23" s="205">
        <v>19</v>
      </c>
      <c r="Z23" s="205">
        <v>20</v>
      </c>
      <c r="AA23" s="205">
        <v>21</v>
      </c>
      <c r="AB23" s="205">
        <v>22</v>
      </c>
      <c r="AC23" s="205">
        <v>23</v>
      </c>
      <c r="AD23" s="205">
        <v>24</v>
      </c>
      <c r="AE23" s="205">
        <v>25</v>
      </c>
      <c r="AF23" s="205">
        <v>26</v>
      </c>
      <c r="AG23" s="205">
        <v>27</v>
      </c>
      <c r="AH23" s="205">
        <v>28</v>
      </c>
      <c r="AI23" s="205">
        <v>29</v>
      </c>
      <c r="AJ23" s="205">
        <v>30</v>
      </c>
      <c r="AK23" s="205">
        <v>31</v>
      </c>
      <c r="AL23" s="233"/>
      <c r="AM23" s="275"/>
      <c r="AN23" s="207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  <c r="BT23" s="193"/>
      <c r="BU23" s="193"/>
      <c r="BV23" s="193"/>
      <c r="BW23" s="193"/>
      <c r="BX23" s="193"/>
    </row>
    <row r="24" spans="1:77" ht="18.75" thickBot="1">
      <c r="A24" s="220">
        <v>1</v>
      </c>
      <c r="B24" s="221"/>
      <c r="C24" s="222"/>
      <c r="D24" s="222"/>
      <c r="E24" s="223" t="s">
        <v>80</v>
      </c>
      <c r="F24" s="224" t="s">
        <v>66</v>
      </c>
      <c r="G24" s="212"/>
      <c r="H24" s="212"/>
      <c r="I24" s="212"/>
      <c r="J24" s="234"/>
      <c r="K24" s="210"/>
      <c r="L24" s="210"/>
      <c r="M24" s="212"/>
      <c r="N24" s="212"/>
      <c r="O24" s="212"/>
      <c r="P24" s="212"/>
      <c r="Q24" s="212"/>
      <c r="R24" s="212"/>
      <c r="S24" s="212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>
        <v>4615.3599999999997</v>
      </c>
      <c r="AL24" s="213">
        <f>SUM(G24:AK24)</f>
        <v>4615.3599999999997</v>
      </c>
      <c r="AM24" s="276"/>
      <c r="AN24" s="207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  <c r="BT24" s="193"/>
      <c r="BU24" s="193"/>
      <c r="BV24" s="193"/>
      <c r="BW24" s="193"/>
      <c r="BX24" s="193"/>
    </row>
    <row r="25" spans="1:77" ht="18.75" thickBot="1">
      <c r="A25" s="220">
        <v>2</v>
      </c>
      <c r="B25" s="221"/>
      <c r="C25" s="222"/>
      <c r="D25" s="222"/>
      <c r="E25" s="223" t="s">
        <v>81</v>
      </c>
      <c r="F25" s="224" t="s">
        <v>66</v>
      </c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>
        <v>1244.75</v>
      </c>
      <c r="AL25" s="213">
        <f>SUM(G25:AK25)</f>
        <v>1244.75</v>
      </c>
      <c r="AM25" s="276"/>
      <c r="AN25" s="207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3"/>
      <c r="BD25" s="193"/>
      <c r="BE25" s="193"/>
      <c r="BF25" s="193"/>
      <c r="BG25" s="193"/>
      <c r="BH25" s="193"/>
      <c r="BI25" s="193"/>
      <c r="BJ25" s="193"/>
      <c r="BK25" s="193"/>
      <c r="BL25" s="193"/>
      <c r="BM25" s="193"/>
      <c r="BN25" s="193"/>
      <c r="BO25" s="193"/>
      <c r="BP25" s="193"/>
      <c r="BQ25" s="193"/>
      <c r="BR25" s="193"/>
      <c r="BS25" s="193"/>
      <c r="BT25" s="193"/>
      <c r="BU25" s="193"/>
      <c r="BV25" s="193"/>
      <c r="BW25" s="193"/>
      <c r="BX25" s="193"/>
    </row>
    <row r="26" spans="1:77" ht="18.75" thickBot="1">
      <c r="A26" s="221"/>
      <c r="B26" s="221"/>
      <c r="C26" s="222"/>
      <c r="D26" s="222"/>
      <c r="E26" s="231" t="s">
        <v>82</v>
      </c>
      <c r="F26" s="230"/>
      <c r="G26" s="212">
        <f t="shared" ref="G26" si="5">SUM(G24:G25)</f>
        <v>0</v>
      </c>
      <c r="H26" s="212">
        <f>SUM(H24:H25)</f>
        <v>0</v>
      </c>
      <c r="I26" s="212">
        <f t="shared" ref="I26:K26" si="6">SUM(I24:I25)</f>
        <v>0</v>
      </c>
      <c r="J26" s="212">
        <f t="shared" si="6"/>
        <v>0</v>
      </c>
      <c r="K26" s="212">
        <f t="shared" si="6"/>
        <v>0</v>
      </c>
      <c r="L26" s="212">
        <f>SUM(L24:L25)</f>
        <v>0</v>
      </c>
      <c r="M26" s="212">
        <f t="shared" ref="M26:AK26" si="7">SUM(M24:M25)</f>
        <v>0</v>
      </c>
      <c r="N26" s="212">
        <f t="shared" si="7"/>
        <v>0</v>
      </c>
      <c r="O26" s="212">
        <f t="shared" si="7"/>
        <v>0</v>
      </c>
      <c r="P26" s="212">
        <f t="shared" si="7"/>
        <v>0</v>
      </c>
      <c r="Q26" s="212">
        <f t="shared" si="7"/>
        <v>0</v>
      </c>
      <c r="R26" s="212">
        <f t="shared" si="7"/>
        <v>0</v>
      </c>
      <c r="S26" s="212">
        <f t="shared" si="7"/>
        <v>0</v>
      </c>
      <c r="T26" s="212">
        <f t="shared" si="7"/>
        <v>0</v>
      </c>
      <c r="U26" s="212">
        <f t="shared" si="7"/>
        <v>0</v>
      </c>
      <c r="V26" s="212">
        <f t="shared" si="7"/>
        <v>0</v>
      </c>
      <c r="W26" s="212">
        <f t="shared" si="7"/>
        <v>0</v>
      </c>
      <c r="X26" s="212">
        <f t="shared" si="7"/>
        <v>0</v>
      </c>
      <c r="Y26" s="212">
        <f t="shared" si="7"/>
        <v>0</v>
      </c>
      <c r="Z26" s="212">
        <f t="shared" si="7"/>
        <v>0</v>
      </c>
      <c r="AA26" s="212">
        <f t="shared" si="7"/>
        <v>0</v>
      </c>
      <c r="AB26" s="212">
        <f t="shared" si="7"/>
        <v>0</v>
      </c>
      <c r="AC26" s="212">
        <f t="shared" si="7"/>
        <v>0</v>
      </c>
      <c r="AD26" s="212">
        <f t="shared" si="7"/>
        <v>0</v>
      </c>
      <c r="AE26" s="212">
        <f t="shared" si="7"/>
        <v>0</v>
      </c>
      <c r="AF26" s="212">
        <f t="shared" si="7"/>
        <v>0</v>
      </c>
      <c r="AG26" s="212">
        <f t="shared" si="7"/>
        <v>0</v>
      </c>
      <c r="AH26" s="212">
        <f t="shared" si="7"/>
        <v>0</v>
      </c>
      <c r="AI26" s="212">
        <f t="shared" si="7"/>
        <v>0</v>
      </c>
      <c r="AJ26" s="212">
        <f t="shared" si="7"/>
        <v>0</v>
      </c>
      <c r="AK26" s="212">
        <f t="shared" si="7"/>
        <v>5860.11</v>
      </c>
      <c r="AL26" s="218"/>
      <c r="AM26" s="235">
        <f>AL24+AL25</f>
        <v>5860.11</v>
      </c>
      <c r="AN26" s="207"/>
      <c r="AO26" s="193"/>
      <c r="AP26" s="193"/>
      <c r="AQ26" s="193"/>
      <c r="AR26" s="193"/>
      <c r="AS26" s="193"/>
      <c r="AT26" s="193"/>
      <c r="AU26" s="193"/>
      <c r="AV26" s="193"/>
      <c r="AW26" s="193"/>
      <c r="AX26" s="193"/>
      <c r="AY26" s="193"/>
      <c r="AZ26" s="193"/>
      <c r="BA26" s="193"/>
      <c r="BB26" s="193"/>
      <c r="BC26" s="193"/>
      <c r="BD26" s="193"/>
      <c r="BE26" s="193"/>
      <c r="BF26" s="193"/>
      <c r="BG26" s="193"/>
      <c r="BH26" s="193"/>
      <c r="BI26" s="193"/>
      <c r="BJ26" s="193"/>
      <c r="BK26" s="193"/>
      <c r="BL26" s="193"/>
      <c r="BM26" s="193"/>
      <c r="BN26" s="193"/>
      <c r="BO26" s="193"/>
      <c r="BP26" s="193"/>
      <c r="BQ26" s="193"/>
      <c r="BR26" s="193"/>
      <c r="BS26" s="193"/>
      <c r="BT26" s="193"/>
      <c r="BU26" s="193"/>
      <c r="BV26" s="193"/>
      <c r="BW26" s="193"/>
      <c r="BX26" s="193"/>
    </row>
    <row r="27" spans="1:77" ht="18.75" thickBot="1">
      <c r="A27" s="190"/>
      <c r="B27" s="190"/>
      <c r="E27" s="198"/>
      <c r="F27" s="199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36"/>
      <c r="AM27" s="208"/>
      <c r="AN27" s="207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B27" s="193"/>
      <c r="BC27" s="193"/>
      <c r="BD27" s="193"/>
      <c r="BE27" s="193"/>
      <c r="BF27" s="193"/>
      <c r="BG27" s="193"/>
      <c r="BH27" s="193"/>
      <c r="BI27" s="193"/>
      <c r="BJ27" s="193"/>
      <c r="BK27" s="193"/>
      <c r="BL27" s="193"/>
      <c r="BM27" s="193"/>
      <c r="BN27" s="193"/>
      <c r="BO27" s="193"/>
      <c r="BP27" s="193"/>
      <c r="BQ27" s="193"/>
      <c r="BR27" s="193"/>
      <c r="BS27" s="193"/>
      <c r="BT27" s="193"/>
      <c r="BU27" s="193"/>
      <c r="BV27" s="193"/>
      <c r="BW27" s="193"/>
      <c r="BX27" s="193"/>
    </row>
    <row r="28" spans="1:77" ht="18">
      <c r="A28" s="193"/>
      <c r="B28" s="195"/>
      <c r="C28" s="194"/>
      <c r="D28" s="194"/>
      <c r="E28" s="232" t="s">
        <v>83</v>
      </c>
      <c r="F28" s="194"/>
      <c r="G28" s="237">
        <f>G20-G26</f>
        <v>0</v>
      </c>
      <c r="H28" s="238">
        <f t="shared" ref="H28:K28" si="8">H20-H26</f>
        <v>0</v>
      </c>
      <c r="I28" s="238">
        <f t="shared" si="8"/>
        <v>0</v>
      </c>
      <c r="J28" s="238">
        <f t="shared" si="8"/>
        <v>0</v>
      </c>
      <c r="K28" s="238">
        <f t="shared" si="8"/>
        <v>0</v>
      </c>
      <c r="L28" s="238">
        <f>L20-L26</f>
        <v>0</v>
      </c>
      <c r="M28" s="238">
        <f t="shared" ref="M28:AK28" si="9">M20-M26</f>
        <v>0</v>
      </c>
      <c r="N28" s="238">
        <f t="shared" si="9"/>
        <v>0</v>
      </c>
      <c r="O28" s="211">
        <f t="shared" si="9"/>
        <v>0</v>
      </c>
      <c r="P28" s="238">
        <f t="shared" si="9"/>
        <v>0</v>
      </c>
      <c r="Q28" s="238">
        <f t="shared" si="9"/>
        <v>0</v>
      </c>
      <c r="R28" s="238">
        <f t="shared" si="9"/>
        <v>0</v>
      </c>
      <c r="S28" s="238">
        <f t="shared" si="9"/>
        <v>0</v>
      </c>
      <c r="T28" s="238">
        <f t="shared" si="9"/>
        <v>0</v>
      </c>
      <c r="U28" s="238">
        <f t="shared" si="9"/>
        <v>0</v>
      </c>
      <c r="V28" s="238">
        <f t="shared" si="9"/>
        <v>0</v>
      </c>
      <c r="W28" s="238">
        <f t="shared" si="9"/>
        <v>0</v>
      </c>
      <c r="X28" s="238">
        <f t="shared" si="9"/>
        <v>0</v>
      </c>
      <c r="Y28" s="238">
        <f t="shared" si="9"/>
        <v>0</v>
      </c>
      <c r="Z28" s="238">
        <f t="shared" si="9"/>
        <v>0</v>
      </c>
      <c r="AA28" s="238">
        <f t="shared" si="9"/>
        <v>0</v>
      </c>
      <c r="AB28" s="238">
        <f t="shared" si="9"/>
        <v>0</v>
      </c>
      <c r="AC28" s="238">
        <f t="shared" si="9"/>
        <v>0</v>
      </c>
      <c r="AD28" s="238">
        <f t="shared" si="9"/>
        <v>0</v>
      </c>
      <c r="AE28" s="238">
        <f t="shared" si="9"/>
        <v>0</v>
      </c>
      <c r="AF28" s="238">
        <f t="shared" si="9"/>
        <v>0</v>
      </c>
      <c r="AG28" s="238">
        <f t="shared" si="9"/>
        <v>0</v>
      </c>
      <c r="AH28" s="238">
        <f t="shared" si="9"/>
        <v>0</v>
      </c>
      <c r="AI28" s="238">
        <f t="shared" si="9"/>
        <v>0</v>
      </c>
      <c r="AJ28" s="238">
        <f t="shared" si="9"/>
        <v>0</v>
      </c>
      <c r="AK28" s="239">
        <f t="shared" si="9"/>
        <v>655589.13</v>
      </c>
      <c r="AL28" s="240">
        <f>AL24+AL25</f>
        <v>5860.11</v>
      </c>
      <c r="AM28" s="208"/>
      <c r="AN28" s="241">
        <f>AM20-AM26</f>
        <v>655589.13</v>
      </c>
      <c r="AO28" s="193"/>
      <c r="AP28" s="193"/>
      <c r="AQ28" s="193"/>
      <c r="AR28" s="193"/>
      <c r="AS28" s="193"/>
      <c r="AT28" s="193"/>
      <c r="AU28" s="193"/>
      <c r="AV28" s="193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93"/>
      <c r="BM28" s="193"/>
      <c r="BN28" s="193"/>
      <c r="BO28" s="193"/>
      <c r="BP28" s="193"/>
      <c r="BQ28" s="193"/>
      <c r="BR28" s="193"/>
      <c r="BS28" s="193"/>
      <c r="BT28" s="193"/>
      <c r="BU28" s="193"/>
      <c r="BV28" s="193"/>
      <c r="BW28" s="193"/>
      <c r="BX28" s="193"/>
    </row>
    <row r="31" spans="1:77" ht="23.25">
      <c r="A31" s="190"/>
      <c r="B31" s="190"/>
      <c r="E31" s="201" t="s">
        <v>143</v>
      </c>
      <c r="F31" s="192"/>
      <c r="AO31" s="193"/>
      <c r="AP31" s="190"/>
      <c r="AQ31" s="200" t="s">
        <v>143</v>
      </c>
      <c r="AR31" s="289" t="s">
        <v>63</v>
      </c>
      <c r="AS31" s="289"/>
      <c r="AT31" s="279"/>
      <c r="AU31" s="279"/>
      <c r="AV31" s="279"/>
      <c r="AW31" s="279"/>
      <c r="AX31" s="279"/>
      <c r="AY31" s="279"/>
      <c r="AZ31" s="279"/>
      <c r="BA31" s="279"/>
      <c r="BB31" s="279"/>
      <c r="BC31" s="279"/>
      <c r="BD31" s="279"/>
      <c r="BE31" s="279"/>
      <c r="BF31" s="279"/>
      <c r="BG31" s="279"/>
      <c r="BH31" s="279"/>
      <c r="BI31" s="279"/>
      <c r="BJ31" s="279"/>
      <c r="BK31" s="279"/>
      <c r="BL31" s="279"/>
      <c r="BM31" s="279"/>
      <c r="BN31" s="279"/>
      <c r="BO31" s="279"/>
      <c r="BP31" s="279"/>
      <c r="BQ31" s="279"/>
      <c r="BR31" s="279"/>
      <c r="BS31" s="279"/>
      <c r="BT31" s="279"/>
      <c r="BU31" s="279"/>
      <c r="BV31" s="279"/>
      <c r="BW31" s="279"/>
      <c r="BX31" s="279"/>
    </row>
    <row r="32" spans="1:77" ht="18">
      <c r="A32" s="249"/>
      <c r="B32" s="202"/>
      <c r="C32" s="203"/>
      <c r="D32" s="203"/>
      <c r="E32" s="204" t="s">
        <v>64</v>
      </c>
      <c r="F32" s="204"/>
      <c r="G32" s="205">
        <v>1</v>
      </c>
      <c r="H32" s="205">
        <v>2</v>
      </c>
      <c r="I32" s="205">
        <v>3</v>
      </c>
      <c r="J32" s="205">
        <v>4</v>
      </c>
      <c r="K32" s="205">
        <v>5</v>
      </c>
      <c r="L32" s="205">
        <v>6</v>
      </c>
      <c r="M32" s="205">
        <v>7</v>
      </c>
      <c r="N32" s="205">
        <v>8</v>
      </c>
      <c r="O32" s="205">
        <v>9</v>
      </c>
      <c r="P32" s="205">
        <v>10</v>
      </c>
      <c r="Q32" s="205">
        <v>11</v>
      </c>
      <c r="R32" s="205">
        <v>12</v>
      </c>
      <c r="S32" s="205">
        <v>13</v>
      </c>
      <c r="T32" s="205">
        <v>14</v>
      </c>
      <c r="U32" s="205">
        <v>15</v>
      </c>
      <c r="V32" s="205">
        <v>16</v>
      </c>
      <c r="W32" s="205">
        <v>17</v>
      </c>
      <c r="X32" s="205">
        <v>18</v>
      </c>
      <c r="Y32" s="205">
        <v>19</v>
      </c>
      <c r="Z32" s="205">
        <v>20</v>
      </c>
      <c r="AA32" s="205">
        <v>21</v>
      </c>
      <c r="AB32" s="205">
        <v>22</v>
      </c>
      <c r="AC32" s="205">
        <v>23</v>
      </c>
      <c r="AD32" s="205">
        <v>24</v>
      </c>
      <c r="AE32" s="205">
        <v>25</v>
      </c>
      <c r="AF32" s="205">
        <v>26</v>
      </c>
      <c r="AG32" s="205">
        <v>27</v>
      </c>
      <c r="AH32" s="205">
        <v>28</v>
      </c>
      <c r="AI32" s="205">
        <v>29</v>
      </c>
      <c r="AJ32" s="205">
        <v>30</v>
      </c>
      <c r="AK32" s="205">
        <v>31</v>
      </c>
      <c r="AL32" s="205"/>
      <c r="AM32" s="206"/>
      <c r="AN32" s="207"/>
      <c r="AO32" s="208"/>
      <c r="AP32" s="228"/>
      <c r="AQ32" s="230" t="s">
        <v>64</v>
      </c>
      <c r="AR32" s="230"/>
      <c r="AS32" s="205">
        <v>1</v>
      </c>
      <c r="AT32" s="205">
        <v>2</v>
      </c>
      <c r="AU32" s="205">
        <v>3</v>
      </c>
      <c r="AV32" s="205">
        <v>4</v>
      </c>
      <c r="AW32" s="205">
        <v>5</v>
      </c>
      <c r="AX32" s="205">
        <v>6</v>
      </c>
      <c r="AY32" s="205">
        <v>7</v>
      </c>
      <c r="AZ32" s="205">
        <v>8</v>
      </c>
      <c r="BA32" s="205">
        <v>9</v>
      </c>
      <c r="BB32" s="205">
        <v>10</v>
      </c>
      <c r="BC32" s="205">
        <v>11</v>
      </c>
      <c r="BD32" s="205">
        <v>12</v>
      </c>
      <c r="BE32" s="205">
        <v>13</v>
      </c>
      <c r="BF32" s="205">
        <v>14</v>
      </c>
      <c r="BG32" s="205">
        <v>15</v>
      </c>
      <c r="BH32" s="205">
        <v>16</v>
      </c>
      <c r="BI32" s="205">
        <v>17</v>
      </c>
      <c r="BJ32" s="205">
        <v>18</v>
      </c>
      <c r="BK32" s="205">
        <v>19</v>
      </c>
      <c r="BL32" s="205">
        <v>20</v>
      </c>
      <c r="BM32" s="205">
        <v>21</v>
      </c>
      <c r="BN32" s="205">
        <v>22</v>
      </c>
      <c r="BO32" s="205">
        <v>23</v>
      </c>
      <c r="BP32" s="205">
        <v>24</v>
      </c>
      <c r="BQ32" s="205">
        <v>25</v>
      </c>
      <c r="BR32" s="205">
        <v>26</v>
      </c>
      <c r="BS32" s="205">
        <v>27</v>
      </c>
      <c r="BT32" s="205">
        <v>28</v>
      </c>
      <c r="BU32" s="205">
        <v>29</v>
      </c>
      <c r="BV32" s="205">
        <v>30</v>
      </c>
      <c r="BW32" s="205">
        <v>31</v>
      </c>
      <c r="BX32" s="205"/>
      <c r="BY32" s="206"/>
    </row>
    <row r="33" spans="1:77" ht="18">
      <c r="A33" s="243">
        <v>1</v>
      </c>
      <c r="B33" s="221"/>
      <c r="C33" s="222"/>
      <c r="D33" s="222"/>
      <c r="E33" s="223" t="s">
        <v>65</v>
      </c>
      <c r="F33" s="224" t="s">
        <v>66</v>
      </c>
      <c r="G33" s="212"/>
      <c r="H33" s="212"/>
      <c r="I33" s="212"/>
      <c r="J33" s="212"/>
      <c r="K33" s="210"/>
      <c r="L33" s="212"/>
      <c r="M33" s="212"/>
      <c r="N33" s="212"/>
      <c r="O33" s="212"/>
      <c r="P33" s="212"/>
      <c r="Q33" s="212"/>
      <c r="R33" s="212"/>
      <c r="S33" s="212"/>
      <c r="T33" s="213"/>
      <c r="U33" s="213"/>
      <c r="V33" s="213"/>
      <c r="W33" s="213"/>
      <c r="X33" s="213"/>
      <c r="Y33" s="213">
        <v>62261.760000000002</v>
      </c>
      <c r="Z33" s="213"/>
      <c r="AA33" s="213"/>
      <c r="AB33" s="213"/>
      <c r="AC33" s="213"/>
      <c r="AD33" s="213"/>
      <c r="AE33" s="213"/>
      <c r="AF33" s="213"/>
      <c r="AG33" s="213"/>
      <c r="AH33" s="213">
        <v>8990.68</v>
      </c>
      <c r="AI33" s="213"/>
      <c r="AJ33" s="213"/>
      <c r="AK33" s="213"/>
      <c r="AL33" s="212">
        <f t="shared" ref="AL33:AL46" si="10">SUM(G33:AK33)</f>
        <v>71252.44</v>
      </c>
      <c r="AM33" s="206"/>
      <c r="AN33" s="207"/>
      <c r="AO33" s="208"/>
      <c r="AP33" s="220">
        <v>1</v>
      </c>
      <c r="AQ33" s="223" t="s">
        <v>65</v>
      </c>
      <c r="AR33" s="224" t="s">
        <v>67</v>
      </c>
      <c r="AS33" s="212"/>
      <c r="AT33" s="212"/>
      <c r="AU33" s="212"/>
      <c r="AV33" s="212"/>
      <c r="AW33" s="210"/>
      <c r="AX33" s="212"/>
      <c r="AY33" s="212"/>
      <c r="AZ33" s="212"/>
      <c r="BA33" s="212"/>
      <c r="BB33" s="212"/>
      <c r="BC33" s="212"/>
      <c r="BD33" s="212"/>
      <c r="BE33" s="212"/>
      <c r="BF33" s="213"/>
      <c r="BG33" s="213"/>
      <c r="BH33" s="213"/>
      <c r="BI33" s="213"/>
      <c r="BJ33" s="213"/>
      <c r="BK33" s="213">
        <v>446</v>
      </c>
      <c r="BL33" s="213"/>
      <c r="BM33" s="213"/>
      <c r="BN33" s="213"/>
      <c r="BO33" s="213"/>
      <c r="BP33" s="213"/>
      <c r="BQ33" s="213"/>
      <c r="BR33" s="213"/>
      <c r="BS33" s="213"/>
      <c r="BT33" s="213">
        <v>292</v>
      </c>
      <c r="BU33" s="213"/>
      <c r="BV33" s="213"/>
      <c r="BW33" s="213"/>
      <c r="BX33" s="212">
        <f>SUM(AS33:BW33)</f>
        <v>738</v>
      </c>
      <c r="BY33" s="206"/>
    </row>
    <row r="34" spans="1:77" ht="18">
      <c r="A34" s="243"/>
      <c r="B34" s="221"/>
      <c r="C34" s="222"/>
      <c r="D34" s="222"/>
      <c r="E34" s="223" t="s">
        <v>12</v>
      </c>
      <c r="F34" s="224" t="s">
        <v>66</v>
      </c>
      <c r="G34" s="212"/>
      <c r="H34" s="212"/>
      <c r="I34" s="212"/>
      <c r="J34" s="212"/>
      <c r="K34" s="210"/>
      <c r="L34" s="212"/>
      <c r="M34" s="212"/>
      <c r="N34" s="212"/>
      <c r="O34" s="212"/>
      <c r="P34" s="212"/>
      <c r="Q34" s="212"/>
      <c r="R34" s="212"/>
      <c r="S34" s="212"/>
      <c r="T34" s="213"/>
      <c r="U34" s="213"/>
      <c r="V34" s="213"/>
      <c r="W34" s="213"/>
      <c r="X34" s="213"/>
      <c r="Y34" s="213">
        <v>37894.400000000001</v>
      </c>
      <c r="Z34" s="213"/>
      <c r="AA34" s="213"/>
      <c r="AB34" s="213"/>
      <c r="AC34" s="213"/>
      <c r="AD34" s="213"/>
      <c r="AE34" s="213"/>
      <c r="AF34" s="213"/>
      <c r="AG34" s="213"/>
      <c r="AH34" s="213">
        <v>24938.880000000001</v>
      </c>
      <c r="AI34" s="213"/>
      <c r="AJ34" s="213"/>
      <c r="AK34" s="213"/>
      <c r="AL34" s="212">
        <f t="shared" si="10"/>
        <v>62833.279999999999</v>
      </c>
      <c r="AM34" s="206"/>
      <c r="AN34" s="207"/>
      <c r="AO34" s="208"/>
      <c r="AP34" s="220"/>
      <c r="AQ34" s="223" t="s">
        <v>12</v>
      </c>
      <c r="AR34" s="224"/>
      <c r="AS34" s="212"/>
      <c r="AT34" s="212"/>
      <c r="AU34" s="212"/>
      <c r="AV34" s="212"/>
      <c r="AW34" s="210"/>
      <c r="AX34" s="212"/>
      <c r="AY34" s="212"/>
      <c r="AZ34" s="212"/>
      <c r="BA34" s="212"/>
      <c r="BB34" s="212"/>
      <c r="BC34" s="212"/>
      <c r="BD34" s="212"/>
      <c r="BE34" s="212"/>
      <c r="BF34" s="213"/>
      <c r="BG34" s="213"/>
      <c r="BH34" s="213"/>
      <c r="BI34" s="213"/>
      <c r="BJ34" s="213"/>
      <c r="BK34" s="213">
        <v>76.400000000000006</v>
      </c>
      <c r="BL34" s="213"/>
      <c r="BM34" s="213"/>
      <c r="BN34" s="213"/>
      <c r="BO34" s="213"/>
      <c r="BP34" s="213"/>
      <c r="BQ34" s="213"/>
      <c r="BR34" s="213"/>
      <c r="BS34" s="213"/>
      <c r="BT34" s="213">
        <v>50.28</v>
      </c>
      <c r="BU34" s="213"/>
      <c r="BV34" s="213"/>
      <c r="BW34" s="213"/>
      <c r="BX34" s="212">
        <f>SUM(AS34:BW34)</f>
        <v>126.68</v>
      </c>
      <c r="BY34" s="206"/>
    </row>
    <row r="35" spans="1:77" ht="18">
      <c r="A35" s="243"/>
      <c r="B35" s="221"/>
      <c r="C35" s="222"/>
      <c r="D35" s="222"/>
      <c r="E35" s="223" t="s">
        <v>124</v>
      </c>
      <c r="F35" s="224"/>
      <c r="G35" s="212"/>
      <c r="H35" s="212"/>
      <c r="I35" s="212"/>
      <c r="J35" s="212"/>
      <c r="K35" s="210"/>
      <c r="L35" s="212"/>
      <c r="M35" s="212"/>
      <c r="N35" s="212"/>
      <c r="O35" s="212"/>
      <c r="P35" s="212"/>
      <c r="Q35" s="212"/>
      <c r="R35" s="212"/>
      <c r="S35" s="212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2">
        <f t="shared" si="10"/>
        <v>0</v>
      </c>
      <c r="AM35" s="206"/>
      <c r="AN35" s="207"/>
      <c r="AO35" s="208"/>
      <c r="AP35" s="220"/>
      <c r="AQ35" s="223" t="s">
        <v>124</v>
      </c>
      <c r="AR35" s="224"/>
      <c r="AS35" s="212"/>
      <c r="AT35" s="212"/>
      <c r="AU35" s="212"/>
      <c r="AV35" s="212"/>
      <c r="AW35" s="210"/>
      <c r="AX35" s="212"/>
      <c r="AY35" s="212"/>
      <c r="AZ35" s="212"/>
      <c r="BA35" s="212"/>
      <c r="BB35" s="212"/>
      <c r="BC35" s="212"/>
      <c r="BD35" s="212"/>
      <c r="BE35" s="212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2">
        <f>SUM(AS35:BW35)</f>
        <v>0</v>
      </c>
      <c r="BY35" s="206"/>
    </row>
    <row r="36" spans="1:77" ht="18">
      <c r="A36" s="243">
        <v>2</v>
      </c>
      <c r="B36" s="221"/>
      <c r="C36" s="222"/>
      <c r="D36" s="222"/>
      <c r="E36" s="223" t="s">
        <v>68</v>
      </c>
      <c r="F36" s="224" t="s">
        <v>66</v>
      </c>
      <c r="G36" s="212"/>
      <c r="H36" s="212"/>
      <c r="I36" s="212"/>
      <c r="J36" s="212"/>
      <c r="K36" s="212"/>
      <c r="L36" s="212"/>
      <c r="M36" s="212"/>
      <c r="N36" s="212"/>
      <c r="O36" s="212"/>
      <c r="P36" s="214"/>
      <c r="Q36" s="214"/>
      <c r="R36" s="214"/>
      <c r="S36" s="212"/>
      <c r="T36" s="212"/>
      <c r="U36" s="212"/>
      <c r="V36" s="212"/>
      <c r="W36" s="212"/>
      <c r="X36" s="212"/>
      <c r="Y36" s="212">
        <v>270</v>
      </c>
      <c r="Z36" s="212"/>
      <c r="AA36" s="212"/>
      <c r="AB36" s="212"/>
      <c r="AC36" s="212"/>
      <c r="AD36" s="212"/>
      <c r="AE36" s="212"/>
      <c r="AF36" s="212"/>
      <c r="AG36" s="212"/>
      <c r="AH36" s="212">
        <v>850</v>
      </c>
      <c r="AI36" s="212"/>
      <c r="AJ36" s="212"/>
      <c r="AK36" s="212"/>
      <c r="AL36" s="212">
        <f t="shared" si="10"/>
        <v>1120</v>
      </c>
      <c r="AM36" s="206"/>
      <c r="AN36" s="207"/>
      <c r="AO36" s="208"/>
      <c r="AP36" s="220">
        <v>2</v>
      </c>
      <c r="AQ36" s="223" t="s">
        <v>68</v>
      </c>
      <c r="AR36" s="224" t="s">
        <v>67</v>
      </c>
      <c r="AS36" s="212"/>
      <c r="AT36" s="212"/>
      <c r="AU36" s="212"/>
      <c r="AV36" s="212"/>
      <c r="AW36" s="212"/>
      <c r="AX36" s="212"/>
      <c r="AY36" s="212"/>
      <c r="AZ36" s="212"/>
      <c r="BA36" s="212"/>
      <c r="BB36" s="214"/>
      <c r="BC36" s="214"/>
      <c r="BD36" s="214"/>
      <c r="BE36" s="212"/>
      <c r="BF36" s="212"/>
      <c r="BG36" s="212"/>
      <c r="BH36" s="212"/>
      <c r="BI36" s="212"/>
      <c r="BJ36" s="212"/>
      <c r="BK36" s="212">
        <v>25</v>
      </c>
      <c r="BL36" s="212"/>
      <c r="BM36" s="212"/>
      <c r="BN36" s="212"/>
      <c r="BO36" s="212"/>
      <c r="BP36" s="212"/>
      <c r="BQ36" s="212"/>
      <c r="BR36" s="212"/>
      <c r="BS36" s="212"/>
      <c r="BT36" s="212">
        <v>35</v>
      </c>
      <c r="BU36" s="212"/>
      <c r="BV36" s="212"/>
      <c r="BW36" s="212"/>
      <c r="BX36" s="212">
        <f t="shared" ref="BX36:BX46" si="11">SUM(AS36:BW36)</f>
        <v>60</v>
      </c>
      <c r="BY36" s="206"/>
    </row>
    <row r="37" spans="1:77" ht="18">
      <c r="A37" s="243">
        <v>3</v>
      </c>
      <c r="B37" s="221"/>
      <c r="C37" s="222"/>
      <c r="D37" s="222"/>
      <c r="E37" s="225" t="s">
        <v>72</v>
      </c>
      <c r="F37" s="224" t="s">
        <v>66</v>
      </c>
      <c r="G37" s="212"/>
      <c r="H37" s="212"/>
      <c r="I37" s="212"/>
      <c r="J37" s="212"/>
      <c r="K37" s="212"/>
      <c r="L37" s="212"/>
      <c r="M37" s="212"/>
      <c r="N37" s="212"/>
      <c r="O37" s="212"/>
      <c r="P37" s="214"/>
      <c r="Q37" s="214"/>
      <c r="R37" s="214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>
        <v>1800</v>
      </c>
      <c r="AI37" s="212"/>
      <c r="AJ37" s="212"/>
      <c r="AK37" s="212"/>
      <c r="AL37" s="212">
        <f t="shared" si="10"/>
        <v>1800</v>
      </c>
      <c r="AM37" s="206"/>
      <c r="AN37" s="207"/>
      <c r="AO37" s="208"/>
      <c r="AP37" s="220">
        <v>3</v>
      </c>
      <c r="AQ37" s="225" t="s">
        <v>72</v>
      </c>
      <c r="AR37" s="224" t="s">
        <v>67</v>
      </c>
      <c r="AS37" s="212"/>
      <c r="AT37" s="212"/>
      <c r="AU37" s="212"/>
      <c r="AV37" s="212"/>
      <c r="AW37" s="212"/>
      <c r="AX37" s="212"/>
      <c r="AY37" s="212"/>
      <c r="AZ37" s="212"/>
      <c r="BA37" s="212"/>
      <c r="BB37" s="214"/>
      <c r="BC37" s="214"/>
      <c r="BD37" s="214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>
        <f t="shared" si="11"/>
        <v>0</v>
      </c>
      <c r="BY37" s="206"/>
    </row>
    <row r="38" spans="1:77" ht="18">
      <c r="A38" s="243">
        <v>4</v>
      </c>
      <c r="B38" s="221"/>
      <c r="C38" s="222"/>
      <c r="D38" s="222"/>
      <c r="E38" s="225" t="s">
        <v>73</v>
      </c>
      <c r="F38" s="224" t="s">
        <v>66</v>
      </c>
      <c r="G38" s="212"/>
      <c r="H38" s="212"/>
      <c r="I38" s="212"/>
      <c r="J38" s="212"/>
      <c r="K38" s="212"/>
      <c r="L38" s="212"/>
      <c r="M38" s="212"/>
      <c r="N38" s="212"/>
      <c r="O38" s="212"/>
      <c r="P38" s="214"/>
      <c r="Q38" s="214"/>
      <c r="R38" s="214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>
        <f t="shared" si="10"/>
        <v>0</v>
      </c>
      <c r="AM38" s="206"/>
      <c r="AN38" s="207"/>
      <c r="AO38" s="208"/>
      <c r="AP38" s="220">
        <v>4</v>
      </c>
      <c r="AQ38" s="225" t="s">
        <v>73</v>
      </c>
      <c r="AR38" s="224" t="s">
        <v>67</v>
      </c>
      <c r="AS38" s="212"/>
      <c r="AT38" s="212"/>
      <c r="AU38" s="212"/>
      <c r="AV38" s="212"/>
      <c r="AW38" s="212"/>
      <c r="AX38" s="212"/>
      <c r="AY38" s="212"/>
      <c r="AZ38" s="212"/>
      <c r="BA38" s="212"/>
      <c r="BB38" s="214"/>
      <c r="BC38" s="214"/>
      <c r="BD38" s="214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>
        <f t="shared" si="11"/>
        <v>0</v>
      </c>
      <c r="BY38" s="206"/>
    </row>
    <row r="39" spans="1:77" ht="18">
      <c r="A39" s="243">
        <v>5</v>
      </c>
      <c r="B39" s="221"/>
      <c r="C39" s="222"/>
      <c r="D39" s="222"/>
      <c r="E39" s="225" t="s">
        <v>74</v>
      </c>
      <c r="F39" s="224" t="s">
        <v>66</v>
      </c>
      <c r="G39" s="212"/>
      <c r="H39" s="212"/>
      <c r="I39" s="212"/>
      <c r="J39" s="212"/>
      <c r="K39" s="212"/>
      <c r="L39" s="212"/>
      <c r="M39" s="212"/>
      <c r="N39" s="212"/>
      <c r="O39" s="212"/>
      <c r="P39" s="214"/>
      <c r="Q39" s="214"/>
      <c r="R39" s="214"/>
      <c r="S39" s="212"/>
      <c r="T39" s="212"/>
      <c r="U39" s="212"/>
      <c r="V39" s="212"/>
      <c r="W39" s="212"/>
      <c r="X39" s="212"/>
      <c r="Y39" s="212">
        <v>180</v>
      </c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>
        <f t="shared" si="10"/>
        <v>180</v>
      </c>
      <c r="AM39" s="206"/>
      <c r="AN39" s="207"/>
      <c r="AO39" s="208"/>
      <c r="AP39" s="220">
        <v>5</v>
      </c>
      <c r="AQ39" s="225" t="s">
        <v>74</v>
      </c>
      <c r="AR39" s="224"/>
      <c r="AS39" s="212"/>
      <c r="AT39" s="212"/>
      <c r="AU39" s="212"/>
      <c r="AV39" s="212"/>
      <c r="AW39" s="212"/>
      <c r="AX39" s="212"/>
      <c r="AY39" s="212"/>
      <c r="AZ39" s="212"/>
      <c r="BA39" s="212"/>
      <c r="BB39" s="214"/>
      <c r="BC39" s="214"/>
      <c r="BD39" s="214"/>
      <c r="BE39" s="212"/>
      <c r="BF39" s="212"/>
      <c r="BG39" s="212"/>
      <c r="BH39" s="212"/>
      <c r="BI39" s="212"/>
      <c r="BJ39" s="212"/>
      <c r="BK39" s="212">
        <v>4</v>
      </c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>
        <f t="shared" si="11"/>
        <v>4</v>
      </c>
      <c r="BY39" s="206"/>
    </row>
    <row r="40" spans="1:77" ht="18">
      <c r="A40" s="243">
        <v>6</v>
      </c>
      <c r="B40" s="221"/>
      <c r="C40" s="222"/>
      <c r="D40" s="222"/>
      <c r="E40" s="225" t="s">
        <v>75</v>
      </c>
      <c r="F40" s="224" t="s">
        <v>66</v>
      </c>
      <c r="G40" s="212"/>
      <c r="H40" s="212"/>
      <c r="I40" s="212"/>
      <c r="J40" s="212"/>
      <c r="K40" s="212"/>
      <c r="L40" s="212"/>
      <c r="M40" s="212"/>
      <c r="N40" s="212"/>
      <c r="O40" s="212"/>
      <c r="P40" s="214"/>
      <c r="Q40" s="214"/>
      <c r="R40" s="214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>
        <f t="shared" si="10"/>
        <v>0</v>
      </c>
      <c r="AM40" s="206"/>
      <c r="AN40" s="207"/>
      <c r="AO40" s="208"/>
      <c r="AP40" s="220">
        <v>6</v>
      </c>
      <c r="AQ40" s="248" t="s">
        <v>75</v>
      </c>
      <c r="AR40" s="224" t="s">
        <v>67</v>
      </c>
      <c r="AS40" s="212"/>
      <c r="AT40" s="212"/>
      <c r="AU40" s="212"/>
      <c r="AV40" s="212"/>
      <c r="AW40" s="212"/>
      <c r="AX40" s="212"/>
      <c r="AY40" s="212"/>
      <c r="AZ40" s="212"/>
      <c r="BA40" s="212"/>
      <c r="BB40" s="214"/>
      <c r="BC40" s="214"/>
      <c r="BD40" s="214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>
        <f t="shared" si="11"/>
        <v>0</v>
      </c>
      <c r="BY40" s="206"/>
    </row>
    <row r="41" spans="1:77" ht="18">
      <c r="A41" s="243">
        <v>7</v>
      </c>
      <c r="B41" s="221"/>
      <c r="C41" s="222"/>
      <c r="D41" s="222"/>
      <c r="E41" s="226" t="s">
        <v>76</v>
      </c>
      <c r="F41" s="224" t="s">
        <v>66</v>
      </c>
      <c r="G41" s="212"/>
      <c r="H41" s="212"/>
      <c r="I41" s="212"/>
      <c r="J41" s="212"/>
      <c r="K41" s="212"/>
      <c r="L41" s="212"/>
      <c r="M41" s="212"/>
      <c r="N41" s="212"/>
      <c r="O41" s="212"/>
      <c r="P41" s="214"/>
      <c r="Q41" s="214"/>
      <c r="R41" s="214"/>
      <c r="S41" s="212"/>
      <c r="T41" s="212"/>
      <c r="U41" s="213"/>
      <c r="V41" s="215"/>
      <c r="W41" s="216"/>
      <c r="X41" s="212"/>
      <c r="Y41" s="212">
        <v>2351</v>
      </c>
      <c r="Z41" s="212"/>
      <c r="AA41" s="212"/>
      <c r="AB41" s="212"/>
      <c r="AC41" s="212"/>
      <c r="AD41" s="212"/>
      <c r="AE41" s="212"/>
      <c r="AF41" s="212"/>
      <c r="AG41" s="212"/>
      <c r="AH41" s="212">
        <v>9662.1200000000008</v>
      </c>
      <c r="AI41" s="212"/>
      <c r="AJ41" s="212"/>
      <c r="AK41" s="212"/>
      <c r="AL41" s="212">
        <f t="shared" si="10"/>
        <v>12013.12</v>
      </c>
      <c r="AM41" s="206"/>
      <c r="AN41" s="207"/>
      <c r="AO41" s="208"/>
      <c r="AP41" s="220">
        <v>7</v>
      </c>
      <c r="AQ41" s="226" t="s">
        <v>76</v>
      </c>
      <c r="AR41" s="224" t="s">
        <v>67</v>
      </c>
      <c r="AS41" s="212"/>
      <c r="AT41" s="212"/>
      <c r="AU41" s="212"/>
      <c r="AV41" s="212"/>
      <c r="AW41" s="212"/>
      <c r="AX41" s="212"/>
      <c r="AY41" s="212"/>
      <c r="AZ41" s="212"/>
      <c r="BA41" s="212"/>
      <c r="BB41" s="214"/>
      <c r="BC41" s="214"/>
      <c r="BD41" s="214"/>
      <c r="BE41" s="212"/>
      <c r="BF41" s="212"/>
      <c r="BG41" s="212"/>
      <c r="BH41" s="212"/>
      <c r="BI41" s="212"/>
      <c r="BJ41" s="212"/>
      <c r="BK41" s="212">
        <v>72</v>
      </c>
      <c r="BL41" s="212"/>
      <c r="BM41" s="212"/>
      <c r="BN41" s="212"/>
      <c r="BO41" s="212"/>
      <c r="BP41" s="212"/>
      <c r="BQ41" s="212"/>
      <c r="BR41" s="212"/>
      <c r="BS41" s="212"/>
      <c r="BT41" s="212">
        <v>560</v>
      </c>
      <c r="BU41" s="212"/>
      <c r="BV41" s="212"/>
      <c r="BW41" s="212"/>
      <c r="BX41" s="212">
        <f t="shared" si="11"/>
        <v>632</v>
      </c>
      <c r="BY41" s="206"/>
    </row>
    <row r="42" spans="1:77" ht="18">
      <c r="A42" s="243">
        <v>8</v>
      </c>
      <c r="B42" s="221"/>
      <c r="C42" s="222"/>
      <c r="D42" s="222"/>
      <c r="E42" s="225" t="s">
        <v>77</v>
      </c>
      <c r="F42" s="224" t="s">
        <v>66</v>
      </c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4"/>
      <c r="S42" s="212"/>
      <c r="T42" s="212"/>
      <c r="U42" s="213"/>
      <c r="V42" s="217"/>
      <c r="W42" s="216"/>
      <c r="X42" s="212"/>
      <c r="Y42" s="212">
        <v>28.22</v>
      </c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>
        <f t="shared" si="10"/>
        <v>28.22</v>
      </c>
      <c r="AM42" s="206"/>
      <c r="AN42" s="207"/>
      <c r="AO42" s="208"/>
      <c r="AP42" s="242">
        <v>8</v>
      </c>
      <c r="AQ42" s="225" t="s">
        <v>77</v>
      </c>
      <c r="AR42" s="224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4"/>
      <c r="BE42" s="212"/>
      <c r="BF42" s="212"/>
      <c r="BG42" s="212"/>
      <c r="BH42" s="212"/>
      <c r="BI42" s="212"/>
      <c r="BJ42" s="212"/>
      <c r="BK42" s="212">
        <v>7</v>
      </c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>
        <f t="shared" si="11"/>
        <v>7</v>
      </c>
      <c r="BY42" s="206"/>
    </row>
    <row r="43" spans="1:77" ht="18">
      <c r="A43" s="250"/>
      <c r="B43" s="221"/>
      <c r="C43" s="222"/>
      <c r="D43" s="222"/>
      <c r="E43" s="225" t="s">
        <v>109</v>
      </c>
      <c r="F43" s="224" t="s">
        <v>66</v>
      </c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4"/>
      <c r="S43" s="212"/>
      <c r="T43" s="212"/>
      <c r="U43" s="213"/>
      <c r="V43" s="217"/>
      <c r="W43" s="216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>
        <f t="shared" si="10"/>
        <v>0</v>
      </c>
      <c r="AM43" s="206"/>
      <c r="AN43" s="207"/>
      <c r="AO43" s="208"/>
      <c r="AP43" s="243"/>
      <c r="AQ43" s="225" t="s">
        <v>109</v>
      </c>
      <c r="AR43" s="224" t="s">
        <v>84</v>
      </c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4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>
        <f t="shared" si="11"/>
        <v>0</v>
      </c>
      <c r="BY43" s="206"/>
    </row>
    <row r="44" spans="1:77" ht="18">
      <c r="A44" s="250"/>
      <c r="B44" s="221"/>
      <c r="C44" s="222"/>
      <c r="D44" s="222"/>
      <c r="E44" s="225" t="s">
        <v>117</v>
      </c>
      <c r="F44" s="224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4"/>
      <c r="S44" s="212"/>
      <c r="T44" s="212"/>
      <c r="U44" s="213"/>
      <c r="V44" s="217"/>
      <c r="W44" s="216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>
        <v>561876.64</v>
      </c>
      <c r="AI44" s="212"/>
      <c r="AJ44" s="212"/>
      <c r="AK44" s="212"/>
      <c r="AL44" s="212">
        <f t="shared" si="10"/>
        <v>561876.64</v>
      </c>
      <c r="AM44" s="206"/>
      <c r="AN44" s="207"/>
      <c r="AO44" s="208"/>
      <c r="AP44" s="244"/>
      <c r="AQ44" s="225" t="s">
        <v>117</v>
      </c>
      <c r="AR44" s="245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4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>
        <v>5280</v>
      </c>
      <c r="BU44" s="212"/>
      <c r="BV44" s="212"/>
      <c r="BW44" s="212"/>
      <c r="BX44" s="212">
        <f t="shared" si="11"/>
        <v>5280</v>
      </c>
      <c r="BY44" s="206"/>
    </row>
    <row r="45" spans="1:77" ht="18">
      <c r="A45" s="250"/>
      <c r="B45" s="221"/>
      <c r="C45" s="222"/>
      <c r="D45" s="222"/>
      <c r="E45" s="225" t="s">
        <v>43</v>
      </c>
      <c r="F45" s="224" t="s">
        <v>66</v>
      </c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4"/>
      <c r="S45" s="212"/>
      <c r="T45" s="212"/>
      <c r="U45" s="269"/>
      <c r="V45" s="270"/>
      <c r="W45" s="271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>
        <v>140</v>
      </c>
      <c r="AI45" s="212"/>
      <c r="AJ45" s="212"/>
      <c r="AK45" s="212"/>
      <c r="AL45" s="212">
        <f t="shared" si="10"/>
        <v>140</v>
      </c>
      <c r="AM45" s="206"/>
      <c r="AN45" s="207"/>
      <c r="AO45" s="208"/>
      <c r="AP45" s="220"/>
      <c r="AQ45" s="246" t="s">
        <v>43</v>
      </c>
      <c r="AR45" s="245" t="s">
        <v>70</v>
      </c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4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>
        <v>2</v>
      </c>
      <c r="BU45" s="212"/>
      <c r="BV45" s="212"/>
      <c r="BW45" s="212"/>
      <c r="BX45" s="212">
        <f t="shared" si="11"/>
        <v>2</v>
      </c>
      <c r="BY45" s="206"/>
    </row>
    <row r="46" spans="1:77" ht="18.75" thickBot="1">
      <c r="A46" s="250"/>
      <c r="B46" s="221"/>
      <c r="C46" s="222"/>
      <c r="D46" s="222"/>
      <c r="E46" s="225" t="s">
        <v>85</v>
      </c>
      <c r="F46" s="224" t="s">
        <v>66</v>
      </c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4"/>
      <c r="S46" s="212"/>
      <c r="T46" s="213"/>
      <c r="U46" s="215"/>
      <c r="V46" s="217"/>
      <c r="W46" s="215"/>
      <c r="X46" s="216"/>
      <c r="Y46" s="212">
        <v>66.34</v>
      </c>
      <c r="Z46" s="212"/>
      <c r="AA46" s="212"/>
      <c r="AB46" s="212"/>
      <c r="AC46" s="212"/>
      <c r="AD46" s="212"/>
      <c r="AE46" s="212"/>
      <c r="AF46" s="212"/>
      <c r="AG46" s="212"/>
      <c r="AH46" s="212">
        <v>345.4</v>
      </c>
      <c r="AI46" s="212"/>
      <c r="AJ46" s="212"/>
      <c r="AK46" s="212"/>
      <c r="AL46" s="212">
        <f t="shared" si="10"/>
        <v>411.74</v>
      </c>
      <c r="AM46" s="206"/>
      <c r="AN46" s="207"/>
      <c r="AO46" s="208"/>
      <c r="AP46" s="242"/>
      <c r="AQ46" s="246" t="s">
        <v>85</v>
      </c>
      <c r="AR46" s="245" t="s">
        <v>70</v>
      </c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4"/>
      <c r="BE46" s="212"/>
      <c r="BF46" s="212"/>
      <c r="BG46" s="212"/>
      <c r="BH46" s="212"/>
      <c r="BI46" s="212"/>
      <c r="BJ46" s="212"/>
      <c r="BK46" s="212">
        <v>2</v>
      </c>
      <c r="BL46" s="212"/>
      <c r="BM46" s="212"/>
      <c r="BN46" s="212"/>
      <c r="BO46" s="212"/>
      <c r="BP46" s="212"/>
      <c r="BQ46" s="212"/>
      <c r="BR46" s="212"/>
      <c r="BS46" s="212"/>
      <c r="BT46" s="212">
        <v>20</v>
      </c>
      <c r="BU46" s="212"/>
      <c r="BV46" s="212"/>
      <c r="BW46" s="212"/>
      <c r="BX46" s="212">
        <f t="shared" si="11"/>
        <v>22</v>
      </c>
      <c r="BY46" s="206"/>
    </row>
    <row r="47" spans="1:77" ht="18.75" thickBot="1">
      <c r="A47" s="209"/>
      <c r="B47" s="209"/>
      <c r="C47" s="207"/>
      <c r="D47" s="207"/>
      <c r="E47" s="205" t="s">
        <v>78</v>
      </c>
      <c r="F47" s="204"/>
      <c r="G47" s="212">
        <f t="shared" ref="G47:J47" si="12">SUM(G33:G46)</f>
        <v>0</v>
      </c>
      <c r="H47" s="212">
        <f t="shared" si="12"/>
        <v>0</v>
      </c>
      <c r="I47" s="212">
        <f t="shared" si="12"/>
        <v>0</v>
      </c>
      <c r="J47" s="212">
        <f t="shared" si="12"/>
        <v>0</v>
      </c>
      <c r="K47" s="212">
        <f>SUM(K33:K46)</f>
        <v>0</v>
      </c>
      <c r="L47" s="161">
        <f>SUM(L33:L46)</f>
        <v>0</v>
      </c>
      <c r="M47" s="212">
        <f t="shared" ref="M47:AI47" si="13">SUM(M33:M46)</f>
        <v>0</v>
      </c>
      <c r="N47" s="212">
        <f t="shared" si="13"/>
        <v>0</v>
      </c>
      <c r="O47" s="212">
        <f t="shared" si="13"/>
        <v>0</v>
      </c>
      <c r="P47" s="212">
        <f t="shared" si="13"/>
        <v>0</v>
      </c>
      <c r="Q47" s="212">
        <f t="shared" si="13"/>
        <v>0</v>
      </c>
      <c r="R47" s="212">
        <f t="shared" si="13"/>
        <v>0</v>
      </c>
      <c r="S47" s="212">
        <f t="shared" si="13"/>
        <v>0</v>
      </c>
      <c r="T47" s="212">
        <f t="shared" si="13"/>
        <v>0</v>
      </c>
      <c r="U47" s="272">
        <f t="shared" si="13"/>
        <v>0</v>
      </c>
      <c r="V47" s="272">
        <f t="shared" si="13"/>
        <v>0</v>
      </c>
      <c r="W47" s="272">
        <f t="shared" si="13"/>
        <v>0</v>
      </c>
      <c r="X47" s="212">
        <f t="shared" si="13"/>
        <v>0</v>
      </c>
      <c r="Y47" s="212">
        <f t="shared" si="13"/>
        <v>103051.72</v>
      </c>
      <c r="Z47" s="212">
        <f t="shared" si="13"/>
        <v>0</v>
      </c>
      <c r="AA47" s="212">
        <f t="shared" si="13"/>
        <v>0</v>
      </c>
      <c r="AB47" s="212">
        <f t="shared" si="13"/>
        <v>0</v>
      </c>
      <c r="AC47" s="212">
        <f t="shared" si="13"/>
        <v>0</v>
      </c>
      <c r="AD47" s="212">
        <f t="shared" si="13"/>
        <v>0</v>
      </c>
      <c r="AE47" s="212">
        <f t="shared" si="13"/>
        <v>0</v>
      </c>
      <c r="AF47" s="212">
        <f t="shared" si="13"/>
        <v>0</v>
      </c>
      <c r="AG47" s="212">
        <f t="shared" si="13"/>
        <v>0</v>
      </c>
      <c r="AH47" s="212">
        <f t="shared" si="13"/>
        <v>608603.72000000009</v>
      </c>
      <c r="AI47" s="212">
        <f t="shared" si="13"/>
        <v>0</v>
      </c>
      <c r="AJ47" s="212">
        <f>SUM(AJ33:AJ46)</f>
        <v>0</v>
      </c>
      <c r="AK47" s="212">
        <f>SUM(AK33:AK46)</f>
        <v>0</v>
      </c>
      <c r="AL47" s="218"/>
      <c r="AM47" s="219">
        <f>SUM(G47:AL47)</f>
        <v>711655.44000000006</v>
      </c>
      <c r="AN47" s="207"/>
      <c r="AO47" s="208"/>
      <c r="AP47" s="242"/>
      <c r="AQ47" s="247" t="s">
        <v>79</v>
      </c>
      <c r="AR47" s="230"/>
      <c r="AS47" s="212">
        <f>SUM(AS33:AS42)</f>
        <v>0</v>
      </c>
      <c r="AT47" s="212">
        <f>SUM(AT33:AT42)</f>
        <v>0</v>
      </c>
      <c r="AU47" s="212">
        <f>SUM(AU33:AU42)</f>
        <v>0</v>
      </c>
      <c r="AV47" s="212">
        <f>SUM(AV33:AV46)</f>
        <v>0</v>
      </c>
      <c r="AW47" s="212">
        <f t="shared" ref="AW47:BW47" si="14">SUM(AW33:AW42)</f>
        <v>0</v>
      </c>
      <c r="AX47" s="212">
        <f t="shared" si="14"/>
        <v>0</v>
      </c>
      <c r="AY47" s="212">
        <f t="shared" si="14"/>
        <v>0</v>
      </c>
      <c r="AZ47" s="212">
        <f t="shared" si="14"/>
        <v>0</v>
      </c>
      <c r="BA47" s="212">
        <f t="shared" si="14"/>
        <v>0</v>
      </c>
      <c r="BB47" s="212">
        <f t="shared" si="14"/>
        <v>0</v>
      </c>
      <c r="BC47" s="212">
        <f t="shared" si="14"/>
        <v>0</v>
      </c>
      <c r="BD47" s="212">
        <f t="shared" si="14"/>
        <v>0</v>
      </c>
      <c r="BE47" s="212">
        <f t="shared" si="14"/>
        <v>0</v>
      </c>
      <c r="BF47" s="212">
        <f t="shared" si="14"/>
        <v>0</v>
      </c>
      <c r="BG47" s="212">
        <f t="shared" si="14"/>
        <v>0</v>
      </c>
      <c r="BH47" s="212">
        <f t="shared" si="14"/>
        <v>0</v>
      </c>
      <c r="BI47" s="212">
        <f t="shared" si="14"/>
        <v>0</v>
      </c>
      <c r="BJ47" s="212">
        <f t="shared" si="14"/>
        <v>0</v>
      </c>
      <c r="BK47" s="212">
        <f t="shared" si="14"/>
        <v>630.4</v>
      </c>
      <c r="BL47" s="212">
        <f t="shared" si="14"/>
        <v>0</v>
      </c>
      <c r="BM47" s="212">
        <f t="shared" si="14"/>
        <v>0</v>
      </c>
      <c r="BN47" s="212">
        <f t="shared" si="14"/>
        <v>0</v>
      </c>
      <c r="BO47" s="212">
        <f t="shared" si="14"/>
        <v>0</v>
      </c>
      <c r="BP47" s="212">
        <f t="shared" si="14"/>
        <v>0</v>
      </c>
      <c r="BQ47" s="212">
        <f t="shared" si="14"/>
        <v>0</v>
      </c>
      <c r="BR47" s="212">
        <f t="shared" si="14"/>
        <v>0</v>
      </c>
      <c r="BS47" s="212">
        <f t="shared" si="14"/>
        <v>0</v>
      </c>
      <c r="BT47" s="212">
        <f t="shared" si="14"/>
        <v>937.28</v>
      </c>
      <c r="BU47" s="212">
        <f t="shared" si="14"/>
        <v>0</v>
      </c>
      <c r="BV47" s="212">
        <f t="shared" si="14"/>
        <v>0</v>
      </c>
      <c r="BW47" s="212">
        <f t="shared" si="14"/>
        <v>0</v>
      </c>
      <c r="BX47" s="218"/>
      <c r="BY47" s="219">
        <f>SUM(AS47:BX47)</f>
        <v>1567.6799999999998</v>
      </c>
    </row>
    <row r="48" spans="1:77" ht="15.75" thickBot="1">
      <c r="A48" s="190"/>
      <c r="B48" s="190"/>
      <c r="E48" s="196"/>
      <c r="F48" s="196"/>
      <c r="AL48" s="197">
        <f>SUM(AL33:AL47)</f>
        <v>711655.44</v>
      </c>
      <c r="AM48" s="193"/>
      <c r="AO48" s="193"/>
      <c r="AP48" s="190"/>
      <c r="AQ48" s="196"/>
      <c r="AR48" s="196"/>
      <c r="BX48" s="197">
        <f>SUM(BX33:BX47)</f>
        <v>6871.68</v>
      </c>
      <c r="BY48" s="193"/>
    </row>
    <row r="49" spans="1:77" ht="15.75" thickBot="1"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</row>
    <row r="50" spans="1:77" ht="18.75" thickBot="1">
      <c r="A50" s="228"/>
      <c r="B50" s="227"/>
      <c r="C50" s="229"/>
      <c r="D50" s="229"/>
      <c r="E50" s="230" t="s">
        <v>64</v>
      </c>
      <c r="F50" s="230"/>
      <c r="G50" s="205">
        <v>1</v>
      </c>
      <c r="H50" s="205">
        <v>2</v>
      </c>
      <c r="I50" s="205">
        <v>3</v>
      </c>
      <c r="J50" s="205">
        <v>4</v>
      </c>
      <c r="K50" s="205">
        <v>5</v>
      </c>
      <c r="L50" s="205">
        <v>6</v>
      </c>
      <c r="M50" s="205">
        <v>7</v>
      </c>
      <c r="N50" s="205">
        <v>8</v>
      </c>
      <c r="O50" s="205">
        <v>9</v>
      </c>
      <c r="P50" s="205">
        <v>10</v>
      </c>
      <c r="Q50" s="205">
        <v>11</v>
      </c>
      <c r="R50" s="205">
        <v>12</v>
      </c>
      <c r="S50" s="205">
        <v>13</v>
      </c>
      <c r="T50" s="205">
        <v>14</v>
      </c>
      <c r="U50" s="205">
        <v>15</v>
      </c>
      <c r="V50" s="205">
        <v>16</v>
      </c>
      <c r="W50" s="205">
        <v>17</v>
      </c>
      <c r="X50" s="205">
        <v>18</v>
      </c>
      <c r="Y50" s="205">
        <v>19</v>
      </c>
      <c r="Z50" s="205">
        <v>20</v>
      </c>
      <c r="AA50" s="205">
        <v>21</v>
      </c>
      <c r="AB50" s="205">
        <v>22</v>
      </c>
      <c r="AC50" s="205">
        <v>23</v>
      </c>
      <c r="AD50" s="205">
        <v>24</v>
      </c>
      <c r="AE50" s="205">
        <v>25</v>
      </c>
      <c r="AF50" s="205">
        <v>26</v>
      </c>
      <c r="AG50" s="205">
        <v>27</v>
      </c>
      <c r="AH50" s="205">
        <v>28</v>
      </c>
      <c r="AI50" s="205">
        <v>29</v>
      </c>
      <c r="AJ50" s="205">
        <v>30</v>
      </c>
      <c r="AK50" s="205">
        <v>31</v>
      </c>
      <c r="AL50" s="233"/>
      <c r="AM50" s="275"/>
      <c r="AN50" s="207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</row>
    <row r="51" spans="1:77" ht="18.75" thickBot="1">
      <c r="A51" s="220">
        <v>1</v>
      </c>
      <c r="B51" s="221"/>
      <c r="C51" s="222"/>
      <c r="D51" s="222"/>
      <c r="E51" s="223" t="s">
        <v>80</v>
      </c>
      <c r="F51" s="224" t="s">
        <v>66</v>
      </c>
      <c r="G51" s="212"/>
      <c r="H51" s="212"/>
      <c r="I51" s="212"/>
      <c r="J51" s="234"/>
      <c r="K51" s="210"/>
      <c r="L51" s="210"/>
      <c r="M51" s="212"/>
      <c r="N51" s="212"/>
      <c r="O51" s="212"/>
      <c r="P51" s="212"/>
      <c r="Q51" s="212"/>
      <c r="R51" s="212"/>
      <c r="S51" s="212"/>
      <c r="T51" s="213"/>
      <c r="U51" s="213"/>
      <c r="V51" s="213"/>
      <c r="W51" s="213"/>
      <c r="X51" s="213"/>
      <c r="Y51" s="213">
        <v>4802.26</v>
      </c>
      <c r="Z51" s="213"/>
      <c r="AA51" s="213"/>
      <c r="AB51" s="213"/>
      <c r="AC51" s="213"/>
      <c r="AD51" s="213"/>
      <c r="AE51" s="213"/>
      <c r="AF51" s="213"/>
      <c r="AG51" s="213"/>
      <c r="AH51" s="213">
        <v>4234.55</v>
      </c>
      <c r="AI51" s="213"/>
      <c r="AJ51" s="213"/>
      <c r="AK51" s="213"/>
      <c r="AL51" s="213">
        <f>SUM(G51:AK51)</f>
        <v>9036.8100000000013</v>
      </c>
      <c r="AM51" s="276"/>
      <c r="AN51" s="207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3"/>
      <c r="BQ51" s="193"/>
      <c r="BR51" s="193"/>
      <c r="BS51" s="193"/>
      <c r="BT51" s="193"/>
      <c r="BU51" s="193"/>
      <c r="BV51" s="193"/>
      <c r="BW51" s="193"/>
      <c r="BX51" s="193"/>
    </row>
    <row r="52" spans="1:77" ht="18.75" thickBot="1">
      <c r="A52" s="220">
        <v>2</v>
      </c>
      <c r="B52" s="221"/>
      <c r="C52" s="222"/>
      <c r="D52" s="222"/>
      <c r="E52" s="223" t="s">
        <v>81</v>
      </c>
      <c r="F52" s="224" t="s">
        <v>66</v>
      </c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3"/>
      <c r="U52" s="213"/>
      <c r="V52" s="213"/>
      <c r="W52" s="213"/>
      <c r="X52" s="213"/>
      <c r="Y52" s="213">
        <v>809.95</v>
      </c>
      <c r="Z52" s="213"/>
      <c r="AA52" s="213"/>
      <c r="AB52" s="213"/>
      <c r="AC52" s="213"/>
      <c r="AD52" s="213"/>
      <c r="AE52" s="213"/>
      <c r="AF52" s="213"/>
      <c r="AG52" s="213"/>
      <c r="AH52" s="213">
        <v>351.35</v>
      </c>
      <c r="AI52" s="213"/>
      <c r="AJ52" s="213"/>
      <c r="AK52" s="213"/>
      <c r="AL52" s="213">
        <f>SUM(G52:AK52)</f>
        <v>1161.3000000000002</v>
      </c>
      <c r="AM52" s="276"/>
      <c r="AN52" s="207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3"/>
      <c r="BQ52" s="193"/>
      <c r="BR52" s="193"/>
      <c r="BS52" s="193"/>
      <c r="BT52" s="193"/>
      <c r="BU52" s="193"/>
      <c r="BV52" s="193"/>
      <c r="BW52" s="193"/>
      <c r="BX52" s="193"/>
    </row>
    <row r="53" spans="1:77" ht="18.75" thickBot="1">
      <c r="A53" s="221"/>
      <c r="B53" s="221"/>
      <c r="C53" s="222"/>
      <c r="D53" s="222"/>
      <c r="E53" s="231" t="s">
        <v>82</v>
      </c>
      <c r="F53" s="230"/>
      <c r="G53" s="212">
        <f t="shared" ref="G53" si="15">SUM(G51:G52)</f>
        <v>0</v>
      </c>
      <c r="H53" s="212">
        <f>SUM(H51:H52)</f>
        <v>0</v>
      </c>
      <c r="I53" s="212">
        <f t="shared" ref="I53:K53" si="16">SUM(I51:I52)</f>
        <v>0</v>
      </c>
      <c r="J53" s="212">
        <f t="shared" si="16"/>
        <v>0</v>
      </c>
      <c r="K53" s="212">
        <f t="shared" si="16"/>
        <v>0</v>
      </c>
      <c r="L53" s="212">
        <f>SUM(L51:L52)</f>
        <v>0</v>
      </c>
      <c r="M53" s="212">
        <f t="shared" ref="M53:AK53" si="17">SUM(M51:M52)</f>
        <v>0</v>
      </c>
      <c r="N53" s="212">
        <f t="shared" si="17"/>
        <v>0</v>
      </c>
      <c r="O53" s="212">
        <f t="shared" si="17"/>
        <v>0</v>
      </c>
      <c r="P53" s="212">
        <f t="shared" si="17"/>
        <v>0</v>
      </c>
      <c r="Q53" s="212">
        <f t="shared" si="17"/>
        <v>0</v>
      </c>
      <c r="R53" s="212">
        <f t="shared" si="17"/>
        <v>0</v>
      </c>
      <c r="S53" s="212">
        <f t="shared" si="17"/>
        <v>0</v>
      </c>
      <c r="T53" s="212">
        <f t="shared" si="17"/>
        <v>0</v>
      </c>
      <c r="U53" s="212">
        <f t="shared" si="17"/>
        <v>0</v>
      </c>
      <c r="V53" s="212">
        <f t="shared" si="17"/>
        <v>0</v>
      </c>
      <c r="W53" s="212">
        <f t="shared" si="17"/>
        <v>0</v>
      </c>
      <c r="X53" s="212">
        <f t="shared" si="17"/>
        <v>0</v>
      </c>
      <c r="Y53" s="212">
        <f t="shared" si="17"/>
        <v>5612.21</v>
      </c>
      <c r="Z53" s="212">
        <f t="shared" si="17"/>
        <v>0</v>
      </c>
      <c r="AA53" s="212">
        <f t="shared" si="17"/>
        <v>0</v>
      </c>
      <c r="AB53" s="212">
        <f t="shared" si="17"/>
        <v>0</v>
      </c>
      <c r="AC53" s="212">
        <f t="shared" si="17"/>
        <v>0</v>
      </c>
      <c r="AD53" s="212">
        <f t="shared" si="17"/>
        <v>0</v>
      </c>
      <c r="AE53" s="212">
        <f t="shared" si="17"/>
        <v>0</v>
      </c>
      <c r="AF53" s="212">
        <f t="shared" si="17"/>
        <v>0</v>
      </c>
      <c r="AG53" s="212">
        <f t="shared" si="17"/>
        <v>0</v>
      </c>
      <c r="AH53" s="212">
        <f t="shared" si="17"/>
        <v>4585.9000000000005</v>
      </c>
      <c r="AI53" s="212">
        <f t="shared" si="17"/>
        <v>0</v>
      </c>
      <c r="AJ53" s="212">
        <f t="shared" si="17"/>
        <v>0</v>
      </c>
      <c r="AK53" s="212">
        <f t="shared" si="17"/>
        <v>0</v>
      </c>
      <c r="AL53" s="218"/>
      <c r="AM53" s="235">
        <f>AL51+AL52</f>
        <v>10198.11</v>
      </c>
      <c r="AN53" s="207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</row>
    <row r="54" spans="1:77" ht="18.75" thickBot="1">
      <c r="A54" s="190"/>
      <c r="B54" s="190"/>
      <c r="E54" s="198"/>
      <c r="F54" s="199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36"/>
      <c r="AM54" s="208"/>
      <c r="AN54" s="207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3"/>
      <c r="BQ54" s="193"/>
      <c r="BR54" s="193"/>
      <c r="BS54" s="193"/>
      <c r="BT54" s="193"/>
      <c r="BU54" s="193"/>
      <c r="BV54" s="193"/>
      <c r="BW54" s="193"/>
      <c r="BX54" s="193"/>
    </row>
    <row r="55" spans="1:77" ht="18">
      <c r="A55" s="193"/>
      <c r="B55" s="195"/>
      <c r="C55" s="194"/>
      <c r="D55" s="194"/>
      <c r="E55" s="232" t="s">
        <v>83</v>
      </c>
      <c r="F55" s="194"/>
      <c r="G55" s="237">
        <f>G47-G53</f>
        <v>0</v>
      </c>
      <c r="H55" s="238">
        <f t="shared" ref="H55:K55" si="18">H47-H53</f>
        <v>0</v>
      </c>
      <c r="I55" s="238">
        <f t="shared" si="18"/>
        <v>0</v>
      </c>
      <c r="J55" s="238">
        <f t="shared" si="18"/>
        <v>0</v>
      </c>
      <c r="K55" s="238">
        <f t="shared" si="18"/>
        <v>0</v>
      </c>
      <c r="L55" s="238">
        <f>L47-L53</f>
        <v>0</v>
      </c>
      <c r="M55" s="238">
        <f t="shared" ref="M55:AK55" si="19">M47-M53</f>
        <v>0</v>
      </c>
      <c r="N55" s="238">
        <f t="shared" si="19"/>
        <v>0</v>
      </c>
      <c r="O55" s="211">
        <f t="shared" si="19"/>
        <v>0</v>
      </c>
      <c r="P55" s="238">
        <f t="shared" si="19"/>
        <v>0</v>
      </c>
      <c r="Q55" s="238">
        <f t="shared" si="19"/>
        <v>0</v>
      </c>
      <c r="R55" s="238">
        <f t="shared" si="19"/>
        <v>0</v>
      </c>
      <c r="S55" s="238">
        <f t="shared" si="19"/>
        <v>0</v>
      </c>
      <c r="T55" s="238">
        <f t="shared" si="19"/>
        <v>0</v>
      </c>
      <c r="U55" s="238">
        <f t="shared" si="19"/>
        <v>0</v>
      </c>
      <c r="V55" s="238">
        <f t="shared" si="19"/>
        <v>0</v>
      </c>
      <c r="W55" s="238">
        <f t="shared" si="19"/>
        <v>0</v>
      </c>
      <c r="X55" s="238">
        <f t="shared" si="19"/>
        <v>0</v>
      </c>
      <c r="Y55" s="238">
        <f t="shared" si="19"/>
        <v>97439.51</v>
      </c>
      <c r="Z55" s="238">
        <f t="shared" si="19"/>
        <v>0</v>
      </c>
      <c r="AA55" s="238">
        <f t="shared" si="19"/>
        <v>0</v>
      </c>
      <c r="AB55" s="238">
        <f t="shared" si="19"/>
        <v>0</v>
      </c>
      <c r="AC55" s="238">
        <f t="shared" si="19"/>
        <v>0</v>
      </c>
      <c r="AD55" s="238">
        <f t="shared" si="19"/>
        <v>0</v>
      </c>
      <c r="AE55" s="238">
        <f t="shared" si="19"/>
        <v>0</v>
      </c>
      <c r="AF55" s="238">
        <f t="shared" si="19"/>
        <v>0</v>
      </c>
      <c r="AG55" s="238">
        <f t="shared" si="19"/>
        <v>0</v>
      </c>
      <c r="AH55" s="238">
        <f t="shared" si="19"/>
        <v>604017.82000000007</v>
      </c>
      <c r="AI55" s="238">
        <f t="shared" si="19"/>
        <v>0</v>
      </c>
      <c r="AJ55" s="238">
        <f t="shared" si="19"/>
        <v>0</v>
      </c>
      <c r="AK55" s="239">
        <f t="shared" si="19"/>
        <v>0</v>
      </c>
      <c r="AL55" s="240">
        <f>AL51+AL52</f>
        <v>10198.11</v>
      </c>
      <c r="AM55" s="208"/>
      <c r="AN55" s="241">
        <f>AM47-AM53</f>
        <v>701457.33000000007</v>
      </c>
      <c r="AO55" s="193"/>
      <c r="AP55" s="193"/>
      <c r="AQ55" s="193"/>
      <c r="AR55" s="193"/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3"/>
      <c r="BH55" s="193"/>
      <c r="BI55" s="193"/>
      <c r="BJ55" s="193"/>
      <c r="BK55" s="193"/>
      <c r="BL55" s="193"/>
      <c r="BM55" s="193"/>
      <c r="BN55" s="193"/>
      <c r="BO55" s="193"/>
      <c r="BP55" s="193"/>
      <c r="BQ55" s="193"/>
      <c r="BR55" s="193"/>
      <c r="BS55" s="193"/>
      <c r="BT55" s="193"/>
      <c r="BU55" s="193"/>
      <c r="BV55" s="193"/>
      <c r="BW55" s="193"/>
      <c r="BX55" s="193"/>
    </row>
    <row r="58" spans="1:77" ht="23.25">
      <c r="A58" s="190"/>
      <c r="B58" s="190"/>
      <c r="E58" s="201" t="s">
        <v>149</v>
      </c>
      <c r="F58" s="192"/>
      <c r="AO58" s="193"/>
      <c r="AP58" s="190"/>
      <c r="AQ58" s="200" t="s">
        <v>149</v>
      </c>
      <c r="AR58" s="289" t="s">
        <v>63</v>
      </c>
      <c r="AS58" s="289"/>
      <c r="AT58" s="280"/>
      <c r="AU58" s="280"/>
      <c r="AV58" s="280"/>
      <c r="AW58" s="280"/>
      <c r="AX58" s="280"/>
      <c r="AY58" s="280"/>
      <c r="AZ58" s="280"/>
      <c r="BA58" s="280"/>
      <c r="BB58" s="280"/>
      <c r="BC58" s="280"/>
      <c r="BD58" s="280"/>
      <c r="BE58" s="280"/>
      <c r="BF58" s="280"/>
      <c r="BG58" s="280"/>
      <c r="BH58" s="280"/>
      <c r="BI58" s="280"/>
      <c r="BJ58" s="280"/>
      <c r="BK58" s="280"/>
      <c r="BL58" s="280"/>
      <c r="BM58" s="280"/>
      <c r="BN58" s="280"/>
      <c r="BO58" s="280"/>
      <c r="BP58" s="280"/>
      <c r="BQ58" s="280"/>
      <c r="BR58" s="280"/>
      <c r="BS58" s="280"/>
      <c r="BT58" s="280"/>
      <c r="BU58" s="280"/>
      <c r="BV58" s="280"/>
      <c r="BW58" s="280"/>
      <c r="BX58" s="280"/>
    </row>
    <row r="59" spans="1:77" ht="18">
      <c r="A59" s="249"/>
      <c r="B59" s="202"/>
      <c r="C59" s="203"/>
      <c r="D59" s="203"/>
      <c r="E59" s="204" t="s">
        <v>64</v>
      </c>
      <c r="F59" s="204"/>
      <c r="G59" s="205">
        <v>1</v>
      </c>
      <c r="H59" s="205">
        <v>2</v>
      </c>
      <c r="I59" s="205">
        <v>3</v>
      </c>
      <c r="J59" s="205">
        <v>4</v>
      </c>
      <c r="K59" s="205">
        <v>5</v>
      </c>
      <c r="L59" s="205">
        <v>6</v>
      </c>
      <c r="M59" s="205">
        <v>7</v>
      </c>
      <c r="N59" s="205">
        <v>8</v>
      </c>
      <c r="O59" s="205">
        <v>9</v>
      </c>
      <c r="P59" s="205">
        <v>10</v>
      </c>
      <c r="Q59" s="205">
        <v>11</v>
      </c>
      <c r="R59" s="205">
        <v>12</v>
      </c>
      <c r="S59" s="205">
        <v>13</v>
      </c>
      <c r="T59" s="205">
        <v>14</v>
      </c>
      <c r="U59" s="205">
        <v>15</v>
      </c>
      <c r="V59" s="205">
        <v>16</v>
      </c>
      <c r="W59" s="205">
        <v>17</v>
      </c>
      <c r="X59" s="205">
        <v>18</v>
      </c>
      <c r="Y59" s="205">
        <v>19</v>
      </c>
      <c r="Z59" s="205">
        <v>20</v>
      </c>
      <c r="AA59" s="205">
        <v>21</v>
      </c>
      <c r="AB59" s="205">
        <v>22</v>
      </c>
      <c r="AC59" s="205">
        <v>23</v>
      </c>
      <c r="AD59" s="205">
        <v>24</v>
      </c>
      <c r="AE59" s="205">
        <v>25</v>
      </c>
      <c r="AF59" s="205">
        <v>26</v>
      </c>
      <c r="AG59" s="205">
        <v>27</v>
      </c>
      <c r="AH59" s="205">
        <v>28</v>
      </c>
      <c r="AI59" s="205">
        <v>29</v>
      </c>
      <c r="AJ59" s="205">
        <v>30</v>
      </c>
      <c r="AK59" s="205">
        <v>31</v>
      </c>
      <c r="AL59" s="205"/>
      <c r="AM59" s="206"/>
      <c r="AN59" s="207"/>
      <c r="AO59" s="208"/>
      <c r="AP59" s="228"/>
      <c r="AQ59" s="230" t="s">
        <v>64</v>
      </c>
      <c r="AR59" s="230"/>
      <c r="AS59" s="205">
        <v>1</v>
      </c>
      <c r="AT59" s="205">
        <v>2</v>
      </c>
      <c r="AU59" s="205">
        <v>3</v>
      </c>
      <c r="AV59" s="205">
        <v>4</v>
      </c>
      <c r="AW59" s="205">
        <v>5</v>
      </c>
      <c r="AX59" s="205">
        <v>6</v>
      </c>
      <c r="AY59" s="205">
        <v>7</v>
      </c>
      <c r="AZ59" s="205">
        <v>8</v>
      </c>
      <c r="BA59" s="205">
        <v>9</v>
      </c>
      <c r="BB59" s="205">
        <v>10</v>
      </c>
      <c r="BC59" s="205">
        <v>11</v>
      </c>
      <c r="BD59" s="205">
        <v>12</v>
      </c>
      <c r="BE59" s="205">
        <v>13</v>
      </c>
      <c r="BF59" s="205">
        <v>14</v>
      </c>
      <c r="BG59" s="205">
        <v>15</v>
      </c>
      <c r="BH59" s="205">
        <v>16</v>
      </c>
      <c r="BI59" s="205">
        <v>17</v>
      </c>
      <c r="BJ59" s="205">
        <v>18</v>
      </c>
      <c r="BK59" s="205">
        <v>19</v>
      </c>
      <c r="BL59" s="205">
        <v>20</v>
      </c>
      <c r="BM59" s="205">
        <v>21</v>
      </c>
      <c r="BN59" s="205">
        <v>22</v>
      </c>
      <c r="BO59" s="205">
        <v>23</v>
      </c>
      <c r="BP59" s="205">
        <v>24</v>
      </c>
      <c r="BQ59" s="205">
        <v>25</v>
      </c>
      <c r="BR59" s="205">
        <v>26</v>
      </c>
      <c r="BS59" s="205">
        <v>27</v>
      </c>
      <c r="BT59" s="205">
        <v>28</v>
      </c>
      <c r="BU59" s="205">
        <v>29</v>
      </c>
      <c r="BV59" s="205">
        <v>30</v>
      </c>
      <c r="BW59" s="205">
        <v>31</v>
      </c>
      <c r="BX59" s="205"/>
      <c r="BY59" s="206"/>
    </row>
    <row r="60" spans="1:77" ht="18">
      <c r="A60" s="243">
        <v>1</v>
      </c>
      <c r="B60" s="221"/>
      <c r="C60" s="222"/>
      <c r="D60" s="222"/>
      <c r="E60" s="223" t="s">
        <v>65</v>
      </c>
      <c r="F60" s="224" t="s">
        <v>66</v>
      </c>
      <c r="G60" s="212"/>
      <c r="H60" s="212"/>
      <c r="I60" s="212"/>
      <c r="J60" s="212"/>
      <c r="K60" s="210"/>
      <c r="L60" s="212"/>
      <c r="M60" s="212"/>
      <c r="N60" s="212"/>
      <c r="O60" s="212"/>
      <c r="P60" s="212"/>
      <c r="Q60" s="212"/>
      <c r="R60" s="212"/>
      <c r="S60" s="212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2">
        <f t="shared" ref="AL60:AL73" si="20">SUM(G60:AK60)</f>
        <v>0</v>
      </c>
      <c r="AM60" s="206"/>
      <c r="AN60" s="207"/>
      <c r="AO60" s="208"/>
      <c r="AP60" s="220">
        <v>1</v>
      </c>
      <c r="AQ60" s="223" t="s">
        <v>65</v>
      </c>
      <c r="AR60" s="224" t="s">
        <v>67</v>
      </c>
      <c r="AS60" s="212"/>
      <c r="AT60" s="212"/>
      <c r="AU60" s="212"/>
      <c r="AV60" s="212"/>
      <c r="AW60" s="210"/>
      <c r="AX60" s="212"/>
      <c r="AY60" s="212"/>
      <c r="AZ60" s="212"/>
      <c r="BA60" s="212"/>
      <c r="BB60" s="212"/>
      <c r="BC60" s="212"/>
      <c r="BD60" s="212"/>
      <c r="BE60" s="212"/>
      <c r="BF60" s="213"/>
      <c r="BG60" s="213"/>
      <c r="BH60" s="213"/>
      <c r="BI60" s="213"/>
      <c r="BJ60" s="213"/>
      <c r="BK60" s="213"/>
      <c r="BL60" s="213"/>
      <c r="BM60" s="213"/>
      <c r="BN60" s="213"/>
      <c r="BO60" s="213"/>
      <c r="BP60" s="213"/>
      <c r="BQ60" s="213"/>
      <c r="BR60" s="213"/>
      <c r="BS60" s="213"/>
      <c r="BT60" s="213"/>
      <c r="BU60" s="213"/>
      <c r="BV60" s="213"/>
      <c r="BW60" s="213"/>
      <c r="BX60" s="212">
        <f>SUM(AS60:BW60)</f>
        <v>0</v>
      </c>
      <c r="BY60" s="206"/>
    </row>
    <row r="61" spans="1:77" ht="18">
      <c r="A61" s="243"/>
      <c r="B61" s="221"/>
      <c r="C61" s="222"/>
      <c r="D61" s="222"/>
      <c r="E61" s="223" t="s">
        <v>12</v>
      </c>
      <c r="F61" s="224" t="s">
        <v>66</v>
      </c>
      <c r="G61" s="212"/>
      <c r="H61" s="212"/>
      <c r="I61" s="212"/>
      <c r="J61" s="212"/>
      <c r="K61" s="210"/>
      <c r="L61" s="212"/>
      <c r="M61" s="212"/>
      <c r="N61" s="212"/>
      <c r="O61" s="212"/>
      <c r="P61" s="212"/>
      <c r="Q61" s="212"/>
      <c r="R61" s="212"/>
      <c r="S61" s="212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213"/>
      <c r="AJ61" s="213"/>
      <c r="AK61" s="213"/>
      <c r="AL61" s="212">
        <f t="shared" si="20"/>
        <v>0</v>
      </c>
      <c r="AM61" s="206"/>
      <c r="AN61" s="207"/>
      <c r="AO61" s="208"/>
      <c r="AP61" s="220"/>
      <c r="AQ61" s="223" t="s">
        <v>12</v>
      </c>
      <c r="AR61" s="224"/>
      <c r="AS61" s="212"/>
      <c r="AT61" s="212"/>
      <c r="AU61" s="212"/>
      <c r="AV61" s="212"/>
      <c r="AW61" s="210"/>
      <c r="AX61" s="212"/>
      <c r="AY61" s="212"/>
      <c r="AZ61" s="212"/>
      <c r="BA61" s="212"/>
      <c r="BB61" s="212"/>
      <c r="BC61" s="212"/>
      <c r="BD61" s="212"/>
      <c r="BE61" s="212"/>
      <c r="BF61" s="213"/>
      <c r="BG61" s="213"/>
      <c r="BH61" s="213"/>
      <c r="BI61" s="213"/>
      <c r="BJ61" s="213"/>
      <c r="BK61" s="213"/>
      <c r="BL61" s="213"/>
      <c r="BM61" s="213"/>
      <c r="BN61" s="213"/>
      <c r="BO61" s="213"/>
      <c r="BP61" s="213"/>
      <c r="BQ61" s="213"/>
      <c r="BR61" s="213"/>
      <c r="BS61" s="213"/>
      <c r="BT61" s="213"/>
      <c r="BU61" s="213"/>
      <c r="BV61" s="213"/>
      <c r="BW61" s="213"/>
      <c r="BX61" s="212">
        <f>SUM(AS61:BW61)</f>
        <v>0</v>
      </c>
      <c r="BY61" s="206"/>
    </row>
    <row r="62" spans="1:77" ht="18">
      <c r="A62" s="243"/>
      <c r="B62" s="221"/>
      <c r="C62" s="222"/>
      <c r="D62" s="222"/>
      <c r="E62" s="223" t="s">
        <v>124</v>
      </c>
      <c r="F62" s="224"/>
      <c r="G62" s="212"/>
      <c r="H62" s="212"/>
      <c r="I62" s="212"/>
      <c r="J62" s="212"/>
      <c r="K62" s="210"/>
      <c r="L62" s="212"/>
      <c r="M62" s="212"/>
      <c r="N62" s="212"/>
      <c r="O62" s="212"/>
      <c r="P62" s="212"/>
      <c r="Q62" s="212"/>
      <c r="R62" s="212"/>
      <c r="S62" s="212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  <c r="AG62" s="213"/>
      <c r="AH62" s="213"/>
      <c r="AI62" s="213"/>
      <c r="AJ62" s="213"/>
      <c r="AK62" s="213"/>
      <c r="AL62" s="212">
        <f t="shared" si="20"/>
        <v>0</v>
      </c>
      <c r="AM62" s="206"/>
      <c r="AN62" s="207"/>
      <c r="AO62" s="208"/>
      <c r="AP62" s="220"/>
      <c r="AQ62" s="223" t="s">
        <v>124</v>
      </c>
      <c r="AR62" s="224"/>
      <c r="AS62" s="212"/>
      <c r="AT62" s="212"/>
      <c r="AU62" s="212"/>
      <c r="AV62" s="212"/>
      <c r="AW62" s="210"/>
      <c r="AX62" s="212"/>
      <c r="AY62" s="212"/>
      <c r="AZ62" s="212"/>
      <c r="BA62" s="212"/>
      <c r="BB62" s="212"/>
      <c r="BC62" s="212"/>
      <c r="BD62" s="212"/>
      <c r="BE62" s="212"/>
      <c r="BF62" s="213"/>
      <c r="BG62" s="213"/>
      <c r="BH62" s="213"/>
      <c r="BI62" s="213"/>
      <c r="BJ62" s="213"/>
      <c r="BK62" s="213"/>
      <c r="BL62" s="213"/>
      <c r="BM62" s="213"/>
      <c r="BN62" s="213"/>
      <c r="BO62" s="213"/>
      <c r="BP62" s="213"/>
      <c r="BQ62" s="213"/>
      <c r="BR62" s="213"/>
      <c r="BS62" s="213"/>
      <c r="BT62" s="213"/>
      <c r="BU62" s="213"/>
      <c r="BV62" s="213"/>
      <c r="BW62" s="213"/>
      <c r="BX62" s="212">
        <f>SUM(AS62:BW62)</f>
        <v>0</v>
      </c>
      <c r="BY62" s="206"/>
    </row>
    <row r="63" spans="1:77" ht="18">
      <c r="A63" s="243">
        <v>2</v>
      </c>
      <c r="B63" s="221"/>
      <c r="C63" s="222"/>
      <c r="D63" s="222"/>
      <c r="E63" s="223" t="s">
        <v>68</v>
      </c>
      <c r="F63" s="224" t="s">
        <v>66</v>
      </c>
      <c r="G63" s="212"/>
      <c r="H63" s="212"/>
      <c r="I63" s="212"/>
      <c r="J63" s="212"/>
      <c r="K63" s="212"/>
      <c r="L63" s="212"/>
      <c r="M63" s="212"/>
      <c r="N63" s="212"/>
      <c r="O63" s="212"/>
      <c r="P63" s="214"/>
      <c r="Q63" s="214"/>
      <c r="R63" s="214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>
        <f t="shared" si="20"/>
        <v>0</v>
      </c>
      <c r="AM63" s="206"/>
      <c r="AN63" s="207"/>
      <c r="AO63" s="208"/>
      <c r="AP63" s="220">
        <v>2</v>
      </c>
      <c r="AQ63" s="223" t="s">
        <v>68</v>
      </c>
      <c r="AR63" s="224" t="s">
        <v>67</v>
      </c>
      <c r="AS63" s="212"/>
      <c r="AT63" s="212"/>
      <c r="AU63" s="212"/>
      <c r="AV63" s="212"/>
      <c r="AW63" s="212"/>
      <c r="AX63" s="212"/>
      <c r="AY63" s="212"/>
      <c r="AZ63" s="212"/>
      <c r="BA63" s="212"/>
      <c r="BB63" s="214"/>
      <c r="BC63" s="214"/>
      <c r="BD63" s="214"/>
      <c r="BE63" s="212"/>
      <c r="BF63" s="212"/>
      <c r="BG63" s="212"/>
      <c r="BH63" s="212"/>
      <c r="BI63" s="212"/>
      <c r="BJ63" s="212"/>
      <c r="BK63" s="212"/>
      <c r="BL63" s="212"/>
      <c r="BM63" s="212"/>
      <c r="BN63" s="212"/>
      <c r="BO63" s="212"/>
      <c r="BP63" s="212"/>
      <c r="BQ63" s="212"/>
      <c r="BR63" s="212"/>
      <c r="BS63" s="212"/>
      <c r="BT63" s="212"/>
      <c r="BU63" s="212"/>
      <c r="BV63" s="212"/>
      <c r="BW63" s="212"/>
      <c r="BX63" s="212">
        <f t="shared" ref="BX63:BX73" si="21">SUM(AS63:BW63)</f>
        <v>0</v>
      </c>
      <c r="BY63" s="206"/>
    </row>
    <row r="64" spans="1:77" ht="18">
      <c r="A64" s="243">
        <v>3</v>
      </c>
      <c r="B64" s="221"/>
      <c r="C64" s="222"/>
      <c r="D64" s="222"/>
      <c r="E64" s="225" t="s">
        <v>72</v>
      </c>
      <c r="F64" s="224" t="s">
        <v>66</v>
      </c>
      <c r="G64" s="212"/>
      <c r="H64" s="212"/>
      <c r="I64" s="212"/>
      <c r="J64" s="212"/>
      <c r="K64" s="212"/>
      <c r="L64" s="212"/>
      <c r="M64" s="212"/>
      <c r="N64" s="212"/>
      <c r="O64" s="212"/>
      <c r="P64" s="214"/>
      <c r="Q64" s="214"/>
      <c r="R64" s="214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>
        <f t="shared" si="20"/>
        <v>0</v>
      </c>
      <c r="AM64" s="206"/>
      <c r="AN64" s="207"/>
      <c r="AO64" s="208"/>
      <c r="AP64" s="220">
        <v>3</v>
      </c>
      <c r="AQ64" s="225" t="s">
        <v>72</v>
      </c>
      <c r="AR64" s="224" t="s">
        <v>67</v>
      </c>
      <c r="AS64" s="212"/>
      <c r="AT64" s="212"/>
      <c r="AU64" s="212"/>
      <c r="AV64" s="212"/>
      <c r="AW64" s="212"/>
      <c r="AX64" s="212"/>
      <c r="AY64" s="212"/>
      <c r="AZ64" s="212"/>
      <c r="BA64" s="212"/>
      <c r="BB64" s="214"/>
      <c r="BC64" s="214"/>
      <c r="BD64" s="214"/>
      <c r="BE64" s="212"/>
      <c r="BF64" s="212"/>
      <c r="BG64" s="212"/>
      <c r="BH64" s="212"/>
      <c r="BI64" s="212"/>
      <c r="BJ64" s="212"/>
      <c r="BK64" s="212"/>
      <c r="BL64" s="212"/>
      <c r="BM64" s="212"/>
      <c r="BN64" s="212"/>
      <c r="BO64" s="212"/>
      <c r="BP64" s="212"/>
      <c r="BQ64" s="212"/>
      <c r="BR64" s="212"/>
      <c r="BS64" s="212"/>
      <c r="BT64" s="212"/>
      <c r="BU64" s="212"/>
      <c r="BV64" s="212"/>
      <c r="BW64" s="212"/>
      <c r="BX64" s="212">
        <f t="shared" si="21"/>
        <v>0</v>
      </c>
      <c r="BY64" s="206"/>
    </row>
    <row r="65" spans="1:77" ht="18">
      <c r="A65" s="243">
        <v>4</v>
      </c>
      <c r="B65" s="221"/>
      <c r="C65" s="222"/>
      <c r="D65" s="222"/>
      <c r="E65" s="225" t="s">
        <v>73</v>
      </c>
      <c r="F65" s="224" t="s">
        <v>66</v>
      </c>
      <c r="G65" s="212"/>
      <c r="H65" s="212"/>
      <c r="I65" s="212"/>
      <c r="J65" s="212"/>
      <c r="K65" s="212"/>
      <c r="L65" s="212"/>
      <c r="M65" s="212"/>
      <c r="N65" s="212"/>
      <c r="O65" s="212"/>
      <c r="P65" s="214"/>
      <c r="Q65" s="214"/>
      <c r="R65" s="214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2"/>
      <c r="AK65" s="212"/>
      <c r="AL65" s="212">
        <f t="shared" si="20"/>
        <v>0</v>
      </c>
      <c r="AM65" s="206"/>
      <c r="AN65" s="207"/>
      <c r="AO65" s="208"/>
      <c r="AP65" s="220">
        <v>4</v>
      </c>
      <c r="AQ65" s="225" t="s">
        <v>73</v>
      </c>
      <c r="AR65" s="224" t="s">
        <v>67</v>
      </c>
      <c r="AS65" s="212"/>
      <c r="AT65" s="212"/>
      <c r="AU65" s="212"/>
      <c r="AV65" s="212"/>
      <c r="AW65" s="212"/>
      <c r="AX65" s="212"/>
      <c r="AY65" s="212"/>
      <c r="AZ65" s="212"/>
      <c r="BA65" s="212"/>
      <c r="BB65" s="214"/>
      <c r="BC65" s="214"/>
      <c r="BD65" s="214"/>
      <c r="BE65" s="212"/>
      <c r="BF65" s="212"/>
      <c r="BG65" s="212"/>
      <c r="BH65" s="212"/>
      <c r="BI65" s="212"/>
      <c r="BJ65" s="212"/>
      <c r="BK65" s="212"/>
      <c r="BL65" s="212"/>
      <c r="BM65" s="212"/>
      <c r="BN65" s="212"/>
      <c r="BO65" s="212"/>
      <c r="BP65" s="212"/>
      <c r="BQ65" s="212"/>
      <c r="BR65" s="212"/>
      <c r="BS65" s="212"/>
      <c r="BT65" s="212"/>
      <c r="BU65" s="212"/>
      <c r="BV65" s="212"/>
      <c r="BW65" s="212"/>
      <c r="BX65" s="212">
        <f t="shared" si="21"/>
        <v>0</v>
      </c>
      <c r="BY65" s="206"/>
    </row>
    <row r="66" spans="1:77" ht="18">
      <c r="A66" s="243">
        <v>5</v>
      </c>
      <c r="B66" s="221"/>
      <c r="C66" s="222"/>
      <c r="D66" s="222"/>
      <c r="E66" s="225" t="s">
        <v>74</v>
      </c>
      <c r="F66" s="224" t="s">
        <v>66</v>
      </c>
      <c r="G66" s="212"/>
      <c r="H66" s="212"/>
      <c r="I66" s="212"/>
      <c r="J66" s="212"/>
      <c r="K66" s="212"/>
      <c r="L66" s="212"/>
      <c r="M66" s="212"/>
      <c r="N66" s="212"/>
      <c r="O66" s="212"/>
      <c r="P66" s="214"/>
      <c r="Q66" s="214"/>
      <c r="R66" s="214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>
        <f t="shared" si="20"/>
        <v>0</v>
      </c>
      <c r="AM66" s="206"/>
      <c r="AN66" s="207"/>
      <c r="AO66" s="208"/>
      <c r="AP66" s="220">
        <v>5</v>
      </c>
      <c r="AQ66" s="225" t="s">
        <v>74</v>
      </c>
      <c r="AR66" s="224"/>
      <c r="AS66" s="212"/>
      <c r="AT66" s="212"/>
      <c r="AU66" s="212"/>
      <c r="AV66" s="212"/>
      <c r="AW66" s="212"/>
      <c r="AX66" s="212"/>
      <c r="AY66" s="212"/>
      <c r="AZ66" s="212"/>
      <c r="BA66" s="212"/>
      <c r="BB66" s="214"/>
      <c r="BC66" s="214"/>
      <c r="BD66" s="214"/>
      <c r="BE66" s="212"/>
      <c r="BF66" s="212"/>
      <c r="BG66" s="212"/>
      <c r="BH66" s="212"/>
      <c r="BI66" s="212"/>
      <c r="BJ66" s="212"/>
      <c r="BK66" s="212"/>
      <c r="BL66" s="212"/>
      <c r="BM66" s="212"/>
      <c r="BN66" s="212"/>
      <c r="BO66" s="212"/>
      <c r="BP66" s="212"/>
      <c r="BQ66" s="212"/>
      <c r="BR66" s="212"/>
      <c r="BS66" s="212"/>
      <c r="BT66" s="212"/>
      <c r="BU66" s="212"/>
      <c r="BV66" s="212"/>
      <c r="BW66" s="212"/>
      <c r="BX66" s="212">
        <f t="shared" si="21"/>
        <v>0</v>
      </c>
      <c r="BY66" s="206"/>
    </row>
    <row r="67" spans="1:77" ht="18">
      <c r="A67" s="243">
        <v>6</v>
      </c>
      <c r="B67" s="221"/>
      <c r="C67" s="222"/>
      <c r="D67" s="222"/>
      <c r="E67" s="225" t="s">
        <v>75</v>
      </c>
      <c r="F67" s="224" t="s">
        <v>66</v>
      </c>
      <c r="G67" s="212"/>
      <c r="H67" s="212"/>
      <c r="I67" s="212"/>
      <c r="J67" s="212"/>
      <c r="K67" s="212"/>
      <c r="L67" s="212"/>
      <c r="M67" s="212"/>
      <c r="N67" s="212"/>
      <c r="O67" s="212"/>
      <c r="P67" s="214"/>
      <c r="Q67" s="214"/>
      <c r="R67" s="214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>
        <f t="shared" si="20"/>
        <v>0</v>
      </c>
      <c r="AM67" s="206"/>
      <c r="AN67" s="207"/>
      <c r="AO67" s="208"/>
      <c r="AP67" s="220">
        <v>6</v>
      </c>
      <c r="AQ67" s="248" t="s">
        <v>75</v>
      </c>
      <c r="AR67" s="224" t="s">
        <v>67</v>
      </c>
      <c r="AS67" s="212"/>
      <c r="AT67" s="212"/>
      <c r="AU67" s="212"/>
      <c r="AV67" s="212"/>
      <c r="AW67" s="212"/>
      <c r="AX67" s="212"/>
      <c r="AY67" s="212"/>
      <c r="AZ67" s="212"/>
      <c r="BA67" s="212"/>
      <c r="BB67" s="214"/>
      <c r="BC67" s="214"/>
      <c r="BD67" s="214"/>
      <c r="BE67" s="212"/>
      <c r="BF67" s="212"/>
      <c r="BG67" s="212"/>
      <c r="BH67" s="212"/>
      <c r="BI67" s="212"/>
      <c r="BJ67" s="212"/>
      <c r="BK67" s="212"/>
      <c r="BL67" s="212"/>
      <c r="BM67" s="212"/>
      <c r="BN67" s="212"/>
      <c r="BO67" s="212"/>
      <c r="BP67" s="212"/>
      <c r="BQ67" s="212"/>
      <c r="BR67" s="212"/>
      <c r="BS67" s="212"/>
      <c r="BT67" s="212"/>
      <c r="BU67" s="212"/>
      <c r="BV67" s="212"/>
      <c r="BW67" s="212"/>
      <c r="BX67" s="212">
        <f t="shared" si="21"/>
        <v>0</v>
      </c>
      <c r="BY67" s="206"/>
    </row>
    <row r="68" spans="1:77" ht="18">
      <c r="A68" s="243">
        <v>7</v>
      </c>
      <c r="B68" s="221"/>
      <c r="C68" s="222"/>
      <c r="D68" s="222"/>
      <c r="E68" s="226" t="s">
        <v>76</v>
      </c>
      <c r="F68" s="224" t="s">
        <v>66</v>
      </c>
      <c r="G68" s="212"/>
      <c r="H68" s="212"/>
      <c r="I68" s="212"/>
      <c r="J68" s="212"/>
      <c r="K68" s="212"/>
      <c r="L68" s="212"/>
      <c r="M68" s="212"/>
      <c r="N68" s="212"/>
      <c r="O68" s="212"/>
      <c r="P68" s="214"/>
      <c r="Q68" s="214"/>
      <c r="R68" s="214"/>
      <c r="S68" s="212"/>
      <c r="T68" s="212"/>
      <c r="U68" s="213"/>
      <c r="V68" s="215"/>
      <c r="W68" s="216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>
        <f t="shared" si="20"/>
        <v>0</v>
      </c>
      <c r="AM68" s="206"/>
      <c r="AN68" s="207"/>
      <c r="AO68" s="208"/>
      <c r="AP68" s="220">
        <v>7</v>
      </c>
      <c r="AQ68" s="226" t="s">
        <v>76</v>
      </c>
      <c r="AR68" s="224" t="s">
        <v>67</v>
      </c>
      <c r="AS68" s="212"/>
      <c r="AT68" s="212"/>
      <c r="AU68" s="212"/>
      <c r="AV68" s="212"/>
      <c r="AW68" s="212"/>
      <c r="AX68" s="212"/>
      <c r="AY68" s="212"/>
      <c r="AZ68" s="212"/>
      <c r="BA68" s="212"/>
      <c r="BB68" s="214"/>
      <c r="BC68" s="214"/>
      <c r="BD68" s="214"/>
      <c r="BE68" s="212"/>
      <c r="BF68" s="212"/>
      <c r="BG68" s="212"/>
      <c r="BH68" s="212"/>
      <c r="BI68" s="212"/>
      <c r="BJ68" s="212"/>
      <c r="BK68" s="212"/>
      <c r="BL68" s="212"/>
      <c r="BM68" s="212"/>
      <c r="BN68" s="212"/>
      <c r="BO68" s="212"/>
      <c r="BP68" s="212"/>
      <c r="BQ68" s="212"/>
      <c r="BR68" s="212"/>
      <c r="BS68" s="212"/>
      <c r="BT68" s="212"/>
      <c r="BU68" s="212"/>
      <c r="BV68" s="212"/>
      <c r="BW68" s="212"/>
      <c r="BX68" s="212">
        <f t="shared" si="21"/>
        <v>0</v>
      </c>
      <c r="BY68" s="206"/>
    </row>
    <row r="69" spans="1:77" ht="18">
      <c r="A69" s="243">
        <v>8</v>
      </c>
      <c r="B69" s="221"/>
      <c r="C69" s="222"/>
      <c r="D69" s="222"/>
      <c r="E69" s="225" t="s">
        <v>77</v>
      </c>
      <c r="F69" s="224" t="s">
        <v>66</v>
      </c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4"/>
      <c r="S69" s="212"/>
      <c r="T69" s="212"/>
      <c r="U69" s="213"/>
      <c r="V69" s="217"/>
      <c r="W69" s="216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>
        <f t="shared" si="20"/>
        <v>0</v>
      </c>
      <c r="AM69" s="206"/>
      <c r="AN69" s="207"/>
      <c r="AO69" s="208"/>
      <c r="AP69" s="242">
        <v>8</v>
      </c>
      <c r="AQ69" s="225" t="s">
        <v>77</v>
      </c>
      <c r="AR69" s="224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4"/>
      <c r="BE69" s="212"/>
      <c r="BF69" s="212"/>
      <c r="BG69" s="212"/>
      <c r="BH69" s="212"/>
      <c r="BI69" s="212"/>
      <c r="BJ69" s="212"/>
      <c r="BK69" s="212"/>
      <c r="BL69" s="212"/>
      <c r="BM69" s="212"/>
      <c r="BN69" s="212"/>
      <c r="BO69" s="212"/>
      <c r="BP69" s="212"/>
      <c r="BQ69" s="212"/>
      <c r="BR69" s="212"/>
      <c r="BS69" s="212"/>
      <c r="BT69" s="212"/>
      <c r="BU69" s="212"/>
      <c r="BV69" s="212"/>
      <c r="BW69" s="212"/>
      <c r="BX69" s="212">
        <f t="shared" si="21"/>
        <v>0</v>
      </c>
      <c r="BY69" s="206"/>
    </row>
    <row r="70" spans="1:77" ht="18">
      <c r="A70" s="250"/>
      <c r="B70" s="221"/>
      <c r="C70" s="222"/>
      <c r="D70" s="222"/>
      <c r="E70" s="225" t="s">
        <v>109</v>
      </c>
      <c r="F70" s="224" t="s">
        <v>66</v>
      </c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4"/>
      <c r="S70" s="212"/>
      <c r="T70" s="212"/>
      <c r="U70" s="213"/>
      <c r="V70" s="217"/>
      <c r="W70" s="216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  <c r="AK70" s="212"/>
      <c r="AL70" s="212">
        <f t="shared" si="20"/>
        <v>0</v>
      </c>
      <c r="AM70" s="206"/>
      <c r="AN70" s="207"/>
      <c r="AO70" s="208"/>
      <c r="AP70" s="243"/>
      <c r="AQ70" s="225" t="s">
        <v>109</v>
      </c>
      <c r="AR70" s="224" t="s">
        <v>84</v>
      </c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4"/>
      <c r="BE70" s="212"/>
      <c r="BF70" s="212"/>
      <c r="BG70" s="212"/>
      <c r="BH70" s="212"/>
      <c r="BI70" s="212"/>
      <c r="BJ70" s="212"/>
      <c r="BK70" s="212"/>
      <c r="BL70" s="212"/>
      <c r="BM70" s="212"/>
      <c r="BN70" s="212"/>
      <c r="BO70" s="212"/>
      <c r="BP70" s="212"/>
      <c r="BQ70" s="212"/>
      <c r="BR70" s="212"/>
      <c r="BS70" s="212"/>
      <c r="BT70" s="212"/>
      <c r="BU70" s="212"/>
      <c r="BV70" s="212"/>
      <c r="BW70" s="212"/>
      <c r="BX70" s="212">
        <f t="shared" si="21"/>
        <v>0</v>
      </c>
      <c r="BY70" s="206"/>
    </row>
    <row r="71" spans="1:77" ht="18">
      <c r="A71" s="250"/>
      <c r="B71" s="221"/>
      <c r="C71" s="222"/>
      <c r="D71" s="222"/>
      <c r="E71" s="225" t="s">
        <v>117</v>
      </c>
      <c r="F71" s="224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4"/>
      <c r="S71" s="212"/>
      <c r="T71" s="212"/>
      <c r="U71" s="213"/>
      <c r="V71" s="217"/>
      <c r="W71" s="216"/>
      <c r="X71" s="212"/>
      <c r="Y71" s="212"/>
      <c r="Z71" s="212"/>
      <c r="AA71" s="212"/>
      <c r="AB71" s="212"/>
      <c r="AC71" s="212"/>
      <c r="AD71" s="212"/>
      <c r="AE71" s="212"/>
      <c r="AF71" s="212"/>
      <c r="AG71" s="212"/>
      <c r="AH71" s="212"/>
      <c r="AI71" s="212"/>
      <c r="AJ71" s="212"/>
      <c r="AK71" s="212"/>
      <c r="AL71" s="212">
        <f t="shared" si="20"/>
        <v>0</v>
      </c>
      <c r="AM71" s="206"/>
      <c r="AN71" s="207"/>
      <c r="AO71" s="208"/>
      <c r="AP71" s="244"/>
      <c r="AQ71" s="225" t="s">
        <v>117</v>
      </c>
      <c r="AR71" s="245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4"/>
      <c r="BE71" s="212"/>
      <c r="BF71" s="212"/>
      <c r="BG71" s="212"/>
      <c r="BH71" s="212"/>
      <c r="BI71" s="212"/>
      <c r="BJ71" s="212"/>
      <c r="BK71" s="212"/>
      <c r="BL71" s="212"/>
      <c r="BM71" s="212"/>
      <c r="BN71" s="212"/>
      <c r="BO71" s="212"/>
      <c r="BP71" s="212"/>
      <c r="BQ71" s="212"/>
      <c r="BR71" s="212"/>
      <c r="BS71" s="212"/>
      <c r="BT71" s="212"/>
      <c r="BU71" s="212"/>
      <c r="BV71" s="212"/>
      <c r="BW71" s="212"/>
      <c r="BX71" s="212">
        <f t="shared" si="21"/>
        <v>0</v>
      </c>
      <c r="BY71" s="206"/>
    </row>
    <row r="72" spans="1:77" ht="18">
      <c r="A72" s="250"/>
      <c r="B72" s="221"/>
      <c r="C72" s="222"/>
      <c r="D72" s="222"/>
      <c r="E72" s="225" t="s">
        <v>43</v>
      </c>
      <c r="F72" s="224" t="s">
        <v>66</v>
      </c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4"/>
      <c r="S72" s="212"/>
      <c r="T72" s="212"/>
      <c r="U72" s="269"/>
      <c r="V72" s="270"/>
      <c r="W72" s="271"/>
      <c r="X72" s="212"/>
      <c r="Y72" s="21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212">
        <f t="shared" si="20"/>
        <v>0</v>
      </c>
      <c r="AM72" s="206"/>
      <c r="AN72" s="207"/>
      <c r="AO72" s="208"/>
      <c r="AP72" s="220"/>
      <c r="AQ72" s="246" t="s">
        <v>43</v>
      </c>
      <c r="AR72" s="245" t="s">
        <v>70</v>
      </c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4"/>
      <c r="BE72" s="212"/>
      <c r="BF72" s="212"/>
      <c r="BG72" s="212"/>
      <c r="BH72" s="212"/>
      <c r="BI72" s="212"/>
      <c r="BJ72" s="212"/>
      <c r="BK72" s="212"/>
      <c r="BL72" s="212"/>
      <c r="BM72" s="212"/>
      <c r="BN72" s="212"/>
      <c r="BO72" s="212"/>
      <c r="BP72" s="212"/>
      <c r="BQ72" s="212"/>
      <c r="BR72" s="212"/>
      <c r="BS72" s="212"/>
      <c r="BT72" s="212"/>
      <c r="BU72" s="212"/>
      <c r="BV72" s="212"/>
      <c r="BW72" s="212"/>
      <c r="BX72" s="212">
        <f t="shared" si="21"/>
        <v>0</v>
      </c>
      <c r="BY72" s="206"/>
    </row>
    <row r="73" spans="1:77" ht="18.75" thickBot="1">
      <c r="A73" s="250"/>
      <c r="B73" s="221"/>
      <c r="C73" s="222"/>
      <c r="D73" s="222"/>
      <c r="E73" s="225" t="s">
        <v>85</v>
      </c>
      <c r="F73" s="224" t="s">
        <v>66</v>
      </c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4"/>
      <c r="S73" s="212"/>
      <c r="T73" s="213"/>
      <c r="U73" s="215"/>
      <c r="V73" s="217"/>
      <c r="W73" s="215"/>
      <c r="X73" s="216"/>
      <c r="Y73" s="212"/>
      <c r="Z73" s="212"/>
      <c r="AA73" s="212"/>
      <c r="AB73" s="212"/>
      <c r="AC73" s="212"/>
      <c r="AD73" s="212"/>
      <c r="AE73" s="212"/>
      <c r="AF73" s="212"/>
      <c r="AG73" s="212"/>
      <c r="AH73" s="212"/>
      <c r="AI73" s="212"/>
      <c r="AJ73" s="212"/>
      <c r="AK73" s="212"/>
      <c r="AL73" s="212">
        <f t="shared" si="20"/>
        <v>0</v>
      </c>
      <c r="AM73" s="206"/>
      <c r="AN73" s="207"/>
      <c r="AO73" s="208"/>
      <c r="AP73" s="242"/>
      <c r="AQ73" s="246" t="s">
        <v>85</v>
      </c>
      <c r="AR73" s="245" t="s">
        <v>70</v>
      </c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4"/>
      <c r="BE73" s="212"/>
      <c r="BF73" s="212"/>
      <c r="BG73" s="212"/>
      <c r="BH73" s="212"/>
      <c r="BI73" s="212"/>
      <c r="BJ73" s="212"/>
      <c r="BK73" s="212"/>
      <c r="BL73" s="212"/>
      <c r="BM73" s="212"/>
      <c r="BN73" s="212"/>
      <c r="BO73" s="212"/>
      <c r="BP73" s="212"/>
      <c r="BQ73" s="212"/>
      <c r="BR73" s="212"/>
      <c r="BS73" s="212"/>
      <c r="BT73" s="212"/>
      <c r="BU73" s="212"/>
      <c r="BV73" s="212"/>
      <c r="BW73" s="212"/>
      <c r="BX73" s="212">
        <f t="shared" si="21"/>
        <v>0</v>
      </c>
      <c r="BY73" s="206"/>
    </row>
    <row r="74" spans="1:77" ht="18.75" thickBot="1">
      <c r="A74" s="209"/>
      <c r="B74" s="209"/>
      <c r="C74" s="207"/>
      <c r="D74" s="207"/>
      <c r="E74" s="205" t="s">
        <v>78</v>
      </c>
      <c r="F74" s="204"/>
      <c r="G74" s="212">
        <f t="shared" ref="G74:J74" si="22">SUM(G60:G73)</f>
        <v>0</v>
      </c>
      <c r="H74" s="212">
        <f t="shared" si="22"/>
        <v>0</v>
      </c>
      <c r="I74" s="212">
        <f t="shared" si="22"/>
        <v>0</v>
      </c>
      <c r="J74" s="212">
        <f t="shared" si="22"/>
        <v>0</v>
      </c>
      <c r="K74" s="212">
        <f>SUM(K60:K73)</f>
        <v>0</v>
      </c>
      <c r="L74" s="161">
        <f>SUM(L60:L73)</f>
        <v>0</v>
      </c>
      <c r="M74" s="212">
        <f t="shared" ref="M74:AI74" si="23">SUM(M60:M73)</f>
        <v>0</v>
      </c>
      <c r="N74" s="212">
        <f t="shared" si="23"/>
        <v>0</v>
      </c>
      <c r="O74" s="212">
        <f t="shared" si="23"/>
        <v>0</v>
      </c>
      <c r="P74" s="212">
        <f t="shared" si="23"/>
        <v>0</v>
      </c>
      <c r="Q74" s="212">
        <f t="shared" si="23"/>
        <v>0</v>
      </c>
      <c r="R74" s="212">
        <f t="shared" si="23"/>
        <v>0</v>
      </c>
      <c r="S74" s="212">
        <f t="shared" si="23"/>
        <v>0</v>
      </c>
      <c r="T74" s="212">
        <f t="shared" si="23"/>
        <v>0</v>
      </c>
      <c r="U74" s="272">
        <f t="shared" si="23"/>
        <v>0</v>
      </c>
      <c r="V74" s="272">
        <f t="shared" si="23"/>
        <v>0</v>
      </c>
      <c r="W74" s="272">
        <f t="shared" si="23"/>
        <v>0</v>
      </c>
      <c r="X74" s="212">
        <f t="shared" si="23"/>
        <v>0</v>
      </c>
      <c r="Y74" s="212">
        <f t="shared" si="23"/>
        <v>0</v>
      </c>
      <c r="Z74" s="212">
        <f t="shared" si="23"/>
        <v>0</v>
      </c>
      <c r="AA74" s="212">
        <f t="shared" si="23"/>
        <v>0</v>
      </c>
      <c r="AB74" s="212">
        <f t="shared" si="23"/>
        <v>0</v>
      </c>
      <c r="AC74" s="212">
        <f t="shared" si="23"/>
        <v>0</v>
      </c>
      <c r="AD74" s="212">
        <f t="shared" si="23"/>
        <v>0</v>
      </c>
      <c r="AE74" s="212">
        <f t="shared" si="23"/>
        <v>0</v>
      </c>
      <c r="AF74" s="212">
        <f t="shared" si="23"/>
        <v>0</v>
      </c>
      <c r="AG74" s="212">
        <f t="shared" si="23"/>
        <v>0</v>
      </c>
      <c r="AH74" s="212">
        <f t="shared" si="23"/>
        <v>0</v>
      </c>
      <c r="AI74" s="212">
        <f t="shared" si="23"/>
        <v>0</v>
      </c>
      <c r="AJ74" s="212">
        <f>SUM(AJ60:AJ73)</f>
        <v>0</v>
      </c>
      <c r="AK74" s="212">
        <f>SUM(AK60:AK73)</f>
        <v>0</v>
      </c>
      <c r="AL74" s="218"/>
      <c r="AM74" s="219">
        <f>SUM(G74:AL74)</f>
        <v>0</v>
      </c>
      <c r="AN74" s="207"/>
      <c r="AO74" s="208"/>
      <c r="AP74" s="242"/>
      <c r="AQ74" s="247" t="s">
        <v>79</v>
      </c>
      <c r="AR74" s="230"/>
      <c r="AS74" s="212">
        <f>SUM(AS60:AS69)</f>
        <v>0</v>
      </c>
      <c r="AT74" s="212">
        <f>SUM(AT60:AT69)</f>
        <v>0</v>
      </c>
      <c r="AU74" s="212">
        <f>SUM(AU60:AU69)</f>
        <v>0</v>
      </c>
      <c r="AV74" s="212">
        <f>SUM(AV60:AV73)</f>
        <v>0</v>
      </c>
      <c r="AW74" s="212">
        <f t="shared" ref="AW74:BW74" si="24">SUM(AW60:AW69)</f>
        <v>0</v>
      </c>
      <c r="AX74" s="212">
        <f t="shared" si="24"/>
        <v>0</v>
      </c>
      <c r="AY74" s="212">
        <f t="shared" si="24"/>
        <v>0</v>
      </c>
      <c r="AZ74" s="212">
        <f t="shared" si="24"/>
        <v>0</v>
      </c>
      <c r="BA74" s="212">
        <f t="shared" si="24"/>
        <v>0</v>
      </c>
      <c r="BB74" s="212">
        <f t="shared" si="24"/>
        <v>0</v>
      </c>
      <c r="BC74" s="212">
        <f t="shared" si="24"/>
        <v>0</v>
      </c>
      <c r="BD74" s="212">
        <f t="shared" si="24"/>
        <v>0</v>
      </c>
      <c r="BE74" s="212">
        <f t="shared" si="24"/>
        <v>0</v>
      </c>
      <c r="BF74" s="212">
        <f t="shared" si="24"/>
        <v>0</v>
      </c>
      <c r="BG74" s="212">
        <f t="shared" si="24"/>
        <v>0</v>
      </c>
      <c r="BH74" s="212">
        <f t="shared" si="24"/>
        <v>0</v>
      </c>
      <c r="BI74" s="212">
        <f t="shared" si="24"/>
        <v>0</v>
      </c>
      <c r="BJ74" s="212">
        <f t="shared" si="24"/>
        <v>0</v>
      </c>
      <c r="BK74" s="212">
        <f t="shared" si="24"/>
        <v>0</v>
      </c>
      <c r="BL74" s="212">
        <f t="shared" si="24"/>
        <v>0</v>
      </c>
      <c r="BM74" s="212">
        <f t="shared" si="24"/>
        <v>0</v>
      </c>
      <c r="BN74" s="212">
        <f t="shared" si="24"/>
        <v>0</v>
      </c>
      <c r="BO74" s="212">
        <f t="shared" si="24"/>
        <v>0</v>
      </c>
      <c r="BP74" s="212">
        <f t="shared" si="24"/>
        <v>0</v>
      </c>
      <c r="BQ74" s="212">
        <f t="shared" si="24"/>
        <v>0</v>
      </c>
      <c r="BR74" s="212">
        <f t="shared" si="24"/>
        <v>0</v>
      </c>
      <c r="BS74" s="212">
        <f t="shared" si="24"/>
        <v>0</v>
      </c>
      <c r="BT74" s="212">
        <f t="shared" si="24"/>
        <v>0</v>
      </c>
      <c r="BU74" s="212">
        <f t="shared" si="24"/>
        <v>0</v>
      </c>
      <c r="BV74" s="212">
        <f t="shared" si="24"/>
        <v>0</v>
      </c>
      <c r="BW74" s="212">
        <f t="shared" si="24"/>
        <v>0</v>
      </c>
      <c r="BX74" s="218"/>
      <c r="BY74" s="219">
        <f>SUM(AS74:BX74)</f>
        <v>0</v>
      </c>
    </row>
    <row r="75" spans="1:77" ht="15.75" thickBot="1">
      <c r="A75" s="190"/>
      <c r="B75" s="190"/>
      <c r="E75" s="196"/>
      <c r="F75" s="196"/>
      <c r="AL75" s="197">
        <f>SUM(AL60:AL74)</f>
        <v>0</v>
      </c>
      <c r="AM75" s="193"/>
      <c r="AO75" s="193"/>
      <c r="AP75" s="190"/>
      <c r="AQ75" s="196"/>
      <c r="AR75" s="196"/>
      <c r="BX75" s="197">
        <f>SUM(BX60:BX74)</f>
        <v>0</v>
      </c>
      <c r="BY75" s="193"/>
    </row>
    <row r="76" spans="1:77" ht="15.75" thickBot="1">
      <c r="AO76" s="193"/>
      <c r="AP76" s="193"/>
      <c r="AQ76" s="193"/>
      <c r="AR76" s="193"/>
      <c r="AS76" s="193"/>
      <c r="AT76" s="193"/>
      <c r="AU76" s="193"/>
      <c r="AV76" s="193"/>
      <c r="AW76" s="193"/>
      <c r="AX76" s="193"/>
      <c r="AY76" s="193"/>
      <c r="AZ76" s="193"/>
      <c r="BA76" s="193"/>
      <c r="BB76" s="193"/>
      <c r="BC76" s="193"/>
      <c r="BD76" s="193"/>
      <c r="BE76" s="193"/>
      <c r="BF76" s="193"/>
      <c r="BG76" s="193"/>
      <c r="BH76" s="193"/>
      <c r="BI76" s="193"/>
      <c r="BJ76" s="193"/>
      <c r="BK76" s="193"/>
      <c r="BL76" s="193"/>
      <c r="BM76" s="193"/>
      <c r="BN76" s="193"/>
      <c r="BO76" s="193"/>
      <c r="BP76" s="193"/>
      <c r="BQ76" s="193"/>
      <c r="BR76" s="193"/>
      <c r="BS76" s="193"/>
      <c r="BT76" s="193"/>
      <c r="BU76" s="193"/>
      <c r="BV76" s="193"/>
      <c r="BW76" s="193"/>
      <c r="BX76" s="193"/>
    </row>
    <row r="77" spans="1:77" ht="18.75" thickBot="1">
      <c r="A77" s="228"/>
      <c r="B77" s="227"/>
      <c r="C77" s="229"/>
      <c r="D77" s="229"/>
      <c r="E77" s="230" t="s">
        <v>64</v>
      </c>
      <c r="F77" s="230"/>
      <c r="G77" s="205">
        <v>1</v>
      </c>
      <c r="H77" s="205">
        <v>2</v>
      </c>
      <c r="I77" s="205">
        <v>3</v>
      </c>
      <c r="J77" s="205">
        <v>4</v>
      </c>
      <c r="K77" s="205">
        <v>5</v>
      </c>
      <c r="L77" s="205">
        <v>6</v>
      </c>
      <c r="M77" s="205">
        <v>7</v>
      </c>
      <c r="N77" s="205">
        <v>8</v>
      </c>
      <c r="O77" s="205">
        <v>9</v>
      </c>
      <c r="P77" s="205">
        <v>10</v>
      </c>
      <c r="Q77" s="205">
        <v>11</v>
      </c>
      <c r="R77" s="205">
        <v>12</v>
      </c>
      <c r="S77" s="205">
        <v>13</v>
      </c>
      <c r="T77" s="205">
        <v>14</v>
      </c>
      <c r="U77" s="205">
        <v>15</v>
      </c>
      <c r="V77" s="205">
        <v>16</v>
      </c>
      <c r="W77" s="205">
        <v>17</v>
      </c>
      <c r="X77" s="205">
        <v>18</v>
      </c>
      <c r="Y77" s="205">
        <v>19</v>
      </c>
      <c r="Z77" s="205">
        <v>20</v>
      </c>
      <c r="AA77" s="205">
        <v>21</v>
      </c>
      <c r="AB77" s="205">
        <v>22</v>
      </c>
      <c r="AC77" s="205">
        <v>23</v>
      </c>
      <c r="AD77" s="205">
        <v>24</v>
      </c>
      <c r="AE77" s="205">
        <v>25</v>
      </c>
      <c r="AF77" s="205">
        <v>26</v>
      </c>
      <c r="AG77" s="205">
        <v>27</v>
      </c>
      <c r="AH77" s="205">
        <v>28</v>
      </c>
      <c r="AI77" s="205">
        <v>29</v>
      </c>
      <c r="AJ77" s="205">
        <v>30</v>
      </c>
      <c r="AK77" s="205">
        <v>31</v>
      </c>
      <c r="AL77" s="233"/>
      <c r="AM77" s="275"/>
      <c r="AN77" s="207"/>
      <c r="AO77" s="193"/>
      <c r="AP77" s="193"/>
      <c r="AQ77" s="193"/>
      <c r="AR77" s="193"/>
      <c r="AS77" s="193"/>
      <c r="AT77" s="193"/>
      <c r="AU77" s="193"/>
      <c r="AV77" s="193"/>
      <c r="AW77" s="193"/>
      <c r="AX77" s="193"/>
      <c r="AY77" s="193"/>
      <c r="AZ77" s="193"/>
      <c r="BA77" s="193"/>
      <c r="BB77" s="193"/>
      <c r="BC77" s="193"/>
      <c r="BD77" s="193"/>
      <c r="BE77" s="193"/>
      <c r="BF77" s="193"/>
      <c r="BG77" s="193"/>
      <c r="BH77" s="193"/>
      <c r="BI77" s="193"/>
      <c r="BJ77" s="193"/>
      <c r="BK77" s="193"/>
      <c r="BL77" s="193"/>
      <c r="BM77" s="193"/>
      <c r="BN77" s="193"/>
      <c r="BO77" s="193"/>
      <c r="BP77" s="193"/>
      <c r="BQ77" s="193"/>
      <c r="BR77" s="193"/>
      <c r="BS77" s="193"/>
      <c r="BT77" s="193"/>
      <c r="BU77" s="193"/>
      <c r="BV77" s="193"/>
      <c r="BW77" s="193"/>
      <c r="BX77" s="193"/>
    </row>
    <row r="78" spans="1:77" ht="18.75" thickBot="1">
      <c r="A78" s="220">
        <v>1</v>
      </c>
      <c r="B78" s="221"/>
      <c r="C78" s="222"/>
      <c r="D78" s="222"/>
      <c r="E78" s="223" t="s">
        <v>80</v>
      </c>
      <c r="F78" s="224" t="s">
        <v>66</v>
      </c>
      <c r="G78" s="212"/>
      <c r="H78" s="212"/>
      <c r="I78" s="212"/>
      <c r="J78" s="234"/>
      <c r="K78" s="210"/>
      <c r="L78" s="210"/>
      <c r="M78" s="212"/>
      <c r="N78" s="212"/>
      <c r="O78" s="212"/>
      <c r="P78" s="212"/>
      <c r="Q78" s="212"/>
      <c r="R78" s="212"/>
      <c r="S78" s="212"/>
      <c r="T78" s="213"/>
      <c r="U78" s="213"/>
      <c r="V78" s="213"/>
      <c r="W78" s="213"/>
      <c r="X78" s="213"/>
      <c r="Y78" s="213"/>
      <c r="Z78" s="213"/>
      <c r="AA78" s="213"/>
      <c r="AB78" s="213"/>
      <c r="AC78" s="213"/>
      <c r="AD78" s="213"/>
      <c r="AE78" s="213"/>
      <c r="AF78" s="213"/>
      <c r="AG78" s="213"/>
      <c r="AH78" s="213"/>
      <c r="AI78" s="213"/>
      <c r="AJ78" s="213"/>
      <c r="AK78" s="213"/>
      <c r="AL78" s="213">
        <f>SUM(G78:AK78)</f>
        <v>0</v>
      </c>
      <c r="AM78" s="276"/>
      <c r="AN78" s="207"/>
      <c r="AO78" s="193"/>
      <c r="AP78" s="193"/>
      <c r="AQ78" s="193"/>
      <c r="AR78" s="193"/>
      <c r="AS78" s="193"/>
      <c r="AT78" s="193"/>
      <c r="AU78" s="193"/>
      <c r="AV78" s="193"/>
      <c r="AW78" s="193"/>
      <c r="AX78" s="193"/>
      <c r="AY78" s="193"/>
      <c r="AZ78" s="193"/>
      <c r="BA78" s="193"/>
      <c r="BB78" s="193"/>
      <c r="BC78" s="193"/>
      <c r="BD78" s="193"/>
      <c r="BE78" s="193"/>
      <c r="BF78" s="193"/>
      <c r="BG78" s="193"/>
      <c r="BH78" s="193"/>
      <c r="BI78" s="193"/>
      <c r="BJ78" s="193"/>
      <c r="BK78" s="193"/>
      <c r="BL78" s="193"/>
      <c r="BM78" s="193"/>
      <c r="BN78" s="193"/>
      <c r="BO78" s="193"/>
      <c r="BP78" s="193"/>
      <c r="BQ78" s="193"/>
      <c r="BR78" s="193"/>
      <c r="BS78" s="193"/>
      <c r="BT78" s="193"/>
      <c r="BU78" s="193"/>
      <c r="BV78" s="193"/>
      <c r="BW78" s="193"/>
      <c r="BX78" s="193"/>
    </row>
    <row r="79" spans="1:77" ht="18.75" thickBot="1">
      <c r="A79" s="220">
        <v>2</v>
      </c>
      <c r="B79" s="221"/>
      <c r="C79" s="222"/>
      <c r="D79" s="222"/>
      <c r="E79" s="223" t="s">
        <v>81</v>
      </c>
      <c r="F79" s="224" t="s">
        <v>66</v>
      </c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3"/>
      <c r="U79" s="213"/>
      <c r="V79" s="213"/>
      <c r="W79" s="213"/>
      <c r="X79" s="213"/>
      <c r="Y79" s="213"/>
      <c r="Z79" s="213"/>
      <c r="AA79" s="213"/>
      <c r="AB79" s="213"/>
      <c r="AC79" s="213"/>
      <c r="AD79" s="213"/>
      <c r="AE79" s="213"/>
      <c r="AF79" s="213"/>
      <c r="AG79" s="213"/>
      <c r="AH79" s="213"/>
      <c r="AI79" s="213"/>
      <c r="AJ79" s="213"/>
      <c r="AK79" s="213"/>
      <c r="AL79" s="213">
        <f>SUM(G79:AK79)</f>
        <v>0</v>
      </c>
      <c r="AM79" s="276"/>
      <c r="AN79" s="207"/>
      <c r="AO79" s="193"/>
      <c r="AP79" s="193"/>
      <c r="AQ79" s="193"/>
      <c r="AR79" s="193"/>
      <c r="AS79" s="193"/>
      <c r="AT79" s="193"/>
      <c r="AU79" s="193"/>
      <c r="AV79" s="193"/>
      <c r="AW79" s="193"/>
      <c r="AX79" s="193"/>
      <c r="AY79" s="193"/>
      <c r="AZ79" s="193"/>
      <c r="BA79" s="193"/>
      <c r="BB79" s="193"/>
      <c r="BC79" s="193"/>
      <c r="BD79" s="193"/>
      <c r="BE79" s="193"/>
      <c r="BF79" s="193"/>
      <c r="BG79" s="193"/>
      <c r="BH79" s="193"/>
      <c r="BI79" s="193"/>
      <c r="BJ79" s="193"/>
      <c r="BK79" s="193"/>
      <c r="BL79" s="193"/>
      <c r="BM79" s="193"/>
      <c r="BN79" s="193"/>
      <c r="BO79" s="193"/>
      <c r="BP79" s="193"/>
      <c r="BQ79" s="193"/>
      <c r="BR79" s="193"/>
      <c r="BS79" s="193"/>
      <c r="BT79" s="193"/>
      <c r="BU79" s="193"/>
      <c r="BV79" s="193"/>
      <c r="BW79" s="193"/>
      <c r="BX79" s="193"/>
    </row>
    <row r="80" spans="1:77" ht="18.75" thickBot="1">
      <c r="A80" s="221"/>
      <c r="B80" s="221"/>
      <c r="C80" s="222"/>
      <c r="D80" s="222"/>
      <c r="E80" s="231" t="s">
        <v>82</v>
      </c>
      <c r="F80" s="230"/>
      <c r="G80" s="212">
        <f t="shared" ref="G80" si="25">SUM(G78:G79)</f>
        <v>0</v>
      </c>
      <c r="H80" s="212">
        <f>SUM(H78:H79)</f>
        <v>0</v>
      </c>
      <c r="I80" s="212">
        <f t="shared" ref="I80:K80" si="26">SUM(I78:I79)</f>
        <v>0</v>
      </c>
      <c r="J80" s="212">
        <f t="shared" si="26"/>
        <v>0</v>
      </c>
      <c r="K80" s="212">
        <f t="shared" si="26"/>
        <v>0</v>
      </c>
      <c r="L80" s="212">
        <f>SUM(L78:L79)</f>
        <v>0</v>
      </c>
      <c r="M80" s="212">
        <f t="shared" ref="M80:AK80" si="27">SUM(M78:M79)</f>
        <v>0</v>
      </c>
      <c r="N80" s="212">
        <f t="shared" si="27"/>
        <v>0</v>
      </c>
      <c r="O80" s="212">
        <f t="shared" si="27"/>
        <v>0</v>
      </c>
      <c r="P80" s="212">
        <f t="shared" si="27"/>
        <v>0</v>
      </c>
      <c r="Q80" s="212">
        <f t="shared" si="27"/>
        <v>0</v>
      </c>
      <c r="R80" s="212">
        <f t="shared" si="27"/>
        <v>0</v>
      </c>
      <c r="S80" s="212">
        <f t="shared" si="27"/>
        <v>0</v>
      </c>
      <c r="T80" s="212">
        <f t="shared" si="27"/>
        <v>0</v>
      </c>
      <c r="U80" s="212">
        <f t="shared" si="27"/>
        <v>0</v>
      </c>
      <c r="V80" s="212">
        <f t="shared" si="27"/>
        <v>0</v>
      </c>
      <c r="W80" s="212">
        <f t="shared" si="27"/>
        <v>0</v>
      </c>
      <c r="X80" s="212">
        <f t="shared" si="27"/>
        <v>0</v>
      </c>
      <c r="Y80" s="212">
        <f t="shared" si="27"/>
        <v>0</v>
      </c>
      <c r="Z80" s="212">
        <f t="shared" si="27"/>
        <v>0</v>
      </c>
      <c r="AA80" s="212">
        <f t="shared" si="27"/>
        <v>0</v>
      </c>
      <c r="AB80" s="212">
        <f t="shared" si="27"/>
        <v>0</v>
      </c>
      <c r="AC80" s="212">
        <f t="shared" si="27"/>
        <v>0</v>
      </c>
      <c r="AD80" s="212">
        <f t="shared" si="27"/>
        <v>0</v>
      </c>
      <c r="AE80" s="212">
        <f t="shared" si="27"/>
        <v>0</v>
      </c>
      <c r="AF80" s="212">
        <f t="shared" si="27"/>
        <v>0</v>
      </c>
      <c r="AG80" s="212">
        <f t="shared" si="27"/>
        <v>0</v>
      </c>
      <c r="AH80" s="212">
        <f t="shared" si="27"/>
        <v>0</v>
      </c>
      <c r="AI80" s="212">
        <f t="shared" si="27"/>
        <v>0</v>
      </c>
      <c r="AJ80" s="212">
        <f t="shared" si="27"/>
        <v>0</v>
      </c>
      <c r="AK80" s="212">
        <f t="shared" si="27"/>
        <v>0</v>
      </c>
      <c r="AL80" s="218"/>
      <c r="AM80" s="235">
        <f>AL78+AL79</f>
        <v>0</v>
      </c>
      <c r="AN80" s="207"/>
      <c r="AO80" s="193"/>
      <c r="AP80" s="193"/>
      <c r="AQ80" s="193"/>
      <c r="AR80" s="193"/>
      <c r="AS80" s="193"/>
      <c r="AT80" s="193"/>
      <c r="AU80" s="193"/>
      <c r="AV80" s="193"/>
      <c r="AW80" s="193"/>
      <c r="AX80" s="193"/>
      <c r="AY80" s="193"/>
      <c r="AZ80" s="193"/>
      <c r="BA80" s="193"/>
      <c r="BB80" s="193"/>
      <c r="BC80" s="193"/>
      <c r="BD80" s="193"/>
      <c r="BE80" s="193"/>
      <c r="BF80" s="193"/>
      <c r="BG80" s="193"/>
      <c r="BH80" s="193"/>
      <c r="BI80" s="193"/>
      <c r="BJ80" s="193"/>
      <c r="BK80" s="193"/>
      <c r="BL80" s="193"/>
      <c r="BM80" s="193"/>
      <c r="BN80" s="193"/>
      <c r="BO80" s="193"/>
      <c r="BP80" s="193"/>
      <c r="BQ80" s="193"/>
      <c r="BR80" s="193"/>
      <c r="BS80" s="193"/>
      <c r="BT80" s="193"/>
      <c r="BU80" s="193"/>
      <c r="BV80" s="193"/>
      <c r="BW80" s="193"/>
      <c r="BX80" s="193"/>
    </row>
    <row r="81" spans="1:76" ht="18.75" thickBot="1">
      <c r="A81" s="190"/>
      <c r="B81" s="190"/>
      <c r="E81" s="198"/>
      <c r="F81" s="199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8"/>
      <c r="AJ81" s="208"/>
      <c r="AK81" s="208"/>
      <c r="AL81" s="236"/>
      <c r="AM81" s="208"/>
      <c r="AN81" s="207"/>
      <c r="AO81" s="193"/>
      <c r="AP81" s="193"/>
      <c r="AQ81" s="193"/>
      <c r="AR81" s="193"/>
      <c r="AS81" s="193"/>
      <c r="AT81" s="193"/>
      <c r="AU81" s="193"/>
      <c r="AV81" s="193"/>
      <c r="AW81" s="193"/>
      <c r="AX81" s="193"/>
      <c r="AY81" s="193"/>
      <c r="AZ81" s="193"/>
      <c r="BA81" s="193"/>
      <c r="BB81" s="193"/>
      <c r="BC81" s="193"/>
      <c r="BD81" s="193"/>
      <c r="BE81" s="193"/>
      <c r="BF81" s="193"/>
      <c r="BG81" s="193"/>
      <c r="BH81" s="193"/>
      <c r="BI81" s="193"/>
      <c r="BJ81" s="193"/>
      <c r="BK81" s="193"/>
      <c r="BL81" s="193"/>
      <c r="BM81" s="193"/>
      <c r="BN81" s="193"/>
      <c r="BO81" s="193"/>
      <c r="BP81" s="193"/>
      <c r="BQ81" s="193"/>
      <c r="BR81" s="193"/>
      <c r="BS81" s="193"/>
      <c r="BT81" s="193"/>
      <c r="BU81" s="193"/>
      <c r="BV81" s="193"/>
      <c r="BW81" s="193"/>
      <c r="BX81" s="193"/>
    </row>
    <row r="82" spans="1:76" ht="18">
      <c r="A82" s="193"/>
      <c r="B82" s="195"/>
      <c r="C82" s="194"/>
      <c r="D82" s="194"/>
      <c r="E82" s="232" t="s">
        <v>83</v>
      </c>
      <c r="F82" s="194"/>
      <c r="G82" s="237">
        <f>G74-G80</f>
        <v>0</v>
      </c>
      <c r="H82" s="238">
        <f t="shared" ref="H82:K82" si="28">H74-H80</f>
        <v>0</v>
      </c>
      <c r="I82" s="238">
        <f t="shared" si="28"/>
        <v>0</v>
      </c>
      <c r="J82" s="238">
        <f t="shared" si="28"/>
        <v>0</v>
      </c>
      <c r="K82" s="238">
        <f t="shared" si="28"/>
        <v>0</v>
      </c>
      <c r="L82" s="238">
        <f>L74-L80</f>
        <v>0</v>
      </c>
      <c r="M82" s="238">
        <f t="shared" ref="M82:AK82" si="29">M74-M80</f>
        <v>0</v>
      </c>
      <c r="N82" s="238">
        <f t="shared" si="29"/>
        <v>0</v>
      </c>
      <c r="O82" s="211">
        <f t="shared" si="29"/>
        <v>0</v>
      </c>
      <c r="P82" s="238">
        <f t="shared" si="29"/>
        <v>0</v>
      </c>
      <c r="Q82" s="238">
        <f t="shared" si="29"/>
        <v>0</v>
      </c>
      <c r="R82" s="238">
        <f t="shared" si="29"/>
        <v>0</v>
      </c>
      <c r="S82" s="238">
        <f t="shared" si="29"/>
        <v>0</v>
      </c>
      <c r="T82" s="238">
        <f t="shared" si="29"/>
        <v>0</v>
      </c>
      <c r="U82" s="238">
        <f t="shared" si="29"/>
        <v>0</v>
      </c>
      <c r="V82" s="238">
        <f t="shared" si="29"/>
        <v>0</v>
      </c>
      <c r="W82" s="238">
        <f t="shared" si="29"/>
        <v>0</v>
      </c>
      <c r="X82" s="238">
        <f t="shared" si="29"/>
        <v>0</v>
      </c>
      <c r="Y82" s="238">
        <f t="shared" si="29"/>
        <v>0</v>
      </c>
      <c r="Z82" s="238">
        <f t="shared" si="29"/>
        <v>0</v>
      </c>
      <c r="AA82" s="238">
        <f t="shared" si="29"/>
        <v>0</v>
      </c>
      <c r="AB82" s="238">
        <f t="shared" si="29"/>
        <v>0</v>
      </c>
      <c r="AC82" s="238">
        <f t="shared" si="29"/>
        <v>0</v>
      </c>
      <c r="AD82" s="238">
        <f t="shared" si="29"/>
        <v>0</v>
      </c>
      <c r="AE82" s="238">
        <f t="shared" si="29"/>
        <v>0</v>
      </c>
      <c r="AF82" s="238">
        <f t="shared" si="29"/>
        <v>0</v>
      </c>
      <c r="AG82" s="238">
        <f t="shared" si="29"/>
        <v>0</v>
      </c>
      <c r="AH82" s="238">
        <f t="shared" si="29"/>
        <v>0</v>
      </c>
      <c r="AI82" s="238">
        <f t="shared" si="29"/>
        <v>0</v>
      </c>
      <c r="AJ82" s="238">
        <f t="shared" si="29"/>
        <v>0</v>
      </c>
      <c r="AK82" s="239">
        <f t="shared" si="29"/>
        <v>0</v>
      </c>
      <c r="AL82" s="240">
        <f>AL78+AL79</f>
        <v>0</v>
      </c>
      <c r="AM82" s="208"/>
      <c r="AN82" s="241">
        <f>AM74-AM80</f>
        <v>0</v>
      </c>
      <c r="AO82" s="193"/>
      <c r="AP82" s="193"/>
      <c r="AQ82" s="193"/>
      <c r="AR82" s="193"/>
      <c r="AS82" s="193"/>
      <c r="AT82" s="193"/>
      <c r="AU82" s="193"/>
      <c r="AV82" s="193"/>
      <c r="AW82" s="193"/>
      <c r="AX82" s="193"/>
      <c r="AY82" s="193"/>
      <c r="AZ82" s="193"/>
      <c r="BA82" s="193"/>
      <c r="BB82" s="193"/>
      <c r="BC82" s="193"/>
      <c r="BD82" s="193"/>
      <c r="BE82" s="193"/>
      <c r="BF82" s="193"/>
      <c r="BG82" s="193"/>
      <c r="BH82" s="193"/>
      <c r="BI82" s="193"/>
      <c r="BJ82" s="193"/>
      <c r="BK82" s="193"/>
      <c r="BL82" s="193"/>
      <c r="BM82" s="193"/>
      <c r="BN82" s="193"/>
      <c r="BO82" s="193"/>
      <c r="BP82" s="193"/>
      <c r="BQ82" s="193"/>
      <c r="BR82" s="193"/>
      <c r="BS82" s="193"/>
      <c r="BT82" s="193"/>
      <c r="BU82" s="193"/>
      <c r="BV82" s="193"/>
      <c r="BW82" s="193"/>
      <c r="BX82" s="193"/>
    </row>
  </sheetData>
  <mergeCells count="3">
    <mergeCell ref="AR2:AS2"/>
    <mergeCell ref="AR31:AS31"/>
    <mergeCell ref="AR58:AS58"/>
  </mergeCells>
  <pageMargins left="0.7" right="0.7" top="0.75" bottom="0.75" header="0.3" footer="0.3"/>
  <pageSetup paperSize="9" scale="25" orientation="portrait" verticalDpi="0" r:id="rId1"/>
  <colBreaks count="1" manualBreakCount="1">
    <brk id="4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1:J59"/>
  <sheetViews>
    <sheetView view="pageBreakPreview" topLeftCell="A28" zoomScaleSheetLayoutView="100" workbookViewId="0">
      <selection activeCell="D39" sqref="D39:J45"/>
    </sheetView>
  </sheetViews>
  <sheetFormatPr defaultRowHeight="12.75"/>
  <cols>
    <col min="1" max="1" width="2.7109375" style="2" customWidth="1"/>
    <col min="2" max="2" width="4.85546875" style="2" customWidth="1"/>
    <col min="3" max="3" width="4.28515625" style="2" customWidth="1"/>
    <col min="4" max="4" width="17" style="2" customWidth="1"/>
    <col min="5" max="5" width="2.5703125" style="2" customWidth="1"/>
    <col min="6" max="6" width="3.85546875" style="2" customWidth="1"/>
    <col min="7" max="7" width="16" style="2" customWidth="1"/>
    <col min="8" max="8" width="2.5703125" style="2" customWidth="1"/>
    <col min="9" max="9" width="3.7109375" style="2" customWidth="1"/>
    <col min="10" max="10" width="16" style="2" customWidth="1"/>
    <col min="11" max="11" width="12.85546875" style="2" customWidth="1"/>
    <col min="12" max="12" width="9.140625" style="2"/>
    <col min="13" max="13" width="15.42578125" style="2" customWidth="1"/>
    <col min="14" max="14" width="9.140625" style="2"/>
    <col min="15" max="15" width="15.85546875" style="2" customWidth="1"/>
    <col min="16" max="254" width="9.140625" style="2"/>
    <col min="255" max="255" width="2.7109375" style="2" customWidth="1"/>
    <col min="256" max="257" width="4.85546875" style="2" customWidth="1"/>
    <col min="258" max="258" width="16" style="2" customWidth="1"/>
    <col min="259" max="259" width="2.5703125" style="2" customWidth="1"/>
    <col min="260" max="260" width="4.85546875" style="2" customWidth="1"/>
    <col min="261" max="261" width="16" style="2" customWidth="1"/>
    <col min="262" max="262" width="2.5703125" style="2" customWidth="1"/>
    <col min="263" max="263" width="4.85546875" style="2" customWidth="1"/>
    <col min="264" max="264" width="16" style="2" customWidth="1"/>
    <col min="265" max="265" width="15.7109375" style="2" customWidth="1"/>
    <col min="266" max="268" width="9.140625" style="2"/>
    <col min="269" max="269" width="15.42578125" style="2" customWidth="1"/>
    <col min="270" max="270" width="9.140625" style="2"/>
    <col min="271" max="271" width="15.85546875" style="2" customWidth="1"/>
    <col min="272" max="510" width="9.140625" style="2"/>
    <col min="511" max="511" width="2.7109375" style="2" customWidth="1"/>
    <col min="512" max="513" width="4.85546875" style="2" customWidth="1"/>
    <col min="514" max="514" width="16" style="2" customWidth="1"/>
    <col min="515" max="515" width="2.5703125" style="2" customWidth="1"/>
    <col min="516" max="516" width="4.85546875" style="2" customWidth="1"/>
    <col min="517" max="517" width="16" style="2" customWidth="1"/>
    <col min="518" max="518" width="2.5703125" style="2" customWidth="1"/>
    <col min="519" max="519" width="4.85546875" style="2" customWidth="1"/>
    <col min="520" max="520" width="16" style="2" customWidth="1"/>
    <col min="521" max="521" width="15.7109375" style="2" customWidth="1"/>
    <col min="522" max="524" width="9.140625" style="2"/>
    <col min="525" max="525" width="15.42578125" style="2" customWidth="1"/>
    <col min="526" max="526" width="9.140625" style="2"/>
    <col min="527" max="527" width="15.85546875" style="2" customWidth="1"/>
    <col min="528" max="766" width="9.140625" style="2"/>
    <col min="767" max="767" width="2.7109375" style="2" customWidth="1"/>
    <col min="768" max="769" width="4.85546875" style="2" customWidth="1"/>
    <col min="770" max="770" width="16" style="2" customWidth="1"/>
    <col min="771" max="771" width="2.5703125" style="2" customWidth="1"/>
    <col min="772" max="772" width="4.85546875" style="2" customWidth="1"/>
    <col min="773" max="773" width="16" style="2" customWidth="1"/>
    <col min="774" max="774" width="2.5703125" style="2" customWidth="1"/>
    <col min="775" max="775" width="4.85546875" style="2" customWidth="1"/>
    <col min="776" max="776" width="16" style="2" customWidth="1"/>
    <col min="777" max="777" width="15.7109375" style="2" customWidth="1"/>
    <col min="778" max="780" width="9.140625" style="2"/>
    <col min="781" max="781" width="15.42578125" style="2" customWidth="1"/>
    <col min="782" max="782" width="9.140625" style="2"/>
    <col min="783" max="783" width="15.85546875" style="2" customWidth="1"/>
    <col min="784" max="1022" width="9.140625" style="2"/>
    <col min="1023" max="1023" width="2.7109375" style="2" customWidth="1"/>
    <col min="1024" max="1025" width="4.85546875" style="2" customWidth="1"/>
    <col min="1026" max="1026" width="16" style="2" customWidth="1"/>
    <col min="1027" max="1027" width="2.5703125" style="2" customWidth="1"/>
    <col min="1028" max="1028" width="4.85546875" style="2" customWidth="1"/>
    <col min="1029" max="1029" width="16" style="2" customWidth="1"/>
    <col min="1030" max="1030" width="2.5703125" style="2" customWidth="1"/>
    <col min="1031" max="1031" width="4.85546875" style="2" customWidth="1"/>
    <col min="1032" max="1032" width="16" style="2" customWidth="1"/>
    <col min="1033" max="1033" width="15.7109375" style="2" customWidth="1"/>
    <col min="1034" max="1036" width="9.140625" style="2"/>
    <col min="1037" max="1037" width="15.42578125" style="2" customWidth="1"/>
    <col min="1038" max="1038" width="9.140625" style="2"/>
    <col min="1039" max="1039" width="15.85546875" style="2" customWidth="1"/>
    <col min="1040" max="1278" width="9.140625" style="2"/>
    <col min="1279" max="1279" width="2.7109375" style="2" customWidth="1"/>
    <col min="1280" max="1281" width="4.85546875" style="2" customWidth="1"/>
    <col min="1282" max="1282" width="16" style="2" customWidth="1"/>
    <col min="1283" max="1283" width="2.5703125" style="2" customWidth="1"/>
    <col min="1284" max="1284" width="4.85546875" style="2" customWidth="1"/>
    <col min="1285" max="1285" width="16" style="2" customWidth="1"/>
    <col min="1286" max="1286" width="2.5703125" style="2" customWidth="1"/>
    <col min="1287" max="1287" width="4.85546875" style="2" customWidth="1"/>
    <col min="1288" max="1288" width="16" style="2" customWidth="1"/>
    <col min="1289" max="1289" width="15.7109375" style="2" customWidth="1"/>
    <col min="1290" max="1292" width="9.140625" style="2"/>
    <col min="1293" max="1293" width="15.42578125" style="2" customWidth="1"/>
    <col min="1294" max="1294" width="9.140625" style="2"/>
    <col min="1295" max="1295" width="15.85546875" style="2" customWidth="1"/>
    <col min="1296" max="1534" width="9.140625" style="2"/>
    <col min="1535" max="1535" width="2.7109375" style="2" customWidth="1"/>
    <col min="1536" max="1537" width="4.85546875" style="2" customWidth="1"/>
    <col min="1538" max="1538" width="16" style="2" customWidth="1"/>
    <col min="1539" max="1539" width="2.5703125" style="2" customWidth="1"/>
    <col min="1540" max="1540" width="4.85546875" style="2" customWidth="1"/>
    <col min="1541" max="1541" width="16" style="2" customWidth="1"/>
    <col min="1542" max="1542" width="2.5703125" style="2" customWidth="1"/>
    <col min="1543" max="1543" width="4.85546875" style="2" customWidth="1"/>
    <col min="1544" max="1544" width="16" style="2" customWidth="1"/>
    <col min="1545" max="1545" width="15.7109375" style="2" customWidth="1"/>
    <col min="1546" max="1548" width="9.140625" style="2"/>
    <col min="1549" max="1549" width="15.42578125" style="2" customWidth="1"/>
    <col min="1550" max="1550" width="9.140625" style="2"/>
    <col min="1551" max="1551" width="15.85546875" style="2" customWidth="1"/>
    <col min="1552" max="1790" width="9.140625" style="2"/>
    <col min="1791" max="1791" width="2.7109375" style="2" customWidth="1"/>
    <col min="1792" max="1793" width="4.85546875" style="2" customWidth="1"/>
    <col min="1794" max="1794" width="16" style="2" customWidth="1"/>
    <col min="1795" max="1795" width="2.5703125" style="2" customWidth="1"/>
    <col min="1796" max="1796" width="4.85546875" style="2" customWidth="1"/>
    <col min="1797" max="1797" width="16" style="2" customWidth="1"/>
    <col min="1798" max="1798" width="2.5703125" style="2" customWidth="1"/>
    <col min="1799" max="1799" width="4.85546875" style="2" customWidth="1"/>
    <col min="1800" max="1800" width="16" style="2" customWidth="1"/>
    <col min="1801" max="1801" width="15.7109375" style="2" customWidth="1"/>
    <col min="1802" max="1804" width="9.140625" style="2"/>
    <col min="1805" max="1805" width="15.42578125" style="2" customWidth="1"/>
    <col min="1806" max="1806" width="9.140625" style="2"/>
    <col min="1807" max="1807" width="15.85546875" style="2" customWidth="1"/>
    <col min="1808" max="2046" width="9.140625" style="2"/>
    <col min="2047" max="2047" width="2.7109375" style="2" customWidth="1"/>
    <col min="2048" max="2049" width="4.85546875" style="2" customWidth="1"/>
    <col min="2050" max="2050" width="16" style="2" customWidth="1"/>
    <col min="2051" max="2051" width="2.5703125" style="2" customWidth="1"/>
    <col min="2052" max="2052" width="4.85546875" style="2" customWidth="1"/>
    <col min="2053" max="2053" width="16" style="2" customWidth="1"/>
    <col min="2054" max="2054" width="2.5703125" style="2" customWidth="1"/>
    <col min="2055" max="2055" width="4.85546875" style="2" customWidth="1"/>
    <col min="2056" max="2056" width="16" style="2" customWidth="1"/>
    <col min="2057" max="2057" width="15.7109375" style="2" customWidth="1"/>
    <col min="2058" max="2060" width="9.140625" style="2"/>
    <col min="2061" max="2061" width="15.42578125" style="2" customWidth="1"/>
    <col min="2062" max="2062" width="9.140625" style="2"/>
    <col min="2063" max="2063" width="15.85546875" style="2" customWidth="1"/>
    <col min="2064" max="2302" width="9.140625" style="2"/>
    <col min="2303" max="2303" width="2.7109375" style="2" customWidth="1"/>
    <col min="2304" max="2305" width="4.85546875" style="2" customWidth="1"/>
    <col min="2306" max="2306" width="16" style="2" customWidth="1"/>
    <col min="2307" max="2307" width="2.5703125" style="2" customWidth="1"/>
    <col min="2308" max="2308" width="4.85546875" style="2" customWidth="1"/>
    <col min="2309" max="2309" width="16" style="2" customWidth="1"/>
    <col min="2310" max="2310" width="2.5703125" style="2" customWidth="1"/>
    <col min="2311" max="2311" width="4.85546875" style="2" customWidth="1"/>
    <col min="2312" max="2312" width="16" style="2" customWidth="1"/>
    <col min="2313" max="2313" width="15.7109375" style="2" customWidth="1"/>
    <col min="2314" max="2316" width="9.140625" style="2"/>
    <col min="2317" max="2317" width="15.42578125" style="2" customWidth="1"/>
    <col min="2318" max="2318" width="9.140625" style="2"/>
    <col min="2319" max="2319" width="15.85546875" style="2" customWidth="1"/>
    <col min="2320" max="2558" width="9.140625" style="2"/>
    <col min="2559" max="2559" width="2.7109375" style="2" customWidth="1"/>
    <col min="2560" max="2561" width="4.85546875" style="2" customWidth="1"/>
    <col min="2562" max="2562" width="16" style="2" customWidth="1"/>
    <col min="2563" max="2563" width="2.5703125" style="2" customWidth="1"/>
    <col min="2564" max="2564" width="4.85546875" style="2" customWidth="1"/>
    <col min="2565" max="2565" width="16" style="2" customWidth="1"/>
    <col min="2566" max="2566" width="2.5703125" style="2" customWidth="1"/>
    <col min="2567" max="2567" width="4.85546875" style="2" customWidth="1"/>
    <col min="2568" max="2568" width="16" style="2" customWidth="1"/>
    <col min="2569" max="2569" width="15.7109375" style="2" customWidth="1"/>
    <col min="2570" max="2572" width="9.140625" style="2"/>
    <col min="2573" max="2573" width="15.42578125" style="2" customWidth="1"/>
    <col min="2574" max="2574" width="9.140625" style="2"/>
    <col min="2575" max="2575" width="15.85546875" style="2" customWidth="1"/>
    <col min="2576" max="2814" width="9.140625" style="2"/>
    <col min="2815" max="2815" width="2.7109375" style="2" customWidth="1"/>
    <col min="2816" max="2817" width="4.85546875" style="2" customWidth="1"/>
    <col min="2818" max="2818" width="16" style="2" customWidth="1"/>
    <col min="2819" max="2819" width="2.5703125" style="2" customWidth="1"/>
    <col min="2820" max="2820" width="4.85546875" style="2" customWidth="1"/>
    <col min="2821" max="2821" width="16" style="2" customWidth="1"/>
    <col min="2822" max="2822" width="2.5703125" style="2" customWidth="1"/>
    <col min="2823" max="2823" width="4.85546875" style="2" customWidth="1"/>
    <col min="2824" max="2824" width="16" style="2" customWidth="1"/>
    <col min="2825" max="2825" width="15.7109375" style="2" customWidth="1"/>
    <col min="2826" max="2828" width="9.140625" style="2"/>
    <col min="2829" max="2829" width="15.42578125" style="2" customWidth="1"/>
    <col min="2830" max="2830" width="9.140625" style="2"/>
    <col min="2831" max="2831" width="15.85546875" style="2" customWidth="1"/>
    <col min="2832" max="3070" width="9.140625" style="2"/>
    <col min="3071" max="3071" width="2.7109375" style="2" customWidth="1"/>
    <col min="3072" max="3073" width="4.85546875" style="2" customWidth="1"/>
    <col min="3074" max="3074" width="16" style="2" customWidth="1"/>
    <col min="3075" max="3075" width="2.5703125" style="2" customWidth="1"/>
    <col min="3076" max="3076" width="4.85546875" style="2" customWidth="1"/>
    <col min="3077" max="3077" width="16" style="2" customWidth="1"/>
    <col min="3078" max="3078" width="2.5703125" style="2" customWidth="1"/>
    <col min="3079" max="3079" width="4.85546875" style="2" customWidth="1"/>
    <col min="3080" max="3080" width="16" style="2" customWidth="1"/>
    <col min="3081" max="3081" width="15.7109375" style="2" customWidth="1"/>
    <col min="3082" max="3084" width="9.140625" style="2"/>
    <col min="3085" max="3085" width="15.42578125" style="2" customWidth="1"/>
    <col min="3086" max="3086" width="9.140625" style="2"/>
    <col min="3087" max="3087" width="15.85546875" style="2" customWidth="1"/>
    <col min="3088" max="3326" width="9.140625" style="2"/>
    <col min="3327" max="3327" width="2.7109375" style="2" customWidth="1"/>
    <col min="3328" max="3329" width="4.85546875" style="2" customWidth="1"/>
    <col min="3330" max="3330" width="16" style="2" customWidth="1"/>
    <col min="3331" max="3331" width="2.5703125" style="2" customWidth="1"/>
    <col min="3332" max="3332" width="4.85546875" style="2" customWidth="1"/>
    <col min="3333" max="3333" width="16" style="2" customWidth="1"/>
    <col min="3334" max="3334" width="2.5703125" style="2" customWidth="1"/>
    <col min="3335" max="3335" width="4.85546875" style="2" customWidth="1"/>
    <col min="3336" max="3336" width="16" style="2" customWidth="1"/>
    <col min="3337" max="3337" width="15.7109375" style="2" customWidth="1"/>
    <col min="3338" max="3340" width="9.140625" style="2"/>
    <col min="3341" max="3341" width="15.42578125" style="2" customWidth="1"/>
    <col min="3342" max="3342" width="9.140625" style="2"/>
    <col min="3343" max="3343" width="15.85546875" style="2" customWidth="1"/>
    <col min="3344" max="3582" width="9.140625" style="2"/>
    <col min="3583" max="3583" width="2.7109375" style="2" customWidth="1"/>
    <col min="3584" max="3585" width="4.85546875" style="2" customWidth="1"/>
    <col min="3586" max="3586" width="16" style="2" customWidth="1"/>
    <col min="3587" max="3587" width="2.5703125" style="2" customWidth="1"/>
    <col min="3588" max="3588" width="4.85546875" style="2" customWidth="1"/>
    <col min="3589" max="3589" width="16" style="2" customWidth="1"/>
    <col min="3590" max="3590" width="2.5703125" style="2" customWidth="1"/>
    <col min="3591" max="3591" width="4.85546875" style="2" customWidth="1"/>
    <col min="3592" max="3592" width="16" style="2" customWidth="1"/>
    <col min="3593" max="3593" width="15.7109375" style="2" customWidth="1"/>
    <col min="3594" max="3596" width="9.140625" style="2"/>
    <col min="3597" max="3597" width="15.42578125" style="2" customWidth="1"/>
    <col min="3598" max="3598" width="9.140625" style="2"/>
    <col min="3599" max="3599" width="15.85546875" style="2" customWidth="1"/>
    <col min="3600" max="3838" width="9.140625" style="2"/>
    <col min="3839" max="3839" width="2.7109375" style="2" customWidth="1"/>
    <col min="3840" max="3841" width="4.85546875" style="2" customWidth="1"/>
    <col min="3842" max="3842" width="16" style="2" customWidth="1"/>
    <col min="3843" max="3843" width="2.5703125" style="2" customWidth="1"/>
    <col min="3844" max="3844" width="4.85546875" style="2" customWidth="1"/>
    <col min="3845" max="3845" width="16" style="2" customWidth="1"/>
    <col min="3846" max="3846" width="2.5703125" style="2" customWidth="1"/>
    <col min="3847" max="3847" width="4.85546875" style="2" customWidth="1"/>
    <col min="3848" max="3848" width="16" style="2" customWidth="1"/>
    <col min="3849" max="3849" width="15.7109375" style="2" customWidth="1"/>
    <col min="3850" max="3852" width="9.140625" style="2"/>
    <col min="3853" max="3853" width="15.42578125" style="2" customWidth="1"/>
    <col min="3854" max="3854" width="9.140625" style="2"/>
    <col min="3855" max="3855" width="15.85546875" style="2" customWidth="1"/>
    <col min="3856" max="4094" width="9.140625" style="2"/>
    <col min="4095" max="4095" width="2.7109375" style="2" customWidth="1"/>
    <col min="4096" max="4097" width="4.85546875" style="2" customWidth="1"/>
    <col min="4098" max="4098" width="16" style="2" customWidth="1"/>
    <col min="4099" max="4099" width="2.5703125" style="2" customWidth="1"/>
    <col min="4100" max="4100" width="4.85546875" style="2" customWidth="1"/>
    <col min="4101" max="4101" width="16" style="2" customWidth="1"/>
    <col min="4102" max="4102" width="2.5703125" style="2" customWidth="1"/>
    <col min="4103" max="4103" width="4.85546875" style="2" customWidth="1"/>
    <col min="4104" max="4104" width="16" style="2" customWidth="1"/>
    <col min="4105" max="4105" width="15.7109375" style="2" customWidth="1"/>
    <col min="4106" max="4108" width="9.140625" style="2"/>
    <col min="4109" max="4109" width="15.42578125" style="2" customWidth="1"/>
    <col min="4110" max="4110" width="9.140625" style="2"/>
    <col min="4111" max="4111" width="15.85546875" style="2" customWidth="1"/>
    <col min="4112" max="4350" width="9.140625" style="2"/>
    <col min="4351" max="4351" width="2.7109375" style="2" customWidth="1"/>
    <col min="4352" max="4353" width="4.85546875" style="2" customWidth="1"/>
    <col min="4354" max="4354" width="16" style="2" customWidth="1"/>
    <col min="4355" max="4355" width="2.5703125" style="2" customWidth="1"/>
    <col min="4356" max="4356" width="4.85546875" style="2" customWidth="1"/>
    <col min="4357" max="4357" width="16" style="2" customWidth="1"/>
    <col min="4358" max="4358" width="2.5703125" style="2" customWidth="1"/>
    <col min="4359" max="4359" width="4.85546875" style="2" customWidth="1"/>
    <col min="4360" max="4360" width="16" style="2" customWidth="1"/>
    <col min="4361" max="4361" width="15.7109375" style="2" customWidth="1"/>
    <col min="4362" max="4364" width="9.140625" style="2"/>
    <col min="4365" max="4365" width="15.42578125" style="2" customWidth="1"/>
    <col min="4366" max="4366" width="9.140625" style="2"/>
    <col min="4367" max="4367" width="15.85546875" style="2" customWidth="1"/>
    <col min="4368" max="4606" width="9.140625" style="2"/>
    <col min="4607" max="4607" width="2.7109375" style="2" customWidth="1"/>
    <col min="4608" max="4609" width="4.85546875" style="2" customWidth="1"/>
    <col min="4610" max="4610" width="16" style="2" customWidth="1"/>
    <col min="4611" max="4611" width="2.5703125" style="2" customWidth="1"/>
    <col min="4612" max="4612" width="4.85546875" style="2" customWidth="1"/>
    <col min="4613" max="4613" width="16" style="2" customWidth="1"/>
    <col min="4614" max="4614" width="2.5703125" style="2" customWidth="1"/>
    <col min="4615" max="4615" width="4.85546875" style="2" customWidth="1"/>
    <col min="4616" max="4616" width="16" style="2" customWidth="1"/>
    <col min="4617" max="4617" width="15.7109375" style="2" customWidth="1"/>
    <col min="4618" max="4620" width="9.140625" style="2"/>
    <col min="4621" max="4621" width="15.42578125" style="2" customWidth="1"/>
    <col min="4622" max="4622" width="9.140625" style="2"/>
    <col min="4623" max="4623" width="15.85546875" style="2" customWidth="1"/>
    <col min="4624" max="4862" width="9.140625" style="2"/>
    <col min="4863" max="4863" width="2.7109375" style="2" customWidth="1"/>
    <col min="4864" max="4865" width="4.85546875" style="2" customWidth="1"/>
    <col min="4866" max="4866" width="16" style="2" customWidth="1"/>
    <col min="4867" max="4867" width="2.5703125" style="2" customWidth="1"/>
    <col min="4868" max="4868" width="4.85546875" style="2" customWidth="1"/>
    <col min="4869" max="4869" width="16" style="2" customWidth="1"/>
    <col min="4870" max="4870" width="2.5703125" style="2" customWidth="1"/>
    <col min="4871" max="4871" width="4.85546875" style="2" customWidth="1"/>
    <col min="4872" max="4872" width="16" style="2" customWidth="1"/>
    <col min="4873" max="4873" width="15.7109375" style="2" customWidth="1"/>
    <col min="4874" max="4876" width="9.140625" style="2"/>
    <col min="4877" max="4877" width="15.42578125" style="2" customWidth="1"/>
    <col min="4878" max="4878" width="9.140625" style="2"/>
    <col min="4879" max="4879" width="15.85546875" style="2" customWidth="1"/>
    <col min="4880" max="5118" width="9.140625" style="2"/>
    <col min="5119" max="5119" width="2.7109375" style="2" customWidth="1"/>
    <col min="5120" max="5121" width="4.85546875" style="2" customWidth="1"/>
    <col min="5122" max="5122" width="16" style="2" customWidth="1"/>
    <col min="5123" max="5123" width="2.5703125" style="2" customWidth="1"/>
    <col min="5124" max="5124" width="4.85546875" style="2" customWidth="1"/>
    <col min="5125" max="5125" width="16" style="2" customWidth="1"/>
    <col min="5126" max="5126" width="2.5703125" style="2" customWidth="1"/>
    <col min="5127" max="5127" width="4.85546875" style="2" customWidth="1"/>
    <col min="5128" max="5128" width="16" style="2" customWidth="1"/>
    <col min="5129" max="5129" width="15.7109375" style="2" customWidth="1"/>
    <col min="5130" max="5132" width="9.140625" style="2"/>
    <col min="5133" max="5133" width="15.42578125" style="2" customWidth="1"/>
    <col min="5134" max="5134" width="9.140625" style="2"/>
    <col min="5135" max="5135" width="15.85546875" style="2" customWidth="1"/>
    <col min="5136" max="5374" width="9.140625" style="2"/>
    <col min="5375" max="5375" width="2.7109375" style="2" customWidth="1"/>
    <col min="5376" max="5377" width="4.85546875" style="2" customWidth="1"/>
    <col min="5378" max="5378" width="16" style="2" customWidth="1"/>
    <col min="5379" max="5379" width="2.5703125" style="2" customWidth="1"/>
    <col min="5380" max="5380" width="4.85546875" style="2" customWidth="1"/>
    <col min="5381" max="5381" width="16" style="2" customWidth="1"/>
    <col min="5382" max="5382" width="2.5703125" style="2" customWidth="1"/>
    <col min="5383" max="5383" width="4.85546875" style="2" customWidth="1"/>
    <col min="5384" max="5384" width="16" style="2" customWidth="1"/>
    <col min="5385" max="5385" width="15.7109375" style="2" customWidth="1"/>
    <col min="5386" max="5388" width="9.140625" style="2"/>
    <col min="5389" max="5389" width="15.42578125" style="2" customWidth="1"/>
    <col min="5390" max="5390" width="9.140625" style="2"/>
    <col min="5391" max="5391" width="15.85546875" style="2" customWidth="1"/>
    <col min="5392" max="5630" width="9.140625" style="2"/>
    <col min="5631" max="5631" width="2.7109375" style="2" customWidth="1"/>
    <col min="5632" max="5633" width="4.85546875" style="2" customWidth="1"/>
    <col min="5634" max="5634" width="16" style="2" customWidth="1"/>
    <col min="5635" max="5635" width="2.5703125" style="2" customWidth="1"/>
    <col min="5636" max="5636" width="4.85546875" style="2" customWidth="1"/>
    <col min="5637" max="5637" width="16" style="2" customWidth="1"/>
    <col min="5638" max="5638" width="2.5703125" style="2" customWidth="1"/>
    <col min="5639" max="5639" width="4.85546875" style="2" customWidth="1"/>
    <col min="5640" max="5640" width="16" style="2" customWidth="1"/>
    <col min="5641" max="5641" width="15.7109375" style="2" customWidth="1"/>
    <col min="5642" max="5644" width="9.140625" style="2"/>
    <col min="5645" max="5645" width="15.42578125" style="2" customWidth="1"/>
    <col min="5646" max="5646" width="9.140625" style="2"/>
    <col min="5647" max="5647" width="15.85546875" style="2" customWidth="1"/>
    <col min="5648" max="5886" width="9.140625" style="2"/>
    <col min="5887" max="5887" width="2.7109375" style="2" customWidth="1"/>
    <col min="5888" max="5889" width="4.85546875" style="2" customWidth="1"/>
    <col min="5890" max="5890" width="16" style="2" customWidth="1"/>
    <col min="5891" max="5891" width="2.5703125" style="2" customWidth="1"/>
    <col min="5892" max="5892" width="4.85546875" style="2" customWidth="1"/>
    <col min="5893" max="5893" width="16" style="2" customWidth="1"/>
    <col min="5894" max="5894" width="2.5703125" style="2" customWidth="1"/>
    <col min="5895" max="5895" width="4.85546875" style="2" customWidth="1"/>
    <col min="5896" max="5896" width="16" style="2" customWidth="1"/>
    <col min="5897" max="5897" width="15.7109375" style="2" customWidth="1"/>
    <col min="5898" max="5900" width="9.140625" style="2"/>
    <col min="5901" max="5901" width="15.42578125" style="2" customWidth="1"/>
    <col min="5902" max="5902" width="9.140625" style="2"/>
    <col min="5903" max="5903" width="15.85546875" style="2" customWidth="1"/>
    <col min="5904" max="6142" width="9.140625" style="2"/>
    <col min="6143" max="6143" width="2.7109375" style="2" customWidth="1"/>
    <col min="6144" max="6145" width="4.85546875" style="2" customWidth="1"/>
    <col min="6146" max="6146" width="16" style="2" customWidth="1"/>
    <col min="6147" max="6147" width="2.5703125" style="2" customWidth="1"/>
    <col min="6148" max="6148" width="4.85546875" style="2" customWidth="1"/>
    <col min="6149" max="6149" width="16" style="2" customWidth="1"/>
    <col min="6150" max="6150" width="2.5703125" style="2" customWidth="1"/>
    <col min="6151" max="6151" width="4.85546875" style="2" customWidth="1"/>
    <col min="6152" max="6152" width="16" style="2" customWidth="1"/>
    <col min="6153" max="6153" width="15.7109375" style="2" customWidth="1"/>
    <col min="6154" max="6156" width="9.140625" style="2"/>
    <col min="6157" max="6157" width="15.42578125" style="2" customWidth="1"/>
    <col min="6158" max="6158" width="9.140625" style="2"/>
    <col min="6159" max="6159" width="15.85546875" style="2" customWidth="1"/>
    <col min="6160" max="6398" width="9.140625" style="2"/>
    <col min="6399" max="6399" width="2.7109375" style="2" customWidth="1"/>
    <col min="6400" max="6401" width="4.85546875" style="2" customWidth="1"/>
    <col min="6402" max="6402" width="16" style="2" customWidth="1"/>
    <col min="6403" max="6403" width="2.5703125" style="2" customWidth="1"/>
    <col min="6404" max="6404" width="4.85546875" style="2" customWidth="1"/>
    <col min="6405" max="6405" width="16" style="2" customWidth="1"/>
    <col min="6406" max="6406" width="2.5703125" style="2" customWidth="1"/>
    <col min="6407" max="6407" width="4.85546875" style="2" customWidth="1"/>
    <col min="6408" max="6408" width="16" style="2" customWidth="1"/>
    <col min="6409" max="6409" width="15.7109375" style="2" customWidth="1"/>
    <col min="6410" max="6412" width="9.140625" style="2"/>
    <col min="6413" max="6413" width="15.42578125" style="2" customWidth="1"/>
    <col min="6414" max="6414" width="9.140625" style="2"/>
    <col min="6415" max="6415" width="15.85546875" style="2" customWidth="1"/>
    <col min="6416" max="6654" width="9.140625" style="2"/>
    <col min="6655" max="6655" width="2.7109375" style="2" customWidth="1"/>
    <col min="6656" max="6657" width="4.85546875" style="2" customWidth="1"/>
    <col min="6658" max="6658" width="16" style="2" customWidth="1"/>
    <col min="6659" max="6659" width="2.5703125" style="2" customWidth="1"/>
    <col min="6660" max="6660" width="4.85546875" style="2" customWidth="1"/>
    <col min="6661" max="6661" width="16" style="2" customWidth="1"/>
    <col min="6662" max="6662" width="2.5703125" style="2" customWidth="1"/>
    <col min="6663" max="6663" width="4.85546875" style="2" customWidth="1"/>
    <col min="6664" max="6664" width="16" style="2" customWidth="1"/>
    <col min="6665" max="6665" width="15.7109375" style="2" customWidth="1"/>
    <col min="6666" max="6668" width="9.140625" style="2"/>
    <col min="6669" max="6669" width="15.42578125" style="2" customWidth="1"/>
    <col min="6670" max="6670" width="9.140625" style="2"/>
    <col min="6671" max="6671" width="15.85546875" style="2" customWidth="1"/>
    <col min="6672" max="6910" width="9.140625" style="2"/>
    <col min="6911" max="6911" width="2.7109375" style="2" customWidth="1"/>
    <col min="6912" max="6913" width="4.85546875" style="2" customWidth="1"/>
    <col min="6914" max="6914" width="16" style="2" customWidth="1"/>
    <col min="6915" max="6915" width="2.5703125" style="2" customWidth="1"/>
    <col min="6916" max="6916" width="4.85546875" style="2" customWidth="1"/>
    <col min="6917" max="6917" width="16" style="2" customWidth="1"/>
    <col min="6918" max="6918" width="2.5703125" style="2" customWidth="1"/>
    <col min="6919" max="6919" width="4.85546875" style="2" customWidth="1"/>
    <col min="6920" max="6920" width="16" style="2" customWidth="1"/>
    <col min="6921" max="6921" width="15.7109375" style="2" customWidth="1"/>
    <col min="6922" max="6924" width="9.140625" style="2"/>
    <col min="6925" max="6925" width="15.42578125" style="2" customWidth="1"/>
    <col min="6926" max="6926" width="9.140625" style="2"/>
    <col min="6927" max="6927" width="15.85546875" style="2" customWidth="1"/>
    <col min="6928" max="7166" width="9.140625" style="2"/>
    <col min="7167" max="7167" width="2.7109375" style="2" customWidth="1"/>
    <col min="7168" max="7169" width="4.85546875" style="2" customWidth="1"/>
    <col min="7170" max="7170" width="16" style="2" customWidth="1"/>
    <col min="7171" max="7171" width="2.5703125" style="2" customWidth="1"/>
    <col min="7172" max="7172" width="4.85546875" style="2" customWidth="1"/>
    <col min="7173" max="7173" width="16" style="2" customWidth="1"/>
    <col min="7174" max="7174" width="2.5703125" style="2" customWidth="1"/>
    <col min="7175" max="7175" width="4.85546875" style="2" customWidth="1"/>
    <col min="7176" max="7176" width="16" style="2" customWidth="1"/>
    <col min="7177" max="7177" width="15.7109375" style="2" customWidth="1"/>
    <col min="7178" max="7180" width="9.140625" style="2"/>
    <col min="7181" max="7181" width="15.42578125" style="2" customWidth="1"/>
    <col min="7182" max="7182" width="9.140625" style="2"/>
    <col min="7183" max="7183" width="15.85546875" style="2" customWidth="1"/>
    <col min="7184" max="7422" width="9.140625" style="2"/>
    <col min="7423" max="7423" width="2.7109375" style="2" customWidth="1"/>
    <col min="7424" max="7425" width="4.85546875" style="2" customWidth="1"/>
    <col min="7426" max="7426" width="16" style="2" customWidth="1"/>
    <col min="7427" max="7427" width="2.5703125" style="2" customWidth="1"/>
    <col min="7428" max="7428" width="4.85546875" style="2" customWidth="1"/>
    <col min="7429" max="7429" width="16" style="2" customWidth="1"/>
    <col min="7430" max="7430" width="2.5703125" style="2" customWidth="1"/>
    <col min="7431" max="7431" width="4.85546875" style="2" customWidth="1"/>
    <col min="7432" max="7432" width="16" style="2" customWidth="1"/>
    <col min="7433" max="7433" width="15.7109375" style="2" customWidth="1"/>
    <col min="7434" max="7436" width="9.140625" style="2"/>
    <col min="7437" max="7437" width="15.42578125" style="2" customWidth="1"/>
    <col min="7438" max="7438" width="9.140625" style="2"/>
    <col min="7439" max="7439" width="15.85546875" style="2" customWidth="1"/>
    <col min="7440" max="7678" width="9.140625" style="2"/>
    <col min="7679" max="7679" width="2.7109375" style="2" customWidth="1"/>
    <col min="7680" max="7681" width="4.85546875" style="2" customWidth="1"/>
    <col min="7682" max="7682" width="16" style="2" customWidth="1"/>
    <col min="7683" max="7683" width="2.5703125" style="2" customWidth="1"/>
    <col min="7684" max="7684" width="4.85546875" style="2" customWidth="1"/>
    <col min="7685" max="7685" width="16" style="2" customWidth="1"/>
    <col min="7686" max="7686" width="2.5703125" style="2" customWidth="1"/>
    <col min="7687" max="7687" width="4.85546875" style="2" customWidth="1"/>
    <col min="7688" max="7688" width="16" style="2" customWidth="1"/>
    <col min="7689" max="7689" width="15.7109375" style="2" customWidth="1"/>
    <col min="7690" max="7692" width="9.140625" style="2"/>
    <col min="7693" max="7693" width="15.42578125" style="2" customWidth="1"/>
    <col min="7694" max="7694" width="9.140625" style="2"/>
    <col min="7695" max="7695" width="15.85546875" style="2" customWidth="1"/>
    <col min="7696" max="7934" width="9.140625" style="2"/>
    <col min="7935" max="7935" width="2.7109375" style="2" customWidth="1"/>
    <col min="7936" max="7937" width="4.85546875" style="2" customWidth="1"/>
    <col min="7938" max="7938" width="16" style="2" customWidth="1"/>
    <col min="7939" max="7939" width="2.5703125" style="2" customWidth="1"/>
    <col min="7940" max="7940" width="4.85546875" style="2" customWidth="1"/>
    <col min="7941" max="7941" width="16" style="2" customWidth="1"/>
    <col min="7942" max="7942" width="2.5703125" style="2" customWidth="1"/>
    <col min="7943" max="7943" width="4.85546875" style="2" customWidth="1"/>
    <col min="7944" max="7944" width="16" style="2" customWidth="1"/>
    <col min="7945" max="7945" width="15.7109375" style="2" customWidth="1"/>
    <col min="7946" max="7948" width="9.140625" style="2"/>
    <col min="7949" max="7949" width="15.42578125" style="2" customWidth="1"/>
    <col min="7950" max="7950" width="9.140625" style="2"/>
    <col min="7951" max="7951" width="15.85546875" style="2" customWidth="1"/>
    <col min="7952" max="8190" width="9.140625" style="2"/>
    <col min="8191" max="8191" width="2.7109375" style="2" customWidth="1"/>
    <col min="8192" max="8193" width="4.85546875" style="2" customWidth="1"/>
    <col min="8194" max="8194" width="16" style="2" customWidth="1"/>
    <col min="8195" max="8195" width="2.5703125" style="2" customWidth="1"/>
    <col min="8196" max="8196" width="4.85546875" style="2" customWidth="1"/>
    <col min="8197" max="8197" width="16" style="2" customWidth="1"/>
    <col min="8198" max="8198" width="2.5703125" style="2" customWidth="1"/>
    <col min="8199" max="8199" width="4.85546875" style="2" customWidth="1"/>
    <col min="8200" max="8200" width="16" style="2" customWidth="1"/>
    <col min="8201" max="8201" width="15.7109375" style="2" customWidth="1"/>
    <col min="8202" max="8204" width="9.140625" style="2"/>
    <col min="8205" max="8205" width="15.42578125" style="2" customWidth="1"/>
    <col min="8206" max="8206" width="9.140625" style="2"/>
    <col min="8207" max="8207" width="15.85546875" style="2" customWidth="1"/>
    <col min="8208" max="8446" width="9.140625" style="2"/>
    <col min="8447" max="8447" width="2.7109375" style="2" customWidth="1"/>
    <col min="8448" max="8449" width="4.85546875" style="2" customWidth="1"/>
    <col min="8450" max="8450" width="16" style="2" customWidth="1"/>
    <col min="8451" max="8451" width="2.5703125" style="2" customWidth="1"/>
    <col min="8452" max="8452" width="4.85546875" style="2" customWidth="1"/>
    <col min="8453" max="8453" width="16" style="2" customWidth="1"/>
    <col min="8454" max="8454" width="2.5703125" style="2" customWidth="1"/>
    <col min="8455" max="8455" width="4.85546875" style="2" customWidth="1"/>
    <col min="8456" max="8456" width="16" style="2" customWidth="1"/>
    <col min="8457" max="8457" width="15.7109375" style="2" customWidth="1"/>
    <col min="8458" max="8460" width="9.140625" style="2"/>
    <col min="8461" max="8461" width="15.42578125" style="2" customWidth="1"/>
    <col min="8462" max="8462" width="9.140625" style="2"/>
    <col min="8463" max="8463" width="15.85546875" style="2" customWidth="1"/>
    <col min="8464" max="8702" width="9.140625" style="2"/>
    <col min="8703" max="8703" width="2.7109375" style="2" customWidth="1"/>
    <col min="8704" max="8705" width="4.85546875" style="2" customWidth="1"/>
    <col min="8706" max="8706" width="16" style="2" customWidth="1"/>
    <col min="8707" max="8707" width="2.5703125" style="2" customWidth="1"/>
    <col min="8708" max="8708" width="4.85546875" style="2" customWidth="1"/>
    <col min="8709" max="8709" width="16" style="2" customWidth="1"/>
    <col min="8710" max="8710" width="2.5703125" style="2" customWidth="1"/>
    <col min="8711" max="8711" width="4.85546875" style="2" customWidth="1"/>
    <col min="8712" max="8712" width="16" style="2" customWidth="1"/>
    <col min="8713" max="8713" width="15.7109375" style="2" customWidth="1"/>
    <col min="8714" max="8716" width="9.140625" style="2"/>
    <col min="8717" max="8717" width="15.42578125" style="2" customWidth="1"/>
    <col min="8718" max="8718" width="9.140625" style="2"/>
    <col min="8719" max="8719" width="15.85546875" style="2" customWidth="1"/>
    <col min="8720" max="8958" width="9.140625" style="2"/>
    <col min="8959" max="8959" width="2.7109375" style="2" customWidth="1"/>
    <col min="8960" max="8961" width="4.85546875" style="2" customWidth="1"/>
    <col min="8962" max="8962" width="16" style="2" customWidth="1"/>
    <col min="8963" max="8963" width="2.5703125" style="2" customWidth="1"/>
    <col min="8964" max="8964" width="4.85546875" style="2" customWidth="1"/>
    <col min="8965" max="8965" width="16" style="2" customWidth="1"/>
    <col min="8966" max="8966" width="2.5703125" style="2" customWidth="1"/>
    <col min="8967" max="8967" width="4.85546875" style="2" customWidth="1"/>
    <col min="8968" max="8968" width="16" style="2" customWidth="1"/>
    <col min="8969" max="8969" width="15.7109375" style="2" customWidth="1"/>
    <col min="8970" max="8972" width="9.140625" style="2"/>
    <col min="8973" max="8973" width="15.42578125" style="2" customWidth="1"/>
    <col min="8974" max="8974" width="9.140625" style="2"/>
    <col min="8975" max="8975" width="15.85546875" style="2" customWidth="1"/>
    <col min="8976" max="9214" width="9.140625" style="2"/>
    <col min="9215" max="9215" width="2.7109375" style="2" customWidth="1"/>
    <col min="9216" max="9217" width="4.85546875" style="2" customWidth="1"/>
    <col min="9218" max="9218" width="16" style="2" customWidth="1"/>
    <col min="9219" max="9219" width="2.5703125" style="2" customWidth="1"/>
    <col min="9220" max="9220" width="4.85546875" style="2" customWidth="1"/>
    <col min="9221" max="9221" width="16" style="2" customWidth="1"/>
    <col min="9222" max="9222" width="2.5703125" style="2" customWidth="1"/>
    <col min="9223" max="9223" width="4.85546875" style="2" customWidth="1"/>
    <col min="9224" max="9224" width="16" style="2" customWidth="1"/>
    <col min="9225" max="9225" width="15.7109375" style="2" customWidth="1"/>
    <col min="9226" max="9228" width="9.140625" style="2"/>
    <col min="9229" max="9229" width="15.42578125" style="2" customWidth="1"/>
    <col min="9230" max="9230" width="9.140625" style="2"/>
    <col min="9231" max="9231" width="15.85546875" style="2" customWidth="1"/>
    <col min="9232" max="9470" width="9.140625" style="2"/>
    <col min="9471" max="9471" width="2.7109375" style="2" customWidth="1"/>
    <col min="9472" max="9473" width="4.85546875" style="2" customWidth="1"/>
    <col min="9474" max="9474" width="16" style="2" customWidth="1"/>
    <col min="9475" max="9475" width="2.5703125" style="2" customWidth="1"/>
    <col min="9476" max="9476" width="4.85546875" style="2" customWidth="1"/>
    <col min="9477" max="9477" width="16" style="2" customWidth="1"/>
    <col min="9478" max="9478" width="2.5703125" style="2" customWidth="1"/>
    <col min="9479" max="9479" width="4.85546875" style="2" customWidth="1"/>
    <col min="9480" max="9480" width="16" style="2" customWidth="1"/>
    <col min="9481" max="9481" width="15.7109375" style="2" customWidth="1"/>
    <col min="9482" max="9484" width="9.140625" style="2"/>
    <col min="9485" max="9485" width="15.42578125" style="2" customWidth="1"/>
    <col min="9486" max="9486" width="9.140625" style="2"/>
    <col min="9487" max="9487" width="15.85546875" style="2" customWidth="1"/>
    <col min="9488" max="9726" width="9.140625" style="2"/>
    <col min="9727" max="9727" width="2.7109375" style="2" customWidth="1"/>
    <col min="9728" max="9729" width="4.85546875" style="2" customWidth="1"/>
    <col min="9730" max="9730" width="16" style="2" customWidth="1"/>
    <col min="9731" max="9731" width="2.5703125" style="2" customWidth="1"/>
    <col min="9732" max="9732" width="4.85546875" style="2" customWidth="1"/>
    <col min="9733" max="9733" width="16" style="2" customWidth="1"/>
    <col min="9734" max="9734" width="2.5703125" style="2" customWidth="1"/>
    <col min="9735" max="9735" width="4.85546875" style="2" customWidth="1"/>
    <col min="9736" max="9736" width="16" style="2" customWidth="1"/>
    <col min="9737" max="9737" width="15.7109375" style="2" customWidth="1"/>
    <col min="9738" max="9740" width="9.140625" style="2"/>
    <col min="9741" max="9741" width="15.42578125" style="2" customWidth="1"/>
    <col min="9742" max="9742" width="9.140625" style="2"/>
    <col min="9743" max="9743" width="15.85546875" style="2" customWidth="1"/>
    <col min="9744" max="9982" width="9.140625" style="2"/>
    <col min="9983" max="9983" width="2.7109375" style="2" customWidth="1"/>
    <col min="9984" max="9985" width="4.85546875" style="2" customWidth="1"/>
    <col min="9986" max="9986" width="16" style="2" customWidth="1"/>
    <col min="9987" max="9987" width="2.5703125" style="2" customWidth="1"/>
    <col min="9988" max="9988" width="4.85546875" style="2" customWidth="1"/>
    <col min="9989" max="9989" width="16" style="2" customWidth="1"/>
    <col min="9990" max="9990" width="2.5703125" style="2" customWidth="1"/>
    <col min="9991" max="9991" width="4.85546875" style="2" customWidth="1"/>
    <col min="9992" max="9992" width="16" style="2" customWidth="1"/>
    <col min="9993" max="9993" width="15.7109375" style="2" customWidth="1"/>
    <col min="9994" max="9996" width="9.140625" style="2"/>
    <col min="9997" max="9997" width="15.42578125" style="2" customWidth="1"/>
    <col min="9998" max="9998" width="9.140625" style="2"/>
    <col min="9999" max="9999" width="15.85546875" style="2" customWidth="1"/>
    <col min="10000" max="10238" width="9.140625" style="2"/>
    <col min="10239" max="10239" width="2.7109375" style="2" customWidth="1"/>
    <col min="10240" max="10241" width="4.85546875" style="2" customWidth="1"/>
    <col min="10242" max="10242" width="16" style="2" customWidth="1"/>
    <col min="10243" max="10243" width="2.5703125" style="2" customWidth="1"/>
    <col min="10244" max="10244" width="4.85546875" style="2" customWidth="1"/>
    <col min="10245" max="10245" width="16" style="2" customWidth="1"/>
    <col min="10246" max="10246" width="2.5703125" style="2" customWidth="1"/>
    <col min="10247" max="10247" width="4.85546875" style="2" customWidth="1"/>
    <col min="10248" max="10248" width="16" style="2" customWidth="1"/>
    <col min="10249" max="10249" width="15.7109375" style="2" customWidth="1"/>
    <col min="10250" max="10252" width="9.140625" style="2"/>
    <col min="10253" max="10253" width="15.42578125" style="2" customWidth="1"/>
    <col min="10254" max="10254" width="9.140625" style="2"/>
    <col min="10255" max="10255" width="15.85546875" style="2" customWidth="1"/>
    <col min="10256" max="10494" width="9.140625" style="2"/>
    <col min="10495" max="10495" width="2.7109375" style="2" customWidth="1"/>
    <col min="10496" max="10497" width="4.85546875" style="2" customWidth="1"/>
    <col min="10498" max="10498" width="16" style="2" customWidth="1"/>
    <col min="10499" max="10499" width="2.5703125" style="2" customWidth="1"/>
    <col min="10500" max="10500" width="4.85546875" style="2" customWidth="1"/>
    <col min="10501" max="10501" width="16" style="2" customWidth="1"/>
    <col min="10502" max="10502" width="2.5703125" style="2" customWidth="1"/>
    <col min="10503" max="10503" width="4.85546875" style="2" customWidth="1"/>
    <col min="10504" max="10504" width="16" style="2" customWidth="1"/>
    <col min="10505" max="10505" width="15.7109375" style="2" customWidth="1"/>
    <col min="10506" max="10508" width="9.140625" style="2"/>
    <col min="10509" max="10509" width="15.42578125" style="2" customWidth="1"/>
    <col min="10510" max="10510" width="9.140625" style="2"/>
    <col min="10511" max="10511" width="15.85546875" style="2" customWidth="1"/>
    <col min="10512" max="10750" width="9.140625" style="2"/>
    <col min="10751" max="10751" width="2.7109375" style="2" customWidth="1"/>
    <col min="10752" max="10753" width="4.85546875" style="2" customWidth="1"/>
    <col min="10754" max="10754" width="16" style="2" customWidth="1"/>
    <col min="10755" max="10755" width="2.5703125" style="2" customWidth="1"/>
    <col min="10756" max="10756" width="4.85546875" style="2" customWidth="1"/>
    <col min="10757" max="10757" width="16" style="2" customWidth="1"/>
    <col min="10758" max="10758" width="2.5703125" style="2" customWidth="1"/>
    <col min="10759" max="10759" width="4.85546875" style="2" customWidth="1"/>
    <col min="10760" max="10760" width="16" style="2" customWidth="1"/>
    <col min="10761" max="10761" width="15.7109375" style="2" customWidth="1"/>
    <col min="10762" max="10764" width="9.140625" style="2"/>
    <col min="10765" max="10765" width="15.42578125" style="2" customWidth="1"/>
    <col min="10766" max="10766" width="9.140625" style="2"/>
    <col min="10767" max="10767" width="15.85546875" style="2" customWidth="1"/>
    <col min="10768" max="11006" width="9.140625" style="2"/>
    <col min="11007" max="11007" width="2.7109375" style="2" customWidth="1"/>
    <col min="11008" max="11009" width="4.85546875" style="2" customWidth="1"/>
    <col min="11010" max="11010" width="16" style="2" customWidth="1"/>
    <col min="11011" max="11011" width="2.5703125" style="2" customWidth="1"/>
    <col min="11012" max="11012" width="4.85546875" style="2" customWidth="1"/>
    <col min="11013" max="11013" width="16" style="2" customWidth="1"/>
    <col min="11014" max="11014" width="2.5703125" style="2" customWidth="1"/>
    <col min="11015" max="11015" width="4.85546875" style="2" customWidth="1"/>
    <col min="11016" max="11016" width="16" style="2" customWidth="1"/>
    <col min="11017" max="11017" width="15.7109375" style="2" customWidth="1"/>
    <col min="11018" max="11020" width="9.140625" style="2"/>
    <col min="11021" max="11021" width="15.42578125" style="2" customWidth="1"/>
    <col min="11022" max="11022" width="9.140625" style="2"/>
    <col min="11023" max="11023" width="15.85546875" style="2" customWidth="1"/>
    <col min="11024" max="11262" width="9.140625" style="2"/>
    <col min="11263" max="11263" width="2.7109375" style="2" customWidth="1"/>
    <col min="11264" max="11265" width="4.85546875" style="2" customWidth="1"/>
    <col min="11266" max="11266" width="16" style="2" customWidth="1"/>
    <col min="11267" max="11267" width="2.5703125" style="2" customWidth="1"/>
    <col min="11268" max="11268" width="4.85546875" style="2" customWidth="1"/>
    <col min="11269" max="11269" width="16" style="2" customWidth="1"/>
    <col min="11270" max="11270" width="2.5703125" style="2" customWidth="1"/>
    <col min="11271" max="11271" width="4.85546875" style="2" customWidth="1"/>
    <col min="11272" max="11272" width="16" style="2" customWidth="1"/>
    <col min="11273" max="11273" width="15.7109375" style="2" customWidth="1"/>
    <col min="11274" max="11276" width="9.140625" style="2"/>
    <col min="11277" max="11277" width="15.42578125" style="2" customWidth="1"/>
    <col min="11278" max="11278" width="9.140625" style="2"/>
    <col min="11279" max="11279" width="15.85546875" style="2" customWidth="1"/>
    <col min="11280" max="11518" width="9.140625" style="2"/>
    <col min="11519" max="11519" width="2.7109375" style="2" customWidth="1"/>
    <col min="11520" max="11521" width="4.85546875" style="2" customWidth="1"/>
    <col min="11522" max="11522" width="16" style="2" customWidth="1"/>
    <col min="11523" max="11523" width="2.5703125" style="2" customWidth="1"/>
    <col min="11524" max="11524" width="4.85546875" style="2" customWidth="1"/>
    <col min="11525" max="11525" width="16" style="2" customWidth="1"/>
    <col min="11526" max="11526" width="2.5703125" style="2" customWidth="1"/>
    <col min="11527" max="11527" width="4.85546875" style="2" customWidth="1"/>
    <col min="11528" max="11528" width="16" style="2" customWidth="1"/>
    <col min="11529" max="11529" width="15.7109375" style="2" customWidth="1"/>
    <col min="11530" max="11532" width="9.140625" style="2"/>
    <col min="11533" max="11533" width="15.42578125" style="2" customWidth="1"/>
    <col min="11534" max="11534" width="9.140625" style="2"/>
    <col min="11535" max="11535" width="15.85546875" style="2" customWidth="1"/>
    <col min="11536" max="11774" width="9.140625" style="2"/>
    <col min="11775" max="11775" width="2.7109375" style="2" customWidth="1"/>
    <col min="11776" max="11777" width="4.85546875" style="2" customWidth="1"/>
    <col min="11778" max="11778" width="16" style="2" customWidth="1"/>
    <col min="11779" max="11779" width="2.5703125" style="2" customWidth="1"/>
    <col min="11780" max="11780" width="4.85546875" style="2" customWidth="1"/>
    <col min="11781" max="11781" width="16" style="2" customWidth="1"/>
    <col min="11782" max="11782" width="2.5703125" style="2" customWidth="1"/>
    <col min="11783" max="11783" width="4.85546875" style="2" customWidth="1"/>
    <col min="11784" max="11784" width="16" style="2" customWidth="1"/>
    <col min="11785" max="11785" width="15.7109375" style="2" customWidth="1"/>
    <col min="11786" max="11788" width="9.140625" style="2"/>
    <col min="11789" max="11789" width="15.42578125" style="2" customWidth="1"/>
    <col min="11790" max="11790" width="9.140625" style="2"/>
    <col min="11791" max="11791" width="15.85546875" style="2" customWidth="1"/>
    <col min="11792" max="12030" width="9.140625" style="2"/>
    <col min="12031" max="12031" width="2.7109375" style="2" customWidth="1"/>
    <col min="12032" max="12033" width="4.85546875" style="2" customWidth="1"/>
    <col min="12034" max="12034" width="16" style="2" customWidth="1"/>
    <col min="12035" max="12035" width="2.5703125" style="2" customWidth="1"/>
    <col min="12036" max="12036" width="4.85546875" style="2" customWidth="1"/>
    <col min="12037" max="12037" width="16" style="2" customWidth="1"/>
    <col min="12038" max="12038" width="2.5703125" style="2" customWidth="1"/>
    <col min="12039" max="12039" width="4.85546875" style="2" customWidth="1"/>
    <col min="12040" max="12040" width="16" style="2" customWidth="1"/>
    <col min="12041" max="12041" width="15.7109375" style="2" customWidth="1"/>
    <col min="12042" max="12044" width="9.140625" style="2"/>
    <col min="12045" max="12045" width="15.42578125" style="2" customWidth="1"/>
    <col min="12046" max="12046" width="9.140625" style="2"/>
    <col min="12047" max="12047" width="15.85546875" style="2" customWidth="1"/>
    <col min="12048" max="12286" width="9.140625" style="2"/>
    <col min="12287" max="12287" width="2.7109375" style="2" customWidth="1"/>
    <col min="12288" max="12289" width="4.85546875" style="2" customWidth="1"/>
    <col min="12290" max="12290" width="16" style="2" customWidth="1"/>
    <col min="12291" max="12291" width="2.5703125" style="2" customWidth="1"/>
    <col min="12292" max="12292" width="4.85546875" style="2" customWidth="1"/>
    <col min="12293" max="12293" width="16" style="2" customWidth="1"/>
    <col min="12294" max="12294" width="2.5703125" style="2" customWidth="1"/>
    <col min="12295" max="12295" width="4.85546875" style="2" customWidth="1"/>
    <col min="12296" max="12296" width="16" style="2" customWidth="1"/>
    <col min="12297" max="12297" width="15.7109375" style="2" customWidth="1"/>
    <col min="12298" max="12300" width="9.140625" style="2"/>
    <col min="12301" max="12301" width="15.42578125" style="2" customWidth="1"/>
    <col min="12302" max="12302" width="9.140625" style="2"/>
    <col min="12303" max="12303" width="15.85546875" style="2" customWidth="1"/>
    <col min="12304" max="12542" width="9.140625" style="2"/>
    <col min="12543" max="12543" width="2.7109375" style="2" customWidth="1"/>
    <col min="12544" max="12545" width="4.85546875" style="2" customWidth="1"/>
    <col min="12546" max="12546" width="16" style="2" customWidth="1"/>
    <col min="12547" max="12547" width="2.5703125" style="2" customWidth="1"/>
    <col min="12548" max="12548" width="4.85546875" style="2" customWidth="1"/>
    <col min="12549" max="12549" width="16" style="2" customWidth="1"/>
    <col min="12550" max="12550" width="2.5703125" style="2" customWidth="1"/>
    <col min="12551" max="12551" width="4.85546875" style="2" customWidth="1"/>
    <col min="12552" max="12552" width="16" style="2" customWidth="1"/>
    <col min="12553" max="12553" width="15.7109375" style="2" customWidth="1"/>
    <col min="12554" max="12556" width="9.140625" style="2"/>
    <col min="12557" max="12557" width="15.42578125" style="2" customWidth="1"/>
    <col min="12558" max="12558" width="9.140625" style="2"/>
    <col min="12559" max="12559" width="15.85546875" style="2" customWidth="1"/>
    <col min="12560" max="12798" width="9.140625" style="2"/>
    <col min="12799" max="12799" width="2.7109375" style="2" customWidth="1"/>
    <col min="12800" max="12801" width="4.85546875" style="2" customWidth="1"/>
    <col min="12802" max="12802" width="16" style="2" customWidth="1"/>
    <col min="12803" max="12803" width="2.5703125" style="2" customWidth="1"/>
    <col min="12804" max="12804" width="4.85546875" style="2" customWidth="1"/>
    <col min="12805" max="12805" width="16" style="2" customWidth="1"/>
    <col min="12806" max="12806" width="2.5703125" style="2" customWidth="1"/>
    <col min="12807" max="12807" width="4.85546875" style="2" customWidth="1"/>
    <col min="12808" max="12808" width="16" style="2" customWidth="1"/>
    <col min="12809" max="12809" width="15.7109375" style="2" customWidth="1"/>
    <col min="12810" max="12812" width="9.140625" style="2"/>
    <col min="12813" max="12813" width="15.42578125" style="2" customWidth="1"/>
    <col min="12814" max="12814" width="9.140625" style="2"/>
    <col min="12815" max="12815" width="15.85546875" style="2" customWidth="1"/>
    <col min="12816" max="13054" width="9.140625" style="2"/>
    <col min="13055" max="13055" width="2.7109375" style="2" customWidth="1"/>
    <col min="13056" max="13057" width="4.85546875" style="2" customWidth="1"/>
    <col min="13058" max="13058" width="16" style="2" customWidth="1"/>
    <col min="13059" max="13059" width="2.5703125" style="2" customWidth="1"/>
    <col min="13060" max="13060" width="4.85546875" style="2" customWidth="1"/>
    <col min="13061" max="13061" width="16" style="2" customWidth="1"/>
    <col min="13062" max="13062" width="2.5703125" style="2" customWidth="1"/>
    <col min="13063" max="13063" width="4.85546875" style="2" customWidth="1"/>
    <col min="13064" max="13064" width="16" style="2" customWidth="1"/>
    <col min="13065" max="13065" width="15.7109375" style="2" customWidth="1"/>
    <col min="13066" max="13068" width="9.140625" style="2"/>
    <col min="13069" max="13069" width="15.42578125" style="2" customWidth="1"/>
    <col min="13070" max="13070" width="9.140625" style="2"/>
    <col min="13071" max="13071" width="15.85546875" style="2" customWidth="1"/>
    <col min="13072" max="13310" width="9.140625" style="2"/>
    <col min="13311" max="13311" width="2.7109375" style="2" customWidth="1"/>
    <col min="13312" max="13313" width="4.85546875" style="2" customWidth="1"/>
    <col min="13314" max="13314" width="16" style="2" customWidth="1"/>
    <col min="13315" max="13315" width="2.5703125" style="2" customWidth="1"/>
    <col min="13316" max="13316" width="4.85546875" style="2" customWidth="1"/>
    <col min="13317" max="13317" width="16" style="2" customWidth="1"/>
    <col min="13318" max="13318" width="2.5703125" style="2" customWidth="1"/>
    <col min="13319" max="13319" width="4.85546875" style="2" customWidth="1"/>
    <col min="13320" max="13320" width="16" style="2" customWidth="1"/>
    <col min="13321" max="13321" width="15.7109375" style="2" customWidth="1"/>
    <col min="13322" max="13324" width="9.140625" style="2"/>
    <col min="13325" max="13325" width="15.42578125" style="2" customWidth="1"/>
    <col min="13326" max="13326" width="9.140625" style="2"/>
    <col min="13327" max="13327" width="15.85546875" style="2" customWidth="1"/>
    <col min="13328" max="13566" width="9.140625" style="2"/>
    <col min="13567" max="13567" width="2.7109375" style="2" customWidth="1"/>
    <col min="13568" max="13569" width="4.85546875" style="2" customWidth="1"/>
    <col min="13570" max="13570" width="16" style="2" customWidth="1"/>
    <col min="13571" max="13571" width="2.5703125" style="2" customWidth="1"/>
    <col min="13572" max="13572" width="4.85546875" style="2" customWidth="1"/>
    <col min="13573" max="13573" width="16" style="2" customWidth="1"/>
    <col min="13574" max="13574" width="2.5703125" style="2" customWidth="1"/>
    <col min="13575" max="13575" width="4.85546875" style="2" customWidth="1"/>
    <col min="13576" max="13576" width="16" style="2" customWidth="1"/>
    <col min="13577" max="13577" width="15.7109375" style="2" customWidth="1"/>
    <col min="13578" max="13580" width="9.140625" style="2"/>
    <col min="13581" max="13581" width="15.42578125" style="2" customWidth="1"/>
    <col min="13582" max="13582" width="9.140625" style="2"/>
    <col min="13583" max="13583" width="15.85546875" style="2" customWidth="1"/>
    <col min="13584" max="13822" width="9.140625" style="2"/>
    <col min="13823" max="13823" width="2.7109375" style="2" customWidth="1"/>
    <col min="13824" max="13825" width="4.85546875" style="2" customWidth="1"/>
    <col min="13826" max="13826" width="16" style="2" customWidth="1"/>
    <col min="13827" max="13827" width="2.5703125" style="2" customWidth="1"/>
    <col min="13828" max="13828" width="4.85546875" style="2" customWidth="1"/>
    <col min="13829" max="13829" width="16" style="2" customWidth="1"/>
    <col min="13830" max="13830" width="2.5703125" style="2" customWidth="1"/>
    <col min="13831" max="13831" width="4.85546875" style="2" customWidth="1"/>
    <col min="13832" max="13832" width="16" style="2" customWidth="1"/>
    <col min="13833" max="13833" width="15.7109375" style="2" customWidth="1"/>
    <col min="13834" max="13836" width="9.140625" style="2"/>
    <col min="13837" max="13837" width="15.42578125" style="2" customWidth="1"/>
    <col min="13838" max="13838" width="9.140625" style="2"/>
    <col min="13839" max="13839" width="15.85546875" style="2" customWidth="1"/>
    <col min="13840" max="14078" width="9.140625" style="2"/>
    <col min="14079" max="14079" width="2.7109375" style="2" customWidth="1"/>
    <col min="14080" max="14081" width="4.85546875" style="2" customWidth="1"/>
    <col min="14082" max="14082" width="16" style="2" customWidth="1"/>
    <col min="14083" max="14083" width="2.5703125" style="2" customWidth="1"/>
    <col min="14084" max="14084" width="4.85546875" style="2" customWidth="1"/>
    <col min="14085" max="14085" width="16" style="2" customWidth="1"/>
    <col min="14086" max="14086" width="2.5703125" style="2" customWidth="1"/>
    <col min="14087" max="14087" width="4.85546875" style="2" customWidth="1"/>
    <col min="14088" max="14088" width="16" style="2" customWidth="1"/>
    <col min="14089" max="14089" width="15.7109375" style="2" customWidth="1"/>
    <col min="14090" max="14092" width="9.140625" style="2"/>
    <col min="14093" max="14093" width="15.42578125" style="2" customWidth="1"/>
    <col min="14094" max="14094" width="9.140625" style="2"/>
    <col min="14095" max="14095" width="15.85546875" style="2" customWidth="1"/>
    <col min="14096" max="14334" width="9.140625" style="2"/>
    <col min="14335" max="14335" width="2.7109375" style="2" customWidth="1"/>
    <col min="14336" max="14337" width="4.85546875" style="2" customWidth="1"/>
    <col min="14338" max="14338" width="16" style="2" customWidth="1"/>
    <col min="14339" max="14339" width="2.5703125" style="2" customWidth="1"/>
    <col min="14340" max="14340" width="4.85546875" style="2" customWidth="1"/>
    <col min="14341" max="14341" width="16" style="2" customWidth="1"/>
    <col min="14342" max="14342" width="2.5703125" style="2" customWidth="1"/>
    <col min="14343" max="14343" width="4.85546875" style="2" customWidth="1"/>
    <col min="14344" max="14344" width="16" style="2" customWidth="1"/>
    <col min="14345" max="14345" width="15.7109375" style="2" customWidth="1"/>
    <col min="14346" max="14348" width="9.140625" style="2"/>
    <col min="14349" max="14349" width="15.42578125" style="2" customWidth="1"/>
    <col min="14350" max="14350" width="9.140625" style="2"/>
    <col min="14351" max="14351" width="15.85546875" style="2" customWidth="1"/>
    <col min="14352" max="14590" width="9.140625" style="2"/>
    <col min="14591" max="14591" width="2.7109375" style="2" customWidth="1"/>
    <col min="14592" max="14593" width="4.85546875" style="2" customWidth="1"/>
    <col min="14594" max="14594" width="16" style="2" customWidth="1"/>
    <col min="14595" max="14595" width="2.5703125" style="2" customWidth="1"/>
    <col min="14596" max="14596" width="4.85546875" style="2" customWidth="1"/>
    <col min="14597" max="14597" width="16" style="2" customWidth="1"/>
    <col min="14598" max="14598" width="2.5703125" style="2" customWidth="1"/>
    <col min="14599" max="14599" width="4.85546875" style="2" customWidth="1"/>
    <col min="14600" max="14600" width="16" style="2" customWidth="1"/>
    <col min="14601" max="14601" width="15.7109375" style="2" customWidth="1"/>
    <col min="14602" max="14604" width="9.140625" style="2"/>
    <col min="14605" max="14605" width="15.42578125" style="2" customWidth="1"/>
    <col min="14606" max="14606" width="9.140625" style="2"/>
    <col min="14607" max="14607" width="15.85546875" style="2" customWidth="1"/>
    <col min="14608" max="14846" width="9.140625" style="2"/>
    <col min="14847" max="14847" width="2.7109375" style="2" customWidth="1"/>
    <col min="14848" max="14849" width="4.85546875" style="2" customWidth="1"/>
    <col min="14850" max="14850" width="16" style="2" customWidth="1"/>
    <col min="14851" max="14851" width="2.5703125" style="2" customWidth="1"/>
    <col min="14852" max="14852" width="4.85546875" style="2" customWidth="1"/>
    <col min="14853" max="14853" width="16" style="2" customWidth="1"/>
    <col min="14854" max="14854" width="2.5703125" style="2" customWidth="1"/>
    <col min="14855" max="14855" width="4.85546875" style="2" customWidth="1"/>
    <col min="14856" max="14856" width="16" style="2" customWidth="1"/>
    <col min="14857" max="14857" width="15.7109375" style="2" customWidth="1"/>
    <col min="14858" max="14860" width="9.140625" style="2"/>
    <col min="14861" max="14861" width="15.42578125" style="2" customWidth="1"/>
    <col min="14862" max="14862" width="9.140625" style="2"/>
    <col min="14863" max="14863" width="15.85546875" style="2" customWidth="1"/>
    <col min="14864" max="15102" width="9.140625" style="2"/>
    <col min="15103" max="15103" width="2.7109375" style="2" customWidth="1"/>
    <col min="15104" max="15105" width="4.85546875" style="2" customWidth="1"/>
    <col min="15106" max="15106" width="16" style="2" customWidth="1"/>
    <col min="15107" max="15107" width="2.5703125" style="2" customWidth="1"/>
    <col min="15108" max="15108" width="4.85546875" style="2" customWidth="1"/>
    <col min="15109" max="15109" width="16" style="2" customWidth="1"/>
    <col min="15110" max="15110" width="2.5703125" style="2" customWidth="1"/>
    <col min="15111" max="15111" width="4.85546875" style="2" customWidth="1"/>
    <col min="15112" max="15112" width="16" style="2" customWidth="1"/>
    <col min="15113" max="15113" width="15.7109375" style="2" customWidth="1"/>
    <col min="15114" max="15116" width="9.140625" style="2"/>
    <col min="15117" max="15117" width="15.42578125" style="2" customWidth="1"/>
    <col min="15118" max="15118" width="9.140625" style="2"/>
    <col min="15119" max="15119" width="15.85546875" style="2" customWidth="1"/>
    <col min="15120" max="15358" width="9.140625" style="2"/>
    <col min="15359" max="15359" width="2.7109375" style="2" customWidth="1"/>
    <col min="15360" max="15361" width="4.85546875" style="2" customWidth="1"/>
    <col min="15362" max="15362" width="16" style="2" customWidth="1"/>
    <col min="15363" max="15363" width="2.5703125" style="2" customWidth="1"/>
    <col min="15364" max="15364" width="4.85546875" style="2" customWidth="1"/>
    <col min="15365" max="15365" width="16" style="2" customWidth="1"/>
    <col min="15366" max="15366" width="2.5703125" style="2" customWidth="1"/>
    <col min="15367" max="15367" width="4.85546875" style="2" customWidth="1"/>
    <col min="15368" max="15368" width="16" style="2" customWidth="1"/>
    <col min="15369" max="15369" width="15.7109375" style="2" customWidth="1"/>
    <col min="15370" max="15372" width="9.140625" style="2"/>
    <col min="15373" max="15373" width="15.42578125" style="2" customWidth="1"/>
    <col min="15374" max="15374" width="9.140625" style="2"/>
    <col min="15375" max="15375" width="15.85546875" style="2" customWidth="1"/>
    <col min="15376" max="15614" width="9.140625" style="2"/>
    <col min="15615" max="15615" width="2.7109375" style="2" customWidth="1"/>
    <col min="15616" max="15617" width="4.85546875" style="2" customWidth="1"/>
    <col min="15618" max="15618" width="16" style="2" customWidth="1"/>
    <col min="15619" max="15619" width="2.5703125" style="2" customWidth="1"/>
    <col min="15620" max="15620" width="4.85546875" style="2" customWidth="1"/>
    <col min="15621" max="15621" width="16" style="2" customWidth="1"/>
    <col min="15622" max="15622" width="2.5703125" style="2" customWidth="1"/>
    <col min="15623" max="15623" width="4.85546875" style="2" customWidth="1"/>
    <col min="15624" max="15624" width="16" style="2" customWidth="1"/>
    <col min="15625" max="15625" width="15.7109375" style="2" customWidth="1"/>
    <col min="15626" max="15628" width="9.140625" style="2"/>
    <col min="15629" max="15629" width="15.42578125" style="2" customWidth="1"/>
    <col min="15630" max="15630" width="9.140625" style="2"/>
    <col min="15631" max="15631" width="15.85546875" style="2" customWidth="1"/>
    <col min="15632" max="15870" width="9.140625" style="2"/>
    <col min="15871" max="15871" width="2.7109375" style="2" customWidth="1"/>
    <col min="15872" max="15873" width="4.85546875" style="2" customWidth="1"/>
    <col min="15874" max="15874" width="16" style="2" customWidth="1"/>
    <col min="15875" max="15875" width="2.5703125" style="2" customWidth="1"/>
    <col min="15876" max="15876" width="4.85546875" style="2" customWidth="1"/>
    <col min="15877" max="15877" width="16" style="2" customWidth="1"/>
    <col min="15878" max="15878" width="2.5703125" style="2" customWidth="1"/>
    <col min="15879" max="15879" width="4.85546875" style="2" customWidth="1"/>
    <col min="15880" max="15880" width="16" style="2" customWidth="1"/>
    <col min="15881" max="15881" width="15.7109375" style="2" customWidth="1"/>
    <col min="15882" max="15884" width="9.140625" style="2"/>
    <col min="15885" max="15885" width="15.42578125" style="2" customWidth="1"/>
    <col min="15886" max="15886" width="9.140625" style="2"/>
    <col min="15887" max="15887" width="15.85546875" style="2" customWidth="1"/>
    <col min="15888" max="16126" width="9.140625" style="2"/>
    <col min="16127" max="16127" width="2.7109375" style="2" customWidth="1"/>
    <col min="16128" max="16129" width="4.85546875" style="2" customWidth="1"/>
    <col min="16130" max="16130" width="16" style="2" customWidth="1"/>
    <col min="16131" max="16131" width="2.5703125" style="2" customWidth="1"/>
    <col min="16132" max="16132" width="4.85546875" style="2" customWidth="1"/>
    <col min="16133" max="16133" width="16" style="2" customWidth="1"/>
    <col min="16134" max="16134" width="2.5703125" style="2" customWidth="1"/>
    <col min="16135" max="16135" width="4.85546875" style="2" customWidth="1"/>
    <col min="16136" max="16136" width="16" style="2" customWidth="1"/>
    <col min="16137" max="16137" width="15.7109375" style="2" customWidth="1"/>
    <col min="16138" max="16140" width="9.140625" style="2"/>
    <col min="16141" max="16141" width="15.42578125" style="2" customWidth="1"/>
    <col min="16142" max="16142" width="9.140625" style="2"/>
    <col min="16143" max="16143" width="15.85546875" style="2" customWidth="1"/>
    <col min="16144" max="16384" width="9.140625" style="2"/>
  </cols>
  <sheetData>
    <row r="1" spans="3:10" ht="18">
      <c r="C1" s="48" t="s">
        <v>150</v>
      </c>
      <c r="D1" s="48"/>
      <c r="E1" s="48"/>
      <c r="F1" s="48"/>
      <c r="G1" s="48"/>
      <c r="H1" s="48"/>
      <c r="I1" s="48"/>
    </row>
    <row r="2" spans="3:10">
      <c r="C2" s="49"/>
      <c r="D2" s="49"/>
      <c r="E2" s="49"/>
      <c r="F2" s="49"/>
      <c r="G2" s="49"/>
      <c r="H2" s="49"/>
      <c r="I2" s="49"/>
      <c r="J2" s="45"/>
    </row>
    <row r="3" spans="3:10">
      <c r="C3" s="50" t="s">
        <v>86</v>
      </c>
      <c r="D3" s="50" t="s">
        <v>14</v>
      </c>
      <c r="F3" s="50" t="s">
        <v>86</v>
      </c>
      <c r="G3" s="51" t="s">
        <v>116</v>
      </c>
      <c r="H3" s="52"/>
      <c r="I3" s="50" t="s">
        <v>86</v>
      </c>
      <c r="J3" s="51" t="s">
        <v>115</v>
      </c>
    </row>
    <row r="4" spans="3:10" ht="18">
      <c r="C4" s="50">
        <v>1</v>
      </c>
      <c r="D4" s="53"/>
      <c r="F4" s="50">
        <v>1</v>
      </c>
      <c r="G4" s="53"/>
      <c r="H4" s="54"/>
      <c r="I4" s="50">
        <v>1</v>
      </c>
      <c r="J4" s="53"/>
    </row>
    <row r="5" spans="3:10" ht="18">
      <c r="C5" s="50">
        <v>2</v>
      </c>
      <c r="D5" s="53"/>
      <c r="F5" s="50">
        <v>2</v>
      </c>
      <c r="G5" s="53"/>
      <c r="H5" s="54"/>
      <c r="I5" s="50">
        <v>2</v>
      </c>
      <c r="J5" s="53"/>
    </row>
    <row r="6" spans="3:10" ht="18">
      <c r="C6" s="50">
        <v>3</v>
      </c>
      <c r="D6" s="179"/>
      <c r="F6" s="50">
        <v>3</v>
      </c>
      <c r="G6" s="53"/>
      <c r="H6" s="54"/>
      <c r="I6" s="50">
        <v>3</v>
      </c>
      <c r="J6" s="53"/>
    </row>
    <row r="7" spans="3:10" ht="18">
      <c r="C7" s="50">
        <v>4</v>
      </c>
      <c r="D7" s="53"/>
      <c r="F7" s="50">
        <v>4</v>
      </c>
      <c r="G7" s="53"/>
      <c r="H7" s="54"/>
      <c r="I7" s="50">
        <v>4</v>
      </c>
      <c r="J7" s="53"/>
    </row>
    <row r="8" spans="3:10" ht="18">
      <c r="C8" s="50">
        <v>5</v>
      </c>
      <c r="D8" s="179"/>
      <c r="F8" s="50">
        <v>5</v>
      </c>
      <c r="G8" s="53"/>
      <c r="H8" s="54"/>
      <c r="I8" s="50">
        <v>5</v>
      </c>
      <c r="J8" s="53"/>
    </row>
    <row r="9" spans="3:10" ht="18">
      <c r="C9" s="50">
        <v>6</v>
      </c>
      <c r="D9" s="179"/>
      <c r="F9" s="50">
        <v>6</v>
      </c>
      <c r="G9" s="53"/>
      <c r="H9" s="54"/>
      <c r="I9" s="50">
        <v>6</v>
      </c>
      <c r="J9" s="53"/>
    </row>
    <row r="10" spans="3:10" ht="18">
      <c r="C10" s="50">
        <v>7</v>
      </c>
      <c r="D10" s="179"/>
      <c r="F10" s="50">
        <v>7</v>
      </c>
      <c r="G10" s="53"/>
      <c r="H10" s="54"/>
      <c r="I10" s="50">
        <v>7</v>
      </c>
      <c r="J10" s="53"/>
    </row>
    <row r="11" spans="3:10" ht="18">
      <c r="C11" s="50">
        <v>8</v>
      </c>
      <c r="D11" s="179"/>
      <c r="F11" s="50">
        <v>8</v>
      </c>
      <c r="G11" s="53"/>
      <c r="H11" s="54"/>
      <c r="I11" s="50">
        <v>8</v>
      </c>
      <c r="J11" s="53"/>
    </row>
    <row r="12" spans="3:10" ht="18">
      <c r="C12" s="50">
        <v>9</v>
      </c>
      <c r="D12" s="53"/>
      <c r="F12" s="50">
        <v>9</v>
      </c>
      <c r="G12" s="53"/>
      <c r="H12" s="54"/>
      <c r="I12" s="50">
        <v>9</v>
      </c>
      <c r="J12" s="53"/>
    </row>
    <row r="13" spans="3:10" ht="18">
      <c r="C13" s="50">
        <v>10</v>
      </c>
      <c r="D13" s="179"/>
      <c r="F13" s="50">
        <v>10</v>
      </c>
      <c r="G13" s="53"/>
      <c r="H13" s="54"/>
      <c r="I13" s="50">
        <v>10</v>
      </c>
      <c r="J13" s="53"/>
    </row>
    <row r="14" spans="3:10" ht="18">
      <c r="C14" s="50">
        <v>11</v>
      </c>
      <c r="D14" s="179"/>
      <c r="F14" s="50">
        <v>11</v>
      </c>
      <c r="G14" s="53"/>
      <c r="H14" s="54"/>
      <c r="I14" s="50">
        <v>11</v>
      </c>
      <c r="J14" s="53"/>
    </row>
    <row r="15" spans="3:10" ht="18">
      <c r="C15" s="50">
        <v>12</v>
      </c>
      <c r="D15" s="179"/>
      <c r="F15" s="50">
        <v>12</v>
      </c>
      <c r="G15" s="53"/>
      <c r="H15" s="54"/>
      <c r="I15" s="50">
        <v>12</v>
      </c>
      <c r="J15" s="53"/>
    </row>
    <row r="16" spans="3:10" ht="18">
      <c r="C16" s="50">
        <v>13</v>
      </c>
      <c r="D16" s="53"/>
      <c r="F16" s="50">
        <v>13</v>
      </c>
      <c r="G16" s="53"/>
      <c r="H16" s="54"/>
      <c r="I16" s="50">
        <v>13</v>
      </c>
      <c r="J16" s="53"/>
    </row>
    <row r="17" spans="3:10" ht="18">
      <c r="C17" s="50">
        <v>14</v>
      </c>
      <c r="D17" s="179"/>
      <c r="F17" s="50">
        <v>14</v>
      </c>
      <c r="G17" s="53"/>
      <c r="H17" s="54"/>
      <c r="I17" s="50">
        <v>14</v>
      </c>
      <c r="J17" s="53"/>
    </row>
    <row r="18" spans="3:10" ht="18">
      <c r="C18" s="50">
        <v>15</v>
      </c>
      <c r="D18" s="179"/>
      <c r="F18" s="50">
        <v>15</v>
      </c>
      <c r="G18" s="53"/>
      <c r="H18" s="54"/>
      <c r="I18" s="50">
        <v>15</v>
      </c>
      <c r="J18" s="53"/>
    </row>
    <row r="19" spans="3:10" ht="18">
      <c r="C19" s="50">
        <v>16</v>
      </c>
      <c r="D19" s="179"/>
      <c r="F19" s="50">
        <v>16</v>
      </c>
      <c r="G19" s="53"/>
      <c r="H19" s="54"/>
      <c r="I19" s="50">
        <v>16</v>
      </c>
      <c r="J19" s="53"/>
    </row>
    <row r="20" spans="3:10" ht="18">
      <c r="C20" s="50">
        <v>17</v>
      </c>
      <c r="D20" s="179"/>
      <c r="F20" s="50">
        <v>17</v>
      </c>
      <c r="G20" s="53"/>
      <c r="H20" s="54"/>
      <c r="I20" s="50">
        <v>17</v>
      </c>
      <c r="J20" s="53"/>
    </row>
    <row r="21" spans="3:10" ht="18">
      <c r="C21" s="50">
        <v>18</v>
      </c>
      <c r="D21" s="179"/>
      <c r="F21" s="50">
        <v>18</v>
      </c>
      <c r="G21" s="53"/>
      <c r="H21" s="54"/>
      <c r="I21" s="50">
        <v>18</v>
      </c>
      <c r="J21" s="53"/>
    </row>
    <row r="22" spans="3:10" ht="18">
      <c r="C22" s="50">
        <v>19</v>
      </c>
      <c r="D22" s="161"/>
      <c r="F22" s="50">
        <v>19</v>
      </c>
      <c r="G22" s="55"/>
      <c r="H22" s="56"/>
      <c r="I22" s="50">
        <v>19</v>
      </c>
      <c r="J22" s="55"/>
    </row>
    <row r="23" spans="3:10" ht="18">
      <c r="C23" s="50">
        <v>20</v>
      </c>
      <c r="D23" s="55"/>
      <c r="F23" s="50">
        <v>20</v>
      </c>
      <c r="G23" s="55"/>
      <c r="H23" s="56"/>
      <c r="I23" s="50">
        <v>20</v>
      </c>
      <c r="J23" s="55"/>
    </row>
    <row r="24" spans="3:10" ht="18">
      <c r="C24" s="50">
        <v>21</v>
      </c>
      <c r="D24" s="161"/>
      <c r="F24" s="50">
        <v>21</v>
      </c>
      <c r="G24" s="55"/>
      <c r="H24" s="56"/>
      <c r="I24" s="50">
        <v>21</v>
      </c>
      <c r="J24" s="55"/>
    </row>
    <row r="25" spans="3:10" ht="18">
      <c r="C25" s="50">
        <v>22</v>
      </c>
      <c r="D25" s="161"/>
      <c r="F25" s="50">
        <v>22</v>
      </c>
      <c r="G25" s="55"/>
      <c r="H25" s="56"/>
      <c r="I25" s="50">
        <v>22</v>
      </c>
      <c r="J25" s="55"/>
    </row>
    <row r="26" spans="3:10" ht="18">
      <c r="C26" s="50">
        <v>23</v>
      </c>
      <c r="D26" s="161"/>
      <c r="F26" s="50">
        <v>23</v>
      </c>
      <c r="G26" s="55"/>
      <c r="H26" s="56"/>
      <c r="I26" s="50">
        <v>23</v>
      </c>
      <c r="J26" s="55"/>
    </row>
    <row r="27" spans="3:10" ht="18">
      <c r="C27" s="50">
        <v>24</v>
      </c>
      <c r="D27" s="55"/>
      <c r="F27" s="50">
        <v>24</v>
      </c>
      <c r="G27" s="55"/>
      <c r="H27" s="56"/>
      <c r="I27" s="50">
        <v>24</v>
      </c>
      <c r="J27" s="55"/>
    </row>
    <row r="28" spans="3:10" ht="18">
      <c r="C28" s="57">
        <v>25</v>
      </c>
      <c r="D28" s="161"/>
      <c r="F28" s="57">
        <v>25</v>
      </c>
      <c r="G28" s="55"/>
      <c r="H28" s="56"/>
      <c r="I28" s="57">
        <v>25</v>
      </c>
      <c r="J28" s="55"/>
    </row>
    <row r="29" spans="3:10" ht="18">
      <c r="C29" s="58">
        <v>26</v>
      </c>
      <c r="D29" s="161"/>
      <c r="F29" s="58">
        <v>26</v>
      </c>
      <c r="G29" s="55"/>
      <c r="H29" s="56"/>
      <c r="I29" s="58">
        <v>26</v>
      </c>
      <c r="J29" s="55"/>
    </row>
    <row r="30" spans="3:10" ht="18">
      <c r="C30" s="58">
        <v>27</v>
      </c>
      <c r="D30" s="161"/>
      <c r="F30" s="58">
        <v>27</v>
      </c>
      <c r="G30" s="55"/>
      <c r="H30" s="56"/>
      <c r="I30" s="58">
        <v>27</v>
      </c>
      <c r="J30" s="55"/>
    </row>
    <row r="31" spans="3:10" ht="18">
      <c r="C31" s="58">
        <v>28</v>
      </c>
      <c r="D31" s="55"/>
      <c r="F31" s="58">
        <v>28</v>
      </c>
      <c r="G31" s="55"/>
      <c r="H31" s="56"/>
      <c r="I31" s="58">
        <v>28</v>
      </c>
      <c r="J31" s="55"/>
    </row>
    <row r="32" spans="3:10" ht="18">
      <c r="C32" s="58">
        <v>29</v>
      </c>
      <c r="D32" s="55"/>
      <c r="F32" s="58">
        <v>29</v>
      </c>
      <c r="G32" s="55"/>
      <c r="H32" s="56"/>
      <c r="I32" s="58">
        <v>29</v>
      </c>
      <c r="J32" s="55"/>
    </row>
    <row r="33" spans="2:10" ht="18">
      <c r="C33" s="58">
        <v>30</v>
      </c>
      <c r="D33" s="161"/>
      <c r="F33" s="58">
        <v>30</v>
      </c>
      <c r="G33" s="55"/>
      <c r="H33" s="56"/>
      <c r="I33" s="58">
        <v>30</v>
      </c>
      <c r="J33" s="55"/>
    </row>
    <row r="34" spans="2:10" ht="18">
      <c r="C34" s="58">
        <v>31</v>
      </c>
      <c r="D34" s="161"/>
      <c r="F34" s="58">
        <v>31</v>
      </c>
      <c r="G34" s="161"/>
      <c r="H34" s="56"/>
      <c r="I34" s="58">
        <v>31</v>
      </c>
      <c r="J34" s="161"/>
    </row>
    <row r="35" spans="2:10" ht="15.75">
      <c r="C35" s="59" t="s">
        <v>87</v>
      </c>
      <c r="D35" s="180">
        <f>SUM(D4:D34)</f>
        <v>0</v>
      </c>
      <c r="F35" s="59" t="s">
        <v>87</v>
      </c>
      <c r="G35" s="60">
        <f>SUM(G4:G34)</f>
        <v>0</v>
      </c>
      <c r="H35" s="61"/>
      <c r="I35" s="59" t="s">
        <v>87</v>
      </c>
      <c r="J35" s="60">
        <f>SUM(J4:J34)</f>
        <v>0</v>
      </c>
    </row>
    <row r="36" spans="2:10" ht="15.75">
      <c r="B36" s="297" t="s">
        <v>48</v>
      </c>
      <c r="C36" s="297"/>
      <c r="D36" s="297"/>
      <c r="E36" s="297"/>
      <c r="F36" s="62"/>
      <c r="G36" s="63"/>
      <c r="H36" s="63"/>
      <c r="I36" s="49"/>
      <c r="J36" s="45"/>
    </row>
    <row r="37" spans="2:10" ht="15.75">
      <c r="C37" s="49"/>
      <c r="D37" s="64" t="s">
        <v>88</v>
      </c>
      <c r="E37" s="298">
        <f>D35+G35+J35</f>
        <v>0</v>
      </c>
      <c r="F37" s="298"/>
      <c r="G37" s="298"/>
      <c r="H37" s="49"/>
      <c r="I37" s="49"/>
    </row>
    <row r="38" spans="2:10" ht="15.75">
      <c r="C38" s="49"/>
      <c r="D38" s="65"/>
      <c r="E38" s="299" t="s">
        <v>89</v>
      </c>
      <c r="F38" s="299"/>
      <c r="G38" s="299"/>
      <c r="H38" s="66"/>
      <c r="I38" s="66"/>
      <c r="J38" s="66"/>
    </row>
    <row r="39" spans="2:10" ht="14.25">
      <c r="D39" s="67"/>
      <c r="E39" s="291"/>
      <c r="F39" s="291"/>
      <c r="G39" s="291"/>
      <c r="H39" s="291"/>
      <c r="I39" s="291"/>
      <c r="J39" s="291"/>
    </row>
    <row r="40" spans="2:10" ht="14.25">
      <c r="D40" s="67"/>
      <c r="E40" s="291"/>
      <c r="F40" s="291"/>
      <c r="G40" s="291"/>
      <c r="H40" s="291"/>
      <c r="I40" s="291"/>
      <c r="J40" s="291"/>
    </row>
    <row r="41" spans="2:10" ht="14.25">
      <c r="D41" s="68"/>
      <c r="E41" s="291"/>
      <c r="F41" s="291"/>
      <c r="G41" s="291"/>
      <c r="H41" s="291"/>
      <c r="I41" s="291"/>
      <c r="J41" s="291"/>
    </row>
    <row r="42" spans="2:10" ht="14.25">
      <c r="D42" s="68"/>
      <c r="E42" s="291"/>
      <c r="F42" s="291"/>
      <c r="G42" s="291"/>
      <c r="H42" s="291"/>
      <c r="I42" s="291"/>
      <c r="J42" s="291"/>
    </row>
    <row r="43" spans="2:10" ht="14.25">
      <c r="D43" s="67"/>
      <c r="E43" s="291"/>
      <c r="F43" s="291"/>
      <c r="G43" s="291"/>
      <c r="H43" s="291"/>
      <c r="I43" s="291"/>
      <c r="J43" s="291"/>
    </row>
    <row r="44" spans="2:10" ht="14.25">
      <c r="D44" s="162"/>
      <c r="E44" s="296"/>
      <c r="F44" s="296"/>
      <c r="G44" s="296"/>
      <c r="H44" s="296"/>
      <c r="I44" s="296"/>
      <c r="J44" s="296"/>
    </row>
    <row r="45" spans="2:10" ht="14.25">
      <c r="D45" s="67"/>
      <c r="E45" s="290"/>
      <c r="F45" s="290"/>
      <c r="G45" s="290"/>
      <c r="H45" s="290"/>
      <c r="I45" s="290"/>
      <c r="J45" s="290"/>
    </row>
    <row r="46" spans="2:10" ht="14.25">
      <c r="D46" s="67"/>
      <c r="E46" s="290"/>
      <c r="F46" s="290"/>
      <c r="G46" s="290"/>
      <c r="H46" s="290"/>
      <c r="I46" s="290"/>
      <c r="J46" s="290"/>
    </row>
    <row r="47" spans="2:10" ht="14.25">
      <c r="D47" s="67"/>
      <c r="E47" s="291"/>
      <c r="F47" s="291"/>
      <c r="G47" s="291"/>
      <c r="H47" s="291"/>
      <c r="I47" s="291"/>
      <c r="J47" s="291"/>
    </row>
    <row r="48" spans="2:10" ht="14.25">
      <c r="D48" s="67"/>
      <c r="E48" s="291"/>
      <c r="F48" s="291"/>
      <c r="G48" s="291"/>
      <c r="H48" s="291"/>
      <c r="I48" s="291"/>
      <c r="J48" s="291"/>
    </row>
    <row r="49" spans="4:10" ht="14.25">
      <c r="D49" s="67"/>
      <c r="E49" s="291"/>
      <c r="F49" s="291"/>
      <c r="G49" s="291"/>
      <c r="H49" s="291"/>
      <c r="I49" s="291"/>
      <c r="J49" s="291"/>
    </row>
    <row r="50" spans="4:10" ht="14.25">
      <c r="D50" s="67"/>
      <c r="E50" s="291"/>
      <c r="F50" s="291"/>
      <c r="G50" s="291"/>
      <c r="H50" s="291"/>
      <c r="I50" s="291"/>
      <c r="J50" s="291"/>
    </row>
    <row r="51" spans="4:10" ht="14.25">
      <c r="D51" s="67"/>
      <c r="E51" s="291"/>
      <c r="F51" s="291"/>
      <c r="G51" s="291"/>
      <c r="H51" s="291"/>
      <c r="I51" s="291"/>
      <c r="J51" s="291"/>
    </row>
    <row r="52" spans="4:10" ht="14.25">
      <c r="D52" s="67"/>
      <c r="E52" s="293"/>
      <c r="F52" s="294"/>
      <c r="G52" s="294"/>
      <c r="H52" s="294"/>
      <c r="I52" s="294"/>
      <c r="J52" s="295"/>
    </row>
    <row r="53" spans="4:10" ht="14.25">
      <c r="D53" s="67"/>
      <c r="E53" s="293"/>
      <c r="F53" s="294"/>
      <c r="G53" s="294"/>
      <c r="H53" s="294"/>
      <c r="I53" s="294"/>
      <c r="J53" s="295"/>
    </row>
    <row r="54" spans="4:10" ht="14.25">
      <c r="D54" s="67"/>
      <c r="E54" s="293"/>
      <c r="F54" s="294"/>
      <c r="G54" s="294"/>
      <c r="H54" s="294"/>
      <c r="I54" s="294"/>
      <c r="J54" s="295"/>
    </row>
    <row r="55" spans="4:10" ht="14.25">
      <c r="D55" s="67"/>
      <c r="E55" s="293"/>
      <c r="F55" s="294"/>
      <c r="G55" s="294"/>
      <c r="H55" s="294"/>
      <c r="I55" s="294"/>
      <c r="J55" s="295"/>
    </row>
    <row r="56" spans="4:10" ht="14.25">
      <c r="D56" s="67"/>
      <c r="E56" s="293"/>
      <c r="F56" s="294"/>
      <c r="G56" s="294"/>
      <c r="H56" s="294"/>
      <c r="I56" s="294"/>
      <c r="J56" s="295"/>
    </row>
    <row r="57" spans="4:10" ht="15.75">
      <c r="D57" s="69">
        <f>SUM(D39:D56)</f>
        <v>0</v>
      </c>
      <c r="E57" s="292"/>
      <c r="F57" s="292"/>
      <c r="G57" s="292"/>
      <c r="H57" s="292"/>
      <c r="I57" s="292"/>
      <c r="J57" s="292"/>
    </row>
    <row r="58" spans="4:10" ht="15.75">
      <c r="F58" s="70"/>
      <c r="G58" s="71"/>
      <c r="H58" s="71"/>
      <c r="I58" s="71"/>
      <c r="J58" s="71"/>
    </row>
    <row r="59" spans="4:10" ht="15.75">
      <c r="D59" s="2" t="s">
        <v>79</v>
      </c>
      <c r="E59" s="72"/>
      <c r="F59" s="72"/>
      <c r="G59" s="72">
        <f>E37+D57</f>
        <v>0</v>
      </c>
    </row>
  </sheetData>
  <mergeCells count="22">
    <mergeCell ref="B36:E36"/>
    <mergeCell ref="E37:G37"/>
    <mergeCell ref="E38:G38"/>
    <mergeCell ref="E39:J39"/>
    <mergeCell ref="E40:J40"/>
    <mergeCell ref="E41:J41"/>
    <mergeCell ref="E42:J42"/>
    <mergeCell ref="E43:J43"/>
    <mergeCell ref="E44:J44"/>
    <mergeCell ref="E45:J45"/>
    <mergeCell ref="E46:J46"/>
    <mergeCell ref="E47:J47"/>
    <mergeCell ref="E48:J48"/>
    <mergeCell ref="E49:J49"/>
    <mergeCell ref="E57:J57"/>
    <mergeCell ref="E50:J50"/>
    <mergeCell ref="E51:J51"/>
    <mergeCell ref="E52:J52"/>
    <mergeCell ref="E53:J53"/>
    <mergeCell ref="E54:J54"/>
    <mergeCell ref="E56:J56"/>
    <mergeCell ref="E55:J55"/>
  </mergeCells>
  <pageMargins left="0.74791666666666667" right="0.74791666666666667" top="0.98402777777777783" bottom="0.98402777777777783" header="0.51180555555555562" footer="0.51180555555555562"/>
  <pageSetup paperSize="9" scale="73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C1:D32"/>
  <sheetViews>
    <sheetView view="pageBreakPreview" topLeftCell="A10" zoomScaleSheetLayoutView="100" workbookViewId="0">
      <selection activeCell="C18" sqref="C18:D18"/>
    </sheetView>
  </sheetViews>
  <sheetFormatPr defaultRowHeight="12.75"/>
  <cols>
    <col min="1" max="1" width="1.5703125" style="2" customWidth="1"/>
    <col min="2" max="2" width="0" style="2" hidden="1" customWidth="1"/>
    <col min="3" max="3" width="55" style="2" customWidth="1"/>
    <col min="4" max="4" width="33.42578125" style="2" customWidth="1"/>
    <col min="5" max="10" width="0" style="2" hidden="1" customWidth="1"/>
    <col min="11" max="11" width="50.28515625" style="2" customWidth="1"/>
    <col min="12" max="12" width="18.5703125" style="2" customWidth="1"/>
    <col min="13" max="13" width="10.7109375" style="2" customWidth="1"/>
    <col min="14" max="256" width="9.140625" style="2"/>
    <col min="257" max="257" width="1.5703125" style="2" customWidth="1"/>
    <col min="258" max="258" width="0" style="2" hidden="1" customWidth="1"/>
    <col min="259" max="259" width="55" style="2" customWidth="1"/>
    <col min="260" max="260" width="33.42578125" style="2" customWidth="1"/>
    <col min="261" max="266" width="0" style="2" hidden="1" customWidth="1"/>
    <col min="267" max="267" width="50.28515625" style="2" customWidth="1"/>
    <col min="268" max="268" width="18.5703125" style="2" customWidth="1"/>
    <col min="269" max="269" width="10.7109375" style="2" customWidth="1"/>
    <col min="270" max="512" width="9.140625" style="2"/>
    <col min="513" max="513" width="1.5703125" style="2" customWidth="1"/>
    <col min="514" max="514" width="0" style="2" hidden="1" customWidth="1"/>
    <col min="515" max="515" width="55" style="2" customWidth="1"/>
    <col min="516" max="516" width="33.42578125" style="2" customWidth="1"/>
    <col min="517" max="522" width="0" style="2" hidden="1" customWidth="1"/>
    <col min="523" max="523" width="50.28515625" style="2" customWidth="1"/>
    <col min="524" max="524" width="18.5703125" style="2" customWidth="1"/>
    <col min="525" max="525" width="10.7109375" style="2" customWidth="1"/>
    <col min="526" max="768" width="9.140625" style="2"/>
    <col min="769" max="769" width="1.5703125" style="2" customWidth="1"/>
    <col min="770" max="770" width="0" style="2" hidden="1" customWidth="1"/>
    <col min="771" max="771" width="55" style="2" customWidth="1"/>
    <col min="772" max="772" width="33.42578125" style="2" customWidth="1"/>
    <col min="773" max="778" width="0" style="2" hidden="1" customWidth="1"/>
    <col min="779" max="779" width="50.28515625" style="2" customWidth="1"/>
    <col min="780" max="780" width="18.5703125" style="2" customWidth="1"/>
    <col min="781" max="781" width="10.7109375" style="2" customWidth="1"/>
    <col min="782" max="1024" width="9.140625" style="2"/>
    <col min="1025" max="1025" width="1.5703125" style="2" customWidth="1"/>
    <col min="1026" max="1026" width="0" style="2" hidden="1" customWidth="1"/>
    <col min="1027" max="1027" width="55" style="2" customWidth="1"/>
    <col min="1028" max="1028" width="33.42578125" style="2" customWidth="1"/>
    <col min="1029" max="1034" width="0" style="2" hidden="1" customWidth="1"/>
    <col min="1035" max="1035" width="50.28515625" style="2" customWidth="1"/>
    <col min="1036" max="1036" width="18.5703125" style="2" customWidth="1"/>
    <col min="1037" max="1037" width="10.7109375" style="2" customWidth="1"/>
    <col min="1038" max="1280" width="9.140625" style="2"/>
    <col min="1281" max="1281" width="1.5703125" style="2" customWidth="1"/>
    <col min="1282" max="1282" width="0" style="2" hidden="1" customWidth="1"/>
    <col min="1283" max="1283" width="55" style="2" customWidth="1"/>
    <col min="1284" max="1284" width="33.42578125" style="2" customWidth="1"/>
    <col min="1285" max="1290" width="0" style="2" hidden="1" customWidth="1"/>
    <col min="1291" max="1291" width="50.28515625" style="2" customWidth="1"/>
    <col min="1292" max="1292" width="18.5703125" style="2" customWidth="1"/>
    <col min="1293" max="1293" width="10.7109375" style="2" customWidth="1"/>
    <col min="1294" max="1536" width="9.140625" style="2"/>
    <col min="1537" max="1537" width="1.5703125" style="2" customWidth="1"/>
    <col min="1538" max="1538" width="0" style="2" hidden="1" customWidth="1"/>
    <col min="1539" max="1539" width="55" style="2" customWidth="1"/>
    <col min="1540" max="1540" width="33.42578125" style="2" customWidth="1"/>
    <col min="1541" max="1546" width="0" style="2" hidden="1" customWidth="1"/>
    <col min="1547" max="1547" width="50.28515625" style="2" customWidth="1"/>
    <col min="1548" max="1548" width="18.5703125" style="2" customWidth="1"/>
    <col min="1549" max="1549" width="10.7109375" style="2" customWidth="1"/>
    <col min="1550" max="1792" width="9.140625" style="2"/>
    <col min="1793" max="1793" width="1.5703125" style="2" customWidth="1"/>
    <col min="1794" max="1794" width="0" style="2" hidden="1" customWidth="1"/>
    <col min="1795" max="1795" width="55" style="2" customWidth="1"/>
    <col min="1796" max="1796" width="33.42578125" style="2" customWidth="1"/>
    <col min="1797" max="1802" width="0" style="2" hidden="1" customWidth="1"/>
    <col min="1803" max="1803" width="50.28515625" style="2" customWidth="1"/>
    <col min="1804" max="1804" width="18.5703125" style="2" customWidth="1"/>
    <col min="1805" max="1805" width="10.7109375" style="2" customWidth="1"/>
    <col min="1806" max="2048" width="9.140625" style="2"/>
    <col min="2049" max="2049" width="1.5703125" style="2" customWidth="1"/>
    <col min="2050" max="2050" width="0" style="2" hidden="1" customWidth="1"/>
    <col min="2051" max="2051" width="55" style="2" customWidth="1"/>
    <col min="2052" max="2052" width="33.42578125" style="2" customWidth="1"/>
    <col min="2053" max="2058" width="0" style="2" hidden="1" customWidth="1"/>
    <col min="2059" max="2059" width="50.28515625" style="2" customWidth="1"/>
    <col min="2060" max="2060" width="18.5703125" style="2" customWidth="1"/>
    <col min="2061" max="2061" width="10.7109375" style="2" customWidth="1"/>
    <col min="2062" max="2304" width="9.140625" style="2"/>
    <col min="2305" max="2305" width="1.5703125" style="2" customWidth="1"/>
    <col min="2306" max="2306" width="0" style="2" hidden="1" customWidth="1"/>
    <col min="2307" max="2307" width="55" style="2" customWidth="1"/>
    <col min="2308" max="2308" width="33.42578125" style="2" customWidth="1"/>
    <col min="2309" max="2314" width="0" style="2" hidden="1" customWidth="1"/>
    <col min="2315" max="2315" width="50.28515625" style="2" customWidth="1"/>
    <col min="2316" max="2316" width="18.5703125" style="2" customWidth="1"/>
    <col min="2317" max="2317" width="10.7109375" style="2" customWidth="1"/>
    <col min="2318" max="2560" width="9.140625" style="2"/>
    <col min="2561" max="2561" width="1.5703125" style="2" customWidth="1"/>
    <col min="2562" max="2562" width="0" style="2" hidden="1" customWidth="1"/>
    <col min="2563" max="2563" width="55" style="2" customWidth="1"/>
    <col min="2564" max="2564" width="33.42578125" style="2" customWidth="1"/>
    <col min="2565" max="2570" width="0" style="2" hidden="1" customWidth="1"/>
    <col min="2571" max="2571" width="50.28515625" style="2" customWidth="1"/>
    <col min="2572" max="2572" width="18.5703125" style="2" customWidth="1"/>
    <col min="2573" max="2573" width="10.7109375" style="2" customWidth="1"/>
    <col min="2574" max="2816" width="9.140625" style="2"/>
    <col min="2817" max="2817" width="1.5703125" style="2" customWidth="1"/>
    <col min="2818" max="2818" width="0" style="2" hidden="1" customWidth="1"/>
    <col min="2819" max="2819" width="55" style="2" customWidth="1"/>
    <col min="2820" max="2820" width="33.42578125" style="2" customWidth="1"/>
    <col min="2821" max="2826" width="0" style="2" hidden="1" customWidth="1"/>
    <col min="2827" max="2827" width="50.28515625" style="2" customWidth="1"/>
    <col min="2828" max="2828" width="18.5703125" style="2" customWidth="1"/>
    <col min="2829" max="2829" width="10.7109375" style="2" customWidth="1"/>
    <col min="2830" max="3072" width="9.140625" style="2"/>
    <col min="3073" max="3073" width="1.5703125" style="2" customWidth="1"/>
    <col min="3074" max="3074" width="0" style="2" hidden="1" customWidth="1"/>
    <col min="3075" max="3075" width="55" style="2" customWidth="1"/>
    <col min="3076" max="3076" width="33.42578125" style="2" customWidth="1"/>
    <col min="3077" max="3082" width="0" style="2" hidden="1" customWidth="1"/>
    <col min="3083" max="3083" width="50.28515625" style="2" customWidth="1"/>
    <col min="3084" max="3084" width="18.5703125" style="2" customWidth="1"/>
    <col min="3085" max="3085" width="10.7109375" style="2" customWidth="1"/>
    <col min="3086" max="3328" width="9.140625" style="2"/>
    <col min="3329" max="3329" width="1.5703125" style="2" customWidth="1"/>
    <col min="3330" max="3330" width="0" style="2" hidden="1" customWidth="1"/>
    <col min="3331" max="3331" width="55" style="2" customWidth="1"/>
    <col min="3332" max="3332" width="33.42578125" style="2" customWidth="1"/>
    <col min="3333" max="3338" width="0" style="2" hidden="1" customWidth="1"/>
    <col min="3339" max="3339" width="50.28515625" style="2" customWidth="1"/>
    <col min="3340" max="3340" width="18.5703125" style="2" customWidth="1"/>
    <col min="3341" max="3341" width="10.7109375" style="2" customWidth="1"/>
    <col min="3342" max="3584" width="9.140625" style="2"/>
    <col min="3585" max="3585" width="1.5703125" style="2" customWidth="1"/>
    <col min="3586" max="3586" width="0" style="2" hidden="1" customWidth="1"/>
    <col min="3587" max="3587" width="55" style="2" customWidth="1"/>
    <col min="3588" max="3588" width="33.42578125" style="2" customWidth="1"/>
    <col min="3589" max="3594" width="0" style="2" hidden="1" customWidth="1"/>
    <col min="3595" max="3595" width="50.28515625" style="2" customWidth="1"/>
    <col min="3596" max="3596" width="18.5703125" style="2" customWidth="1"/>
    <col min="3597" max="3597" width="10.7109375" style="2" customWidth="1"/>
    <col min="3598" max="3840" width="9.140625" style="2"/>
    <col min="3841" max="3841" width="1.5703125" style="2" customWidth="1"/>
    <col min="3842" max="3842" width="0" style="2" hidden="1" customWidth="1"/>
    <col min="3843" max="3843" width="55" style="2" customWidth="1"/>
    <col min="3844" max="3844" width="33.42578125" style="2" customWidth="1"/>
    <col min="3845" max="3850" width="0" style="2" hidden="1" customWidth="1"/>
    <col min="3851" max="3851" width="50.28515625" style="2" customWidth="1"/>
    <col min="3852" max="3852" width="18.5703125" style="2" customWidth="1"/>
    <col min="3853" max="3853" width="10.7109375" style="2" customWidth="1"/>
    <col min="3854" max="4096" width="9.140625" style="2"/>
    <col min="4097" max="4097" width="1.5703125" style="2" customWidth="1"/>
    <col min="4098" max="4098" width="0" style="2" hidden="1" customWidth="1"/>
    <col min="4099" max="4099" width="55" style="2" customWidth="1"/>
    <col min="4100" max="4100" width="33.42578125" style="2" customWidth="1"/>
    <col min="4101" max="4106" width="0" style="2" hidden="1" customWidth="1"/>
    <col min="4107" max="4107" width="50.28515625" style="2" customWidth="1"/>
    <col min="4108" max="4108" width="18.5703125" style="2" customWidth="1"/>
    <col min="4109" max="4109" width="10.7109375" style="2" customWidth="1"/>
    <col min="4110" max="4352" width="9.140625" style="2"/>
    <col min="4353" max="4353" width="1.5703125" style="2" customWidth="1"/>
    <col min="4354" max="4354" width="0" style="2" hidden="1" customWidth="1"/>
    <col min="4355" max="4355" width="55" style="2" customWidth="1"/>
    <col min="4356" max="4356" width="33.42578125" style="2" customWidth="1"/>
    <col min="4357" max="4362" width="0" style="2" hidden="1" customWidth="1"/>
    <col min="4363" max="4363" width="50.28515625" style="2" customWidth="1"/>
    <col min="4364" max="4364" width="18.5703125" style="2" customWidth="1"/>
    <col min="4365" max="4365" width="10.7109375" style="2" customWidth="1"/>
    <col min="4366" max="4608" width="9.140625" style="2"/>
    <col min="4609" max="4609" width="1.5703125" style="2" customWidth="1"/>
    <col min="4610" max="4610" width="0" style="2" hidden="1" customWidth="1"/>
    <col min="4611" max="4611" width="55" style="2" customWidth="1"/>
    <col min="4612" max="4612" width="33.42578125" style="2" customWidth="1"/>
    <col min="4613" max="4618" width="0" style="2" hidden="1" customWidth="1"/>
    <col min="4619" max="4619" width="50.28515625" style="2" customWidth="1"/>
    <col min="4620" max="4620" width="18.5703125" style="2" customWidth="1"/>
    <col min="4621" max="4621" width="10.7109375" style="2" customWidth="1"/>
    <col min="4622" max="4864" width="9.140625" style="2"/>
    <col min="4865" max="4865" width="1.5703125" style="2" customWidth="1"/>
    <col min="4866" max="4866" width="0" style="2" hidden="1" customWidth="1"/>
    <col min="4867" max="4867" width="55" style="2" customWidth="1"/>
    <col min="4868" max="4868" width="33.42578125" style="2" customWidth="1"/>
    <col min="4869" max="4874" width="0" style="2" hidden="1" customWidth="1"/>
    <col min="4875" max="4875" width="50.28515625" style="2" customWidth="1"/>
    <col min="4876" max="4876" width="18.5703125" style="2" customWidth="1"/>
    <col min="4877" max="4877" width="10.7109375" style="2" customWidth="1"/>
    <col min="4878" max="5120" width="9.140625" style="2"/>
    <col min="5121" max="5121" width="1.5703125" style="2" customWidth="1"/>
    <col min="5122" max="5122" width="0" style="2" hidden="1" customWidth="1"/>
    <col min="5123" max="5123" width="55" style="2" customWidth="1"/>
    <col min="5124" max="5124" width="33.42578125" style="2" customWidth="1"/>
    <col min="5125" max="5130" width="0" style="2" hidden="1" customWidth="1"/>
    <col min="5131" max="5131" width="50.28515625" style="2" customWidth="1"/>
    <col min="5132" max="5132" width="18.5703125" style="2" customWidth="1"/>
    <col min="5133" max="5133" width="10.7109375" style="2" customWidth="1"/>
    <col min="5134" max="5376" width="9.140625" style="2"/>
    <col min="5377" max="5377" width="1.5703125" style="2" customWidth="1"/>
    <col min="5378" max="5378" width="0" style="2" hidden="1" customWidth="1"/>
    <col min="5379" max="5379" width="55" style="2" customWidth="1"/>
    <col min="5380" max="5380" width="33.42578125" style="2" customWidth="1"/>
    <col min="5381" max="5386" width="0" style="2" hidden="1" customWidth="1"/>
    <col min="5387" max="5387" width="50.28515625" style="2" customWidth="1"/>
    <col min="5388" max="5388" width="18.5703125" style="2" customWidth="1"/>
    <col min="5389" max="5389" width="10.7109375" style="2" customWidth="1"/>
    <col min="5390" max="5632" width="9.140625" style="2"/>
    <col min="5633" max="5633" width="1.5703125" style="2" customWidth="1"/>
    <col min="5634" max="5634" width="0" style="2" hidden="1" customWidth="1"/>
    <col min="5635" max="5635" width="55" style="2" customWidth="1"/>
    <col min="5636" max="5636" width="33.42578125" style="2" customWidth="1"/>
    <col min="5637" max="5642" width="0" style="2" hidden="1" customWidth="1"/>
    <col min="5643" max="5643" width="50.28515625" style="2" customWidth="1"/>
    <col min="5644" max="5644" width="18.5703125" style="2" customWidth="1"/>
    <col min="5645" max="5645" width="10.7109375" style="2" customWidth="1"/>
    <col min="5646" max="5888" width="9.140625" style="2"/>
    <col min="5889" max="5889" width="1.5703125" style="2" customWidth="1"/>
    <col min="5890" max="5890" width="0" style="2" hidden="1" customWidth="1"/>
    <col min="5891" max="5891" width="55" style="2" customWidth="1"/>
    <col min="5892" max="5892" width="33.42578125" style="2" customWidth="1"/>
    <col min="5893" max="5898" width="0" style="2" hidden="1" customWidth="1"/>
    <col min="5899" max="5899" width="50.28515625" style="2" customWidth="1"/>
    <col min="5900" max="5900" width="18.5703125" style="2" customWidth="1"/>
    <col min="5901" max="5901" width="10.7109375" style="2" customWidth="1"/>
    <col min="5902" max="6144" width="9.140625" style="2"/>
    <col min="6145" max="6145" width="1.5703125" style="2" customWidth="1"/>
    <col min="6146" max="6146" width="0" style="2" hidden="1" customWidth="1"/>
    <col min="6147" max="6147" width="55" style="2" customWidth="1"/>
    <col min="6148" max="6148" width="33.42578125" style="2" customWidth="1"/>
    <col min="6149" max="6154" width="0" style="2" hidden="1" customWidth="1"/>
    <col min="6155" max="6155" width="50.28515625" style="2" customWidth="1"/>
    <col min="6156" max="6156" width="18.5703125" style="2" customWidth="1"/>
    <col min="6157" max="6157" width="10.7109375" style="2" customWidth="1"/>
    <col min="6158" max="6400" width="9.140625" style="2"/>
    <col min="6401" max="6401" width="1.5703125" style="2" customWidth="1"/>
    <col min="6402" max="6402" width="0" style="2" hidden="1" customWidth="1"/>
    <col min="6403" max="6403" width="55" style="2" customWidth="1"/>
    <col min="6404" max="6404" width="33.42578125" style="2" customWidth="1"/>
    <col min="6405" max="6410" width="0" style="2" hidden="1" customWidth="1"/>
    <col min="6411" max="6411" width="50.28515625" style="2" customWidth="1"/>
    <col min="6412" max="6412" width="18.5703125" style="2" customWidth="1"/>
    <col min="6413" max="6413" width="10.7109375" style="2" customWidth="1"/>
    <col min="6414" max="6656" width="9.140625" style="2"/>
    <col min="6657" max="6657" width="1.5703125" style="2" customWidth="1"/>
    <col min="6658" max="6658" width="0" style="2" hidden="1" customWidth="1"/>
    <col min="6659" max="6659" width="55" style="2" customWidth="1"/>
    <col min="6660" max="6660" width="33.42578125" style="2" customWidth="1"/>
    <col min="6661" max="6666" width="0" style="2" hidden="1" customWidth="1"/>
    <col min="6667" max="6667" width="50.28515625" style="2" customWidth="1"/>
    <col min="6668" max="6668" width="18.5703125" style="2" customWidth="1"/>
    <col min="6669" max="6669" width="10.7109375" style="2" customWidth="1"/>
    <col min="6670" max="6912" width="9.140625" style="2"/>
    <col min="6913" max="6913" width="1.5703125" style="2" customWidth="1"/>
    <col min="6914" max="6914" width="0" style="2" hidden="1" customWidth="1"/>
    <col min="6915" max="6915" width="55" style="2" customWidth="1"/>
    <col min="6916" max="6916" width="33.42578125" style="2" customWidth="1"/>
    <col min="6917" max="6922" width="0" style="2" hidden="1" customWidth="1"/>
    <col min="6923" max="6923" width="50.28515625" style="2" customWidth="1"/>
    <col min="6924" max="6924" width="18.5703125" style="2" customWidth="1"/>
    <col min="6925" max="6925" width="10.7109375" style="2" customWidth="1"/>
    <col min="6926" max="7168" width="9.140625" style="2"/>
    <col min="7169" max="7169" width="1.5703125" style="2" customWidth="1"/>
    <col min="7170" max="7170" width="0" style="2" hidden="1" customWidth="1"/>
    <col min="7171" max="7171" width="55" style="2" customWidth="1"/>
    <col min="7172" max="7172" width="33.42578125" style="2" customWidth="1"/>
    <col min="7173" max="7178" width="0" style="2" hidden="1" customWidth="1"/>
    <col min="7179" max="7179" width="50.28515625" style="2" customWidth="1"/>
    <col min="7180" max="7180" width="18.5703125" style="2" customWidth="1"/>
    <col min="7181" max="7181" width="10.7109375" style="2" customWidth="1"/>
    <col min="7182" max="7424" width="9.140625" style="2"/>
    <col min="7425" max="7425" width="1.5703125" style="2" customWidth="1"/>
    <col min="7426" max="7426" width="0" style="2" hidden="1" customWidth="1"/>
    <col min="7427" max="7427" width="55" style="2" customWidth="1"/>
    <col min="7428" max="7428" width="33.42578125" style="2" customWidth="1"/>
    <col min="7429" max="7434" width="0" style="2" hidden="1" customWidth="1"/>
    <col min="7435" max="7435" width="50.28515625" style="2" customWidth="1"/>
    <col min="7436" max="7436" width="18.5703125" style="2" customWidth="1"/>
    <col min="7437" max="7437" width="10.7109375" style="2" customWidth="1"/>
    <col min="7438" max="7680" width="9.140625" style="2"/>
    <col min="7681" max="7681" width="1.5703125" style="2" customWidth="1"/>
    <col min="7682" max="7682" width="0" style="2" hidden="1" customWidth="1"/>
    <col min="7683" max="7683" width="55" style="2" customWidth="1"/>
    <col min="7684" max="7684" width="33.42578125" style="2" customWidth="1"/>
    <col min="7685" max="7690" width="0" style="2" hidden="1" customWidth="1"/>
    <col min="7691" max="7691" width="50.28515625" style="2" customWidth="1"/>
    <col min="7692" max="7692" width="18.5703125" style="2" customWidth="1"/>
    <col min="7693" max="7693" width="10.7109375" style="2" customWidth="1"/>
    <col min="7694" max="7936" width="9.140625" style="2"/>
    <col min="7937" max="7937" width="1.5703125" style="2" customWidth="1"/>
    <col min="7938" max="7938" width="0" style="2" hidden="1" customWidth="1"/>
    <col min="7939" max="7939" width="55" style="2" customWidth="1"/>
    <col min="7940" max="7940" width="33.42578125" style="2" customWidth="1"/>
    <col min="7941" max="7946" width="0" style="2" hidden="1" customWidth="1"/>
    <col min="7947" max="7947" width="50.28515625" style="2" customWidth="1"/>
    <col min="7948" max="7948" width="18.5703125" style="2" customWidth="1"/>
    <col min="7949" max="7949" width="10.7109375" style="2" customWidth="1"/>
    <col min="7950" max="8192" width="9.140625" style="2"/>
    <col min="8193" max="8193" width="1.5703125" style="2" customWidth="1"/>
    <col min="8194" max="8194" width="0" style="2" hidden="1" customWidth="1"/>
    <col min="8195" max="8195" width="55" style="2" customWidth="1"/>
    <col min="8196" max="8196" width="33.42578125" style="2" customWidth="1"/>
    <col min="8197" max="8202" width="0" style="2" hidden="1" customWidth="1"/>
    <col min="8203" max="8203" width="50.28515625" style="2" customWidth="1"/>
    <col min="8204" max="8204" width="18.5703125" style="2" customWidth="1"/>
    <col min="8205" max="8205" width="10.7109375" style="2" customWidth="1"/>
    <col min="8206" max="8448" width="9.140625" style="2"/>
    <col min="8449" max="8449" width="1.5703125" style="2" customWidth="1"/>
    <col min="8450" max="8450" width="0" style="2" hidden="1" customWidth="1"/>
    <col min="8451" max="8451" width="55" style="2" customWidth="1"/>
    <col min="8452" max="8452" width="33.42578125" style="2" customWidth="1"/>
    <col min="8453" max="8458" width="0" style="2" hidden="1" customWidth="1"/>
    <col min="8459" max="8459" width="50.28515625" style="2" customWidth="1"/>
    <col min="8460" max="8460" width="18.5703125" style="2" customWidth="1"/>
    <col min="8461" max="8461" width="10.7109375" style="2" customWidth="1"/>
    <col min="8462" max="8704" width="9.140625" style="2"/>
    <col min="8705" max="8705" width="1.5703125" style="2" customWidth="1"/>
    <col min="8706" max="8706" width="0" style="2" hidden="1" customWidth="1"/>
    <col min="8707" max="8707" width="55" style="2" customWidth="1"/>
    <col min="8708" max="8708" width="33.42578125" style="2" customWidth="1"/>
    <col min="8709" max="8714" width="0" style="2" hidden="1" customWidth="1"/>
    <col min="8715" max="8715" width="50.28515625" style="2" customWidth="1"/>
    <col min="8716" max="8716" width="18.5703125" style="2" customWidth="1"/>
    <col min="8717" max="8717" width="10.7109375" style="2" customWidth="1"/>
    <col min="8718" max="8960" width="9.140625" style="2"/>
    <col min="8961" max="8961" width="1.5703125" style="2" customWidth="1"/>
    <col min="8962" max="8962" width="0" style="2" hidden="1" customWidth="1"/>
    <col min="8963" max="8963" width="55" style="2" customWidth="1"/>
    <col min="8964" max="8964" width="33.42578125" style="2" customWidth="1"/>
    <col min="8965" max="8970" width="0" style="2" hidden="1" customWidth="1"/>
    <col min="8971" max="8971" width="50.28515625" style="2" customWidth="1"/>
    <col min="8972" max="8972" width="18.5703125" style="2" customWidth="1"/>
    <col min="8973" max="8973" width="10.7109375" style="2" customWidth="1"/>
    <col min="8974" max="9216" width="9.140625" style="2"/>
    <col min="9217" max="9217" width="1.5703125" style="2" customWidth="1"/>
    <col min="9218" max="9218" width="0" style="2" hidden="1" customWidth="1"/>
    <col min="9219" max="9219" width="55" style="2" customWidth="1"/>
    <col min="9220" max="9220" width="33.42578125" style="2" customWidth="1"/>
    <col min="9221" max="9226" width="0" style="2" hidden="1" customWidth="1"/>
    <col min="9227" max="9227" width="50.28515625" style="2" customWidth="1"/>
    <col min="9228" max="9228" width="18.5703125" style="2" customWidth="1"/>
    <col min="9229" max="9229" width="10.7109375" style="2" customWidth="1"/>
    <col min="9230" max="9472" width="9.140625" style="2"/>
    <col min="9473" max="9473" width="1.5703125" style="2" customWidth="1"/>
    <col min="9474" max="9474" width="0" style="2" hidden="1" customWidth="1"/>
    <col min="9475" max="9475" width="55" style="2" customWidth="1"/>
    <col min="9476" max="9476" width="33.42578125" style="2" customWidth="1"/>
    <col min="9477" max="9482" width="0" style="2" hidden="1" customWidth="1"/>
    <col min="9483" max="9483" width="50.28515625" style="2" customWidth="1"/>
    <col min="9484" max="9484" width="18.5703125" style="2" customWidth="1"/>
    <col min="9485" max="9485" width="10.7109375" style="2" customWidth="1"/>
    <col min="9486" max="9728" width="9.140625" style="2"/>
    <col min="9729" max="9729" width="1.5703125" style="2" customWidth="1"/>
    <col min="9730" max="9730" width="0" style="2" hidden="1" customWidth="1"/>
    <col min="9731" max="9731" width="55" style="2" customWidth="1"/>
    <col min="9732" max="9732" width="33.42578125" style="2" customWidth="1"/>
    <col min="9733" max="9738" width="0" style="2" hidden="1" customWidth="1"/>
    <col min="9739" max="9739" width="50.28515625" style="2" customWidth="1"/>
    <col min="9740" max="9740" width="18.5703125" style="2" customWidth="1"/>
    <col min="9741" max="9741" width="10.7109375" style="2" customWidth="1"/>
    <col min="9742" max="9984" width="9.140625" style="2"/>
    <col min="9985" max="9985" width="1.5703125" style="2" customWidth="1"/>
    <col min="9986" max="9986" width="0" style="2" hidden="1" customWidth="1"/>
    <col min="9987" max="9987" width="55" style="2" customWidth="1"/>
    <col min="9988" max="9988" width="33.42578125" style="2" customWidth="1"/>
    <col min="9989" max="9994" width="0" style="2" hidden="1" customWidth="1"/>
    <col min="9995" max="9995" width="50.28515625" style="2" customWidth="1"/>
    <col min="9996" max="9996" width="18.5703125" style="2" customWidth="1"/>
    <col min="9997" max="9997" width="10.7109375" style="2" customWidth="1"/>
    <col min="9998" max="10240" width="9.140625" style="2"/>
    <col min="10241" max="10241" width="1.5703125" style="2" customWidth="1"/>
    <col min="10242" max="10242" width="0" style="2" hidden="1" customWidth="1"/>
    <col min="10243" max="10243" width="55" style="2" customWidth="1"/>
    <col min="10244" max="10244" width="33.42578125" style="2" customWidth="1"/>
    <col min="10245" max="10250" width="0" style="2" hidden="1" customWidth="1"/>
    <col min="10251" max="10251" width="50.28515625" style="2" customWidth="1"/>
    <col min="10252" max="10252" width="18.5703125" style="2" customWidth="1"/>
    <col min="10253" max="10253" width="10.7109375" style="2" customWidth="1"/>
    <col min="10254" max="10496" width="9.140625" style="2"/>
    <col min="10497" max="10497" width="1.5703125" style="2" customWidth="1"/>
    <col min="10498" max="10498" width="0" style="2" hidden="1" customWidth="1"/>
    <col min="10499" max="10499" width="55" style="2" customWidth="1"/>
    <col min="10500" max="10500" width="33.42578125" style="2" customWidth="1"/>
    <col min="10501" max="10506" width="0" style="2" hidden="1" customWidth="1"/>
    <col min="10507" max="10507" width="50.28515625" style="2" customWidth="1"/>
    <col min="10508" max="10508" width="18.5703125" style="2" customWidth="1"/>
    <col min="10509" max="10509" width="10.7109375" style="2" customWidth="1"/>
    <col min="10510" max="10752" width="9.140625" style="2"/>
    <col min="10753" max="10753" width="1.5703125" style="2" customWidth="1"/>
    <col min="10754" max="10754" width="0" style="2" hidden="1" customWidth="1"/>
    <col min="10755" max="10755" width="55" style="2" customWidth="1"/>
    <col min="10756" max="10756" width="33.42578125" style="2" customWidth="1"/>
    <col min="10757" max="10762" width="0" style="2" hidden="1" customWidth="1"/>
    <col min="10763" max="10763" width="50.28515625" style="2" customWidth="1"/>
    <col min="10764" max="10764" width="18.5703125" style="2" customWidth="1"/>
    <col min="10765" max="10765" width="10.7109375" style="2" customWidth="1"/>
    <col min="10766" max="11008" width="9.140625" style="2"/>
    <col min="11009" max="11009" width="1.5703125" style="2" customWidth="1"/>
    <col min="11010" max="11010" width="0" style="2" hidden="1" customWidth="1"/>
    <col min="11011" max="11011" width="55" style="2" customWidth="1"/>
    <col min="11012" max="11012" width="33.42578125" style="2" customWidth="1"/>
    <col min="11013" max="11018" width="0" style="2" hidden="1" customWidth="1"/>
    <col min="11019" max="11019" width="50.28515625" style="2" customWidth="1"/>
    <col min="11020" max="11020" width="18.5703125" style="2" customWidth="1"/>
    <col min="11021" max="11021" width="10.7109375" style="2" customWidth="1"/>
    <col min="11022" max="11264" width="9.140625" style="2"/>
    <col min="11265" max="11265" width="1.5703125" style="2" customWidth="1"/>
    <col min="11266" max="11266" width="0" style="2" hidden="1" customWidth="1"/>
    <col min="11267" max="11267" width="55" style="2" customWidth="1"/>
    <col min="11268" max="11268" width="33.42578125" style="2" customWidth="1"/>
    <col min="11269" max="11274" width="0" style="2" hidden="1" customWidth="1"/>
    <col min="11275" max="11275" width="50.28515625" style="2" customWidth="1"/>
    <col min="11276" max="11276" width="18.5703125" style="2" customWidth="1"/>
    <col min="11277" max="11277" width="10.7109375" style="2" customWidth="1"/>
    <col min="11278" max="11520" width="9.140625" style="2"/>
    <col min="11521" max="11521" width="1.5703125" style="2" customWidth="1"/>
    <col min="11522" max="11522" width="0" style="2" hidden="1" customWidth="1"/>
    <col min="11523" max="11523" width="55" style="2" customWidth="1"/>
    <col min="11524" max="11524" width="33.42578125" style="2" customWidth="1"/>
    <col min="11525" max="11530" width="0" style="2" hidden="1" customWidth="1"/>
    <col min="11531" max="11531" width="50.28515625" style="2" customWidth="1"/>
    <col min="11532" max="11532" width="18.5703125" style="2" customWidth="1"/>
    <col min="11533" max="11533" width="10.7109375" style="2" customWidth="1"/>
    <col min="11534" max="11776" width="9.140625" style="2"/>
    <col min="11777" max="11777" width="1.5703125" style="2" customWidth="1"/>
    <col min="11778" max="11778" width="0" style="2" hidden="1" customWidth="1"/>
    <col min="11779" max="11779" width="55" style="2" customWidth="1"/>
    <col min="11780" max="11780" width="33.42578125" style="2" customWidth="1"/>
    <col min="11781" max="11786" width="0" style="2" hidden="1" customWidth="1"/>
    <col min="11787" max="11787" width="50.28515625" style="2" customWidth="1"/>
    <col min="11788" max="11788" width="18.5703125" style="2" customWidth="1"/>
    <col min="11789" max="11789" width="10.7109375" style="2" customWidth="1"/>
    <col min="11790" max="12032" width="9.140625" style="2"/>
    <col min="12033" max="12033" width="1.5703125" style="2" customWidth="1"/>
    <col min="12034" max="12034" width="0" style="2" hidden="1" customWidth="1"/>
    <col min="12035" max="12035" width="55" style="2" customWidth="1"/>
    <col min="12036" max="12036" width="33.42578125" style="2" customWidth="1"/>
    <col min="12037" max="12042" width="0" style="2" hidden="1" customWidth="1"/>
    <col min="12043" max="12043" width="50.28515625" style="2" customWidth="1"/>
    <col min="12044" max="12044" width="18.5703125" style="2" customWidth="1"/>
    <col min="12045" max="12045" width="10.7109375" style="2" customWidth="1"/>
    <col min="12046" max="12288" width="9.140625" style="2"/>
    <col min="12289" max="12289" width="1.5703125" style="2" customWidth="1"/>
    <col min="12290" max="12290" width="0" style="2" hidden="1" customWidth="1"/>
    <col min="12291" max="12291" width="55" style="2" customWidth="1"/>
    <col min="12292" max="12292" width="33.42578125" style="2" customWidth="1"/>
    <col min="12293" max="12298" width="0" style="2" hidden="1" customWidth="1"/>
    <col min="12299" max="12299" width="50.28515625" style="2" customWidth="1"/>
    <col min="12300" max="12300" width="18.5703125" style="2" customWidth="1"/>
    <col min="12301" max="12301" width="10.7109375" style="2" customWidth="1"/>
    <col min="12302" max="12544" width="9.140625" style="2"/>
    <col min="12545" max="12545" width="1.5703125" style="2" customWidth="1"/>
    <col min="12546" max="12546" width="0" style="2" hidden="1" customWidth="1"/>
    <col min="12547" max="12547" width="55" style="2" customWidth="1"/>
    <col min="12548" max="12548" width="33.42578125" style="2" customWidth="1"/>
    <col min="12549" max="12554" width="0" style="2" hidden="1" customWidth="1"/>
    <col min="12555" max="12555" width="50.28515625" style="2" customWidth="1"/>
    <col min="12556" max="12556" width="18.5703125" style="2" customWidth="1"/>
    <col min="12557" max="12557" width="10.7109375" style="2" customWidth="1"/>
    <col min="12558" max="12800" width="9.140625" style="2"/>
    <col min="12801" max="12801" width="1.5703125" style="2" customWidth="1"/>
    <col min="12802" max="12802" width="0" style="2" hidden="1" customWidth="1"/>
    <col min="12803" max="12803" width="55" style="2" customWidth="1"/>
    <col min="12804" max="12804" width="33.42578125" style="2" customWidth="1"/>
    <col min="12805" max="12810" width="0" style="2" hidden="1" customWidth="1"/>
    <col min="12811" max="12811" width="50.28515625" style="2" customWidth="1"/>
    <col min="12812" max="12812" width="18.5703125" style="2" customWidth="1"/>
    <col min="12813" max="12813" width="10.7109375" style="2" customWidth="1"/>
    <col min="12814" max="13056" width="9.140625" style="2"/>
    <col min="13057" max="13057" width="1.5703125" style="2" customWidth="1"/>
    <col min="13058" max="13058" width="0" style="2" hidden="1" customWidth="1"/>
    <col min="13059" max="13059" width="55" style="2" customWidth="1"/>
    <col min="13060" max="13060" width="33.42578125" style="2" customWidth="1"/>
    <col min="13061" max="13066" width="0" style="2" hidden="1" customWidth="1"/>
    <col min="13067" max="13067" width="50.28515625" style="2" customWidth="1"/>
    <col min="13068" max="13068" width="18.5703125" style="2" customWidth="1"/>
    <col min="13069" max="13069" width="10.7109375" style="2" customWidth="1"/>
    <col min="13070" max="13312" width="9.140625" style="2"/>
    <col min="13313" max="13313" width="1.5703125" style="2" customWidth="1"/>
    <col min="13314" max="13314" width="0" style="2" hidden="1" customWidth="1"/>
    <col min="13315" max="13315" width="55" style="2" customWidth="1"/>
    <col min="13316" max="13316" width="33.42578125" style="2" customWidth="1"/>
    <col min="13317" max="13322" width="0" style="2" hidden="1" customWidth="1"/>
    <col min="13323" max="13323" width="50.28515625" style="2" customWidth="1"/>
    <col min="13324" max="13324" width="18.5703125" style="2" customWidth="1"/>
    <col min="13325" max="13325" width="10.7109375" style="2" customWidth="1"/>
    <col min="13326" max="13568" width="9.140625" style="2"/>
    <col min="13569" max="13569" width="1.5703125" style="2" customWidth="1"/>
    <col min="13570" max="13570" width="0" style="2" hidden="1" customWidth="1"/>
    <col min="13571" max="13571" width="55" style="2" customWidth="1"/>
    <col min="13572" max="13572" width="33.42578125" style="2" customWidth="1"/>
    <col min="13573" max="13578" width="0" style="2" hidden="1" customWidth="1"/>
    <col min="13579" max="13579" width="50.28515625" style="2" customWidth="1"/>
    <col min="13580" max="13580" width="18.5703125" style="2" customWidth="1"/>
    <col min="13581" max="13581" width="10.7109375" style="2" customWidth="1"/>
    <col min="13582" max="13824" width="9.140625" style="2"/>
    <col min="13825" max="13825" width="1.5703125" style="2" customWidth="1"/>
    <col min="13826" max="13826" width="0" style="2" hidden="1" customWidth="1"/>
    <col min="13827" max="13827" width="55" style="2" customWidth="1"/>
    <col min="13828" max="13828" width="33.42578125" style="2" customWidth="1"/>
    <col min="13829" max="13834" width="0" style="2" hidden="1" customWidth="1"/>
    <col min="13835" max="13835" width="50.28515625" style="2" customWidth="1"/>
    <col min="13836" max="13836" width="18.5703125" style="2" customWidth="1"/>
    <col min="13837" max="13837" width="10.7109375" style="2" customWidth="1"/>
    <col min="13838" max="14080" width="9.140625" style="2"/>
    <col min="14081" max="14081" width="1.5703125" style="2" customWidth="1"/>
    <col min="14082" max="14082" width="0" style="2" hidden="1" customWidth="1"/>
    <col min="14083" max="14083" width="55" style="2" customWidth="1"/>
    <col min="14084" max="14084" width="33.42578125" style="2" customWidth="1"/>
    <col min="14085" max="14090" width="0" style="2" hidden="1" customWidth="1"/>
    <col min="14091" max="14091" width="50.28515625" style="2" customWidth="1"/>
    <col min="14092" max="14092" width="18.5703125" style="2" customWidth="1"/>
    <col min="14093" max="14093" width="10.7109375" style="2" customWidth="1"/>
    <col min="14094" max="14336" width="9.140625" style="2"/>
    <col min="14337" max="14337" width="1.5703125" style="2" customWidth="1"/>
    <col min="14338" max="14338" width="0" style="2" hidden="1" customWidth="1"/>
    <col min="14339" max="14339" width="55" style="2" customWidth="1"/>
    <col min="14340" max="14340" width="33.42578125" style="2" customWidth="1"/>
    <col min="14341" max="14346" width="0" style="2" hidden="1" customWidth="1"/>
    <col min="14347" max="14347" width="50.28515625" style="2" customWidth="1"/>
    <col min="14348" max="14348" width="18.5703125" style="2" customWidth="1"/>
    <col min="14349" max="14349" width="10.7109375" style="2" customWidth="1"/>
    <col min="14350" max="14592" width="9.140625" style="2"/>
    <col min="14593" max="14593" width="1.5703125" style="2" customWidth="1"/>
    <col min="14594" max="14594" width="0" style="2" hidden="1" customWidth="1"/>
    <col min="14595" max="14595" width="55" style="2" customWidth="1"/>
    <col min="14596" max="14596" width="33.42578125" style="2" customWidth="1"/>
    <col min="14597" max="14602" width="0" style="2" hidden="1" customWidth="1"/>
    <col min="14603" max="14603" width="50.28515625" style="2" customWidth="1"/>
    <col min="14604" max="14604" width="18.5703125" style="2" customWidth="1"/>
    <col min="14605" max="14605" width="10.7109375" style="2" customWidth="1"/>
    <col min="14606" max="14848" width="9.140625" style="2"/>
    <col min="14849" max="14849" width="1.5703125" style="2" customWidth="1"/>
    <col min="14850" max="14850" width="0" style="2" hidden="1" customWidth="1"/>
    <col min="14851" max="14851" width="55" style="2" customWidth="1"/>
    <col min="14852" max="14852" width="33.42578125" style="2" customWidth="1"/>
    <col min="14853" max="14858" width="0" style="2" hidden="1" customWidth="1"/>
    <col min="14859" max="14859" width="50.28515625" style="2" customWidth="1"/>
    <col min="14860" max="14860" width="18.5703125" style="2" customWidth="1"/>
    <col min="14861" max="14861" width="10.7109375" style="2" customWidth="1"/>
    <col min="14862" max="15104" width="9.140625" style="2"/>
    <col min="15105" max="15105" width="1.5703125" style="2" customWidth="1"/>
    <col min="15106" max="15106" width="0" style="2" hidden="1" customWidth="1"/>
    <col min="15107" max="15107" width="55" style="2" customWidth="1"/>
    <col min="15108" max="15108" width="33.42578125" style="2" customWidth="1"/>
    <col min="15109" max="15114" width="0" style="2" hidden="1" customWidth="1"/>
    <col min="15115" max="15115" width="50.28515625" style="2" customWidth="1"/>
    <col min="15116" max="15116" width="18.5703125" style="2" customWidth="1"/>
    <col min="15117" max="15117" width="10.7109375" style="2" customWidth="1"/>
    <col min="15118" max="15360" width="9.140625" style="2"/>
    <col min="15361" max="15361" width="1.5703125" style="2" customWidth="1"/>
    <col min="15362" max="15362" width="0" style="2" hidden="1" customWidth="1"/>
    <col min="15363" max="15363" width="55" style="2" customWidth="1"/>
    <col min="15364" max="15364" width="33.42578125" style="2" customWidth="1"/>
    <col min="15365" max="15370" width="0" style="2" hidden="1" customWidth="1"/>
    <col min="15371" max="15371" width="50.28515625" style="2" customWidth="1"/>
    <col min="15372" max="15372" width="18.5703125" style="2" customWidth="1"/>
    <col min="15373" max="15373" width="10.7109375" style="2" customWidth="1"/>
    <col min="15374" max="15616" width="9.140625" style="2"/>
    <col min="15617" max="15617" width="1.5703125" style="2" customWidth="1"/>
    <col min="15618" max="15618" width="0" style="2" hidden="1" customWidth="1"/>
    <col min="15619" max="15619" width="55" style="2" customWidth="1"/>
    <col min="15620" max="15620" width="33.42578125" style="2" customWidth="1"/>
    <col min="15621" max="15626" width="0" style="2" hidden="1" customWidth="1"/>
    <col min="15627" max="15627" width="50.28515625" style="2" customWidth="1"/>
    <col min="15628" max="15628" width="18.5703125" style="2" customWidth="1"/>
    <col min="15629" max="15629" width="10.7109375" style="2" customWidth="1"/>
    <col min="15630" max="15872" width="9.140625" style="2"/>
    <col min="15873" max="15873" width="1.5703125" style="2" customWidth="1"/>
    <col min="15874" max="15874" width="0" style="2" hidden="1" customWidth="1"/>
    <col min="15875" max="15875" width="55" style="2" customWidth="1"/>
    <col min="15876" max="15876" width="33.42578125" style="2" customWidth="1"/>
    <col min="15877" max="15882" width="0" style="2" hidden="1" customWidth="1"/>
    <col min="15883" max="15883" width="50.28515625" style="2" customWidth="1"/>
    <col min="15884" max="15884" width="18.5703125" style="2" customWidth="1"/>
    <col min="15885" max="15885" width="10.7109375" style="2" customWidth="1"/>
    <col min="15886" max="16128" width="9.140625" style="2"/>
    <col min="16129" max="16129" width="1.5703125" style="2" customWidth="1"/>
    <col min="16130" max="16130" width="0" style="2" hidden="1" customWidth="1"/>
    <col min="16131" max="16131" width="55" style="2" customWidth="1"/>
    <col min="16132" max="16132" width="33.42578125" style="2" customWidth="1"/>
    <col min="16133" max="16138" width="0" style="2" hidden="1" customWidth="1"/>
    <col min="16139" max="16139" width="50.28515625" style="2" customWidth="1"/>
    <col min="16140" max="16140" width="18.5703125" style="2" customWidth="1"/>
    <col min="16141" max="16141" width="10.7109375" style="2" customWidth="1"/>
    <col min="16142" max="16384" width="9.140625" style="2"/>
  </cols>
  <sheetData>
    <row r="1" spans="3:4" ht="20.25">
      <c r="C1" s="73" t="s">
        <v>90</v>
      </c>
    </row>
    <row r="2" spans="3:4" ht="20.25">
      <c r="C2" s="74" t="s">
        <v>91</v>
      </c>
      <c r="D2" s="75">
        <v>39488.199999999997</v>
      </c>
    </row>
    <row r="3" spans="3:4" ht="20.25">
      <c r="C3" s="74" t="s">
        <v>92</v>
      </c>
      <c r="D3" s="75">
        <v>809371.41</v>
      </c>
    </row>
    <row r="4" spans="3:4" ht="20.25">
      <c r="C4" s="74" t="s">
        <v>93</v>
      </c>
      <c r="D4" s="75">
        <f>'отчет о продаже'!L381</f>
        <v>185012.46175999998</v>
      </c>
    </row>
    <row r="5" spans="3:4" ht="21" thickBot="1">
      <c r="C5" s="74"/>
      <c r="D5" s="76"/>
    </row>
    <row r="6" spans="3:4" ht="21" thickBot="1">
      <c r="C6" s="77" t="s">
        <v>94</v>
      </c>
      <c r="D6" s="78">
        <f>SUM(D2:D5)</f>
        <v>1033872.07176</v>
      </c>
    </row>
    <row r="7" spans="3:4" ht="21" thickBot="1">
      <c r="C7" s="300"/>
      <c r="D7" s="300"/>
    </row>
    <row r="8" spans="3:4" ht="21" thickBot="1">
      <c r="C8" s="79" t="s">
        <v>95</v>
      </c>
      <c r="D8" s="78">
        <f>D32</f>
        <v>-458117.12</v>
      </c>
    </row>
    <row r="9" spans="3:4" ht="20.25">
      <c r="C9" s="300"/>
      <c r="D9" s="300"/>
    </row>
    <row r="10" spans="3:4" ht="20.25">
      <c r="C10" s="80" t="s">
        <v>96</v>
      </c>
      <c r="D10" s="81"/>
    </row>
    <row r="11" spans="3:4" ht="20.25">
      <c r="C11" s="80" t="s">
        <v>97</v>
      </c>
      <c r="D11" s="81"/>
    </row>
    <row r="12" spans="3:4" ht="20.25">
      <c r="C12" s="80" t="s">
        <v>98</v>
      </c>
      <c r="D12" s="81"/>
    </row>
    <row r="13" spans="3:4" ht="21" thickBot="1">
      <c r="C13" s="80" t="s">
        <v>99</v>
      </c>
      <c r="D13" s="82"/>
    </row>
    <row r="14" spans="3:4" ht="21" thickBot="1">
      <c r="C14" s="77"/>
      <c r="D14" s="78">
        <f>D6+D8+D10+D11+D12+D13</f>
        <v>575754.95175999997</v>
      </c>
    </row>
    <row r="15" spans="3:4" ht="20.25">
      <c r="C15" s="83"/>
      <c r="D15" s="83"/>
    </row>
    <row r="16" spans="3:4" ht="20.25">
      <c r="C16" s="83"/>
      <c r="D16" s="83"/>
    </row>
    <row r="17" spans="3:4" ht="20.25">
      <c r="D17" s="83"/>
    </row>
    <row r="18" spans="3:4" ht="20.25">
      <c r="C18" s="301" t="s">
        <v>151</v>
      </c>
      <c r="D18" s="301"/>
    </row>
    <row r="19" spans="3:4" ht="20.25">
      <c r="C19" s="74" t="s">
        <v>91</v>
      </c>
      <c r="D19" s="75"/>
    </row>
    <row r="20" spans="3:4" ht="20.25">
      <c r="C20" s="74" t="s">
        <v>92</v>
      </c>
      <c r="D20" s="75"/>
    </row>
    <row r="21" spans="3:4" ht="20.25">
      <c r="C21" s="74" t="s">
        <v>93</v>
      </c>
      <c r="D21" s="75"/>
    </row>
    <row r="22" spans="3:4" ht="21" thickBot="1">
      <c r="C22" s="74"/>
      <c r="D22" s="76"/>
    </row>
    <row r="23" spans="3:4" ht="21" thickBot="1">
      <c r="C23" s="84"/>
      <c r="D23" s="78">
        <f>SUM(D19:D22)</f>
        <v>0</v>
      </c>
    </row>
    <row r="26" spans="3:4" ht="20.25">
      <c r="C26" s="85" t="s">
        <v>100</v>
      </c>
      <c r="D26" s="86">
        <f>'отчет дохода от продажи'!G59</f>
        <v>0</v>
      </c>
    </row>
    <row r="27" spans="3:4">
      <c r="C27" s="87"/>
      <c r="D27" s="88"/>
    </row>
    <row r="28" spans="3:4" ht="20.25">
      <c r="C28" s="85" t="s">
        <v>101</v>
      </c>
      <c r="D28" s="86">
        <v>223138.95</v>
      </c>
    </row>
    <row r="29" spans="3:4" ht="20.25">
      <c r="C29" s="85" t="s">
        <v>102</v>
      </c>
      <c r="D29" s="86">
        <v>234978.17</v>
      </c>
    </row>
    <row r="30" spans="3:4" ht="20.25">
      <c r="C30" s="85" t="s">
        <v>103</v>
      </c>
      <c r="D30" s="86">
        <f>'[1]отчет по расходам январь'!$AK$37</f>
        <v>0</v>
      </c>
    </row>
    <row r="31" spans="3:4" ht="13.5" thickBot="1">
      <c r="C31" s="87"/>
      <c r="D31" s="89"/>
    </row>
    <row r="32" spans="3:4" ht="21" thickBot="1">
      <c r="C32" s="90" t="s">
        <v>95</v>
      </c>
      <c r="D32" s="91">
        <f>D26-D28-D29-D30</f>
        <v>-458117.12</v>
      </c>
    </row>
  </sheetData>
  <mergeCells count="3">
    <mergeCell ref="C7:D7"/>
    <mergeCell ref="C9:D9"/>
    <mergeCell ref="C18:D18"/>
  </mergeCells>
  <pageMargins left="0.98402777777777783" right="0.19652777777777777" top="0.19652777777777777" bottom="0.19652777777777777" header="0.51180555555555562" footer="0.51180555555555562"/>
  <pageSetup paperSize="9" firstPageNumber="0" orientation="portrait" horizontalDpi="300" verticalDpi="300" r:id="rId1"/>
  <headerFooter alignWithMargins="0"/>
  <rowBreaks count="1" manualBreakCount="1">
    <brk id="2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C1:I22"/>
  <sheetViews>
    <sheetView tabSelected="1" view="pageBreakPreview" zoomScaleSheetLayoutView="100" workbookViewId="0">
      <selection activeCell="D22" sqref="D22"/>
    </sheetView>
  </sheetViews>
  <sheetFormatPr defaultRowHeight="12.75"/>
  <cols>
    <col min="1" max="1" width="2.7109375" style="2" customWidth="1"/>
    <col min="2" max="2" width="8.7109375" style="2" customWidth="1"/>
    <col min="3" max="3" width="9.140625" style="2"/>
    <col min="4" max="4" width="31.140625" style="2" customWidth="1"/>
    <col min="5" max="5" width="26.28515625" style="2" customWidth="1"/>
    <col min="6" max="6" width="0" style="2" hidden="1" customWidth="1"/>
    <col min="7" max="7" width="14.28515625" style="2" customWidth="1"/>
    <col min="8" max="10" width="0" style="2" hidden="1" customWidth="1"/>
    <col min="11" max="256" width="9.140625" style="2"/>
    <col min="257" max="257" width="2.7109375" style="2" customWidth="1"/>
    <col min="258" max="258" width="8.7109375" style="2" customWidth="1"/>
    <col min="259" max="259" width="9.140625" style="2"/>
    <col min="260" max="260" width="31.140625" style="2" customWidth="1"/>
    <col min="261" max="261" width="26.28515625" style="2" customWidth="1"/>
    <col min="262" max="262" width="0" style="2" hidden="1" customWidth="1"/>
    <col min="263" max="263" width="14.28515625" style="2" customWidth="1"/>
    <col min="264" max="266" width="0" style="2" hidden="1" customWidth="1"/>
    <col min="267" max="512" width="9.140625" style="2"/>
    <col min="513" max="513" width="2.7109375" style="2" customWidth="1"/>
    <col min="514" max="514" width="8.7109375" style="2" customWidth="1"/>
    <col min="515" max="515" width="9.140625" style="2"/>
    <col min="516" max="516" width="31.140625" style="2" customWidth="1"/>
    <col min="517" max="517" width="26.28515625" style="2" customWidth="1"/>
    <col min="518" max="518" width="0" style="2" hidden="1" customWidth="1"/>
    <col min="519" max="519" width="14.28515625" style="2" customWidth="1"/>
    <col min="520" max="522" width="0" style="2" hidden="1" customWidth="1"/>
    <col min="523" max="768" width="9.140625" style="2"/>
    <col min="769" max="769" width="2.7109375" style="2" customWidth="1"/>
    <col min="770" max="770" width="8.7109375" style="2" customWidth="1"/>
    <col min="771" max="771" width="9.140625" style="2"/>
    <col min="772" max="772" width="31.140625" style="2" customWidth="1"/>
    <col min="773" max="773" width="26.28515625" style="2" customWidth="1"/>
    <col min="774" max="774" width="0" style="2" hidden="1" customWidth="1"/>
    <col min="775" max="775" width="14.28515625" style="2" customWidth="1"/>
    <col min="776" max="778" width="0" style="2" hidden="1" customWidth="1"/>
    <col min="779" max="1024" width="9.140625" style="2"/>
    <col min="1025" max="1025" width="2.7109375" style="2" customWidth="1"/>
    <col min="1026" max="1026" width="8.7109375" style="2" customWidth="1"/>
    <col min="1027" max="1027" width="9.140625" style="2"/>
    <col min="1028" max="1028" width="31.140625" style="2" customWidth="1"/>
    <col min="1029" max="1029" width="26.28515625" style="2" customWidth="1"/>
    <col min="1030" max="1030" width="0" style="2" hidden="1" customWidth="1"/>
    <col min="1031" max="1031" width="14.28515625" style="2" customWidth="1"/>
    <col min="1032" max="1034" width="0" style="2" hidden="1" customWidth="1"/>
    <col min="1035" max="1280" width="9.140625" style="2"/>
    <col min="1281" max="1281" width="2.7109375" style="2" customWidth="1"/>
    <col min="1282" max="1282" width="8.7109375" style="2" customWidth="1"/>
    <col min="1283" max="1283" width="9.140625" style="2"/>
    <col min="1284" max="1284" width="31.140625" style="2" customWidth="1"/>
    <col min="1285" max="1285" width="26.28515625" style="2" customWidth="1"/>
    <col min="1286" max="1286" width="0" style="2" hidden="1" customWidth="1"/>
    <col min="1287" max="1287" width="14.28515625" style="2" customWidth="1"/>
    <col min="1288" max="1290" width="0" style="2" hidden="1" customWidth="1"/>
    <col min="1291" max="1536" width="9.140625" style="2"/>
    <col min="1537" max="1537" width="2.7109375" style="2" customWidth="1"/>
    <col min="1538" max="1538" width="8.7109375" style="2" customWidth="1"/>
    <col min="1539" max="1539" width="9.140625" style="2"/>
    <col min="1540" max="1540" width="31.140625" style="2" customWidth="1"/>
    <col min="1541" max="1541" width="26.28515625" style="2" customWidth="1"/>
    <col min="1542" max="1542" width="0" style="2" hidden="1" customWidth="1"/>
    <col min="1543" max="1543" width="14.28515625" style="2" customWidth="1"/>
    <col min="1544" max="1546" width="0" style="2" hidden="1" customWidth="1"/>
    <col min="1547" max="1792" width="9.140625" style="2"/>
    <col min="1793" max="1793" width="2.7109375" style="2" customWidth="1"/>
    <col min="1794" max="1794" width="8.7109375" style="2" customWidth="1"/>
    <col min="1795" max="1795" width="9.140625" style="2"/>
    <col min="1796" max="1796" width="31.140625" style="2" customWidth="1"/>
    <col min="1797" max="1797" width="26.28515625" style="2" customWidth="1"/>
    <col min="1798" max="1798" width="0" style="2" hidden="1" customWidth="1"/>
    <col min="1799" max="1799" width="14.28515625" style="2" customWidth="1"/>
    <col min="1800" max="1802" width="0" style="2" hidden="1" customWidth="1"/>
    <col min="1803" max="2048" width="9.140625" style="2"/>
    <col min="2049" max="2049" width="2.7109375" style="2" customWidth="1"/>
    <col min="2050" max="2050" width="8.7109375" style="2" customWidth="1"/>
    <col min="2051" max="2051" width="9.140625" style="2"/>
    <col min="2052" max="2052" width="31.140625" style="2" customWidth="1"/>
    <col min="2053" max="2053" width="26.28515625" style="2" customWidth="1"/>
    <col min="2054" max="2054" width="0" style="2" hidden="1" customWidth="1"/>
    <col min="2055" max="2055" width="14.28515625" style="2" customWidth="1"/>
    <col min="2056" max="2058" width="0" style="2" hidden="1" customWidth="1"/>
    <col min="2059" max="2304" width="9.140625" style="2"/>
    <col min="2305" max="2305" width="2.7109375" style="2" customWidth="1"/>
    <col min="2306" max="2306" width="8.7109375" style="2" customWidth="1"/>
    <col min="2307" max="2307" width="9.140625" style="2"/>
    <col min="2308" max="2308" width="31.140625" style="2" customWidth="1"/>
    <col min="2309" max="2309" width="26.28515625" style="2" customWidth="1"/>
    <col min="2310" max="2310" width="0" style="2" hidden="1" customWidth="1"/>
    <col min="2311" max="2311" width="14.28515625" style="2" customWidth="1"/>
    <col min="2312" max="2314" width="0" style="2" hidden="1" customWidth="1"/>
    <col min="2315" max="2560" width="9.140625" style="2"/>
    <col min="2561" max="2561" width="2.7109375" style="2" customWidth="1"/>
    <col min="2562" max="2562" width="8.7109375" style="2" customWidth="1"/>
    <col min="2563" max="2563" width="9.140625" style="2"/>
    <col min="2564" max="2564" width="31.140625" style="2" customWidth="1"/>
    <col min="2565" max="2565" width="26.28515625" style="2" customWidth="1"/>
    <col min="2566" max="2566" width="0" style="2" hidden="1" customWidth="1"/>
    <col min="2567" max="2567" width="14.28515625" style="2" customWidth="1"/>
    <col min="2568" max="2570" width="0" style="2" hidden="1" customWidth="1"/>
    <col min="2571" max="2816" width="9.140625" style="2"/>
    <col min="2817" max="2817" width="2.7109375" style="2" customWidth="1"/>
    <col min="2818" max="2818" width="8.7109375" style="2" customWidth="1"/>
    <col min="2819" max="2819" width="9.140625" style="2"/>
    <col min="2820" max="2820" width="31.140625" style="2" customWidth="1"/>
    <col min="2821" max="2821" width="26.28515625" style="2" customWidth="1"/>
    <col min="2822" max="2822" width="0" style="2" hidden="1" customWidth="1"/>
    <col min="2823" max="2823" width="14.28515625" style="2" customWidth="1"/>
    <col min="2824" max="2826" width="0" style="2" hidden="1" customWidth="1"/>
    <col min="2827" max="3072" width="9.140625" style="2"/>
    <col min="3073" max="3073" width="2.7109375" style="2" customWidth="1"/>
    <col min="3074" max="3074" width="8.7109375" style="2" customWidth="1"/>
    <col min="3075" max="3075" width="9.140625" style="2"/>
    <col min="3076" max="3076" width="31.140625" style="2" customWidth="1"/>
    <col min="3077" max="3077" width="26.28515625" style="2" customWidth="1"/>
    <col min="3078" max="3078" width="0" style="2" hidden="1" customWidth="1"/>
    <col min="3079" max="3079" width="14.28515625" style="2" customWidth="1"/>
    <col min="3080" max="3082" width="0" style="2" hidden="1" customWidth="1"/>
    <col min="3083" max="3328" width="9.140625" style="2"/>
    <col min="3329" max="3329" width="2.7109375" style="2" customWidth="1"/>
    <col min="3330" max="3330" width="8.7109375" style="2" customWidth="1"/>
    <col min="3331" max="3331" width="9.140625" style="2"/>
    <col min="3332" max="3332" width="31.140625" style="2" customWidth="1"/>
    <col min="3333" max="3333" width="26.28515625" style="2" customWidth="1"/>
    <col min="3334" max="3334" width="0" style="2" hidden="1" customWidth="1"/>
    <col min="3335" max="3335" width="14.28515625" style="2" customWidth="1"/>
    <col min="3336" max="3338" width="0" style="2" hidden="1" customWidth="1"/>
    <col min="3339" max="3584" width="9.140625" style="2"/>
    <col min="3585" max="3585" width="2.7109375" style="2" customWidth="1"/>
    <col min="3586" max="3586" width="8.7109375" style="2" customWidth="1"/>
    <col min="3587" max="3587" width="9.140625" style="2"/>
    <col min="3588" max="3588" width="31.140625" style="2" customWidth="1"/>
    <col min="3589" max="3589" width="26.28515625" style="2" customWidth="1"/>
    <col min="3590" max="3590" width="0" style="2" hidden="1" customWidth="1"/>
    <col min="3591" max="3591" width="14.28515625" style="2" customWidth="1"/>
    <col min="3592" max="3594" width="0" style="2" hidden="1" customWidth="1"/>
    <col min="3595" max="3840" width="9.140625" style="2"/>
    <col min="3841" max="3841" width="2.7109375" style="2" customWidth="1"/>
    <col min="3842" max="3842" width="8.7109375" style="2" customWidth="1"/>
    <col min="3843" max="3843" width="9.140625" style="2"/>
    <col min="3844" max="3844" width="31.140625" style="2" customWidth="1"/>
    <col min="3845" max="3845" width="26.28515625" style="2" customWidth="1"/>
    <col min="3846" max="3846" width="0" style="2" hidden="1" customWidth="1"/>
    <col min="3847" max="3847" width="14.28515625" style="2" customWidth="1"/>
    <col min="3848" max="3850" width="0" style="2" hidden="1" customWidth="1"/>
    <col min="3851" max="4096" width="9.140625" style="2"/>
    <col min="4097" max="4097" width="2.7109375" style="2" customWidth="1"/>
    <col min="4098" max="4098" width="8.7109375" style="2" customWidth="1"/>
    <col min="4099" max="4099" width="9.140625" style="2"/>
    <col min="4100" max="4100" width="31.140625" style="2" customWidth="1"/>
    <col min="4101" max="4101" width="26.28515625" style="2" customWidth="1"/>
    <col min="4102" max="4102" width="0" style="2" hidden="1" customWidth="1"/>
    <col min="4103" max="4103" width="14.28515625" style="2" customWidth="1"/>
    <col min="4104" max="4106" width="0" style="2" hidden="1" customWidth="1"/>
    <col min="4107" max="4352" width="9.140625" style="2"/>
    <col min="4353" max="4353" width="2.7109375" style="2" customWidth="1"/>
    <col min="4354" max="4354" width="8.7109375" style="2" customWidth="1"/>
    <col min="4355" max="4355" width="9.140625" style="2"/>
    <col min="4356" max="4356" width="31.140625" style="2" customWidth="1"/>
    <col min="4357" max="4357" width="26.28515625" style="2" customWidth="1"/>
    <col min="4358" max="4358" width="0" style="2" hidden="1" customWidth="1"/>
    <col min="4359" max="4359" width="14.28515625" style="2" customWidth="1"/>
    <col min="4360" max="4362" width="0" style="2" hidden="1" customWidth="1"/>
    <col min="4363" max="4608" width="9.140625" style="2"/>
    <col min="4609" max="4609" width="2.7109375" style="2" customWidth="1"/>
    <col min="4610" max="4610" width="8.7109375" style="2" customWidth="1"/>
    <col min="4611" max="4611" width="9.140625" style="2"/>
    <col min="4612" max="4612" width="31.140625" style="2" customWidth="1"/>
    <col min="4613" max="4613" width="26.28515625" style="2" customWidth="1"/>
    <col min="4614" max="4614" width="0" style="2" hidden="1" customWidth="1"/>
    <col min="4615" max="4615" width="14.28515625" style="2" customWidth="1"/>
    <col min="4616" max="4618" width="0" style="2" hidden="1" customWidth="1"/>
    <col min="4619" max="4864" width="9.140625" style="2"/>
    <col min="4865" max="4865" width="2.7109375" style="2" customWidth="1"/>
    <col min="4866" max="4866" width="8.7109375" style="2" customWidth="1"/>
    <col min="4867" max="4867" width="9.140625" style="2"/>
    <col min="4868" max="4868" width="31.140625" style="2" customWidth="1"/>
    <col min="4869" max="4869" width="26.28515625" style="2" customWidth="1"/>
    <col min="4870" max="4870" width="0" style="2" hidden="1" customWidth="1"/>
    <col min="4871" max="4871" width="14.28515625" style="2" customWidth="1"/>
    <col min="4872" max="4874" width="0" style="2" hidden="1" customWidth="1"/>
    <col min="4875" max="5120" width="9.140625" style="2"/>
    <col min="5121" max="5121" width="2.7109375" style="2" customWidth="1"/>
    <col min="5122" max="5122" width="8.7109375" style="2" customWidth="1"/>
    <col min="5123" max="5123" width="9.140625" style="2"/>
    <col min="5124" max="5124" width="31.140625" style="2" customWidth="1"/>
    <col min="5125" max="5125" width="26.28515625" style="2" customWidth="1"/>
    <col min="5126" max="5126" width="0" style="2" hidden="1" customWidth="1"/>
    <col min="5127" max="5127" width="14.28515625" style="2" customWidth="1"/>
    <col min="5128" max="5130" width="0" style="2" hidden="1" customWidth="1"/>
    <col min="5131" max="5376" width="9.140625" style="2"/>
    <col min="5377" max="5377" width="2.7109375" style="2" customWidth="1"/>
    <col min="5378" max="5378" width="8.7109375" style="2" customWidth="1"/>
    <col min="5379" max="5379" width="9.140625" style="2"/>
    <col min="5380" max="5380" width="31.140625" style="2" customWidth="1"/>
    <col min="5381" max="5381" width="26.28515625" style="2" customWidth="1"/>
    <col min="5382" max="5382" width="0" style="2" hidden="1" customWidth="1"/>
    <col min="5383" max="5383" width="14.28515625" style="2" customWidth="1"/>
    <col min="5384" max="5386" width="0" style="2" hidden="1" customWidth="1"/>
    <col min="5387" max="5632" width="9.140625" style="2"/>
    <col min="5633" max="5633" width="2.7109375" style="2" customWidth="1"/>
    <col min="5634" max="5634" width="8.7109375" style="2" customWidth="1"/>
    <col min="5635" max="5635" width="9.140625" style="2"/>
    <col min="5636" max="5636" width="31.140625" style="2" customWidth="1"/>
    <col min="5637" max="5637" width="26.28515625" style="2" customWidth="1"/>
    <col min="5638" max="5638" width="0" style="2" hidden="1" customWidth="1"/>
    <col min="5639" max="5639" width="14.28515625" style="2" customWidth="1"/>
    <col min="5640" max="5642" width="0" style="2" hidden="1" customWidth="1"/>
    <col min="5643" max="5888" width="9.140625" style="2"/>
    <col min="5889" max="5889" width="2.7109375" style="2" customWidth="1"/>
    <col min="5890" max="5890" width="8.7109375" style="2" customWidth="1"/>
    <col min="5891" max="5891" width="9.140625" style="2"/>
    <col min="5892" max="5892" width="31.140625" style="2" customWidth="1"/>
    <col min="5893" max="5893" width="26.28515625" style="2" customWidth="1"/>
    <col min="5894" max="5894" width="0" style="2" hidden="1" customWidth="1"/>
    <col min="5895" max="5895" width="14.28515625" style="2" customWidth="1"/>
    <col min="5896" max="5898" width="0" style="2" hidden="1" customWidth="1"/>
    <col min="5899" max="6144" width="9.140625" style="2"/>
    <col min="6145" max="6145" width="2.7109375" style="2" customWidth="1"/>
    <col min="6146" max="6146" width="8.7109375" style="2" customWidth="1"/>
    <col min="6147" max="6147" width="9.140625" style="2"/>
    <col min="6148" max="6148" width="31.140625" style="2" customWidth="1"/>
    <col min="6149" max="6149" width="26.28515625" style="2" customWidth="1"/>
    <col min="6150" max="6150" width="0" style="2" hidden="1" customWidth="1"/>
    <col min="6151" max="6151" width="14.28515625" style="2" customWidth="1"/>
    <col min="6152" max="6154" width="0" style="2" hidden="1" customWidth="1"/>
    <col min="6155" max="6400" width="9.140625" style="2"/>
    <col min="6401" max="6401" width="2.7109375" style="2" customWidth="1"/>
    <col min="6402" max="6402" width="8.7109375" style="2" customWidth="1"/>
    <col min="6403" max="6403" width="9.140625" style="2"/>
    <col min="6404" max="6404" width="31.140625" style="2" customWidth="1"/>
    <col min="6405" max="6405" width="26.28515625" style="2" customWidth="1"/>
    <col min="6406" max="6406" width="0" style="2" hidden="1" customWidth="1"/>
    <col min="6407" max="6407" width="14.28515625" style="2" customWidth="1"/>
    <col min="6408" max="6410" width="0" style="2" hidden="1" customWidth="1"/>
    <col min="6411" max="6656" width="9.140625" style="2"/>
    <col min="6657" max="6657" width="2.7109375" style="2" customWidth="1"/>
    <col min="6658" max="6658" width="8.7109375" style="2" customWidth="1"/>
    <col min="6659" max="6659" width="9.140625" style="2"/>
    <col min="6660" max="6660" width="31.140625" style="2" customWidth="1"/>
    <col min="6661" max="6661" width="26.28515625" style="2" customWidth="1"/>
    <col min="6662" max="6662" width="0" style="2" hidden="1" customWidth="1"/>
    <col min="6663" max="6663" width="14.28515625" style="2" customWidth="1"/>
    <col min="6664" max="6666" width="0" style="2" hidden="1" customWidth="1"/>
    <col min="6667" max="6912" width="9.140625" style="2"/>
    <col min="6913" max="6913" width="2.7109375" style="2" customWidth="1"/>
    <col min="6914" max="6914" width="8.7109375" style="2" customWidth="1"/>
    <col min="6915" max="6915" width="9.140625" style="2"/>
    <col min="6916" max="6916" width="31.140625" style="2" customWidth="1"/>
    <col min="6917" max="6917" width="26.28515625" style="2" customWidth="1"/>
    <col min="6918" max="6918" width="0" style="2" hidden="1" customWidth="1"/>
    <col min="6919" max="6919" width="14.28515625" style="2" customWidth="1"/>
    <col min="6920" max="6922" width="0" style="2" hidden="1" customWidth="1"/>
    <col min="6923" max="7168" width="9.140625" style="2"/>
    <col min="7169" max="7169" width="2.7109375" style="2" customWidth="1"/>
    <col min="7170" max="7170" width="8.7109375" style="2" customWidth="1"/>
    <col min="7171" max="7171" width="9.140625" style="2"/>
    <col min="7172" max="7172" width="31.140625" style="2" customWidth="1"/>
    <col min="7173" max="7173" width="26.28515625" style="2" customWidth="1"/>
    <col min="7174" max="7174" width="0" style="2" hidden="1" customWidth="1"/>
    <col min="7175" max="7175" width="14.28515625" style="2" customWidth="1"/>
    <col min="7176" max="7178" width="0" style="2" hidden="1" customWidth="1"/>
    <col min="7179" max="7424" width="9.140625" style="2"/>
    <col min="7425" max="7425" width="2.7109375" style="2" customWidth="1"/>
    <col min="7426" max="7426" width="8.7109375" style="2" customWidth="1"/>
    <col min="7427" max="7427" width="9.140625" style="2"/>
    <col min="7428" max="7428" width="31.140625" style="2" customWidth="1"/>
    <col min="7429" max="7429" width="26.28515625" style="2" customWidth="1"/>
    <col min="7430" max="7430" width="0" style="2" hidden="1" customWidth="1"/>
    <col min="7431" max="7431" width="14.28515625" style="2" customWidth="1"/>
    <col min="7432" max="7434" width="0" style="2" hidden="1" customWidth="1"/>
    <col min="7435" max="7680" width="9.140625" style="2"/>
    <col min="7681" max="7681" width="2.7109375" style="2" customWidth="1"/>
    <col min="7682" max="7682" width="8.7109375" style="2" customWidth="1"/>
    <col min="7683" max="7683" width="9.140625" style="2"/>
    <col min="7684" max="7684" width="31.140625" style="2" customWidth="1"/>
    <col min="7685" max="7685" width="26.28515625" style="2" customWidth="1"/>
    <col min="7686" max="7686" width="0" style="2" hidden="1" customWidth="1"/>
    <col min="7687" max="7687" width="14.28515625" style="2" customWidth="1"/>
    <col min="7688" max="7690" width="0" style="2" hidden="1" customWidth="1"/>
    <col min="7691" max="7936" width="9.140625" style="2"/>
    <col min="7937" max="7937" width="2.7109375" style="2" customWidth="1"/>
    <col min="7938" max="7938" width="8.7109375" style="2" customWidth="1"/>
    <col min="7939" max="7939" width="9.140625" style="2"/>
    <col min="7940" max="7940" width="31.140625" style="2" customWidth="1"/>
    <col min="7941" max="7941" width="26.28515625" style="2" customWidth="1"/>
    <col min="7942" max="7942" width="0" style="2" hidden="1" customWidth="1"/>
    <col min="7943" max="7943" width="14.28515625" style="2" customWidth="1"/>
    <col min="7944" max="7946" width="0" style="2" hidden="1" customWidth="1"/>
    <col min="7947" max="8192" width="9.140625" style="2"/>
    <col min="8193" max="8193" width="2.7109375" style="2" customWidth="1"/>
    <col min="8194" max="8194" width="8.7109375" style="2" customWidth="1"/>
    <col min="8195" max="8195" width="9.140625" style="2"/>
    <col min="8196" max="8196" width="31.140625" style="2" customWidth="1"/>
    <col min="8197" max="8197" width="26.28515625" style="2" customWidth="1"/>
    <col min="8198" max="8198" width="0" style="2" hidden="1" customWidth="1"/>
    <col min="8199" max="8199" width="14.28515625" style="2" customWidth="1"/>
    <col min="8200" max="8202" width="0" style="2" hidden="1" customWidth="1"/>
    <col min="8203" max="8448" width="9.140625" style="2"/>
    <col min="8449" max="8449" width="2.7109375" style="2" customWidth="1"/>
    <col min="8450" max="8450" width="8.7109375" style="2" customWidth="1"/>
    <col min="8451" max="8451" width="9.140625" style="2"/>
    <col min="8452" max="8452" width="31.140625" style="2" customWidth="1"/>
    <col min="8453" max="8453" width="26.28515625" style="2" customWidth="1"/>
    <col min="8454" max="8454" width="0" style="2" hidden="1" customWidth="1"/>
    <col min="8455" max="8455" width="14.28515625" style="2" customWidth="1"/>
    <col min="8456" max="8458" width="0" style="2" hidden="1" customWidth="1"/>
    <col min="8459" max="8704" width="9.140625" style="2"/>
    <col min="8705" max="8705" width="2.7109375" style="2" customWidth="1"/>
    <col min="8706" max="8706" width="8.7109375" style="2" customWidth="1"/>
    <col min="8707" max="8707" width="9.140625" style="2"/>
    <col min="8708" max="8708" width="31.140625" style="2" customWidth="1"/>
    <col min="8709" max="8709" width="26.28515625" style="2" customWidth="1"/>
    <col min="8710" max="8710" width="0" style="2" hidden="1" customWidth="1"/>
    <col min="8711" max="8711" width="14.28515625" style="2" customWidth="1"/>
    <col min="8712" max="8714" width="0" style="2" hidden="1" customWidth="1"/>
    <col min="8715" max="8960" width="9.140625" style="2"/>
    <col min="8961" max="8961" width="2.7109375" style="2" customWidth="1"/>
    <col min="8962" max="8962" width="8.7109375" style="2" customWidth="1"/>
    <col min="8963" max="8963" width="9.140625" style="2"/>
    <col min="8964" max="8964" width="31.140625" style="2" customWidth="1"/>
    <col min="8965" max="8965" width="26.28515625" style="2" customWidth="1"/>
    <col min="8966" max="8966" width="0" style="2" hidden="1" customWidth="1"/>
    <col min="8967" max="8967" width="14.28515625" style="2" customWidth="1"/>
    <col min="8968" max="8970" width="0" style="2" hidden="1" customWidth="1"/>
    <col min="8971" max="9216" width="9.140625" style="2"/>
    <col min="9217" max="9217" width="2.7109375" style="2" customWidth="1"/>
    <col min="9218" max="9218" width="8.7109375" style="2" customWidth="1"/>
    <col min="9219" max="9219" width="9.140625" style="2"/>
    <col min="9220" max="9220" width="31.140625" style="2" customWidth="1"/>
    <col min="9221" max="9221" width="26.28515625" style="2" customWidth="1"/>
    <col min="9222" max="9222" width="0" style="2" hidden="1" customWidth="1"/>
    <col min="9223" max="9223" width="14.28515625" style="2" customWidth="1"/>
    <col min="9224" max="9226" width="0" style="2" hidden="1" customWidth="1"/>
    <col min="9227" max="9472" width="9.140625" style="2"/>
    <col min="9473" max="9473" width="2.7109375" style="2" customWidth="1"/>
    <col min="9474" max="9474" width="8.7109375" style="2" customWidth="1"/>
    <col min="9475" max="9475" width="9.140625" style="2"/>
    <col min="9476" max="9476" width="31.140625" style="2" customWidth="1"/>
    <col min="9477" max="9477" width="26.28515625" style="2" customWidth="1"/>
    <col min="9478" max="9478" width="0" style="2" hidden="1" customWidth="1"/>
    <col min="9479" max="9479" width="14.28515625" style="2" customWidth="1"/>
    <col min="9480" max="9482" width="0" style="2" hidden="1" customWidth="1"/>
    <col min="9483" max="9728" width="9.140625" style="2"/>
    <col min="9729" max="9729" width="2.7109375" style="2" customWidth="1"/>
    <col min="9730" max="9730" width="8.7109375" style="2" customWidth="1"/>
    <col min="9731" max="9731" width="9.140625" style="2"/>
    <col min="9732" max="9732" width="31.140625" style="2" customWidth="1"/>
    <col min="9733" max="9733" width="26.28515625" style="2" customWidth="1"/>
    <col min="9734" max="9734" width="0" style="2" hidden="1" customWidth="1"/>
    <col min="9735" max="9735" width="14.28515625" style="2" customWidth="1"/>
    <col min="9736" max="9738" width="0" style="2" hidden="1" customWidth="1"/>
    <col min="9739" max="9984" width="9.140625" style="2"/>
    <col min="9985" max="9985" width="2.7109375" style="2" customWidth="1"/>
    <col min="9986" max="9986" width="8.7109375" style="2" customWidth="1"/>
    <col min="9987" max="9987" width="9.140625" style="2"/>
    <col min="9988" max="9988" width="31.140625" style="2" customWidth="1"/>
    <col min="9989" max="9989" width="26.28515625" style="2" customWidth="1"/>
    <col min="9990" max="9990" width="0" style="2" hidden="1" customWidth="1"/>
    <col min="9991" max="9991" width="14.28515625" style="2" customWidth="1"/>
    <col min="9992" max="9994" width="0" style="2" hidden="1" customWidth="1"/>
    <col min="9995" max="10240" width="9.140625" style="2"/>
    <col min="10241" max="10241" width="2.7109375" style="2" customWidth="1"/>
    <col min="10242" max="10242" width="8.7109375" style="2" customWidth="1"/>
    <col min="10243" max="10243" width="9.140625" style="2"/>
    <col min="10244" max="10244" width="31.140625" style="2" customWidth="1"/>
    <col min="10245" max="10245" width="26.28515625" style="2" customWidth="1"/>
    <col min="10246" max="10246" width="0" style="2" hidden="1" customWidth="1"/>
    <col min="10247" max="10247" width="14.28515625" style="2" customWidth="1"/>
    <col min="10248" max="10250" width="0" style="2" hidden="1" customWidth="1"/>
    <col min="10251" max="10496" width="9.140625" style="2"/>
    <col min="10497" max="10497" width="2.7109375" style="2" customWidth="1"/>
    <col min="10498" max="10498" width="8.7109375" style="2" customWidth="1"/>
    <col min="10499" max="10499" width="9.140625" style="2"/>
    <col min="10500" max="10500" width="31.140625" style="2" customWidth="1"/>
    <col min="10501" max="10501" width="26.28515625" style="2" customWidth="1"/>
    <col min="10502" max="10502" width="0" style="2" hidden="1" customWidth="1"/>
    <col min="10503" max="10503" width="14.28515625" style="2" customWidth="1"/>
    <col min="10504" max="10506" width="0" style="2" hidden="1" customWidth="1"/>
    <col min="10507" max="10752" width="9.140625" style="2"/>
    <col min="10753" max="10753" width="2.7109375" style="2" customWidth="1"/>
    <col min="10754" max="10754" width="8.7109375" style="2" customWidth="1"/>
    <col min="10755" max="10755" width="9.140625" style="2"/>
    <col min="10756" max="10756" width="31.140625" style="2" customWidth="1"/>
    <col min="10757" max="10757" width="26.28515625" style="2" customWidth="1"/>
    <col min="10758" max="10758" width="0" style="2" hidden="1" customWidth="1"/>
    <col min="10759" max="10759" width="14.28515625" style="2" customWidth="1"/>
    <col min="10760" max="10762" width="0" style="2" hidden="1" customWidth="1"/>
    <col min="10763" max="11008" width="9.140625" style="2"/>
    <col min="11009" max="11009" width="2.7109375" style="2" customWidth="1"/>
    <col min="11010" max="11010" width="8.7109375" style="2" customWidth="1"/>
    <col min="11011" max="11011" width="9.140625" style="2"/>
    <col min="11012" max="11012" width="31.140625" style="2" customWidth="1"/>
    <col min="11013" max="11013" width="26.28515625" style="2" customWidth="1"/>
    <col min="11014" max="11014" width="0" style="2" hidden="1" customWidth="1"/>
    <col min="11015" max="11015" width="14.28515625" style="2" customWidth="1"/>
    <col min="11016" max="11018" width="0" style="2" hidden="1" customWidth="1"/>
    <col min="11019" max="11264" width="9.140625" style="2"/>
    <col min="11265" max="11265" width="2.7109375" style="2" customWidth="1"/>
    <col min="11266" max="11266" width="8.7109375" style="2" customWidth="1"/>
    <col min="11267" max="11267" width="9.140625" style="2"/>
    <col min="11268" max="11268" width="31.140625" style="2" customWidth="1"/>
    <col min="11269" max="11269" width="26.28515625" style="2" customWidth="1"/>
    <col min="11270" max="11270" width="0" style="2" hidden="1" customWidth="1"/>
    <col min="11271" max="11271" width="14.28515625" style="2" customWidth="1"/>
    <col min="11272" max="11274" width="0" style="2" hidden="1" customWidth="1"/>
    <col min="11275" max="11520" width="9.140625" style="2"/>
    <col min="11521" max="11521" width="2.7109375" style="2" customWidth="1"/>
    <col min="11522" max="11522" width="8.7109375" style="2" customWidth="1"/>
    <col min="11523" max="11523" width="9.140625" style="2"/>
    <col min="11524" max="11524" width="31.140625" style="2" customWidth="1"/>
    <col min="11525" max="11525" width="26.28515625" style="2" customWidth="1"/>
    <col min="11526" max="11526" width="0" style="2" hidden="1" customWidth="1"/>
    <col min="11527" max="11527" width="14.28515625" style="2" customWidth="1"/>
    <col min="11528" max="11530" width="0" style="2" hidden="1" customWidth="1"/>
    <col min="11531" max="11776" width="9.140625" style="2"/>
    <col min="11777" max="11777" width="2.7109375" style="2" customWidth="1"/>
    <col min="11778" max="11778" width="8.7109375" style="2" customWidth="1"/>
    <col min="11779" max="11779" width="9.140625" style="2"/>
    <col min="11780" max="11780" width="31.140625" style="2" customWidth="1"/>
    <col min="11781" max="11781" width="26.28515625" style="2" customWidth="1"/>
    <col min="11782" max="11782" width="0" style="2" hidden="1" customWidth="1"/>
    <col min="11783" max="11783" width="14.28515625" style="2" customWidth="1"/>
    <col min="11784" max="11786" width="0" style="2" hidden="1" customWidth="1"/>
    <col min="11787" max="12032" width="9.140625" style="2"/>
    <col min="12033" max="12033" width="2.7109375" style="2" customWidth="1"/>
    <col min="12034" max="12034" width="8.7109375" style="2" customWidth="1"/>
    <col min="12035" max="12035" width="9.140625" style="2"/>
    <col min="12036" max="12036" width="31.140625" style="2" customWidth="1"/>
    <col min="12037" max="12037" width="26.28515625" style="2" customWidth="1"/>
    <col min="12038" max="12038" width="0" style="2" hidden="1" customWidth="1"/>
    <col min="12039" max="12039" width="14.28515625" style="2" customWidth="1"/>
    <col min="12040" max="12042" width="0" style="2" hidden="1" customWidth="1"/>
    <col min="12043" max="12288" width="9.140625" style="2"/>
    <col min="12289" max="12289" width="2.7109375" style="2" customWidth="1"/>
    <col min="12290" max="12290" width="8.7109375" style="2" customWidth="1"/>
    <col min="12291" max="12291" width="9.140625" style="2"/>
    <col min="12292" max="12292" width="31.140625" style="2" customWidth="1"/>
    <col min="12293" max="12293" width="26.28515625" style="2" customWidth="1"/>
    <col min="12294" max="12294" width="0" style="2" hidden="1" customWidth="1"/>
    <col min="12295" max="12295" width="14.28515625" style="2" customWidth="1"/>
    <col min="12296" max="12298" width="0" style="2" hidden="1" customWidth="1"/>
    <col min="12299" max="12544" width="9.140625" style="2"/>
    <col min="12545" max="12545" width="2.7109375" style="2" customWidth="1"/>
    <col min="12546" max="12546" width="8.7109375" style="2" customWidth="1"/>
    <col min="12547" max="12547" width="9.140625" style="2"/>
    <col min="12548" max="12548" width="31.140625" style="2" customWidth="1"/>
    <col min="12549" max="12549" width="26.28515625" style="2" customWidth="1"/>
    <col min="12550" max="12550" width="0" style="2" hidden="1" customWidth="1"/>
    <col min="12551" max="12551" width="14.28515625" style="2" customWidth="1"/>
    <col min="12552" max="12554" width="0" style="2" hidden="1" customWidth="1"/>
    <col min="12555" max="12800" width="9.140625" style="2"/>
    <col min="12801" max="12801" width="2.7109375" style="2" customWidth="1"/>
    <col min="12802" max="12802" width="8.7109375" style="2" customWidth="1"/>
    <col min="12803" max="12803" width="9.140625" style="2"/>
    <col min="12804" max="12804" width="31.140625" style="2" customWidth="1"/>
    <col min="12805" max="12805" width="26.28515625" style="2" customWidth="1"/>
    <col min="12806" max="12806" width="0" style="2" hidden="1" customWidth="1"/>
    <col min="12807" max="12807" width="14.28515625" style="2" customWidth="1"/>
    <col min="12808" max="12810" width="0" style="2" hidden="1" customWidth="1"/>
    <col min="12811" max="13056" width="9.140625" style="2"/>
    <col min="13057" max="13057" width="2.7109375" style="2" customWidth="1"/>
    <col min="13058" max="13058" width="8.7109375" style="2" customWidth="1"/>
    <col min="13059" max="13059" width="9.140625" style="2"/>
    <col min="13060" max="13060" width="31.140625" style="2" customWidth="1"/>
    <col min="13061" max="13061" width="26.28515625" style="2" customWidth="1"/>
    <col min="13062" max="13062" width="0" style="2" hidden="1" customWidth="1"/>
    <col min="13063" max="13063" width="14.28515625" style="2" customWidth="1"/>
    <col min="13064" max="13066" width="0" style="2" hidden="1" customWidth="1"/>
    <col min="13067" max="13312" width="9.140625" style="2"/>
    <col min="13313" max="13313" width="2.7109375" style="2" customWidth="1"/>
    <col min="13314" max="13314" width="8.7109375" style="2" customWidth="1"/>
    <col min="13315" max="13315" width="9.140625" style="2"/>
    <col min="13316" max="13316" width="31.140625" style="2" customWidth="1"/>
    <col min="13317" max="13317" width="26.28515625" style="2" customWidth="1"/>
    <col min="13318" max="13318" width="0" style="2" hidden="1" customWidth="1"/>
    <col min="13319" max="13319" width="14.28515625" style="2" customWidth="1"/>
    <col min="13320" max="13322" width="0" style="2" hidden="1" customWidth="1"/>
    <col min="13323" max="13568" width="9.140625" style="2"/>
    <col min="13569" max="13569" width="2.7109375" style="2" customWidth="1"/>
    <col min="13570" max="13570" width="8.7109375" style="2" customWidth="1"/>
    <col min="13571" max="13571" width="9.140625" style="2"/>
    <col min="13572" max="13572" width="31.140625" style="2" customWidth="1"/>
    <col min="13573" max="13573" width="26.28515625" style="2" customWidth="1"/>
    <col min="13574" max="13574" width="0" style="2" hidden="1" customWidth="1"/>
    <col min="13575" max="13575" width="14.28515625" style="2" customWidth="1"/>
    <col min="13576" max="13578" width="0" style="2" hidden="1" customWidth="1"/>
    <col min="13579" max="13824" width="9.140625" style="2"/>
    <col min="13825" max="13825" width="2.7109375" style="2" customWidth="1"/>
    <col min="13826" max="13826" width="8.7109375" style="2" customWidth="1"/>
    <col min="13827" max="13827" width="9.140625" style="2"/>
    <col min="13828" max="13828" width="31.140625" style="2" customWidth="1"/>
    <col min="13829" max="13829" width="26.28515625" style="2" customWidth="1"/>
    <col min="13830" max="13830" width="0" style="2" hidden="1" customWidth="1"/>
    <col min="13831" max="13831" width="14.28515625" style="2" customWidth="1"/>
    <col min="13832" max="13834" width="0" style="2" hidden="1" customWidth="1"/>
    <col min="13835" max="14080" width="9.140625" style="2"/>
    <col min="14081" max="14081" width="2.7109375" style="2" customWidth="1"/>
    <col min="14082" max="14082" width="8.7109375" style="2" customWidth="1"/>
    <col min="14083" max="14083" width="9.140625" style="2"/>
    <col min="14084" max="14084" width="31.140625" style="2" customWidth="1"/>
    <col min="14085" max="14085" width="26.28515625" style="2" customWidth="1"/>
    <col min="14086" max="14086" width="0" style="2" hidden="1" customWidth="1"/>
    <col min="14087" max="14087" width="14.28515625" style="2" customWidth="1"/>
    <col min="14088" max="14090" width="0" style="2" hidden="1" customWidth="1"/>
    <col min="14091" max="14336" width="9.140625" style="2"/>
    <col min="14337" max="14337" width="2.7109375" style="2" customWidth="1"/>
    <col min="14338" max="14338" width="8.7109375" style="2" customWidth="1"/>
    <col min="14339" max="14339" width="9.140625" style="2"/>
    <col min="14340" max="14340" width="31.140625" style="2" customWidth="1"/>
    <col min="14341" max="14341" width="26.28515625" style="2" customWidth="1"/>
    <col min="14342" max="14342" width="0" style="2" hidden="1" customWidth="1"/>
    <col min="14343" max="14343" width="14.28515625" style="2" customWidth="1"/>
    <col min="14344" max="14346" width="0" style="2" hidden="1" customWidth="1"/>
    <col min="14347" max="14592" width="9.140625" style="2"/>
    <col min="14593" max="14593" width="2.7109375" style="2" customWidth="1"/>
    <col min="14594" max="14594" width="8.7109375" style="2" customWidth="1"/>
    <col min="14595" max="14595" width="9.140625" style="2"/>
    <col min="14596" max="14596" width="31.140625" style="2" customWidth="1"/>
    <col min="14597" max="14597" width="26.28515625" style="2" customWidth="1"/>
    <col min="14598" max="14598" width="0" style="2" hidden="1" customWidth="1"/>
    <col min="14599" max="14599" width="14.28515625" style="2" customWidth="1"/>
    <col min="14600" max="14602" width="0" style="2" hidden="1" customWidth="1"/>
    <col min="14603" max="14848" width="9.140625" style="2"/>
    <col min="14849" max="14849" width="2.7109375" style="2" customWidth="1"/>
    <col min="14850" max="14850" width="8.7109375" style="2" customWidth="1"/>
    <col min="14851" max="14851" width="9.140625" style="2"/>
    <col min="14852" max="14852" width="31.140625" style="2" customWidth="1"/>
    <col min="14853" max="14853" width="26.28515625" style="2" customWidth="1"/>
    <col min="14854" max="14854" width="0" style="2" hidden="1" customWidth="1"/>
    <col min="14855" max="14855" width="14.28515625" style="2" customWidth="1"/>
    <col min="14856" max="14858" width="0" style="2" hidden="1" customWidth="1"/>
    <col min="14859" max="15104" width="9.140625" style="2"/>
    <col min="15105" max="15105" width="2.7109375" style="2" customWidth="1"/>
    <col min="15106" max="15106" width="8.7109375" style="2" customWidth="1"/>
    <col min="15107" max="15107" width="9.140625" style="2"/>
    <col min="15108" max="15108" width="31.140625" style="2" customWidth="1"/>
    <col min="15109" max="15109" width="26.28515625" style="2" customWidth="1"/>
    <col min="15110" max="15110" width="0" style="2" hidden="1" customWidth="1"/>
    <col min="15111" max="15111" width="14.28515625" style="2" customWidth="1"/>
    <col min="15112" max="15114" width="0" style="2" hidden="1" customWidth="1"/>
    <col min="15115" max="15360" width="9.140625" style="2"/>
    <col min="15361" max="15361" width="2.7109375" style="2" customWidth="1"/>
    <col min="15362" max="15362" width="8.7109375" style="2" customWidth="1"/>
    <col min="15363" max="15363" width="9.140625" style="2"/>
    <col min="15364" max="15364" width="31.140625" style="2" customWidth="1"/>
    <col min="15365" max="15365" width="26.28515625" style="2" customWidth="1"/>
    <col min="15366" max="15366" width="0" style="2" hidden="1" customWidth="1"/>
    <col min="15367" max="15367" width="14.28515625" style="2" customWidth="1"/>
    <col min="15368" max="15370" width="0" style="2" hidden="1" customWidth="1"/>
    <col min="15371" max="15616" width="9.140625" style="2"/>
    <col min="15617" max="15617" width="2.7109375" style="2" customWidth="1"/>
    <col min="15618" max="15618" width="8.7109375" style="2" customWidth="1"/>
    <col min="15619" max="15619" width="9.140625" style="2"/>
    <col min="15620" max="15620" width="31.140625" style="2" customWidth="1"/>
    <col min="15621" max="15621" width="26.28515625" style="2" customWidth="1"/>
    <col min="15622" max="15622" width="0" style="2" hidden="1" customWidth="1"/>
    <col min="15623" max="15623" width="14.28515625" style="2" customWidth="1"/>
    <col min="15624" max="15626" width="0" style="2" hidden="1" customWidth="1"/>
    <col min="15627" max="15872" width="9.140625" style="2"/>
    <col min="15873" max="15873" width="2.7109375" style="2" customWidth="1"/>
    <col min="15874" max="15874" width="8.7109375" style="2" customWidth="1"/>
    <col min="15875" max="15875" width="9.140625" style="2"/>
    <col min="15876" max="15876" width="31.140625" style="2" customWidth="1"/>
    <col min="15877" max="15877" width="26.28515625" style="2" customWidth="1"/>
    <col min="15878" max="15878" width="0" style="2" hidden="1" customWidth="1"/>
    <col min="15879" max="15879" width="14.28515625" style="2" customWidth="1"/>
    <col min="15880" max="15882" width="0" style="2" hidden="1" customWidth="1"/>
    <col min="15883" max="16128" width="9.140625" style="2"/>
    <col min="16129" max="16129" width="2.7109375" style="2" customWidth="1"/>
    <col min="16130" max="16130" width="8.7109375" style="2" customWidth="1"/>
    <col min="16131" max="16131" width="9.140625" style="2"/>
    <col min="16132" max="16132" width="31.140625" style="2" customWidth="1"/>
    <col min="16133" max="16133" width="26.28515625" style="2" customWidth="1"/>
    <col min="16134" max="16134" width="0" style="2" hidden="1" customWidth="1"/>
    <col min="16135" max="16135" width="14.28515625" style="2" customWidth="1"/>
    <col min="16136" max="16138" width="0" style="2" hidden="1" customWidth="1"/>
    <col min="16139" max="16384" width="9.140625" style="2"/>
  </cols>
  <sheetData>
    <row r="1" spans="3:9" ht="18">
      <c r="C1" s="302" t="s">
        <v>131</v>
      </c>
      <c r="D1" s="302"/>
      <c r="E1" s="302"/>
      <c r="F1" s="302"/>
      <c r="G1" s="92"/>
      <c r="H1" s="92"/>
      <c r="I1" s="93"/>
    </row>
    <row r="2" spans="3:9" ht="18">
      <c r="I2" s="94"/>
    </row>
    <row r="3" spans="3:9" ht="18">
      <c r="I3" s="94"/>
    </row>
    <row r="4" spans="3:9" ht="18">
      <c r="D4" s="46" t="s">
        <v>86</v>
      </c>
      <c r="E4" s="46" t="s">
        <v>14</v>
      </c>
      <c r="I4" s="94"/>
    </row>
    <row r="5" spans="3:9" ht="18">
      <c r="D5" s="47" t="s">
        <v>132</v>
      </c>
      <c r="E5" s="95"/>
      <c r="I5" s="94"/>
    </row>
    <row r="6" spans="3:9" ht="18">
      <c r="D6" s="47" t="s">
        <v>133</v>
      </c>
      <c r="E6" s="95"/>
      <c r="I6" s="94"/>
    </row>
    <row r="7" spans="3:9" ht="18">
      <c r="D7" s="47" t="s">
        <v>134</v>
      </c>
      <c r="E7" s="95"/>
    </row>
    <row r="8" spans="3:9" ht="19.5" customHeight="1">
      <c r="D8" s="47" t="s">
        <v>135</v>
      </c>
      <c r="E8" s="95"/>
    </row>
    <row r="9" spans="3:9" ht="20.25">
      <c r="D9" s="80" t="s">
        <v>79</v>
      </c>
      <c r="E9" s="96">
        <f>SUM(E5:E8)</f>
        <v>0</v>
      </c>
    </row>
    <row r="10" spans="3:9" ht="15.75">
      <c r="C10" s="97"/>
      <c r="D10" s="97"/>
      <c r="E10" s="98"/>
    </row>
    <row r="11" spans="3:9" ht="15.75">
      <c r="C11" s="97"/>
      <c r="D11" s="97"/>
      <c r="E11" s="98"/>
    </row>
    <row r="13" spans="3:9" ht="18">
      <c r="C13" s="302" t="s">
        <v>136</v>
      </c>
      <c r="D13" s="302"/>
      <c r="E13" s="302"/>
    </row>
    <row r="14" spans="3:9">
      <c r="D14" s="46" t="s">
        <v>86</v>
      </c>
      <c r="E14" s="46" t="s">
        <v>14</v>
      </c>
    </row>
    <row r="15" spans="3:9" ht="18">
      <c r="D15" s="47" t="s">
        <v>132</v>
      </c>
      <c r="E15" s="95"/>
    </row>
    <row r="16" spans="3:9" ht="18">
      <c r="D16" s="47" t="s">
        <v>133</v>
      </c>
      <c r="E16" s="95"/>
    </row>
    <row r="17" spans="4:5" ht="18">
      <c r="D17" s="47" t="s">
        <v>134</v>
      </c>
      <c r="E17" s="95"/>
    </row>
    <row r="18" spans="4:5" ht="18">
      <c r="D18" s="47" t="s">
        <v>135</v>
      </c>
      <c r="E18" s="95"/>
    </row>
    <row r="19" spans="4:5" ht="20.25">
      <c r="D19" s="80" t="s">
        <v>79</v>
      </c>
      <c r="E19" s="96">
        <f>SUM(E15:E18)</f>
        <v>0</v>
      </c>
    </row>
    <row r="22" spans="4:5" ht="18">
      <c r="D22" s="44" t="s">
        <v>137</v>
      </c>
      <c r="E22" s="99">
        <f>E9-E19</f>
        <v>0</v>
      </c>
    </row>
  </sheetData>
  <mergeCells count="2">
    <mergeCell ref="C1:F1"/>
    <mergeCell ref="C13:E13"/>
  </mergeCells>
  <pageMargins left="0.74791666666666667" right="0.74791666666666667" top="0.98402777777777783" bottom="0.98402777777777783" header="0.51180555555555562" footer="0.51180555555555562"/>
  <pageSetup paperSize="9" scale="8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отчет о продаже</vt:lpstr>
      <vt:lpstr>сводный отчет о продаже</vt:lpstr>
      <vt:lpstr>отчет дохода от продажи</vt:lpstr>
      <vt:lpstr>общие остатки</vt:lpstr>
      <vt:lpstr>сводный отчет по продаже год</vt:lpstr>
      <vt:lpstr>'общие остатки'!Область_печати</vt:lpstr>
      <vt:lpstr>'сводный отчет о продаже'!Область_печати</vt:lpstr>
      <vt:lpstr>'сводный отчет по продаже год'!Область_печати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2013-03-19T10:18:24Z</dcterms:modified>
</cp:coreProperties>
</file>