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21" activeTab="3"/>
  </bookViews>
  <sheets>
    <sheet name="00_ТЗ" sheetId="3" r:id="rId1"/>
    <sheet name="01_Расчет76АВ" sheetId="15" r:id="rId2"/>
    <sheet name="01_Пример (2)" sheetId="30" state="hidden" r:id="rId3"/>
    <sheet name="01_ПримерРасчет76АВ" sheetId="36" r:id="rId4"/>
    <sheet name="02_ПолныйРасчет76ВА" sheetId="31" r:id="rId5"/>
    <sheet name="02_ПримерРасчет76ВА" sheetId="32" r:id="rId6"/>
    <sheet name="03_Сверка76ВА" sheetId="34" r:id="rId7"/>
    <sheet name="03_ПримерРасчет76ВА " sheetId="35" r:id="rId8"/>
    <sheet name="()" sheetId="26" r:id="rId9"/>
  </sheets>
  <definedNames>
    <definedName name="_xlnm._FilterDatabase" localSheetId="2" hidden="1">'01_Пример (2)'!$A$1:$N$1215</definedName>
    <definedName name="_xlnm._FilterDatabase" localSheetId="3" hidden="1">'01_ПримерРасчет76АВ'!$B$2:$Q$33</definedName>
    <definedName name="_xlnm._FilterDatabase" localSheetId="5" hidden="1">'02_ПримерРасчет76ВА'!$B$2:$Q$22</definedName>
    <definedName name="_xlnm._FilterDatabase" localSheetId="7" hidden="1">'03_ПримерРасчет76ВА '!$B$2:$Q$2</definedName>
    <definedName name="_xlnm.Print_Area" localSheetId="0">'00_ТЗ'!$B:$D</definedName>
    <definedName name="_xlnm.Print_Area" localSheetId="1">'01_Расчет76АВ'!$A:$L</definedName>
    <definedName name="_xlnm.Print_Area" localSheetId="5">'02_ПримерРасчет76ВА'!$B:$L</definedName>
  </definedNames>
  <calcPr calcId="152511"/>
</workbook>
</file>

<file path=xl/calcChain.xml><?xml version="1.0" encoding="utf-8"?>
<calcChain xmlns="http://schemas.openxmlformats.org/spreadsheetml/2006/main">
  <c r="F10" i="35" l="1"/>
  <c r="J10" i="35" s="1"/>
  <c r="J9" i="35" s="1"/>
  <c r="K9" i="35"/>
  <c r="I9" i="35"/>
  <c r="E9" i="35"/>
  <c r="K8" i="35"/>
  <c r="I8" i="35"/>
  <c r="F7" i="35"/>
  <c r="J7" i="35" s="1"/>
  <c r="L7" i="35" s="1"/>
  <c r="F6" i="35"/>
  <c r="J6" i="35" s="1"/>
  <c r="L6" i="35" s="1"/>
  <c r="F5" i="35"/>
  <c r="J5" i="35" s="1"/>
  <c r="K4" i="35"/>
  <c r="K3" i="35" s="1"/>
  <c r="I4" i="35"/>
  <c r="I3" i="35" s="1"/>
  <c r="E4" i="35"/>
  <c r="J25" i="32"/>
  <c r="J22" i="32"/>
  <c r="J19" i="32"/>
  <c r="J18" i="32"/>
  <c r="J17" i="32"/>
  <c r="J14" i="32"/>
  <c r="J13" i="32"/>
  <c r="J10" i="32"/>
  <c r="J7" i="32"/>
  <c r="J5" i="32"/>
  <c r="F25" i="32"/>
  <c r="F24" i="32" s="1"/>
  <c r="F22" i="32"/>
  <c r="F21" i="32" s="1"/>
  <c r="F19" i="32"/>
  <c r="F18" i="32"/>
  <c r="F17" i="32"/>
  <c r="F16" i="32" s="1"/>
  <c r="F14" i="32"/>
  <c r="F13" i="32"/>
  <c r="F12" i="32" s="1"/>
  <c r="F10" i="32"/>
  <c r="F9" i="32" s="1"/>
  <c r="F7" i="32"/>
  <c r="F6" i="32" s="1"/>
  <c r="E24" i="32"/>
  <c r="E16" i="32"/>
  <c r="E9" i="32"/>
  <c r="E6" i="32"/>
  <c r="E4" i="32"/>
  <c r="F5" i="32"/>
  <c r="F4" i="32" s="1"/>
  <c r="E28" i="36"/>
  <c r="E25" i="36"/>
  <c r="E22" i="36"/>
  <c r="E17" i="36"/>
  <c r="E12" i="36"/>
  <c r="E9" i="36"/>
  <c r="E4" i="36"/>
  <c r="E7" i="36"/>
  <c r="J23" i="36"/>
  <c r="J22" i="36" s="1"/>
  <c r="J21" i="36" s="1"/>
  <c r="J20" i="36"/>
  <c r="L20" i="36" s="1"/>
  <c r="L19" i="36" s="1"/>
  <c r="F5" i="36"/>
  <c r="F4" i="36" s="1"/>
  <c r="F23" i="36"/>
  <c r="F22" i="36" s="1"/>
  <c r="F33" i="36"/>
  <c r="F32" i="36" s="1"/>
  <c r="F30" i="36"/>
  <c r="J30" i="36" s="1"/>
  <c r="L30" i="36" s="1"/>
  <c r="F29" i="36"/>
  <c r="F28" i="36" s="1"/>
  <c r="F26" i="36"/>
  <c r="F25" i="36" s="1"/>
  <c r="F20" i="36"/>
  <c r="F19" i="36" s="1"/>
  <c r="F18" i="36"/>
  <c r="F17" i="36" s="1"/>
  <c r="F14" i="36"/>
  <c r="J14" i="36" s="1"/>
  <c r="L14" i="36" s="1"/>
  <c r="F15" i="36"/>
  <c r="J15" i="36" s="1"/>
  <c r="L15" i="36" s="1"/>
  <c r="F13" i="36"/>
  <c r="F12" i="36" s="1"/>
  <c r="F10" i="36"/>
  <c r="F9" i="36" s="1"/>
  <c r="F8" i="36"/>
  <c r="F7" i="36" s="1"/>
  <c r="K34" i="36"/>
  <c r="I34" i="36"/>
  <c r="L32" i="36"/>
  <c r="K32" i="36"/>
  <c r="K28" i="36"/>
  <c r="K25" i="36"/>
  <c r="K19" i="36"/>
  <c r="K17" i="36"/>
  <c r="K12" i="36"/>
  <c r="P3" i="36"/>
  <c r="L9" i="35" l="1"/>
  <c r="J8" i="35"/>
  <c r="L8" i="35" s="1"/>
  <c r="F9" i="35"/>
  <c r="L5" i="35"/>
  <c r="J4" i="35"/>
  <c r="F4" i="35"/>
  <c r="J33" i="36"/>
  <c r="J32" i="36" s="1"/>
  <c r="J31" i="36" s="1"/>
  <c r="L31" i="36" s="1"/>
  <c r="J29" i="36"/>
  <c r="L29" i="36" s="1"/>
  <c r="L28" i="36" s="1"/>
  <c r="J26" i="36"/>
  <c r="J25" i="36" s="1"/>
  <c r="J24" i="36" s="1"/>
  <c r="L24" i="36" s="1"/>
  <c r="J18" i="36"/>
  <c r="L18" i="36" s="1"/>
  <c r="L17" i="36" s="1"/>
  <c r="J13" i="36"/>
  <c r="L13" i="36" s="1"/>
  <c r="J10" i="36"/>
  <c r="J9" i="36" s="1"/>
  <c r="J8" i="36"/>
  <c r="J7" i="36" s="1"/>
  <c r="J5" i="36"/>
  <c r="J4" i="36" s="1"/>
  <c r="J3" i="36" s="1"/>
  <c r="L3" i="36" s="1"/>
  <c r="J19" i="36"/>
  <c r="J3" i="35" l="1"/>
  <c r="L3" i="35" s="1"/>
  <c r="L4" i="35"/>
  <c r="J28" i="36"/>
  <c r="J27" i="36" s="1"/>
  <c r="L27" i="36" s="1"/>
  <c r="L26" i="36"/>
  <c r="L25" i="36" s="1"/>
  <c r="J17" i="36"/>
  <c r="J16" i="36" s="1"/>
  <c r="L16" i="36" s="1"/>
  <c r="J12" i="36"/>
  <c r="J11" i="36" s="1"/>
  <c r="J6" i="36"/>
  <c r="L6" i="36" s="1"/>
  <c r="L12" i="36" l="1"/>
  <c r="L11" i="36"/>
  <c r="L34" i="36" s="1"/>
  <c r="J34" i="36"/>
  <c r="J11" i="35" l="1"/>
  <c r="K11" i="35"/>
  <c r="L11" i="35"/>
  <c r="I11" i="35"/>
  <c r="J24" i="32" l="1"/>
  <c r="K24" i="32"/>
  <c r="I24" i="32"/>
  <c r="K23" i="32"/>
  <c r="I23" i="32"/>
  <c r="L24" i="32" l="1"/>
  <c r="J23" i="32"/>
  <c r="L23" i="32" s="1"/>
  <c r="K21" i="32" l="1"/>
  <c r="K20" i="32" s="1"/>
  <c r="L18" i="32"/>
  <c r="K16" i="32"/>
  <c r="K15" i="32" s="1"/>
  <c r="K4" i="32"/>
  <c r="K9" i="32"/>
  <c r="K8" i="32" s="1"/>
  <c r="K12" i="32"/>
  <c r="K11" i="32" s="1"/>
  <c r="J21" i="32"/>
  <c r="J20" i="32" s="1"/>
  <c r="L19" i="32"/>
  <c r="L17" i="32"/>
  <c r="L14" i="32"/>
  <c r="L13" i="32"/>
  <c r="J6" i="32"/>
  <c r="J4" i="32"/>
  <c r="L10" i="32"/>
  <c r="I16" i="32"/>
  <c r="I15" i="32" s="1"/>
  <c r="I12" i="32"/>
  <c r="I11" i="32" s="1"/>
  <c r="I21" i="32"/>
  <c r="I20" i="32" s="1"/>
  <c r="I9" i="32"/>
  <c r="I8" i="32" s="1"/>
  <c r="I4" i="32"/>
  <c r="I6" i="32"/>
  <c r="I29" i="30"/>
  <c r="I28" i="30"/>
  <c r="I27" i="30"/>
  <c r="H27" i="30"/>
  <c r="H29" i="30"/>
  <c r="H28" i="30"/>
  <c r="I1213" i="30"/>
  <c r="I1212" i="30"/>
  <c r="G1211" i="30"/>
  <c r="G1210" i="30"/>
  <c r="G1209" i="30" s="1"/>
  <c r="I1209" i="30" s="1"/>
  <c r="G1208" i="30"/>
  <c r="G1207" i="30" s="1"/>
  <c r="G1206" i="30" s="1"/>
  <c r="I1206" i="30" s="1"/>
  <c r="G1205" i="30"/>
  <c r="G1204" i="30"/>
  <c r="G1203" i="30" s="1"/>
  <c r="I1203" i="30" s="1"/>
  <c r="G1202" i="30"/>
  <c r="G1201" i="30"/>
  <c r="G1200" i="30" s="1"/>
  <c r="I1200" i="30" s="1"/>
  <c r="G1199" i="30"/>
  <c r="G1198" i="30"/>
  <c r="G1197" i="30"/>
  <c r="G1195" i="30" s="1"/>
  <c r="G1194" i="30" s="1"/>
  <c r="I1194" i="30" s="1"/>
  <c r="G1196" i="30"/>
  <c r="G1193" i="30"/>
  <c r="G1192" i="30"/>
  <c r="I1191" i="30"/>
  <c r="G1191" i="30"/>
  <c r="G1190" i="30"/>
  <c r="G1189" i="30"/>
  <c r="G1188" i="30" s="1"/>
  <c r="I1188" i="30" s="1"/>
  <c r="G1187" i="30"/>
  <c r="G1186" i="30"/>
  <c r="G1185" i="30"/>
  <c r="I1185" i="30" s="1"/>
  <c r="G1184" i="30"/>
  <c r="G1183" i="30" s="1"/>
  <c r="G1182" i="30" s="1"/>
  <c r="I1182" i="30" s="1"/>
  <c r="G1181" i="30"/>
  <c r="G1180" i="30" s="1"/>
  <c r="G1179" i="30"/>
  <c r="G1178" i="30" s="1"/>
  <c r="G1177" i="30"/>
  <c r="G1176" i="30"/>
  <c r="G1175" i="30"/>
  <c r="G1174" i="30"/>
  <c r="G1173" i="30" s="1"/>
  <c r="G1172" i="30"/>
  <c r="G1171" i="30"/>
  <c r="G1169" i="30"/>
  <c r="G1168" i="30"/>
  <c r="G1167" i="30"/>
  <c r="G1166" i="30" s="1"/>
  <c r="G1165" i="30" s="1"/>
  <c r="I1165" i="30" s="1"/>
  <c r="G1164" i="30"/>
  <c r="G1163" i="30" s="1"/>
  <c r="G1162" i="30" s="1"/>
  <c r="I1162" i="30" s="1"/>
  <c r="G1161" i="30"/>
  <c r="G1160" i="30" s="1"/>
  <c r="G1159" i="30" s="1"/>
  <c r="I1159" i="30" s="1"/>
  <c r="G1158" i="30"/>
  <c r="G1157" i="30" s="1"/>
  <c r="G1156" i="30" s="1"/>
  <c r="I1156" i="30" s="1"/>
  <c r="G1155" i="30"/>
  <c r="G1154" i="30" s="1"/>
  <c r="G1153" i="30" s="1"/>
  <c r="I1153" i="30" s="1"/>
  <c r="G1152" i="30"/>
  <c r="G1151" i="30" s="1"/>
  <c r="G1150" i="30" s="1"/>
  <c r="I1150" i="30" s="1"/>
  <c r="G1149" i="30"/>
  <c r="G1148" i="30" s="1"/>
  <c r="G1147" i="30" s="1"/>
  <c r="I1147" i="30" s="1"/>
  <c r="G1146" i="30"/>
  <c r="G1145" i="30" s="1"/>
  <c r="G1144" i="30"/>
  <c r="G1143" i="30" s="1"/>
  <c r="G1141" i="30"/>
  <c r="G1140" i="30"/>
  <c r="G1139" i="30" s="1"/>
  <c r="I1139" i="30" s="1"/>
  <c r="G1138" i="30"/>
  <c r="G1137" i="30"/>
  <c r="G1136" i="30" s="1"/>
  <c r="I1136" i="30" s="1"/>
  <c r="G1135" i="30"/>
  <c r="G1134" i="30"/>
  <c r="G1133" i="30"/>
  <c r="G1132" i="30" s="1"/>
  <c r="G1131" i="30" s="1"/>
  <c r="I1131" i="30" s="1"/>
  <c r="G1130" i="30"/>
  <c r="G1129" i="30" s="1"/>
  <c r="G1128" i="30" s="1"/>
  <c r="I1128" i="30" s="1"/>
  <c r="G1127" i="30"/>
  <c r="G1126" i="30" s="1"/>
  <c r="G1125" i="30" s="1"/>
  <c r="I1125" i="30" s="1"/>
  <c r="G1124" i="30"/>
  <c r="G1123" i="30" s="1"/>
  <c r="G1122" i="30" s="1"/>
  <c r="I1122" i="30" s="1"/>
  <c r="G1121" i="30"/>
  <c r="G1120" i="30" s="1"/>
  <c r="G1119" i="30" s="1"/>
  <c r="I1119" i="30" s="1"/>
  <c r="G1118" i="30"/>
  <c r="G1117" i="30" s="1"/>
  <c r="G1116" i="30" s="1"/>
  <c r="I1116" i="30" s="1"/>
  <c r="G1115" i="30"/>
  <c r="G1114" i="30" s="1"/>
  <c r="G1113" i="30" s="1"/>
  <c r="I1113" i="30" s="1"/>
  <c r="G1112" i="30"/>
  <c r="G1111" i="30" s="1"/>
  <c r="G1110" i="30"/>
  <c r="G1109" i="30"/>
  <c r="G1108" i="30" s="1"/>
  <c r="I1108" i="30" s="1"/>
  <c r="G1107" i="30"/>
  <c r="G1106" i="30"/>
  <c r="G1105" i="30"/>
  <c r="G1104" i="30" s="1"/>
  <c r="I1104" i="30" s="1"/>
  <c r="G1103" i="30"/>
  <c r="G1102" i="30"/>
  <c r="G1101" i="30"/>
  <c r="I1101" i="30" s="1"/>
  <c r="G1100" i="30"/>
  <c r="G1099" i="30" s="1"/>
  <c r="G1098" i="30" s="1"/>
  <c r="I1098" i="30" s="1"/>
  <c r="G1097" i="30"/>
  <c r="G1096" i="30"/>
  <c r="G1095" i="30" s="1"/>
  <c r="I1095" i="30" s="1"/>
  <c r="G1094" i="30"/>
  <c r="G1093" i="30"/>
  <c r="G1092" i="30" s="1"/>
  <c r="I1092" i="30" s="1"/>
  <c r="G1091" i="30"/>
  <c r="G1090" i="30"/>
  <c r="G1089" i="30" s="1"/>
  <c r="G1088" i="30" s="1"/>
  <c r="I1088" i="30" s="1"/>
  <c r="G1087" i="30"/>
  <c r="G1086" i="30" s="1"/>
  <c r="G1085" i="30" s="1"/>
  <c r="I1085" i="30" s="1"/>
  <c r="G1084" i="30"/>
  <c r="G1083" i="30"/>
  <c r="G1082" i="30" s="1"/>
  <c r="G1081" i="30" s="1"/>
  <c r="I1081" i="30" s="1"/>
  <c r="G1080" i="30"/>
  <c r="G1079" i="30" s="1"/>
  <c r="G1078" i="30" s="1"/>
  <c r="I1078" i="30" s="1"/>
  <c r="G1077" i="30"/>
  <c r="G1076" i="30"/>
  <c r="G1075" i="30" s="1"/>
  <c r="I1075" i="30" s="1"/>
  <c r="G1074" i="30"/>
  <c r="G1073" i="30" s="1"/>
  <c r="G1072" i="30" s="1"/>
  <c r="I1072" i="30" s="1"/>
  <c r="G1071" i="30"/>
  <c r="G1070" i="30" s="1"/>
  <c r="G1069" i="30" s="1"/>
  <c r="I1069" i="30" s="1"/>
  <c r="G1068" i="30"/>
  <c r="G1067" i="30" s="1"/>
  <c r="G1066" i="30" s="1"/>
  <c r="I1066" i="30" s="1"/>
  <c r="G1065" i="30"/>
  <c r="G1064" i="30"/>
  <c r="G1063" i="30"/>
  <c r="G1062" i="30" s="1"/>
  <c r="G1061" i="30" s="1"/>
  <c r="I1061" i="30" s="1"/>
  <c r="G1060" i="30"/>
  <c r="G1059" i="30"/>
  <c r="G1058" i="30" s="1"/>
  <c r="G1057" i="30" s="1"/>
  <c r="I1057" i="30" s="1"/>
  <c r="G1056" i="30"/>
  <c r="G1055" i="30" s="1"/>
  <c r="G1054" i="30" s="1"/>
  <c r="I1054" i="30" s="1"/>
  <c r="G1053" i="30"/>
  <c r="G1052" i="30" s="1"/>
  <c r="G1051" i="30" s="1"/>
  <c r="I1051" i="30" s="1"/>
  <c r="G1050" i="30"/>
  <c r="G1049" i="30"/>
  <c r="G1048" i="30" s="1"/>
  <c r="G1047" i="30" s="1"/>
  <c r="I1047" i="30" s="1"/>
  <c r="G1046" i="30"/>
  <c r="G1045" i="30" s="1"/>
  <c r="G1044" i="30" s="1"/>
  <c r="I1044" i="30" s="1"/>
  <c r="G1043" i="30"/>
  <c r="G1042" i="30" s="1"/>
  <c r="G1041" i="30" s="1"/>
  <c r="I1041" i="30" s="1"/>
  <c r="G1040" i="30"/>
  <c r="G1039" i="30"/>
  <c r="G1038" i="30" s="1"/>
  <c r="I1038" i="30" s="1"/>
  <c r="G1037" i="30"/>
  <c r="G1036" i="30" s="1"/>
  <c r="G1035" i="30" s="1"/>
  <c r="I1035" i="30" s="1"/>
  <c r="G1034" i="30"/>
  <c r="G1033" i="30"/>
  <c r="G1032" i="30" s="1"/>
  <c r="G1031" i="30"/>
  <c r="G1030" i="30"/>
  <c r="G1029" i="30" s="1"/>
  <c r="G1027" i="30"/>
  <c r="G1026" i="30"/>
  <c r="G1025" i="30" s="1"/>
  <c r="I1025" i="30" s="1"/>
  <c r="G1024" i="30"/>
  <c r="G1023" i="30" s="1"/>
  <c r="G1022" i="30" s="1"/>
  <c r="I1022" i="30" s="1"/>
  <c r="G1021" i="30"/>
  <c r="G1020" i="30" s="1"/>
  <c r="G1019" i="30"/>
  <c r="G1018" i="30"/>
  <c r="G1016" i="30"/>
  <c r="G1015" i="30"/>
  <c r="G1014" i="30"/>
  <c r="G1013" i="30"/>
  <c r="G1012" i="30" s="1"/>
  <c r="I1012" i="30" s="1"/>
  <c r="G1011" i="30"/>
  <c r="G1010" i="30"/>
  <c r="G1009" i="30"/>
  <c r="G1008" i="30" s="1"/>
  <c r="I1008" i="30" s="1"/>
  <c r="G1007" i="30"/>
  <c r="G1006" i="30" s="1"/>
  <c r="G1005" i="30" s="1"/>
  <c r="I1005" i="30" s="1"/>
  <c r="G1004" i="30"/>
  <c r="G1003" i="30"/>
  <c r="G1002" i="30"/>
  <c r="G1001" i="30" s="1"/>
  <c r="G1000" i="30" s="1"/>
  <c r="I1000" i="30" s="1"/>
  <c r="G999" i="30"/>
  <c r="G998" i="30" s="1"/>
  <c r="G997" i="30" s="1"/>
  <c r="I997" i="30" s="1"/>
  <c r="G996" i="30"/>
  <c r="G995" i="30"/>
  <c r="G994" i="30"/>
  <c r="G993" i="30" s="1"/>
  <c r="G992" i="30"/>
  <c r="G991" i="30" s="1"/>
  <c r="G989" i="30"/>
  <c r="G988" i="30"/>
  <c r="G987" i="30"/>
  <c r="G986" i="30"/>
  <c r="G985" i="30" s="1"/>
  <c r="G984" i="30"/>
  <c r="G983" i="30" s="1"/>
  <c r="G982" i="30"/>
  <c r="G981" i="30"/>
  <c r="G980" i="30"/>
  <c r="G979" i="30"/>
  <c r="G978" i="30" s="1"/>
  <c r="G977" i="30" s="1"/>
  <c r="I977" i="30" s="1"/>
  <c r="G976" i="30"/>
  <c r="G975" i="30"/>
  <c r="G974" i="30" s="1"/>
  <c r="I974" i="30" s="1"/>
  <c r="G973" i="30"/>
  <c r="G972" i="30"/>
  <c r="G971" i="30"/>
  <c r="G970" i="30"/>
  <c r="G969" i="30" s="1"/>
  <c r="G968" i="30" s="1"/>
  <c r="I968" i="30" s="1"/>
  <c r="G967" i="30"/>
  <c r="G966" i="30" s="1"/>
  <c r="G965" i="30" s="1"/>
  <c r="I965" i="30" s="1"/>
  <c r="G964" i="30"/>
  <c r="G963" i="30" s="1"/>
  <c r="G962" i="30" s="1"/>
  <c r="I962" i="30" s="1"/>
  <c r="G961" i="30"/>
  <c r="G960" i="30"/>
  <c r="G959" i="30" s="1"/>
  <c r="I959" i="30" s="1"/>
  <c r="G958" i="30"/>
  <c r="G957" i="30" s="1"/>
  <c r="G956" i="30" s="1"/>
  <c r="I956" i="30" s="1"/>
  <c r="G955" i="30"/>
  <c r="G954" i="30"/>
  <c r="G953" i="30" s="1"/>
  <c r="G952" i="30" s="1"/>
  <c r="I952" i="30" s="1"/>
  <c r="G951" i="30"/>
  <c r="G950" i="30"/>
  <c r="G949" i="30"/>
  <c r="G948" i="30"/>
  <c r="G947" i="30"/>
  <c r="G946" i="30"/>
  <c r="G945" i="30" s="1"/>
  <c r="G944" i="30" s="1"/>
  <c r="I944" i="30" s="1"/>
  <c r="G943" i="30"/>
  <c r="G942" i="30"/>
  <c r="G941" i="30"/>
  <c r="G940" i="30" s="1"/>
  <c r="G939" i="30" s="1"/>
  <c r="I939" i="30" s="1"/>
  <c r="G938" i="30"/>
  <c r="G937" i="30" s="1"/>
  <c r="G936" i="30"/>
  <c r="G935" i="30"/>
  <c r="G934" i="30"/>
  <c r="G933" i="30"/>
  <c r="G932" i="30"/>
  <c r="G931" i="30" s="1"/>
  <c r="G930" i="30" s="1"/>
  <c r="I930" i="30" s="1"/>
  <c r="G929" i="30"/>
  <c r="G928" i="30"/>
  <c r="G927" i="30"/>
  <c r="G926" i="30" s="1"/>
  <c r="G925" i="30"/>
  <c r="G924" i="30"/>
  <c r="G923" i="30" s="1"/>
  <c r="G921" i="30"/>
  <c r="G920" i="30" s="1"/>
  <c r="G919" i="30" s="1"/>
  <c r="I919" i="30" s="1"/>
  <c r="G918" i="30"/>
  <c r="G917" i="30"/>
  <c r="G916" i="30"/>
  <c r="G915" i="30"/>
  <c r="G914" i="30"/>
  <c r="G913" i="30" s="1"/>
  <c r="G912" i="30" s="1"/>
  <c r="I912" i="30" s="1"/>
  <c r="G911" i="30"/>
  <c r="G910" i="30" s="1"/>
  <c r="G909" i="30" s="1"/>
  <c r="I909" i="30" s="1"/>
  <c r="G908" i="30"/>
  <c r="G907" i="30" s="1"/>
  <c r="G906" i="30" s="1"/>
  <c r="I906" i="30" s="1"/>
  <c r="G905" i="30"/>
  <c r="G904" i="30"/>
  <c r="G903" i="30" s="1"/>
  <c r="G902" i="30" s="1"/>
  <c r="I902" i="30" s="1"/>
  <c r="G901" i="30"/>
  <c r="G900" i="30" s="1"/>
  <c r="G899" i="30" s="1"/>
  <c r="I899" i="30" s="1"/>
  <c r="G898" i="30"/>
  <c r="G897" i="30"/>
  <c r="G896" i="30"/>
  <c r="G895" i="30" s="1"/>
  <c r="I895" i="30" s="1"/>
  <c r="G894" i="30"/>
  <c r="G893" i="30"/>
  <c r="G892" i="30"/>
  <c r="G891" i="30" s="1"/>
  <c r="G890" i="30"/>
  <c r="G889" i="30"/>
  <c r="G888" i="30" s="1"/>
  <c r="I888" i="30" s="1"/>
  <c r="G887" i="30"/>
  <c r="G886" i="30" s="1"/>
  <c r="G885" i="30" s="1"/>
  <c r="I885" i="30" s="1"/>
  <c r="G884" i="30"/>
  <c r="G883" i="30"/>
  <c r="G882" i="30"/>
  <c r="G881" i="30" s="1"/>
  <c r="G880" i="30"/>
  <c r="G879" i="30"/>
  <c r="G878" i="30"/>
  <c r="G877" i="30" s="1"/>
  <c r="G876" i="30"/>
  <c r="G875" i="30"/>
  <c r="G874" i="30"/>
  <c r="G873" i="30" s="1"/>
  <c r="G872" i="30"/>
  <c r="G871" i="30" s="1"/>
  <c r="G870" i="30"/>
  <c r="G869" i="30" s="1"/>
  <c r="G868" i="30"/>
  <c r="G867" i="30"/>
  <c r="G866" i="30"/>
  <c r="G865" i="30" s="1"/>
  <c r="G864" i="30"/>
  <c r="G863" i="30"/>
  <c r="G862" i="30"/>
  <c r="G861" i="30" s="1"/>
  <c r="G860" i="30"/>
  <c r="G859" i="30"/>
  <c r="G858" i="30"/>
  <c r="G857" i="30" s="1"/>
  <c r="G856" i="30"/>
  <c r="G855" i="30" s="1"/>
  <c r="G854" i="30"/>
  <c r="G853" i="30" s="1"/>
  <c r="G852" i="30"/>
  <c r="G851" i="30"/>
  <c r="G850" i="30"/>
  <c r="G849" i="30" s="1"/>
  <c r="G848" i="30"/>
  <c r="G847" i="30"/>
  <c r="G846" i="30"/>
  <c r="G845" i="30" s="1"/>
  <c r="G844" i="30"/>
  <c r="G843" i="30"/>
  <c r="G842" i="30"/>
  <c r="G841" i="30" s="1"/>
  <c r="G840" i="30"/>
  <c r="G839" i="30" s="1"/>
  <c r="G838" i="30"/>
  <c r="G837" i="30" s="1"/>
  <c r="G836" i="30"/>
  <c r="G835" i="30"/>
  <c r="G833" i="30"/>
  <c r="G832" i="30"/>
  <c r="G831" i="30" s="1"/>
  <c r="G830" i="30" s="1"/>
  <c r="I830" i="30" s="1"/>
  <c r="G829" i="30"/>
  <c r="G828" i="30"/>
  <c r="G827" i="30" s="1"/>
  <c r="I827" i="30" s="1"/>
  <c r="G826" i="30"/>
  <c r="G825" i="30"/>
  <c r="G824" i="30"/>
  <c r="G823" i="30"/>
  <c r="G822" i="30"/>
  <c r="I822" i="30" s="1"/>
  <c r="G821" i="30"/>
  <c r="G820" i="30"/>
  <c r="G819" i="30" s="1"/>
  <c r="I819" i="30" s="1"/>
  <c r="G818" i="30"/>
  <c r="G817" i="30" s="1"/>
  <c r="G816" i="30" s="1"/>
  <c r="I816" i="30" s="1"/>
  <c r="G815" i="30"/>
  <c r="G814" i="30" s="1"/>
  <c r="G813" i="30" s="1"/>
  <c r="I813" i="30" s="1"/>
  <c r="G812" i="30"/>
  <c r="G811" i="30"/>
  <c r="G810" i="30"/>
  <c r="G809" i="30" s="1"/>
  <c r="I809" i="30" s="1"/>
  <c r="G808" i="30"/>
  <c r="G807" i="30"/>
  <c r="G806" i="30" s="1"/>
  <c r="I806" i="30" s="1"/>
  <c r="G805" i="30"/>
  <c r="G804" i="30"/>
  <c r="G803" i="30" s="1"/>
  <c r="I803" i="30" s="1"/>
  <c r="G802" i="30"/>
  <c r="G801" i="30" s="1"/>
  <c r="G800" i="30" s="1"/>
  <c r="I800" i="30" s="1"/>
  <c r="G799" i="30"/>
  <c r="G798" i="30"/>
  <c r="G797" i="30" s="1"/>
  <c r="I797" i="30" s="1"/>
  <c r="G796" i="30"/>
  <c r="G795" i="30"/>
  <c r="G794" i="30" s="1"/>
  <c r="I794" i="30" s="1"/>
  <c r="G793" i="30"/>
  <c r="G792" i="30"/>
  <c r="G791" i="30" s="1"/>
  <c r="I791" i="30" s="1"/>
  <c r="G790" i="30"/>
  <c r="G789" i="30" s="1"/>
  <c r="G788" i="30" s="1"/>
  <c r="I788" i="30" s="1"/>
  <c r="G787" i="30"/>
  <c r="G786" i="30"/>
  <c r="G785" i="30" s="1"/>
  <c r="I785" i="30" s="1"/>
  <c r="G784" i="30"/>
  <c r="G783" i="30"/>
  <c r="G782" i="30" s="1"/>
  <c r="I782" i="30" s="1"/>
  <c r="G781" i="30"/>
  <c r="G780" i="30"/>
  <c r="G779" i="30"/>
  <c r="G778" i="30" s="1"/>
  <c r="G777" i="30"/>
  <c r="G776" i="30" s="1"/>
  <c r="G775" i="30"/>
  <c r="G774" i="30" s="1"/>
  <c r="G772" i="30"/>
  <c r="G771" i="30" s="1"/>
  <c r="G770" i="30" s="1"/>
  <c r="I770" i="30" s="1"/>
  <c r="G769" i="30"/>
  <c r="G768" i="30" s="1"/>
  <c r="G767" i="30"/>
  <c r="G766" i="30"/>
  <c r="G764" i="30"/>
  <c r="G763" i="30" s="1"/>
  <c r="G762" i="30" s="1"/>
  <c r="I762" i="30" s="1"/>
  <c r="G761" i="30"/>
  <c r="G760" i="30"/>
  <c r="G759" i="30"/>
  <c r="G758" i="30"/>
  <c r="G757" i="30"/>
  <c r="G756" i="30" s="1"/>
  <c r="I756" i="30" s="1"/>
  <c r="G755" i="30"/>
  <c r="G754" i="30"/>
  <c r="G753" i="30"/>
  <c r="G752" i="30"/>
  <c r="G751" i="30" s="1"/>
  <c r="I751" i="30" s="1"/>
  <c r="G750" i="30"/>
  <c r="G749" i="30"/>
  <c r="G748" i="30" s="1"/>
  <c r="I748" i="30" s="1"/>
  <c r="G747" i="30"/>
  <c r="G746" i="30"/>
  <c r="G745" i="30"/>
  <c r="I745" i="30" s="1"/>
  <c r="G744" i="30"/>
  <c r="G743" i="30"/>
  <c r="G742" i="30" s="1"/>
  <c r="G741" i="30" s="1"/>
  <c r="I741" i="30" s="1"/>
  <c r="G740" i="30"/>
  <c r="G739" i="30"/>
  <c r="G738" i="30"/>
  <c r="G737" i="30" s="1"/>
  <c r="G736" i="30"/>
  <c r="G735" i="30" s="1"/>
  <c r="G734" i="30" s="1"/>
  <c r="I734" i="30" s="1"/>
  <c r="G733" i="30"/>
  <c r="G732" i="30" s="1"/>
  <c r="G731" i="30" s="1"/>
  <c r="I731" i="30" s="1"/>
  <c r="G730" i="30"/>
  <c r="G729" i="30" s="1"/>
  <c r="G728" i="30" s="1"/>
  <c r="I728" i="30" s="1"/>
  <c r="G727" i="30"/>
  <c r="G726" i="30"/>
  <c r="G725" i="30"/>
  <c r="G724" i="30" s="1"/>
  <c r="G723" i="30" s="1"/>
  <c r="I723" i="30" s="1"/>
  <c r="G722" i="30"/>
  <c r="G721" i="30"/>
  <c r="G720" i="30" s="1"/>
  <c r="I720" i="30" s="1"/>
  <c r="G719" i="30"/>
  <c r="G718" i="30"/>
  <c r="G717" i="30" s="1"/>
  <c r="I717" i="30" s="1"/>
  <c r="G716" i="30"/>
  <c r="G715" i="30"/>
  <c r="G714" i="30" s="1"/>
  <c r="I714" i="30" s="1"/>
  <c r="G713" i="30"/>
  <c r="G712" i="30"/>
  <c r="G711" i="30"/>
  <c r="G710" i="30" s="1"/>
  <c r="I710" i="30" s="1"/>
  <c r="G709" i="30"/>
  <c r="G708" i="30"/>
  <c r="G707" i="30"/>
  <c r="G706" i="30"/>
  <c r="G705" i="30"/>
  <c r="G704" i="30"/>
  <c r="G703" i="30" s="1"/>
  <c r="G702" i="30"/>
  <c r="G701" i="30"/>
  <c r="G700" i="30"/>
  <c r="G699" i="30" s="1"/>
  <c r="G698" i="30"/>
  <c r="G697" i="30"/>
  <c r="G696" i="30"/>
  <c r="G694" i="30" s="1"/>
  <c r="G693" i="30" s="1"/>
  <c r="I693" i="30" s="1"/>
  <c r="G695" i="30"/>
  <c r="G692" i="30"/>
  <c r="G691" i="30"/>
  <c r="G690" i="30" s="1"/>
  <c r="I690" i="30" s="1"/>
  <c r="G689" i="30"/>
  <c r="G688" i="30"/>
  <c r="G687" i="30"/>
  <c r="I687" i="30" s="1"/>
  <c r="G686" i="30"/>
  <c r="G685" i="30"/>
  <c r="G684" i="30"/>
  <c r="I684" i="30" s="1"/>
  <c r="G683" i="30"/>
  <c r="G682" i="30"/>
  <c r="G681" i="30"/>
  <c r="I681" i="30" s="1"/>
  <c r="G680" i="30"/>
  <c r="G679" i="30"/>
  <c r="G678" i="30" s="1"/>
  <c r="I678" i="30" s="1"/>
  <c r="G677" i="30"/>
  <c r="G676" i="30"/>
  <c r="G675" i="30"/>
  <c r="G674" i="30"/>
  <c r="G673" i="30"/>
  <c r="G672" i="30"/>
  <c r="G671" i="30"/>
  <c r="G670" i="30"/>
  <c r="G669" i="30"/>
  <c r="G668" i="30"/>
  <c r="G667" i="30"/>
  <c r="G666" i="30"/>
  <c r="G665" i="30"/>
  <c r="G664" i="30"/>
  <c r="G663" i="30"/>
  <c r="G662" i="30"/>
  <c r="G660" i="30" s="1"/>
  <c r="G661" i="30"/>
  <c r="G659" i="30"/>
  <c r="G658" i="30"/>
  <c r="G656" i="30"/>
  <c r="G655" i="30"/>
  <c r="G654" i="30" s="1"/>
  <c r="I654" i="30" s="1"/>
  <c r="G653" i="30"/>
  <c r="G652" i="30"/>
  <c r="G651" i="30"/>
  <c r="G650" i="30"/>
  <c r="G649" i="30"/>
  <c r="G648" i="30" s="1"/>
  <c r="G647" i="30" s="1"/>
  <c r="I647" i="30" s="1"/>
  <c r="G646" i="30"/>
  <c r="G645" i="30"/>
  <c r="G644" i="30" s="1"/>
  <c r="I644" i="30" s="1"/>
  <c r="G643" i="30"/>
  <c r="G642" i="30"/>
  <c r="G641" i="30" s="1"/>
  <c r="I641" i="30" s="1"/>
  <c r="G640" i="30"/>
  <c r="G639" i="30"/>
  <c r="G638" i="30"/>
  <c r="I638" i="30" s="1"/>
  <c r="G637" i="30"/>
  <c r="G636" i="30" s="1"/>
  <c r="G635" i="30" s="1"/>
  <c r="I635" i="30" s="1"/>
  <c r="G634" i="30"/>
  <c r="G633" i="30"/>
  <c r="G632" i="30" s="1"/>
  <c r="G631" i="30"/>
  <c r="G630" i="30" s="1"/>
  <c r="G629" i="30"/>
  <c r="G628" i="30" s="1"/>
  <c r="G627" i="30" s="1"/>
  <c r="I627" i="30" s="1"/>
  <c r="G626" i="30"/>
  <c r="G625" i="30" s="1"/>
  <c r="G624" i="30" s="1"/>
  <c r="I624" i="30" s="1"/>
  <c r="G623" i="30"/>
  <c r="G622" i="30" s="1"/>
  <c r="G621" i="30"/>
  <c r="G620" i="30"/>
  <c r="G619" i="30"/>
  <c r="G618" i="30"/>
  <c r="G617" i="30"/>
  <c r="G616" i="30" s="1"/>
  <c r="G615" i="30"/>
  <c r="G614" i="30" s="1"/>
  <c r="G613" i="30"/>
  <c r="G612" i="30"/>
  <c r="G611" i="30"/>
  <c r="G610" i="30"/>
  <c r="G609" i="30"/>
  <c r="G608" i="30"/>
  <c r="G607" i="30"/>
  <c r="G604" i="30" s="1"/>
  <c r="G606" i="30"/>
  <c r="G605" i="30"/>
  <c r="G602" i="30"/>
  <c r="G601" i="30" s="1"/>
  <c r="G600" i="30" s="1"/>
  <c r="I600" i="30" s="1"/>
  <c r="G599" i="30"/>
  <c r="G598" i="30"/>
  <c r="G597" i="30" s="1"/>
  <c r="I597" i="30" s="1"/>
  <c r="G596" i="30"/>
  <c r="G595" i="30"/>
  <c r="G594" i="30"/>
  <c r="G593" i="30"/>
  <c r="G592" i="30"/>
  <c r="G591" i="30"/>
  <c r="G590" i="30"/>
  <c r="G588" i="30" s="1"/>
  <c r="G587" i="30" s="1"/>
  <c r="I587" i="30" s="1"/>
  <c r="G589" i="30"/>
  <c r="G586" i="30"/>
  <c r="G585" i="30"/>
  <c r="G584" i="30"/>
  <c r="I584" i="30" s="1"/>
  <c r="G583" i="30"/>
  <c r="G582" i="30"/>
  <c r="G581" i="30" s="1"/>
  <c r="I581" i="30" s="1"/>
  <c r="G580" i="30"/>
  <c r="G579" i="30"/>
  <c r="G578" i="30"/>
  <c r="I578" i="30" s="1"/>
  <c r="G577" i="30"/>
  <c r="G576" i="30"/>
  <c r="G575" i="30"/>
  <c r="G574" i="30"/>
  <c r="G573" i="30"/>
  <c r="G572" i="30"/>
  <c r="G571" i="30"/>
  <c r="G570" i="30"/>
  <c r="G569" i="30"/>
  <c r="G568" i="30"/>
  <c r="G567" i="30"/>
  <c r="G566" i="30"/>
  <c r="G565" i="30"/>
  <c r="G564" i="30"/>
  <c r="G563" i="30"/>
  <c r="G562" i="30"/>
  <c r="G561" i="30"/>
  <c r="G560" i="30"/>
  <c r="G559" i="30"/>
  <c r="G558" i="30"/>
  <c r="G557" i="30"/>
  <c r="G556" i="30" s="1"/>
  <c r="G553" i="30" s="1"/>
  <c r="I553" i="30" s="1"/>
  <c r="G555" i="30"/>
  <c r="G554" i="30"/>
  <c r="G552" i="30"/>
  <c r="G551" i="30"/>
  <c r="G550" i="30" s="1"/>
  <c r="G549" i="30" s="1"/>
  <c r="I549" i="30" s="1"/>
  <c r="G548" i="30"/>
  <c r="G547" i="30" s="1"/>
  <c r="G546" i="30"/>
  <c r="G545" i="30" s="1"/>
  <c r="G544" i="30"/>
  <c r="G543" i="30" s="1"/>
  <c r="G542" i="30"/>
  <c r="G541" i="30"/>
  <c r="G540" i="30"/>
  <c r="G539" i="30" s="1"/>
  <c r="G538" i="30"/>
  <c r="G537" i="30"/>
  <c r="G535" i="30"/>
  <c r="G534" i="30"/>
  <c r="G533" i="30" s="1"/>
  <c r="I533" i="30" s="1"/>
  <c r="G532" i="30"/>
  <c r="G531" i="30" s="1"/>
  <c r="G530" i="30" s="1"/>
  <c r="I530" i="30" s="1"/>
  <c r="G529" i="30"/>
  <c r="G528" i="30"/>
  <c r="G527" i="30"/>
  <c r="G526" i="30" s="1"/>
  <c r="G525" i="30" s="1"/>
  <c r="I525" i="30" s="1"/>
  <c r="G524" i="30"/>
  <c r="G523" i="30" s="1"/>
  <c r="G522" i="30" s="1"/>
  <c r="I522" i="30" s="1"/>
  <c r="G521" i="30"/>
  <c r="G520" i="30" s="1"/>
  <c r="G519" i="30"/>
  <c r="G518" i="30"/>
  <c r="G517" i="30"/>
  <c r="G516" i="30" s="1"/>
  <c r="I516" i="30" s="1"/>
  <c r="G515" i="30"/>
  <c r="G514" i="30"/>
  <c r="G513" i="30"/>
  <c r="I513" i="30" s="1"/>
  <c r="G512" i="30"/>
  <c r="G511" i="30" s="1"/>
  <c r="G510" i="30" s="1"/>
  <c r="I510" i="30" s="1"/>
  <c r="G509" i="30"/>
  <c r="G508" i="30"/>
  <c r="G507" i="30" s="1"/>
  <c r="I507" i="30" s="1"/>
  <c r="G506" i="30"/>
  <c r="G505" i="30"/>
  <c r="G504" i="30" s="1"/>
  <c r="I504" i="30" s="1"/>
  <c r="G503" i="30"/>
  <c r="G502" i="30"/>
  <c r="G501" i="30"/>
  <c r="I501" i="30" s="1"/>
  <c r="G500" i="30"/>
  <c r="G499" i="30" s="1"/>
  <c r="G498" i="30" s="1"/>
  <c r="I498" i="30" s="1"/>
  <c r="G497" i="30"/>
  <c r="G496" i="30"/>
  <c r="G495" i="30" s="1"/>
  <c r="I495" i="30" s="1"/>
  <c r="G494" i="30"/>
  <c r="G493" i="30"/>
  <c r="G492" i="30" s="1"/>
  <c r="G491" i="30"/>
  <c r="G490" i="30"/>
  <c r="G489" i="30" s="1"/>
  <c r="I489" i="30" s="1"/>
  <c r="G488" i="30"/>
  <c r="G487" i="30"/>
  <c r="G486" i="30" s="1"/>
  <c r="I486" i="30" s="1"/>
  <c r="G485" i="30"/>
  <c r="G484" i="30"/>
  <c r="G483" i="30" s="1"/>
  <c r="I483" i="30" s="1"/>
  <c r="G482" i="30"/>
  <c r="G481" i="30"/>
  <c r="G480" i="30" s="1"/>
  <c r="I480" i="30" s="1"/>
  <c r="G479" i="30"/>
  <c r="G478" i="30"/>
  <c r="G477" i="30"/>
  <c r="G476" i="30" s="1"/>
  <c r="G475" i="30" s="1"/>
  <c r="I475" i="30" s="1"/>
  <c r="G474" i="30"/>
  <c r="G473" i="30" s="1"/>
  <c r="G472" i="30" s="1"/>
  <c r="I472" i="30" s="1"/>
  <c r="G471" i="30"/>
  <c r="G470" i="30" s="1"/>
  <c r="G469" i="30" s="1"/>
  <c r="I469" i="30" s="1"/>
  <c r="G468" i="30"/>
  <c r="G467" i="30" s="1"/>
  <c r="G466" i="30" s="1"/>
  <c r="I466" i="30" s="1"/>
  <c r="G465" i="30"/>
  <c r="G464" i="30"/>
  <c r="G463" i="30"/>
  <c r="G462" i="30" s="1"/>
  <c r="I462" i="30" s="1"/>
  <c r="G461" i="30"/>
  <c r="G460" i="30"/>
  <c r="G459" i="30"/>
  <c r="I459" i="30" s="1"/>
  <c r="G458" i="30"/>
  <c r="G457" i="30"/>
  <c r="G456" i="30"/>
  <c r="I456" i="30" s="1"/>
  <c r="G455" i="30"/>
  <c r="G454" i="30"/>
  <c r="G453" i="30"/>
  <c r="I453" i="30" s="1"/>
  <c r="G452" i="30"/>
  <c r="G451" i="30"/>
  <c r="G450" i="30" s="1"/>
  <c r="I450" i="30" s="1"/>
  <c r="G449" i="30"/>
  <c r="G448" i="30"/>
  <c r="G447" i="30"/>
  <c r="G446" i="30"/>
  <c r="G443" i="30" s="1"/>
  <c r="G445" i="30"/>
  <c r="G444" i="30"/>
  <c r="G442" i="30"/>
  <c r="G441" i="30" s="1"/>
  <c r="G439" i="30"/>
  <c r="G438" i="30" s="1"/>
  <c r="G437" i="30" s="1"/>
  <c r="I437" i="30" s="1"/>
  <c r="G436" i="30"/>
  <c r="G435" i="30"/>
  <c r="G434" i="30" s="1"/>
  <c r="G433" i="30" s="1"/>
  <c r="I433" i="30" s="1"/>
  <c r="G432" i="30"/>
  <c r="G431" i="30"/>
  <c r="G430" i="30"/>
  <c r="I430" i="30" s="1"/>
  <c r="G429" i="30"/>
  <c r="G428" i="30" s="1"/>
  <c r="G427" i="30"/>
  <c r="G426" i="30"/>
  <c r="G425" i="30"/>
  <c r="G424" i="30"/>
  <c r="G422" i="30"/>
  <c r="G421" i="30"/>
  <c r="G420" i="30"/>
  <c r="G419" i="30"/>
  <c r="G418" i="30"/>
  <c r="G417" i="30"/>
  <c r="G416" i="30"/>
  <c r="G415" i="30"/>
  <c r="G414" i="30"/>
  <c r="G413" i="30" s="1"/>
  <c r="G412" i="30" s="1"/>
  <c r="I412" i="30" s="1"/>
  <c r="G411" i="30"/>
  <c r="G410" i="30"/>
  <c r="G409" i="30"/>
  <c r="G408" i="30" s="1"/>
  <c r="I408" i="30" s="1"/>
  <c r="G407" i="30"/>
  <c r="G406" i="30"/>
  <c r="G405" i="30"/>
  <c r="G404" i="30" s="1"/>
  <c r="G403" i="30" s="1"/>
  <c r="I403" i="30" s="1"/>
  <c r="G402" i="30"/>
  <c r="G401" i="30" s="1"/>
  <c r="G400" i="30" s="1"/>
  <c r="I400" i="30" s="1"/>
  <c r="G399" i="30"/>
  <c r="G398" i="30" s="1"/>
  <c r="G397" i="30" s="1"/>
  <c r="I397" i="30" s="1"/>
  <c r="G396" i="30"/>
  <c r="G395" i="30" s="1"/>
  <c r="G394" i="30"/>
  <c r="G393" i="30"/>
  <c r="G392" i="30"/>
  <c r="G391" i="30" s="1"/>
  <c r="G389" i="30"/>
  <c r="G388" i="30" s="1"/>
  <c r="G387" i="30" s="1"/>
  <c r="I387" i="30" s="1"/>
  <c r="G386" i="30"/>
  <c r="G385" i="30" s="1"/>
  <c r="G384" i="30" s="1"/>
  <c r="I384" i="30" s="1"/>
  <c r="G383" i="30"/>
  <c r="G382" i="30" s="1"/>
  <c r="G381" i="30"/>
  <c r="G380" i="30"/>
  <c r="G378" i="30"/>
  <c r="G377" i="30" s="1"/>
  <c r="G376" i="30" s="1"/>
  <c r="I376" i="30" s="1"/>
  <c r="G375" i="30"/>
  <c r="G374" i="30"/>
  <c r="G373" i="30" s="1"/>
  <c r="I373" i="30" s="1"/>
  <c r="G372" i="30"/>
  <c r="G371" i="30"/>
  <c r="G370" i="30" s="1"/>
  <c r="I370" i="30" s="1"/>
  <c r="G369" i="30"/>
  <c r="G368" i="30"/>
  <c r="G367" i="30"/>
  <c r="G366" i="30" s="1"/>
  <c r="G365" i="30" s="1"/>
  <c r="I365" i="30" s="1"/>
  <c r="G364" i="30"/>
  <c r="G361" i="30" s="1"/>
  <c r="G360" i="30" s="1"/>
  <c r="I360" i="30" s="1"/>
  <c r="G363" i="30"/>
  <c r="G362" i="30"/>
  <c r="G359" i="30"/>
  <c r="G358" i="30"/>
  <c r="G357" i="30" s="1"/>
  <c r="I357" i="30" s="1"/>
  <c r="G356" i="30"/>
  <c r="G355" i="30"/>
  <c r="G354" i="30"/>
  <c r="G352" i="30" s="1"/>
  <c r="G351" i="30" s="1"/>
  <c r="I351" i="30" s="1"/>
  <c r="G353" i="30"/>
  <c r="G350" i="30"/>
  <c r="G349" i="30" s="1"/>
  <c r="G348" i="30" s="1"/>
  <c r="I348" i="30" s="1"/>
  <c r="G347" i="30"/>
  <c r="G346" i="30"/>
  <c r="G345" i="30" s="1"/>
  <c r="I345" i="30" s="1"/>
  <c r="G344" i="30"/>
  <c r="G343" i="30"/>
  <c r="G342" i="30"/>
  <c r="I342" i="30" s="1"/>
  <c r="G341" i="30"/>
  <c r="G340" i="30" s="1"/>
  <c r="G339" i="30"/>
  <c r="G338" i="30"/>
  <c r="G337" i="30"/>
  <c r="G336" i="30" s="1"/>
  <c r="G334" i="30"/>
  <c r="G333" i="30"/>
  <c r="G332" i="30" s="1"/>
  <c r="I332" i="30" s="1"/>
  <c r="G331" i="30"/>
  <c r="G330" i="30"/>
  <c r="G329" i="30"/>
  <c r="I329" i="30" s="1"/>
  <c r="G328" i="30"/>
  <c r="G327" i="30" s="1"/>
  <c r="G326" i="30" s="1"/>
  <c r="I326" i="30" s="1"/>
  <c r="G325" i="30"/>
  <c r="G324" i="30" s="1"/>
  <c r="G323" i="30" s="1"/>
  <c r="I323" i="30" s="1"/>
  <c r="G322" i="30"/>
  <c r="G321" i="30"/>
  <c r="G320" i="30" s="1"/>
  <c r="I320" i="30" s="1"/>
  <c r="G319" i="30"/>
  <c r="G318" i="30"/>
  <c r="G317" i="30"/>
  <c r="G316" i="30"/>
  <c r="G315" i="30" s="1"/>
  <c r="I315" i="30" s="1"/>
  <c r="G314" i="30"/>
  <c r="G313" i="30"/>
  <c r="G312" i="30" s="1"/>
  <c r="I312" i="30" s="1"/>
  <c r="G311" i="30"/>
  <c r="G310" i="30"/>
  <c r="G309" i="30"/>
  <c r="I309" i="30" s="1"/>
  <c r="G308" i="30"/>
  <c r="G307" i="30"/>
  <c r="G306" i="30" s="1"/>
  <c r="G305" i="30" s="1"/>
  <c r="I305" i="30" s="1"/>
  <c r="G304" i="30"/>
  <c r="G303" i="30" s="1"/>
  <c r="G302" i="30" s="1"/>
  <c r="I302" i="30" s="1"/>
  <c r="G301" i="30"/>
  <c r="G300" i="30"/>
  <c r="G299" i="30" s="1"/>
  <c r="G298" i="30" s="1"/>
  <c r="I298" i="30" s="1"/>
  <c r="G297" i="30"/>
  <c r="G296" i="30"/>
  <c r="G295" i="30"/>
  <c r="G294" i="30" s="1"/>
  <c r="G293" i="30"/>
  <c r="G292" i="30" s="1"/>
  <c r="G291" i="30"/>
  <c r="G290" i="30"/>
  <c r="G289" i="30"/>
  <c r="G288" i="30" s="1"/>
  <c r="G287" i="30"/>
  <c r="G286" i="30"/>
  <c r="G285" i="30"/>
  <c r="G284" i="30" s="1"/>
  <c r="G283" i="30" s="1"/>
  <c r="I283" i="30" s="1"/>
  <c r="G282" i="30"/>
  <c r="G281" i="30"/>
  <c r="G280" i="30" s="1"/>
  <c r="I280" i="30" s="1"/>
  <c r="G279" i="30"/>
  <c r="G278" i="30" s="1"/>
  <c r="G277" i="30" s="1"/>
  <c r="I277" i="30" s="1"/>
  <c r="G276" i="30"/>
  <c r="G275" i="30" s="1"/>
  <c r="G274" i="30" s="1"/>
  <c r="I274" i="30" s="1"/>
  <c r="G273" i="30"/>
  <c r="G272" i="30" s="1"/>
  <c r="G271" i="30" s="1"/>
  <c r="I271" i="30" s="1"/>
  <c r="G270" i="30"/>
  <c r="G269" i="30"/>
  <c r="G268" i="30" s="1"/>
  <c r="I268" i="30" s="1"/>
  <c r="G267" i="30"/>
  <c r="G266" i="30" s="1"/>
  <c r="G265" i="30"/>
  <c r="G264" i="30"/>
  <c r="G262" i="30"/>
  <c r="G261" i="30"/>
  <c r="G260" i="30" s="1"/>
  <c r="I260" i="30" s="1"/>
  <c r="G259" i="30"/>
  <c r="G258" i="30"/>
  <c r="G257" i="30"/>
  <c r="I257" i="30" s="1"/>
  <c r="G256" i="30"/>
  <c r="G255" i="30" s="1"/>
  <c r="G254" i="30"/>
  <c r="G253" i="30"/>
  <c r="G252" i="30"/>
  <c r="G251" i="30" s="1"/>
  <c r="I251" i="30" s="1"/>
  <c r="G250" i="30"/>
  <c r="G249" i="30"/>
  <c r="G248" i="30" s="1"/>
  <c r="I248" i="30" s="1"/>
  <c r="G247" i="30"/>
  <c r="G246" i="30"/>
  <c r="G245" i="30" s="1"/>
  <c r="I245" i="30" s="1"/>
  <c r="G244" i="30"/>
  <c r="G243" i="30"/>
  <c r="G242" i="30" s="1"/>
  <c r="I242" i="30" s="1"/>
  <c r="G241" i="30"/>
  <c r="G240" i="30"/>
  <c r="G239" i="30" s="1"/>
  <c r="I239" i="30" s="1"/>
  <c r="G238" i="30"/>
  <c r="G237" i="30"/>
  <c r="G236" i="30" s="1"/>
  <c r="I236" i="30" s="1"/>
  <c r="G235" i="30"/>
  <c r="G234" i="30"/>
  <c r="G233" i="30" s="1"/>
  <c r="I233" i="30" s="1"/>
  <c r="G232" i="30"/>
  <c r="G231" i="30"/>
  <c r="G230" i="30" s="1"/>
  <c r="I230" i="30" s="1"/>
  <c r="G229" i="30"/>
  <c r="G228" i="30"/>
  <c r="G227" i="30" s="1"/>
  <c r="I227" i="30" s="1"/>
  <c r="G226" i="30"/>
  <c r="G225" i="30" s="1"/>
  <c r="G224" i="30" s="1"/>
  <c r="I224" i="30" s="1"/>
  <c r="G223" i="30"/>
  <c r="G222" i="30"/>
  <c r="G221" i="30" s="1"/>
  <c r="I221" i="30" s="1"/>
  <c r="G220" i="30"/>
  <c r="G219" i="30"/>
  <c r="G218" i="30" s="1"/>
  <c r="I218" i="30" s="1"/>
  <c r="G217" i="30"/>
  <c r="G216" i="30"/>
  <c r="G215" i="30" s="1"/>
  <c r="I215" i="30" s="1"/>
  <c r="G214" i="30"/>
  <c r="G213" i="30" s="1"/>
  <c r="G212" i="30" s="1"/>
  <c r="I212" i="30" s="1"/>
  <c r="G211" i="30"/>
  <c r="G210" i="30"/>
  <c r="G209" i="30" s="1"/>
  <c r="I209" i="30" s="1"/>
  <c r="G208" i="30"/>
  <c r="G207" i="30"/>
  <c r="G206" i="30"/>
  <c r="G204" i="30" s="1"/>
  <c r="G203" i="30" s="1"/>
  <c r="I203" i="30" s="1"/>
  <c r="G205" i="30"/>
  <c r="G202" i="30"/>
  <c r="G201" i="30"/>
  <c r="G200" i="30"/>
  <c r="I200" i="30" s="1"/>
  <c r="G199" i="30"/>
  <c r="G198" i="30"/>
  <c r="G197" i="30"/>
  <c r="G196" i="30"/>
  <c r="G195" i="30"/>
  <c r="I195" i="30" s="1"/>
  <c r="G194" i="30"/>
  <c r="G193" i="30" s="1"/>
  <c r="G192" i="30"/>
  <c r="G191" i="30" s="1"/>
  <c r="G190" i="30" s="1"/>
  <c r="I190" i="30" s="1"/>
  <c r="G189" i="30"/>
  <c r="G188" i="30" s="1"/>
  <c r="G187" i="30" s="1"/>
  <c r="I187" i="30" s="1"/>
  <c r="G186" i="30"/>
  <c r="G185" i="30"/>
  <c r="G184" i="30"/>
  <c r="I184" i="30" s="1"/>
  <c r="G183" i="30"/>
  <c r="G182" i="30"/>
  <c r="G181" i="30" s="1"/>
  <c r="I181" i="30" s="1"/>
  <c r="G180" i="30"/>
  <c r="G179" i="30" s="1"/>
  <c r="G178" i="30" s="1"/>
  <c r="I178" i="30" s="1"/>
  <c r="G177" i="30"/>
  <c r="G176" i="30" s="1"/>
  <c r="G175" i="30" s="1"/>
  <c r="I175" i="30" s="1"/>
  <c r="G174" i="30"/>
  <c r="G173" i="30" s="1"/>
  <c r="G172" i="30" s="1"/>
  <c r="I172" i="30" s="1"/>
  <c r="G171" i="30"/>
  <c r="G170" i="30"/>
  <c r="G169" i="30" s="1"/>
  <c r="I169" i="30" s="1"/>
  <c r="G168" i="30"/>
  <c r="G167" i="30" s="1"/>
  <c r="G166" i="30"/>
  <c r="G165" i="30"/>
  <c r="G164" i="30"/>
  <c r="G163" i="30" s="1"/>
  <c r="G161" i="30"/>
  <c r="G160" i="30" s="1"/>
  <c r="G159" i="30" s="1"/>
  <c r="I159" i="30" s="1"/>
  <c r="G158" i="30"/>
  <c r="G157" i="30"/>
  <c r="G156" i="30" s="1"/>
  <c r="I156" i="30" s="1"/>
  <c r="G155" i="30"/>
  <c r="G154" i="30" s="1"/>
  <c r="G153" i="30" s="1"/>
  <c r="I153" i="30" s="1"/>
  <c r="G152" i="30"/>
  <c r="G151" i="30" s="1"/>
  <c r="G150" i="30" s="1"/>
  <c r="I150" i="30" s="1"/>
  <c r="G149" i="30"/>
  <c r="G148" i="30" s="1"/>
  <c r="G147" i="30" s="1"/>
  <c r="I147" i="30" s="1"/>
  <c r="G146" i="30"/>
  <c r="G145" i="30"/>
  <c r="G144" i="30" s="1"/>
  <c r="I144" i="30" s="1"/>
  <c r="G143" i="30"/>
  <c r="G142" i="30" s="1"/>
  <c r="G141" i="30"/>
  <c r="G140" i="30"/>
  <c r="G139" i="30"/>
  <c r="G138" i="30" s="1"/>
  <c r="G136" i="30"/>
  <c r="G135" i="30" s="1"/>
  <c r="G134" i="30" s="1"/>
  <c r="I134" i="30" s="1"/>
  <c r="G133" i="30"/>
  <c r="G132" i="30"/>
  <c r="G131" i="30" s="1"/>
  <c r="I131" i="30" s="1"/>
  <c r="G130" i="30"/>
  <c r="G129" i="30"/>
  <c r="G128" i="30"/>
  <c r="I127" i="30"/>
  <c r="G127" i="30"/>
  <c r="G126" i="30"/>
  <c r="G125" i="30" s="1"/>
  <c r="G124" i="30" s="1"/>
  <c r="I124" i="30" s="1"/>
  <c r="G123" i="30"/>
  <c r="G122" i="30"/>
  <c r="G121" i="30"/>
  <c r="G120" i="30"/>
  <c r="G119" i="30"/>
  <c r="G118" i="30"/>
  <c r="G117" i="30"/>
  <c r="G116" i="30" s="1"/>
  <c r="G115" i="30" s="1"/>
  <c r="I115" i="30" s="1"/>
  <c r="G114" i="30"/>
  <c r="G113" i="30" s="1"/>
  <c r="G112" i="30" s="1"/>
  <c r="I112" i="30" s="1"/>
  <c r="G111" i="30"/>
  <c r="G110" i="30" s="1"/>
  <c r="G109" i="30" s="1"/>
  <c r="I109" i="30" s="1"/>
  <c r="G108" i="30"/>
  <c r="G107" i="30" s="1"/>
  <c r="G106" i="30" s="1"/>
  <c r="I106" i="30" s="1"/>
  <c r="G105" i="30"/>
  <c r="G104" i="30" s="1"/>
  <c r="G103" i="30" s="1"/>
  <c r="I103" i="30" s="1"/>
  <c r="G102" i="30"/>
  <c r="G101" i="30" s="1"/>
  <c r="G100" i="30"/>
  <c r="G99" i="30" s="1"/>
  <c r="G98" i="30"/>
  <c r="G97" i="30"/>
  <c r="G96" i="30" s="1"/>
  <c r="G94" i="30"/>
  <c r="G93" i="30"/>
  <c r="G92" i="30" s="1"/>
  <c r="I92" i="30" s="1"/>
  <c r="G91" i="30"/>
  <c r="G90" i="30" s="1"/>
  <c r="G89" i="30" s="1"/>
  <c r="I89" i="30" s="1"/>
  <c r="G88" i="30"/>
  <c r="G87" i="30"/>
  <c r="G86" i="30"/>
  <c r="G85" i="30"/>
  <c r="G84" i="30"/>
  <c r="G83" i="30" s="1"/>
  <c r="G82" i="30"/>
  <c r="G81" i="30"/>
  <c r="G80" i="30"/>
  <c r="G79" i="30"/>
  <c r="G77" i="30"/>
  <c r="G76" i="30"/>
  <c r="G75" i="30"/>
  <c r="G74" i="30"/>
  <c r="G73" i="30" s="1"/>
  <c r="I73" i="30" s="1"/>
  <c r="G72" i="30"/>
  <c r="G71" i="30"/>
  <c r="G70" i="30" s="1"/>
  <c r="I70" i="30" s="1"/>
  <c r="G69" i="30"/>
  <c r="G68" i="30"/>
  <c r="G67" i="30"/>
  <c r="I67" i="30" s="1"/>
  <c r="G66" i="30"/>
  <c r="G65" i="30" s="1"/>
  <c r="G64" i="30" s="1"/>
  <c r="I64" i="30" s="1"/>
  <c r="G63" i="30"/>
  <c r="G62" i="30"/>
  <c r="G61" i="30" s="1"/>
  <c r="I61" i="30" s="1"/>
  <c r="G60" i="30"/>
  <c r="G59" i="30"/>
  <c r="G58" i="30" s="1"/>
  <c r="I58" i="30" s="1"/>
  <c r="G57" i="30"/>
  <c r="G56" i="30" s="1"/>
  <c r="G55" i="30"/>
  <c r="G54" i="30"/>
  <c r="G53" i="30"/>
  <c r="G52" i="30"/>
  <c r="G51" i="30"/>
  <c r="G50" i="30" s="1"/>
  <c r="G49" i="30" s="1"/>
  <c r="I49" i="30" s="1"/>
  <c r="G48" i="30"/>
  <c r="G47" i="30" s="1"/>
  <c r="G46" i="30" s="1"/>
  <c r="I46" i="30" s="1"/>
  <c r="G45" i="30"/>
  <c r="G44" i="30" s="1"/>
  <c r="G43" i="30" s="1"/>
  <c r="I43" i="30" s="1"/>
  <c r="G42" i="30"/>
  <c r="G41" i="30"/>
  <c r="I40" i="30"/>
  <c r="G40" i="30"/>
  <c r="G39" i="30"/>
  <c r="G38" i="30" s="1"/>
  <c r="G37" i="30"/>
  <c r="G36" i="30"/>
  <c r="G35" i="30"/>
  <c r="G34" i="30" s="1"/>
  <c r="G33" i="30" s="1"/>
  <c r="I33" i="30" s="1"/>
  <c r="G32" i="30"/>
  <c r="G31" i="30" s="1"/>
  <c r="G30" i="30" s="1"/>
  <c r="I30" i="30" s="1"/>
  <c r="G29" i="30"/>
  <c r="G28" i="30"/>
  <c r="G27" i="30"/>
  <c r="G26" i="30" s="1"/>
  <c r="I26" i="30" s="1"/>
  <c r="G25" i="30"/>
  <c r="I25" i="30" s="1"/>
  <c r="I24" i="30" s="1"/>
  <c r="H24" i="30"/>
  <c r="G22" i="30"/>
  <c r="G21" i="30" s="1"/>
  <c r="G20" i="30" s="1"/>
  <c r="G19" i="30"/>
  <c r="I19" i="30" s="1"/>
  <c r="I18" i="30" s="1"/>
  <c r="H18" i="30"/>
  <c r="G18" i="30"/>
  <c r="I17" i="30"/>
  <c r="I16" i="30" s="1"/>
  <c r="G17" i="30"/>
  <c r="H16" i="30"/>
  <c r="G16" i="30"/>
  <c r="G15" i="30" s="1"/>
  <c r="I15" i="30" s="1"/>
  <c r="G14" i="30"/>
  <c r="I14" i="30" s="1"/>
  <c r="G13" i="30"/>
  <c r="I13" i="30" s="1"/>
  <c r="G12" i="30"/>
  <c r="I12" i="30" s="1"/>
  <c r="H11" i="30"/>
  <c r="G11" i="30"/>
  <c r="G10" i="30" s="1"/>
  <c r="I10" i="30" s="1"/>
  <c r="G9" i="30"/>
  <c r="G8" i="30"/>
  <c r="G7" i="30"/>
  <c r="G6" i="30" s="1"/>
  <c r="G5" i="30" s="1"/>
  <c r="I5" i="30" s="1"/>
  <c r="G4" i="30"/>
  <c r="G3" i="30" s="1"/>
  <c r="G2" i="30" s="1"/>
  <c r="I2" i="30" s="1"/>
  <c r="M2" i="30"/>
  <c r="J12" i="32" l="1"/>
  <c r="J11" i="32" s="1"/>
  <c r="L11" i="32" s="1"/>
  <c r="J3" i="32"/>
  <c r="J9" i="32"/>
  <c r="L20" i="32"/>
  <c r="K6" i="32"/>
  <c r="L6" i="32" s="1"/>
  <c r="L5" i="32"/>
  <c r="L4" i="32"/>
  <c r="L22" i="32"/>
  <c r="L21" i="32"/>
  <c r="J16" i="32"/>
  <c r="I3" i="32"/>
  <c r="I26" i="32" s="1"/>
  <c r="G137" i="30"/>
  <c r="I137" i="30" s="1"/>
  <c r="G1170" i="30"/>
  <c r="I1170" i="30" s="1"/>
  <c r="G773" i="30"/>
  <c r="I773" i="30" s="1"/>
  <c r="G379" i="30"/>
  <c r="I379" i="30" s="1"/>
  <c r="G536" i="30"/>
  <c r="I536" i="30" s="1"/>
  <c r="G1142" i="30"/>
  <c r="I1142" i="30" s="1"/>
  <c r="G335" i="30"/>
  <c r="I335" i="30" s="1"/>
  <c r="G390" i="30"/>
  <c r="I390" i="30" s="1"/>
  <c r="G440" i="30"/>
  <c r="I440" i="30" s="1"/>
  <c r="G990" i="30"/>
  <c r="I990" i="30" s="1"/>
  <c r="G1017" i="30"/>
  <c r="I1017" i="30" s="1"/>
  <c r="G834" i="30"/>
  <c r="I834" i="30" s="1"/>
  <c r="G95" i="30"/>
  <c r="I95" i="30" s="1"/>
  <c r="G603" i="30"/>
  <c r="I603" i="30" s="1"/>
  <c r="G78" i="30"/>
  <c r="I78" i="30" s="1"/>
  <c r="G162" i="30"/>
  <c r="I162" i="30" s="1"/>
  <c r="G263" i="30"/>
  <c r="I263" i="30" s="1"/>
  <c r="G423" i="30"/>
  <c r="I423" i="30" s="1"/>
  <c r="G657" i="30"/>
  <c r="I657" i="30" s="1"/>
  <c r="G765" i="30"/>
  <c r="I765" i="30" s="1"/>
  <c r="G922" i="30"/>
  <c r="I922" i="30" s="1"/>
  <c r="G1028" i="30"/>
  <c r="I1028" i="30" s="1"/>
  <c r="I11" i="30"/>
  <c r="G24" i="30"/>
  <c r="G23" i="30" s="1"/>
  <c r="I23" i="30" s="1"/>
  <c r="L12" i="32" l="1"/>
  <c r="L9" i="32"/>
  <c r="J8" i="32"/>
  <c r="L8" i="32" s="1"/>
  <c r="J15" i="32"/>
  <c r="L15" i="32" s="1"/>
  <c r="L16" i="32"/>
  <c r="L7" i="32"/>
  <c r="K3" i="32"/>
  <c r="K26" i="32" s="1"/>
  <c r="J26" i="32" l="1"/>
  <c r="L3" i="32"/>
  <c r="L26" i="32" s="1"/>
  <c r="E21" i="32"/>
</calcChain>
</file>

<file path=xl/sharedStrings.xml><?xml version="1.0" encoding="utf-8"?>
<sst xmlns="http://schemas.openxmlformats.org/spreadsheetml/2006/main" count="3522" uniqueCount="1361">
  <si>
    <t>ТЕХНИЧЕСКОЕ ЗАДАНИЕ</t>
  </si>
  <si>
    <t>Описание</t>
  </si>
  <si>
    <t>№</t>
  </si>
  <si>
    <t>-</t>
  </si>
  <si>
    <t>….</t>
  </si>
  <si>
    <t xml:space="preserve"> -//-</t>
  </si>
  <si>
    <t>ИТОГО</t>
  </si>
  <si>
    <t>∑</t>
  </si>
  <si>
    <t>Анализ расчета НДС по авансам входящим и исходящим</t>
  </si>
  <si>
    <t>Без НДС</t>
  </si>
  <si>
    <t>Страна регистрации</t>
  </si>
  <si>
    <t>Сверка</t>
  </si>
  <si>
    <t>№ по порядку</t>
  </si>
  <si>
    <t>гр.1</t>
  </si>
  <si>
    <t>гр.2</t>
  </si>
  <si>
    <t>гр.3</t>
  </si>
  <si>
    <t>гр.4</t>
  </si>
  <si>
    <t>гр.5</t>
  </si>
  <si>
    <t>гр.6</t>
  </si>
  <si>
    <t>гр.7</t>
  </si>
  <si>
    <t>Страна регистрации контрагента из гр. 2</t>
  </si>
  <si>
    <t>Поле</t>
  </si>
  <si>
    <t>Тип</t>
  </si>
  <si>
    <t>Дата</t>
  </si>
  <si>
    <t>Кнопка сформировать</t>
  </si>
  <si>
    <t>Булево</t>
  </si>
  <si>
    <t>…</t>
  </si>
  <si>
    <t>Макет отчета</t>
  </si>
  <si>
    <t>План по запуску/ тестированию</t>
  </si>
  <si>
    <r>
      <rPr>
        <u/>
        <sz val="10"/>
        <color theme="1"/>
        <rFont val="Arial"/>
        <family val="2"/>
        <charset val="204"/>
      </rPr>
      <t>Цель</t>
    </r>
    <r>
      <rPr>
        <sz val="10"/>
        <color theme="1"/>
        <rFont val="Arial"/>
        <family val="2"/>
        <charset val="204"/>
      </rPr>
      <t xml:space="preserve">: создание отчета "Анализ расчета НДС по авансам входящим и исходящим" в 1С ERP </t>
    </r>
  </si>
  <si>
    <t>PSNT Kazakhstan TOO</t>
  </si>
  <si>
    <t>Договор поставки №4601 от 26.08.2021 г.</t>
  </si>
  <si>
    <t>Договор поставки №85 от 25.02.2019</t>
  </si>
  <si>
    <t>АА ГРУП ООО</t>
  </si>
  <si>
    <t>Договор поставки №510 от 20.08.2018 г.</t>
  </si>
  <si>
    <t>Авеста ООО инн 7447237161</t>
  </si>
  <si>
    <t>По счету</t>
  </si>
  <si>
    <t>Актюбинский завод металлоконструкций АО</t>
  </si>
  <si>
    <t>Договор поставки №759 от 22.07.2016г.</t>
  </si>
  <si>
    <t>АЛГА-ПРОФИЛЬ ООО</t>
  </si>
  <si>
    <t>АЛИОТ</t>
  </si>
  <si>
    <t>Договор поставки минплиты №476 от 13.08.2019г.</t>
  </si>
  <si>
    <t>Альпан ООО</t>
  </si>
  <si>
    <t>Договор поставки № 145 от 05.09.2019</t>
  </si>
  <si>
    <t>спецификация 4 к Договору поставки № 278 от 07.02.2022</t>
  </si>
  <si>
    <t>спецификация 5 к Договору поставки № 278 от 07.02.2022</t>
  </si>
  <si>
    <t>АЛЬФА ООО</t>
  </si>
  <si>
    <t>АМК Групп ООО</t>
  </si>
  <si>
    <t>Договор поставки №523 от 22.08.2018 г.</t>
  </si>
  <si>
    <t>АНА СК ООО</t>
  </si>
  <si>
    <t xml:space="preserve">Договор поставки №0308-ART от 03.08.2020 г. </t>
  </si>
  <si>
    <t>Антонян Валерий Ашотович ИП</t>
  </si>
  <si>
    <t>По договору 421/2022 от 17.02.2022 спецификация №1</t>
  </si>
  <si>
    <t>АПРИОР ГК</t>
  </si>
  <si>
    <t>Договор поставки минплиты №6076 от 16.12.2021г.</t>
  </si>
  <si>
    <t>Арт Инн ООО</t>
  </si>
  <si>
    <t>Договор поставки №4974 от 16.07.2019г.</t>
  </si>
  <si>
    <t>АС Строй Казахстан ТОО</t>
  </si>
  <si>
    <t xml:space="preserve">АТЭК  ООО Омский филиал </t>
  </si>
  <si>
    <t>Договор поставки № АТЭК-ЧЗПСН 2602/18 от 27.06.2018</t>
  </si>
  <si>
    <t>АЯКС ООО</t>
  </si>
  <si>
    <t>Основной договор</t>
  </si>
  <si>
    <t>БВБ-Альянс Атырау ТОО</t>
  </si>
  <si>
    <t>Договор №6592 от 13.10.2020</t>
  </si>
  <si>
    <t>БВБ-Альянс-Тюмень ООО</t>
  </si>
  <si>
    <t>БВК-Строй ТОО</t>
  </si>
  <si>
    <t>Договор поставки № 179 от 03.04.2019</t>
  </si>
  <si>
    <t xml:space="preserve">БРОКИС ООО </t>
  </si>
  <si>
    <t>По счету № 8313 от 18.12.2020</t>
  </si>
  <si>
    <t>Букреева Л.Л. ИП</t>
  </si>
  <si>
    <t>по счету</t>
  </si>
  <si>
    <t>Важенин Е.А. ИП</t>
  </si>
  <si>
    <t>договор поставки минеральной плиты № ОСП-191/21 от 10.03.2021</t>
  </si>
  <si>
    <t>Вантаж ООО</t>
  </si>
  <si>
    <t>Счет 2412</t>
  </si>
  <si>
    <t>Вектор Фасад ООО</t>
  </si>
  <si>
    <t>По счету 2410 от 06.05.2021</t>
  </si>
  <si>
    <t>По счету 2773 от 24.05.2021</t>
  </si>
  <si>
    <t>По счету 6862 от 22.10.2020</t>
  </si>
  <si>
    <t>Версаль ООО</t>
  </si>
  <si>
    <t>Договор поставки №8610 от 28.10.2019 г</t>
  </si>
  <si>
    <t>Вира ТД ООО</t>
  </si>
  <si>
    <t>ВМК-Владивосток ООО</t>
  </si>
  <si>
    <t>ВОЕНСТРОЙ ООО</t>
  </si>
  <si>
    <t>ВОСТОКМЕТАЛЛУРГМОНТАЖ 1 ЗАО</t>
  </si>
  <si>
    <t>Договор поставки №83 от 01.01.2018</t>
  </si>
  <si>
    <t>Генерационное оборудование ООО</t>
  </si>
  <si>
    <t>Договор поставки №12270 от 22.07.2022</t>
  </si>
  <si>
    <t>счёт № 4413 от 03.08.2020г. (панели)</t>
  </si>
  <si>
    <t>счёт №1802 от 06.04.2021г. (панели)</t>
  </si>
  <si>
    <t>ГК ТЕХНЭКС ООО</t>
  </si>
  <si>
    <t>Гор-Строй  Специализированный Застройщик  ООО</t>
  </si>
  <si>
    <t>По счёту №10652 от 04.04.2022</t>
  </si>
  <si>
    <t>ГорСтрой ООО</t>
  </si>
  <si>
    <t>По договору 7441 от 23.09.2019</t>
  </si>
  <si>
    <t>Грачев Юрий Анатольевич ИП</t>
  </si>
  <si>
    <t>Счет на оплату №5376 от 12.10.2021</t>
  </si>
  <si>
    <t>ГУТХАУС ТД ООО</t>
  </si>
  <si>
    <t>ДальЗолото ООО</t>
  </si>
  <si>
    <t xml:space="preserve">Договор поставки </t>
  </si>
  <si>
    <t>ДЕЛАНТЕРА СК ООО</t>
  </si>
  <si>
    <t>Договор поставки № 3338 от 14.07.2020</t>
  </si>
  <si>
    <t>По счету № 3663 от 09.07.2020</t>
  </si>
  <si>
    <t>ДельтаСтройИнжиниринг ООО</t>
  </si>
  <si>
    <t>Договор поставки №4158 от 03.08.2021г.</t>
  </si>
  <si>
    <t>Демченко Анатолий Борисович ИП</t>
  </si>
  <si>
    <t>Дражный Прииск АС ООО</t>
  </si>
  <si>
    <t>Договор поставки №966 от  03.03.2020</t>
  </si>
  <si>
    <t>ЕВРО СТАНДАРТ ЛТД ТОО</t>
  </si>
  <si>
    <t>Договор поставки № 755 от 25.12.2018г.</t>
  </si>
  <si>
    <t>Евродом</t>
  </si>
  <si>
    <t>Договор поставки минеральной плиты №632 от 09.10.2019г.</t>
  </si>
  <si>
    <t>ЕВРОПАНЕЛЬ ООО</t>
  </si>
  <si>
    <t>Договор поставки №1306 от 28.06.2019</t>
  </si>
  <si>
    <t>Единая Служба Снабжения ООО</t>
  </si>
  <si>
    <t>Договор поставки №443 от 03.02.2020</t>
  </si>
  <si>
    <t>Еремян Араик Оганнесович</t>
  </si>
  <si>
    <t>По счету №5334 от 01.09.2020г.</t>
  </si>
  <si>
    <t>ЗМК РАНТ ООО</t>
  </si>
  <si>
    <t>Договор поставки №1110М от 05.06.2019</t>
  </si>
  <si>
    <t>ИЗКО ООО</t>
  </si>
  <si>
    <t>Договор поставки минплиты №ОСП-178/21 от 18.02.2021г.</t>
  </si>
  <si>
    <t>ИЗОЛ ООО</t>
  </si>
  <si>
    <t>ИННОТЕХ ООО</t>
  </si>
  <si>
    <t>По договору №473/20 от 05.02.2020</t>
  </si>
  <si>
    <t>Интегра, ООО</t>
  </si>
  <si>
    <t>Интер Простор Плюс ТОО</t>
  </si>
  <si>
    <t>Контракт на поставку минплиты №ОСП-114/20 от 03.07.2020</t>
  </si>
  <si>
    <t>ИнтерПол СК ООО</t>
  </si>
  <si>
    <t>Договор поставки № 150 от 11.03.2019</t>
  </si>
  <si>
    <t>Договор поставки № 150 от 11.03.2019 Спецификация №66 от 06.08.2020</t>
  </si>
  <si>
    <t>ИП Мархамова П.А.</t>
  </si>
  <si>
    <t>Договор поставки №7301 от 16.11.2020 г.</t>
  </si>
  <si>
    <t>ИП Маскаев А.К.</t>
  </si>
  <si>
    <t>КазМетСервис ПО ТОО</t>
  </si>
  <si>
    <t>Договор поставки 6532 от 19.10.2018</t>
  </si>
  <si>
    <t xml:space="preserve">Договор поставки №6590 </t>
  </si>
  <si>
    <t>КАЛИБР ТПК ООО</t>
  </si>
  <si>
    <t>По договору 1-02-3/2022 от 09.02.2022</t>
  </si>
  <si>
    <t>Капитель ООО</t>
  </si>
  <si>
    <t>Договор поставки №546 от 10,01,2018</t>
  </si>
  <si>
    <t>КНХИСК Севен Филиал ООО</t>
  </si>
  <si>
    <t>Коелгамрамор ООО</t>
  </si>
  <si>
    <t>Договор поставки №747 от 16.01.2019</t>
  </si>
  <si>
    <t>Коксохиммонтаж Трест АО</t>
  </si>
  <si>
    <t>Спецификация №16.1 от 15.01.2020г. к Договору поставки №1740-КХМ от 29.11.2018г.</t>
  </si>
  <si>
    <t>Спецификация №20 к Договору поставки №1740-КХМ от 29.11.2018г.</t>
  </si>
  <si>
    <t>Спецификация №31  к Договору поставки №1740-КХМ от 29.11.2018</t>
  </si>
  <si>
    <t>Спецификация №40  к Договору поставки №1740-КХМ от 29.11.2018</t>
  </si>
  <si>
    <t>Спецификация №45  к Договору поставки №1740-КХМ от 29.11.2018</t>
  </si>
  <si>
    <t>Спецификация №9 от 18.07.2019г. к Договору поставки №1740-КХМ от 29.11.2018г.</t>
  </si>
  <si>
    <t>Комбинат автомобильных фургонов АО</t>
  </si>
  <si>
    <t>Договор поставки №1405 от 17.12.2014 г.</t>
  </si>
  <si>
    <t>Компания Инком ООО</t>
  </si>
  <si>
    <t>Договор поставки №6135 от 15.08.2019</t>
  </si>
  <si>
    <t xml:space="preserve">Компания Металл Профиль ООО </t>
  </si>
  <si>
    <t>Договор 203 от 14.11.14</t>
  </si>
  <si>
    <t>КПД И СК ООО ПСО</t>
  </si>
  <si>
    <t xml:space="preserve">договор № 79 от 01.03.2008 горячая вода </t>
  </si>
  <si>
    <t>Кровельный Центр ООО-Красноярск</t>
  </si>
  <si>
    <t>Договор поставки № 367 от 21.04.2016г</t>
  </si>
  <si>
    <t>по счету № 9761 от 20.12.2019</t>
  </si>
  <si>
    <t>Кровельный Центр ТОО</t>
  </si>
  <si>
    <t>Договор поставки  TRK 168 от 04.04.2018</t>
  </si>
  <si>
    <t>Кровля НС КЗ ТОО</t>
  </si>
  <si>
    <t>По договору 5674/2020 от 11.09.2020</t>
  </si>
  <si>
    <t xml:space="preserve">КРОВСТРОЙ ООО </t>
  </si>
  <si>
    <t>Договор 1228 от 16.03.2020</t>
  </si>
  <si>
    <t>КровСтрой ТСК ООО</t>
  </si>
  <si>
    <t>Договор поставки № 163 от 20.03.2019</t>
  </si>
  <si>
    <t>КТП  Свет ООО</t>
  </si>
  <si>
    <t>По счету 8458 от 23.10.2019</t>
  </si>
  <si>
    <t>КХМ-К ООО</t>
  </si>
  <si>
    <t>Договор 1197 от 27.09.2017г. спецификация № 17 от 25.12.2018г.</t>
  </si>
  <si>
    <t>Договор 1197 от 27.09.2017г. спецификация № 18 от 25.12.2018г.</t>
  </si>
  <si>
    <t>Договор 1197 от 27.09.2017г. спецификация № 22 от 28.02.2019г.</t>
  </si>
  <si>
    <t>Лаборатория Металла ООО</t>
  </si>
  <si>
    <t>ЛЕКА ООО</t>
  </si>
  <si>
    <t>По счету № 1206 от 17.03.2020</t>
  </si>
  <si>
    <t>ЛипецкПрофиль ГК ООО</t>
  </si>
  <si>
    <t>Дилерский договор №ОДП-5/2021 от 01.03.2021 г.</t>
  </si>
  <si>
    <t>Договор поставки №8 от 24.01.2019</t>
  </si>
  <si>
    <t>Лотос ИСК ООО</t>
  </si>
  <si>
    <t>Договор поставки №7422 от 13.11.2020г</t>
  </si>
  <si>
    <t>Луч ООО</t>
  </si>
  <si>
    <t>По счету № 244 от 03.02.2022г.</t>
  </si>
  <si>
    <t>По счету № 5544 от 28.10.2021г.</t>
  </si>
  <si>
    <t>Малетина Т.А. ИП</t>
  </si>
  <si>
    <t>Договор №182 от 01.11.2019 на отпуск технической воды из промводооборота</t>
  </si>
  <si>
    <t>Марка ООО</t>
  </si>
  <si>
    <t>Договор поставки № 491 от 28.08.2018</t>
  </si>
  <si>
    <t>Мастер Плит ООО</t>
  </si>
  <si>
    <t>Договор №4310 от 01.07.2019</t>
  </si>
  <si>
    <t>МАФ-союз ООО</t>
  </si>
  <si>
    <t>По счёту 3707</t>
  </si>
  <si>
    <t>МДС ООО</t>
  </si>
  <si>
    <t>МЕТАЛЛ МОМЕНТ ООО</t>
  </si>
  <si>
    <t>По счету 2324 от 27.04.2021</t>
  </si>
  <si>
    <t>По счету 4209 от 27.07.2020</t>
  </si>
  <si>
    <t>по счету 5580 от 09.09.2020</t>
  </si>
  <si>
    <t>МЕТАЛЛ-СИТИ ООО</t>
  </si>
  <si>
    <t>Договор поставки минплиты №327 от 19.06.2019г.</t>
  </si>
  <si>
    <t>МеталлинвестАтырау ТОО</t>
  </si>
  <si>
    <t>Договор поставки №9/Э/2021 от 10.12.2021г. спецификация №1 от 13.12.2021г. счет №6028</t>
  </si>
  <si>
    <t>МеталлРесурс ООО  6673134898</t>
  </si>
  <si>
    <t>Договор поставки №3861 от 12.07.2021</t>
  </si>
  <si>
    <t>Договор поставки №667Р от 18.06.2020</t>
  </si>
  <si>
    <t>МЕТАЛЛСТРОЙИНЖИНИРИНГ ООО</t>
  </si>
  <si>
    <t>Договор поставки №3885 от 20.07.2021г.</t>
  </si>
  <si>
    <t>МетПром Казахстан ТОО</t>
  </si>
  <si>
    <t>Договор поставки №ЧЗСС-010266 от 02.03.2022г.</t>
  </si>
  <si>
    <t>Метпромстрой ООО</t>
  </si>
  <si>
    <t xml:space="preserve">По счету  </t>
  </si>
  <si>
    <t>По счету №3416 от 16.06.2021</t>
  </si>
  <si>
    <t>По счету №3530 от 22.06.2021</t>
  </si>
  <si>
    <t>МЕТТРАНСТЕРМИНАЛ ООО</t>
  </si>
  <si>
    <t>Молчанов Александр Анатольевич</t>
  </si>
  <si>
    <t>По счету №733 от 17.02.2020г.</t>
  </si>
  <si>
    <t>МонтажСтройКомплект ООО</t>
  </si>
  <si>
    <t>Договор поставки №987 от 02.03.2021г.</t>
  </si>
  <si>
    <t>МПК ООО</t>
  </si>
  <si>
    <t>Договор поставки №3256 от 25.06.2020г.</t>
  </si>
  <si>
    <t xml:space="preserve">МуЗа  АО </t>
  </si>
  <si>
    <t>Договор поставки № 308 от 05.04.2017 г.</t>
  </si>
  <si>
    <t>МУРАТИДИС ГРАНИТЕС ООО</t>
  </si>
  <si>
    <t>Нео-Ком ООО</t>
  </si>
  <si>
    <t>Договор № 1232 от 21.01.2016г.</t>
  </si>
  <si>
    <t>Новый Дом ООО инн 5904346932</t>
  </si>
  <si>
    <t>Договор поставки №3 от 09.01.2019 г.</t>
  </si>
  <si>
    <t>ОГМ ООО</t>
  </si>
  <si>
    <t>По договору №8226 от 15.12.2020</t>
  </si>
  <si>
    <t>ОЛИМП63 ООО</t>
  </si>
  <si>
    <t>Омскпрофильторг ООО ТД</t>
  </si>
  <si>
    <t>По счету № 8224 от 15.12.2020г.</t>
  </si>
  <si>
    <t>ОМУС-1 АО</t>
  </si>
  <si>
    <t>Договор поставки №5495 от 19.10.2021г.</t>
  </si>
  <si>
    <t>ОПТИЛЮКС ООО</t>
  </si>
  <si>
    <t>ОПТИМУМ</t>
  </si>
  <si>
    <t>По счету №7102 от 30.10.2020г.</t>
  </si>
  <si>
    <t>ОРИОН ООО</t>
  </si>
  <si>
    <t>По счету № 5938 от 03.12.2021г.</t>
  </si>
  <si>
    <t>ОРЛАН и К ТОО</t>
  </si>
  <si>
    <t>Договор поставки TRK 435 от  09/07/2018</t>
  </si>
  <si>
    <t>Парад ООО</t>
  </si>
  <si>
    <t xml:space="preserve">Договор поставки №5083 от 22.09.2021 </t>
  </si>
  <si>
    <t>ПАРИТЕТ ООО</t>
  </si>
  <si>
    <t>ПАРКС ООО</t>
  </si>
  <si>
    <t>По счету №ЧЗСС-000242 от 19.02.2021г.</t>
  </si>
  <si>
    <t>ПАРУС-2 ООО</t>
  </si>
  <si>
    <t>Пашоян О.Х. ИП</t>
  </si>
  <si>
    <t>По договору 4551/2021 от 23.08.2021</t>
  </si>
  <si>
    <t>Первоуральские Металлические Конструкции ПКФ ООО</t>
  </si>
  <si>
    <t>Договор поставки №801 от 04.12.2019</t>
  </si>
  <si>
    <t>Первый Стройцентр Сатурн-Р ООО</t>
  </si>
  <si>
    <t>Договор поставки №253 от 22 мая 2019 г.</t>
  </si>
  <si>
    <t>ПЗМК ТД ООО</t>
  </si>
  <si>
    <t>Договор поставки №634В</t>
  </si>
  <si>
    <t>Пневмаш ООО НПО</t>
  </si>
  <si>
    <t>Подрядчик ООО</t>
  </si>
  <si>
    <t>Договор поставки  № 283 от 31.05.2019г.</t>
  </si>
  <si>
    <t>Поздеев Сергей Александрович ИП</t>
  </si>
  <si>
    <t>ПолиМарк Урал ООО</t>
  </si>
  <si>
    <t>Дилерский договор ОДП-3/2021 от 18.02.2021 г.</t>
  </si>
  <si>
    <t>Практика Плюс ООО</t>
  </si>
  <si>
    <t>ПРЕМЬЕРСТРОЙ АО</t>
  </si>
  <si>
    <t>Спецификация №1 к договору №10547 от 29.03.2022</t>
  </si>
  <si>
    <t>Производственная строительная компания ООО</t>
  </si>
  <si>
    <t>договор № 932 от 31.08.2017 г.</t>
  </si>
  <si>
    <t>ПРОМ-КОМПЛЕКТ ТОРГОВЫЙ ДОМ ООО</t>
  </si>
  <si>
    <t>Договор поставки минплиты №ОСП-148/20 от 05.11.2020г.</t>
  </si>
  <si>
    <t>Промстроймонтаж ООО (6685088928)</t>
  </si>
  <si>
    <t>Договор 3960 от 30.07.19г.</t>
  </si>
  <si>
    <t>ПРОМСТРОЙПРОЕКТ ИНСТИТУТ "ЧЕЛЯБИНСКИЙ " АО (было ОАО "Челябинский Промстройпроект" )</t>
  </si>
  <si>
    <t>Договор поставки 187 от 02.04.2018г. (за ТМЦ)</t>
  </si>
  <si>
    <t>Проф-Индустрия СК ООО</t>
  </si>
  <si>
    <t>Договор поставки 178 от 22.01.2021</t>
  </si>
  <si>
    <t>Спецификация №19  Договор поставки 178 от 22.01.2021</t>
  </si>
  <si>
    <t>Профи Хаус ПК ООО</t>
  </si>
  <si>
    <t>ПРОФНЕДВИЖИМОСТЬ ООО (правоприемник Профнедвижимость АО с 15.08.17)</t>
  </si>
  <si>
    <t>договор купли-продажи продукции б/н от 28.12.2020 г.</t>
  </si>
  <si>
    <t>Договор поставки № 37 от 26.02.2021 г</t>
  </si>
  <si>
    <t>договор поставки № 42 от 09.06.2021</t>
  </si>
  <si>
    <t>ПСК ООО (ИНН 5610234111)</t>
  </si>
  <si>
    <t xml:space="preserve">Договор поставки №610 от 26.09.2019 г. </t>
  </si>
  <si>
    <t>Птицефабрика Среднеуральская ООО</t>
  </si>
  <si>
    <t>Договор поставки № 4812 от 11.07.2019 г.</t>
  </si>
  <si>
    <t>Путинин Валерий Ильич</t>
  </si>
  <si>
    <t xml:space="preserve">Договор об осуществлении технологического присоединения к электрическим сетям </t>
  </si>
  <si>
    <t>Рапид Билдинг ООО ИНН 2460249449</t>
  </si>
  <si>
    <t>РемСтройСервис ООО</t>
  </si>
  <si>
    <t>Договор 3330 от 05.06.2019</t>
  </si>
  <si>
    <t>Ренейссанс Хэви Индастрис ООО</t>
  </si>
  <si>
    <t>Договор поставки № УДК-РХИ-114 от 15.04.2020. Спецификация №2 от 11.03.2021 г.</t>
  </si>
  <si>
    <t>РИЛ ООО</t>
  </si>
  <si>
    <t>Ромекс ООО</t>
  </si>
  <si>
    <t>По счёту</t>
  </si>
  <si>
    <t xml:space="preserve">РОССИЙСКИЕ ЖЕЛЕЗНЫЕ ДОРОГИ ОАО </t>
  </si>
  <si>
    <t>горячая вода дог. 285</t>
  </si>
  <si>
    <t>Русбилдинг ООО</t>
  </si>
  <si>
    <t>Дилерский договор №ОДП4/2021 от 18.02.2021</t>
  </si>
  <si>
    <t>Договор поставки №861Н от  17.07.2020</t>
  </si>
  <si>
    <t>Садыков Фарит Мавлеевич ИП</t>
  </si>
  <si>
    <t>Сажина И.В.</t>
  </si>
  <si>
    <t>счет № 7730 от 17.12.20</t>
  </si>
  <si>
    <t>Саранский завод ПромТеплоПанель</t>
  </si>
  <si>
    <t>Договор поставки минплиты №ОСП-81/20 от 24.03.2020г.</t>
  </si>
  <si>
    <t>Сахалин-Шельф-Сервис ООО СП</t>
  </si>
  <si>
    <t>Договор поставки № 298 от 29.04.2020г. Спецификация № 1 от 29.04.2020г.</t>
  </si>
  <si>
    <t>Свеженцев Игорь Николаевич ИП</t>
  </si>
  <si>
    <t>СГК-1 ООО</t>
  </si>
  <si>
    <t>Договор поставки № С1/18-29 от 29.01.2018 г.</t>
  </si>
  <si>
    <t>Сибпромстрой №18 ООО</t>
  </si>
  <si>
    <t>Договор поставки №505 от 17.06.2015</t>
  </si>
  <si>
    <t xml:space="preserve">Синица Евгений Валерьевич  ИП </t>
  </si>
  <si>
    <t>Сити Агро ООО</t>
  </si>
  <si>
    <t>Договор поставки №989 от 03.07.2018</t>
  </si>
  <si>
    <t xml:space="preserve">Смарт Строй Торгово-монтажная компания ООО </t>
  </si>
  <si>
    <t>Договор поставки №213 от 23.04.2019г.</t>
  </si>
  <si>
    <t>СМК ООО</t>
  </si>
  <si>
    <t>СМП ООО</t>
  </si>
  <si>
    <t>Договор поставки №8675</t>
  </si>
  <si>
    <t>СМУ-2 ООО</t>
  </si>
  <si>
    <t>СМУ, ООО</t>
  </si>
  <si>
    <t>Договор поставки 31/21 от 31.08.2021 г.</t>
  </si>
  <si>
    <t>СПЕЦСТРОЙ ООО</t>
  </si>
  <si>
    <t>Счет ЧЗСС-004592 от 26.10.2021г.</t>
  </si>
  <si>
    <t>Спецтехкомплект ПКФ ООО</t>
  </si>
  <si>
    <t>Договор № 5857 от 30.11.2021</t>
  </si>
  <si>
    <t>СпецЦемРемонт ООО</t>
  </si>
  <si>
    <t>Договор №7674 от 30.09.2019г.</t>
  </si>
  <si>
    <t>СПК АО</t>
  </si>
  <si>
    <t>Договор поставки № 666 от 07.06.2017г.</t>
  </si>
  <si>
    <t>СПС-Монтаж ООО</t>
  </si>
  <si>
    <t>по счёту 5159 от 27.09.2021 г.</t>
  </si>
  <si>
    <t>Спутник-Интеграция ООО</t>
  </si>
  <si>
    <t>Договор поставки №340/15 от 17.02.2015</t>
  </si>
  <si>
    <t>Стальком ООО</t>
  </si>
  <si>
    <t>По счету 2808 от 09.06.2020</t>
  </si>
  <si>
    <t>СТАЛЬКОНСТРУКЦИЯ ООО (правоприем-к Стальконструкция ЗАО с 22.08.17)</t>
  </si>
  <si>
    <t>Договор на покупку оборудования №1996/1 от 29.12.2017г</t>
  </si>
  <si>
    <t>Староверов Денис Александрович ИП</t>
  </si>
  <si>
    <t>Старт СК ООО</t>
  </si>
  <si>
    <t>По счету № 9416 от 04.12.2019</t>
  </si>
  <si>
    <t>Строительная компания Центр ООО</t>
  </si>
  <si>
    <t>1716 от 05.04.2019</t>
  </si>
  <si>
    <t>Договор поставки №401 от 29.06.2021</t>
  </si>
  <si>
    <t>Строительные технологии ООО (ИНН 8602284178)</t>
  </si>
  <si>
    <t>Договор поставки №256ст от 25.07.2019</t>
  </si>
  <si>
    <t>СТРОЙГАЗСЕРВИС ООО</t>
  </si>
  <si>
    <t>Счет на оплату №1476 от 29.03.2021г.</t>
  </si>
  <si>
    <t>СтройИнжиниринг ООО ИНН  6679063202</t>
  </si>
  <si>
    <t>Договор поставки №60 от 02.02.2015г.</t>
  </si>
  <si>
    <t>Спецификация № 2 от 21.04.2022 к Договору поставки №4904 от 24.08.2020г.</t>
  </si>
  <si>
    <t>Стройком ООО инн 0249006650</t>
  </si>
  <si>
    <t>Договор поставки №У198 от 22.05.2017</t>
  </si>
  <si>
    <t>СтройКомплексГрупп ООО</t>
  </si>
  <si>
    <t>Договор поставки №248 от 28.04.2018г.</t>
  </si>
  <si>
    <t>СТРОЙМАРКЕТ-45 ООО</t>
  </si>
  <si>
    <t>Договор поставки №84 от 19.02.2018 г.</t>
  </si>
  <si>
    <t>СтройПроектМонтаж №7  ООО</t>
  </si>
  <si>
    <t>Договор поставки №263 от 27.05.2019</t>
  </si>
  <si>
    <t>СТРОЙРЕКОНСТРУКЦИЯ ЗАО</t>
  </si>
  <si>
    <t>Договор купли-продажи</t>
  </si>
  <si>
    <t>СТРОЙСИСТЕМА-РОЗНИЧНАЯ СЕТЬ ООО</t>
  </si>
  <si>
    <t>Договор 250 от 24.03.2017г.</t>
  </si>
  <si>
    <t>СтройТэкИнвест АО  (Было НАФТА ИНЖИНИРИНГ АО)</t>
  </si>
  <si>
    <t>Договор поставки № 425 от 30.07.2018г.</t>
  </si>
  <si>
    <t>Договор поставки № 425 от 30.07.2018г. Спецификация № 17 от 06.09.2019г.</t>
  </si>
  <si>
    <t>По счету 2343</t>
  </si>
  <si>
    <t>Сургутское РСУ ООО</t>
  </si>
  <si>
    <t>счёт 397 от 25.03.2022г.</t>
  </si>
  <si>
    <t>счёт 6126 от 15.08</t>
  </si>
  <si>
    <t>Сэндвич Комплект ТОО</t>
  </si>
  <si>
    <t>Договор ДДП-14/2021 от 01.08.2021г. Счет №ЧЗП00005511 от 20.10.2021г. Спецификация №1 от 20.10.2021г.</t>
  </si>
  <si>
    <t>Спецификация №1 от 11.02.2022 г к Договору №ДДП-01/2022 от 01.02.2022г.</t>
  </si>
  <si>
    <t>Сэндвич ООО</t>
  </si>
  <si>
    <t>Договор №78 от 16.01.2020г</t>
  </si>
  <si>
    <t>ТАВ ТЕПЕ АКФЕН ЯТЫРЫМ ИНШААТ ВЕ ИШЛЕТМЕ АНОНИМ ШИРКЕТИ Филиал Компании в городе Алматы</t>
  </si>
  <si>
    <t>По договору 488/2022 от 28.02.2022</t>
  </si>
  <si>
    <t>ТД КМК Корал ООО</t>
  </si>
  <si>
    <t>Договор поставки №31/03/17 от 31.03.2017г.</t>
  </si>
  <si>
    <t>ТеплоСтрой ООО</t>
  </si>
  <si>
    <t>ТехноПан ООО</t>
  </si>
  <si>
    <t>Договор поставки  № 5244 от  03.09.2018г.</t>
  </si>
  <si>
    <t>Техностар ТД ООО</t>
  </si>
  <si>
    <t>Договор поставки №814 от 09.12.2019</t>
  </si>
  <si>
    <t>ТЕХНОТРЭЙД ООО</t>
  </si>
  <si>
    <t>ТрейдМеталлИнвест Компания ООО инн 5047210549</t>
  </si>
  <si>
    <t>ТриА – Строй ООО</t>
  </si>
  <si>
    <t>ТРИТОН М ТОО</t>
  </si>
  <si>
    <t>Договор поставки № 57 от 05.02.2018</t>
  </si>
  <si>
    <t>ТСК Топаз ООО</t>
  </si>
  <si>
    <t>Договор поставки № 858 от 14.08.2017</t>
  </si>
  <si>
    <t>Тульская Угольная Компания (от 12.05.2021)</t>
  </si>
  <si>
    <t>ТУРА ООО</t>
  </si>
  <si>
    <t>ТЭК ООО</t>
  </si>
  <si>
    <t>Договор поставки №557 от 02.10.2018  г.</t>
  </si>
  <si>
    <t>ТЮМЕНСКАЯ КРОВЕЛЬНАЯ КОМПАНИЯ ООО</t>
  </si>
  <si>
    <t>Договор поставки № 641 от 15.10.2018</t>
  </si>
  <si>
    <t>Тюмень Строй Профиль ПК</t>
  </si>
  <si>
    <t>УЗСИ ООО (ИНН 7411072406)</t>
  </si>
  <si>
    <t>Счет на оплату 1975 от 29.04.2020г.</t>
  </si>
  <si>
    <t>УКД ТД ООО</t>
  </si>
  <si>
    <t>Договор № 429 от 14.07.2020</t>
  </si>
  <si>
    <t>УМД ГРУПП ООО</t>
  </si>
  <si>
    <t>Управление строительства Пермской ГРЭС ООО</t>
  </si>
  <si>
    <t>Договор поставки №117 от 06.03.2019 г. Спецификация №37 (профнастил)</t>
  </si>
  <si>
    <t>Урал СК ООО</t>
  </si>
  <si>
    <t>Договор поставки № 4208 от 17.08.2020</t>
  </si>
  <si>
    <t>Уралгрупп ООО</t>
  </si>
  <si>
    <t>По договору 4691/2021 от 31.08.2021</t>
  </si>
  <si>
    <t>Уралинвест ООО</t>
  </si>
  <si>
    <t>Договор поставки № 787 от 12.08.2019</t>
  </si>
  <si>
    <t>УралМеталлСтрой ООО</t>
  </si>
  <si>
    <t>Договор поставки №198 от 18.01.2019 г.</t>
  </si>
  <si>
    <t>Уралпромтеплострой ООО</t>
  </si>
  <si>
    <t>УралСпецТехнологии ООО</t>
  </si>
  <si>
    <t>УРАЛСТАЛЬСТРОЙ ООО</t>
  </si>
  <si>
    <t>Уралтехнострой-Теплопанель  ООО</t>
  </si>
  <si>
    <t>Основной договор №111 от 01.02.2016</t>
  </si>
  <si>
    <t>УРАЛТЕХСИСТЕМЫ ООО</t>
  </si>
  <si>
    <t>Договор поставки 5926 от 02.12.2021</t>
  </si>
  <si>
    <t>Уральская Строительная Компания  ООО</t>
  </si>
  <si>
    <t>Договор поставки №5482 от 26.10.2021</t>
  </si>
  <si>
    <t>УралЭнергоЦентр ООО  (7453283430)</t>
  </si>
  <si>
    <t>По Счету</t>
  </si>
  <si>
    <t>УСПГ ООО</t>
  </si>
  <si>
    <t>Договор поставки №2431 от 14.05.2021</t>
  </si>
  <si>
    <t>Утес ООО</t>
  </si>
  <si>
    <t>договор № 9718 от 30.12.2019 г</t>
  </si>
  <si>
    <t>Фасадные системы СК ООО</t>
  </si>
  <si>
    <t>Фертиков Константин Николаевич ИП</t>
  </si>
  <si>
    <t>Договор поставки №6850 от 22.10.2020</t>
  </si>
  <si>
    <t>Финошкин О.В  ИП</t>
  </si>
  <si>
    <t xml:space="preserve">По счёту </t>
  </si>
  <si>
    <t>Хисаметдинов Н.И. ИП</t>
  </si>
  <si>
    <t>Счет № 6227 от 20.08.2019</t>
  </si>
  <si>
    <t>Худов Л.В. ИП</t>
  </si>
  <si>
    <t>Цветная металлургия ПКФ ООО</t>
  </si>
  <si>
    <t>По счёту №4811</t>
  </si>
  <si>
    <t>Центр Кровли и Фасада  ООО_ИНН 5611055235</t>
  </si>
  <si>
    <t>Договор поставки №561 от 29.03.2017 г.</t>
  </si>
  <si>
    <t>ЦСКЗ ООО</t>
  </si>
  <si>
    <t>Челябинский завод сверхтвердых материалов ЗАО</t>
  </si>
  <si>
    <t>По договору 3289/20 от 07.07.2020</t>
  </si>
  <si>
    <t>ЧелябЭнергоПроект ПК ООО</t>
  </si>
  <si>
    <t>Договор поставки №595 от 22.10.2018 г.</t>
  </si>
  <si>
    <t>Договор поставки №595 от 22.10.2018 г. Спецификация №14 от 28.01.2021</t>
  </si>
  <si>
    <t>ЧЕРМЕТ.КОМ ООО</t>
  </si>
  <si>
    <t>Договор поставки №179 от 30.03.2018г.</t>
  </si>
  <si>
    <t>ЧЗМК АО</t>
  </si>
  <si>
    <t>Договор поставки №332 от 27.03.2017</t>
  </si>
  <si>
    <t>ЧЗМЭК ООО</t>
  </si>
  <si>
    <t>Договор поставки №125 от 13.02.2017</t>
  </si>
  <si>
    <t>ЧМК Сталь ООО</t>
  </si>
  <si>
    <t>№3379 от 30.06.2020</t>
  </si>
  <si>
    <t>Шабанов Максим Сергеевич ИП</t>
  </si>
  <si>
    <t>Договор поставки №ЧЗСС-010229 от 28.02.2022</t>
  </si>
  <si>
    <t>ШАДАН ООО</t>
  </si>
  <si>
    <t>Договор поставки № 362 от 17.06.2020г.</t>
  </si>
  <si>
    <t>Шамоев Р.З. ИП</t>
  </si>
  <si>
    <t>Электрощит-Стройсистема ООО</t>
  </si>
  <si>
    <t xml:space="preserve">Договор на поставку рулонной стали  № 586 от 01.06.2017г. Спецификация 120 от 19.03.2021г. </t>
  </si>
  <si>
    <t xml:space="preserve">Договор на поставку рулонной стали  № 586 от 01.06.2017г. Спецификация 124 от 01.06.2021г. </t>
  </si>
  <si>
    <t xml:space="preserve">Договор на поставку рулонной стали  № 586 от 01.06.2017г. Спецификация № 125 от 21.06.2021 г.. </t>
  </si>
  <si>
    <t>Элерон  СНПО ФЦНИВТ АО</t>
  </si>
  <si>
    <t>По счету № 119 от 17.01.2020</t>
  </si>
  <si>
    <t>Эликом ООО</t>
  </si>
  <si>
    <t>Эльбрус ООО</t>
  </si>
  <si>
    <t>Договор поставки №4219 от 28.07.2020</t>
  </si>
  <si>
    <t>Энергостройкомплекс ООО</t>
  </si>
  <si>
    <t>Договор №3202 от 17.06.2019 г.</t>
  </si>
  <si>
    <t xml:space="preserve">ЭНЕРГОСТРОЙКОМПЛЕКТ-К  ООО </t>
  </si>
  <si>
    <t xml:space="preserve">По счету </t>
  </si>
  <si>
    <t>Эталон-С СМК ООО</t>
  </si>
  <si>
    <t>ЮМЕТ ООО</t>
  </si>
  <si>
    <t>сч. № 2898 от 27 мая 2021</t>
  </si>
  <si>
    <t>ЮПН ТПК ООО</t>
  </si>
  <si>
    <t>Договор поставки минплиты № ОСП-108/20 от 17.06.2020г</t>
  </si>
  <si>
    <t>КАЗАХСТАН</t>
  </si>
  <si>
    <t>РОССИЯ</t>
  </si>
  <si>
    <t>АЛЬЯНС ООО</t>
  </si>
  <si>
    <t>По счету № 6213 от 29.12.2021г.</t>
  </si>
  <si>
    <t>АЛЬЯНС ПАНЕЛИ ООО</t>
  </si>
  <si>
    <t>Договор  поставки № 6061 от 16.12.2021г.</t>
  </si>
  <si>
    <t>Дилерский договор №ДДП-13/2022 от 01.02.2022г, спецификация 13 от 14.03.2022, заказ 446</t>
  </si>
  <si>
    <t>ДИАМАНТ  ООО</t>
  </si>
  <si>
    <t>ЗБТО ООО</t>
  </si>
  <si>
    <t>Договор поставки №443 от 09.02.2021</t>
  </si>
  <si>
    <t>Спецификация №46  к Договору поставки №1740-КХМ от 29.11.2018</t>
  </si>
  <si>
    <t>Коммунаровский рудник ПАО</t>
  </si>
  <si>
    <t>Ломанн Бридерс Рус ООО</t>
  </si>
  <si>
    <t>Договор поставки №3601</t>
  </si>
  <si>
    <t>Модерн Гласс ООО</t>
  </si>
  <si>
    <t>Договор №10655/2022</t>
  </si>
  <si>
    <t>Спецификация №4 от .02.2022 к Договору № ДДП-5/2022 от 01.02.2022</t>
  </si>
  <si>
    <t>ПРОМСТРОЙМОНТАЖ ООО</t>
  </si>
  <si>
    <t>Спецификация № 1 от 02.03.2022 Договор поставки № 541 от 02.03.2022</t>
  </si>
  <si>
    <t>Спецификация №1 от  15.04.2022 к договору поставки №10853 от 15.04.2022г.</t>
  </si>
  <si>
    <t>СК ВОЛГА ООО</t>
  </si>
  <si>
    <t>Договор поставки №ЧЗСС-010313 от 05.03.2022</t>
  </si>
  <si>
    <t>Строительная Корпорация ООО</t>
  </si>
  <si>
    <t>Стройтэк НПП ООО</t>
  </si>
  <si>
    <t>Договор поставки №5710 от 11.11.2021г</t>
  </si>
  <si>
    <t>Уралкран-снаб ООО</t>
  </si>
  <si>
    <t>Договор поставки №5846 от 25.11.2021г</t>
  </si>
  <si>
    <t>ЭКОДВЕРИ ООО</t>
  </si>
  <si>
    <t>Спецификация №1 от 08.04.2022 г. к Договор поставки №10750 от 08.04.2022г.</t>
  </si>
  <si>
    <t>По договору №3887/2021 от 14.07.2021</t>
  </si>
  <si>
    <t>Группировки</t>
  </si>
  <si>
    <t>Фильтры</t>
  </si>
  <si>
    <t>равно</t>
  </si>
  <si>
    <t xml:space="preserve"> </t>
  </si>
  <si>
    <t>1.1</t>
  </si>
  <si>
    <t>1.1.1</t>
  </si>
  <si>
    <t>КА/дог/док</t>
  </si>
  <si>
    <t>Страна</t>
  </si>
  <si>
    <t>Дата док</t>
  </si>
  <si>
    <t>Год док</t>
  </si>
  <si>
    <t>62.02</t>
  </si>
  <si>
    <t>Аванс НДС с 62.02</t>
  </si>
  <si>
    <t>76АВ кон.сальдо Кт
30.06.22</t>
  </si>
  <si>
    <t>Уставноелено РОССИЯ, факт КАЗАХСТАН</t>
  </si>
  <si>
    <t>Нижневартовскремсервис АО</t>
  </si>
  <si>
    <t>не начислен аванс</t>
  </si>
  <si>
    <t>не начислен аванс, возможно Аренда без НДС взаимозачет 12000</t>
  </si>
  <si>
    <t>Урал-Фактор ООО</t>
  </si>
  <si>
    <t>Niet ИП</t>
  </si>
  <si>
    <t>Договор поставки №21/Э/2022 от 03.06.2022 спецификация №1 заказ №710</t>
  </si>
  <si>
    <t>Поступление безналичных ДС ЧЗСС-001732 от 16.06.2022 23:59:59</t>
  </si>
  <si>
    <t>Оплата от клиента ЧЗСС-000254 от 22.10.2021 0:00:00</t>
  </si>
  <si>
    <t>2021</t>
  </si>
  <si>
    <t>Оплата от клиента ЧЗСС-000631 от 17.11.2020 0:00:00</t>
  </si>
  <si>
    <t>2020</t>
  </si>
  <si>
    <t>Оплата от клиента ЧЗСС-000953 от 30.03.2020 0:00:00</t>
  </si>
  <si>
    <t>Оплата от клиента ЧЗСС-000952 от 16.06.2020 0:00:00</t>
  </si>
  <si>
    <t>Оплата от клиента ЧЗСС-000951 от 19.06.2020 0:00:00</t>
  </si>
  <si>
    <t>Оплата от клиента ЧЗСС-000304 от 05.08.2019 0:00:00</t>
  </si>
  <si>
    <t>2019</t>
  </si>
  <si>
    <t>По счёту №11835 от 27.06.2022</t>
  </si>
  <si>
    <t>Поступление безналичных ДС ЧЗСС-001837 от 27.06.2022 23:59:59</t>
  </si>
  <si>
    <t>2022</t>
  </si>
  <si>
    <t>не заполн.</t>
  </si>
  <si>
    <t>Оплата от клиента ЧЗСС-000166 от 26.11.2019 0:00:00</t>
  </si>
  <si>
    <t>По договору 5725/2021 от 12.11.2021</t>
  </si>
  <si>
    <t>Поступление безналичных ДС ЧЗСС-001802 от 23.06.2022 23:59:59</t>
  </si>
  <si>
    <t>АЛЕТА ООО</t>
  </si>
  <si>
    <t>Договор поставки №ЧЗСС-011697 от 15.06.2022</t>
  </si>
  <si>
    <t>Поступление безналичных ДС ЧЗСС-001805 от 23.06.2022 23:59:59</t>
  </si>
  <si>
    <t>Поступление безналичных ДС ЧЗСС-001813 от 24.06.2022 23:59:59</t>
  </si>
  <si>
    <t>Оплата от клиента ЧЗСС-000156 от 11.09.2019 0:00:00</t>
  </si>
  <si>
    <t>Оплата от клиента ЧЗСС-000367 от 31.05.2021 0:00:00</t>
  </si>
  <si>
    <t>Поступление безналичных ДС ЧЗСС-001523 от 30.05.2022 23:59:59</t>
  </si>
  <si>
    <t>Поступление безналичных ДС ЧЗСС-001256 от 27.04.2022 23:59:59</t>
  </si>
  <si>
    <t>Оплата от клиента ЧЗСС-000186 от 14.08.2019 0:00:00</t>
  </si>
  <si>
    <t>Поступление безналичных ДС ЧЗСС-000740 от 03.02.2022 23:59:59</t>
  </si>
  <si>
    <t>Оплата от клиента ЧЗСС-000248 от 29.12.2021 0:00:00</t>
  </si>
  <si>
    <t>Поступление безналичных ДС ЧЗСС-000185 от 16.02.2022 23:59:59</t>
  </si>
  <si>
    <t>Оплата от клиента ЧЗСС-000454 от 21.12.2021 0:00:00</t>
  </si>
  <si>
    <t>Поступление безналичных ДС ЧЗСС-000597 от 11.03.2022 23:59:59</t>
  </si>
  <si>
    <t>Счет на оплату №ЧЗСС-011914 от 30.06.2022</t>
  </si>
  <si>
    <t>Поступление безналичных ДС ЧЗСС-001934 от 30.06.2022 23:59:59</t>
  </si>
  <si>
    <t>Счет на оплату ЧЗСС-011861 от 28.06.2022г.</t>
  </si>
  <si>
    <t>Поступление безналичных ДС ЧЗСС-001868 от 28.06.2022 23:59:59</t>
  </si>
  <si>
    <t>Оплата от клиента ЧЗСС-000361 от 23.06.2021 0:00:00</t>
  </si>
  <si>
    <t>Поступление безналичных ДС ЧЗСС-000678 от 16.03.2022 23:59:59</t>
  </si>
  <si>
    <t>Поступление безналичных ДС ЧЗСС-000753 от 04.02.2022 23:59:59</t>
  </si>
  <si>
    <t>АРОМИКА ТК ТОО</t>
  </si>
  <si>
    <t>Договор поставки №20/Э/2022 от 18.05.2022г., спецификация №1, счет №699</t>
  </si>
  <si>
    <t>Поступление безналичных ДС ЧЗП00001435 от 07.06.2022 23:59:59</t>
  </si>
  <si>
    <t>Оплата от клиента ЧЗСС-000153 от 26.07.2019 0:00:00</t>
  </si>
  <si>
    <t>АРТСТРОЙ ООО</t>
  </si>
  <si>
    <t>Договор поставки №ЧЗСС-011210 от 11.05.2022</t>
  </si>
  <si>
    <t>Поступление безналичных ДС ЧЗСС-001841 от 27.06.2022 23:59:59</t>
  </si>
  <si>
    <t>Поступление безналичных ДС ЧЗСС-001601 от 07.06.2022 23:59:59</t>
  </si>
  <si>
    <t>Договор поставки №15/Э/2022 от 15.04.2022 спецификация №1 заказ №715</t>
  </si>
  <si>
    <t>Поступление безналичных ДС ЧЗСС-001861 от 28.06.2022 23:59:59</t>
  </si>
  <si>
    <t>Договор поставки №15/Э/2022 от 15.04.2022 спецификация №10 заказ №708</t>
  </si>
  <si>
    <t>Поступление безналичных ДС ЧЗСС-001603 от 06.06.2022 23:59:59</t>
  </si>
  <si>
    <t>Договор поставки №15/Э/2022 от 15.04.2022 спецификация №2 заказ №718</t>
  </si>
  <si>
    <t>Поступление безналичных ДС ЧЗСС-001917 от 29.06.2022 23:59:59</t>
  </si>
  <si>
    <t>Договор поставки №2/Э/2021 от 14.01.2022 спецификация №9 заказ №682</t>
  </si>
  <si>
    <t>Поступление безналичных ДС ЧЗСС-001328 от 11.05.2022 23:59:59</t>
  </si>
  <si>
    <t>Поступление безналичных ДС ЧЗСС-001810 от 24.06.2022 23:59:59</t>
  </si>
  <si>
    <t>Поступление безналичных ДС ЧЗСС-001811 от 24.06.2022 23:59:59</t>
  </si>
  <si>
    <t>Оплата от клиента ЧЗСС-000208 от 16.07.2021 0:00:00</t>
  </si>
  <si>
    <t>Оплата от клиента ЧЗСС-000082 от 28.08.2018 0:00:00</t>
  </si>
  <si>
    <t>БАЗАЛЬТ ТК ТОО</t>
  </si>
  <si>
    <t>Договор поставки №14/Э/2022 от 13.04.2022г. спецификация №1 счет №661</t>
  </si>
  <si>
    <t>Поступление безналичных ДС ЧЗСС-001620 от 08.06.2022 23:59:59</t>
  </si>
  <si>
    <t>Поступление безналичных ДС ЧЗСС-001920 от 29.06.2022 23:59:59</t>
  </si>
  <si>
    <t>Договор поставки №14/Э/2022 от 13.04.2022г. спецификация №2 счет №716</t>
  </si>
  <si>
    <t>Поступление безналичных ДС ЧЗСС-001919 от 29.06.2022 23:59:59</t>
  </si>
  <si>
    <t>Договор поставки №14/Э/2022 от 13.04.2022г. спецификация №3 счет №719</t>
  </si>
  <si>
    <t>Поступление безналичных ДС ЧЗСС-001918 от 29.06.2022 23:59:59</t>
  </si>
  <si>
    <t>Батманова Н.Н. ИП</t>
  </si>
  <si>
    <t>Счет №ЧЗСС-011273 от 16.05.2022</t>
  </si>
  <si>
    <t>Поступление безналичных ДС ЧЗСС-001396 от 18.05.2022 23:59:59</t>
  </si>
  <si>
    <t>БатысСтройИнвестГрупп ТОО</t>
  </si>
  <si>
    <t>Договор поставки №23/Э/2022 от 09.06.2022 спецификация №1 заказ №</t>
  </si>
  <si>
    <t>Поступление безналичных ДС ЧЗСС-001799 от 24.06.2022 10:00:00</t>
  </si>
  <si>
    <t>Оплата от клиента ЧЗСС-000781 от 17.11.2020 0:00:00</t>
  </si>
  <si>
    <t>Оплата от клиента ЧЗСС-000464 от 12.03.2021 0:00:00</t>
  </si>
  <si>
    <t>Поступление безналичных ДС ЧЗСС-000709 от 17.03.2022 23:59:59</t>
  </si>
  <si>
    <t>Поступление безналичных ДС ЧЗСС-001956 от 30.06.2022 23:59:59</t>
  </si>
  <si>
    <t>Дилерский договор №ДДП-18/2022 от 25.04.2022г, спецификация 1 от 01.06.2022, заказ  666</t>
  </si>
  <si>
    <t>Поступление безналичных ДС ЧЗСС-001549 от 02.06.2022 23:59:59</t>
  </si>
  <si>
    <t>Поступление безналичных ДС ЧЗСС-001553 от 02.06.2022 23:59:59</t>
  </si>
  <si>
    <t>Оплата от клиента ЧЗСС-000377 от 28.01.2021 0:00:00</t>
  </si>
  <si>
    <t>Оплата от клиента ЧЗСС-000734 от 29.12.2020 0:00:00</t>
  </si>
  <si>
    <t>Оплата от клиента ЧЗСС-000147 от 12.07.2019 0:00:00</t>
  </si>
  <si>
    <t>Реализация клиенту ЧЗСС-000300 от 08.08.2019 23:59:59</t>
  </si>
  <si>
    <t>Оплата от клиента ЧЗП00004385 от 13.12.2021 12:00:01</t>
  </si>
  <si>
    <t>Оплата от клиента ЧЗСС-000175 от 24.05.2019 0:00:00</t>
  </si>
  <si>
    <t>Оплата от клиента ЧЗСС-000334 от 07.05.2021 0:00:00</t>
  </si>
  <si>
    <t>Оплата от клиента ЧЗСС-000335 от 07.06.2021 0:00:00</t>
  </si>
  <si>
    <t>Оплата от клиента ЧЗСС-000882 от 01.12.2020 0:00:00</t>
  </si>
  <si>
    <t>Оплата от клиента ЧЗСС-000702 от 14.09.2020 0:00:00</t>
  </si>
  <si>
    <t>Оплата от клиента ЧЗСС-000216 от 06.12.2019 0:00:00</t>
  </si>
  <si>
    <t>Оплата от клиента ЧЗСС-000151 от 17.05.2019 0:00:00</t>
  </si>
  <si>
    <t>Оплата от клиента ЧЗСС-000150 от 23.05.2019 0:00:00</t>
  </si>
  <si>
    <t>Оплата от клиента ЧЗСС-000472 от 10.03.2021 0:00:00</t>
  </si>
  <si>
    <t>Габидулин Владислав Рафаэльевич ИП</t>
  </si>
  <si>
    <t>Договор 11344/2022 заказ 11344</t>
  </si>
  <si>
    <t>Поступление безналичных ДС ЧЗП00001434 от 07.06.2022 23:59:59</t>
  </si>
  <si>
    <t>Оплата от клиента ЧЗСС-000385 от 29.10.2021 0:00:00</t>
  </si>
  <si>
    <t>Оплата от клиента ЧЗСС-001565 от 17.09.2020 0:00:00</t>
  </si>
  <si>
    <t>Оплата от клиента ЧЗСС-000384 от 13.04.2021 0:00:00</t>
  </si>
  <si>
    <t>Оплата от клиента ЧЗСС-000724 от 06.03.2020 0:00:00</t>
  </si>
  <si>
    <t>Взаимозачет задолженности ЧЗП00000476 от 27.04.2022 8:49:35</t>
  </si>
  <si>
    <t>Оплата от клиента ЧЗСС-000158 от 03.10.2019 0:00:00</t>
  </si>
  <si>
    <t>Грабовская Галина Аркадьевна ИП</t>
  </si>
  <si>
    <t>Договор поставки №ЧЗСС-011700 от 15.06.2022г.</t>
  </si>
  <si>
    <t>Поступление безналичных ДС ЧЗСС-001702 от 16.06.2022 23:59:59</t>
  </si>
  <si>
    <t>Оплата от клиента ЧЗСС-000357 от 12.10.2021 0:00:00</t>
  </si>
  <si>
    <t>Оплата от клиента ЧЗСС-000209 от 23.10.2019 0:00:00</t>
  </si>
  <si>
    <t>Оплата от клиента ЧЗСС-000143 от 02.04.2019 0:00:00</t>
  </si>
  <si>
    <t>Оплата от клиента ЧЗСС-000720 от 25.09.2020 0:00:00</t>
  </si>
  <si>
    <t>Оплата от клиента ЧЗСС-000721 от 06.08.2020 0:00:00</t>
  </si>
  <si>
    <t>Оплата от клиента ЧЗСС-000329 от 30.11.2021 0:00:00</t>
  </si>
  <si>
    <t>Поступление безналичных ДС ЧЗСС-001719 от 17.06.2022 23:59:59</t>
  </si>
  <si>
    <t>Поступление безналичных ДС ЧЗСС-001840 от 27.06.2022 23:59:59</t>
  </si>
  <si>
    <t>Оплата от клиента ЧЗСС-000301 от 22.05.2019 0:00:00</t>
  </si>
  <si>
    <t>Спецификация №2 от 28.06.2022 к договору поставки №10815 от 12.04.2022</t>
  </si>
  <si>
    <t>Поступление безналичных ДС ЧЗСС-001914 от 29.06.2022 23:59:59</t>
  </si>
  <si>
    <t>Поступление безналичных ДС ЧЗСС-001916 от 29.06.2022 23:59:59</t>
  </si>
  <si>
    <t>Оплата от клиента ЧЗСС-000102 от 31.12.2021 23:59:59</t>
  </si>
  <si>
    <t>Оплата от клиента ЧЗСС-000105 от 27.12.2018 0:00:00</t>
  </si>
  <si>
    <t>2018</t>
  </si>
  <si>
    <t>Оплата от клиента ЧЗСС-000276 от 24.02.2021 0:00:00</t>
  </si>
  <si>
    <t>Оплата от клиента ЧЗСС-000145 от 23.07.2019 0:00:00</t>
  </si>
  <si>
    <t>ЕГСК ООО</t>
  </si>
  <si>
    <t xml:space="preserve">по счёту № 11521  от 03.06.2022 </t>
  </si>
  <si>
    <t>Поступление безналичных ДС ЧЗСС-001610 от 07.06.2022 23:59:59</t>
  </si>
  <si>
    <t>Оплата от клиента ЧЗСС-001563 от 09.04.2020 0:00:00</t>
  </si>
  <si>
    <t>Оплата от клиента ЧЗСС-000760 от 02.09.2020 0:00:00</t>
  </si>
  <si>
    <t>Оплата от клиента ЧЗСС-000324 от 01.12.2021 0:00:00</t>
  </si>
  <si>
    <t>Оплата от клиента ЧЗСС-000149 от 30.09.2019 0:00:00</t>
  </si>
  <si>
    <t>Оплата от клиента ЧЗСС-000199 от 01.03.2021 0:00:00</t>
  </si>
  <si>
    <t>Договор №ЧЗСС-011720</t>
  </si>
  <si>
    <t>Поступление безналичных ДС ЧЗСС-001816 от 24.06.2022 23:59:59</t>
  </si>
  <si>
    <t>Оплата от клиента ЧЗСС-000717 от 18.02.2020 0:00:00</t>
  </si>
  <si>
    <t>Оплата от клиента ЧЗСС-000729 от 23.03.2020 0:00:00</t>
  </si>
  <si>
    <t>Оплата от клиента ЧЗСС-000748 от 10.12.2020 0:00:00</t>
  </si>
  <si>
    <t>Оплата от клиента ЧЗП00000055 от 10.06.2021 23:59:59</t>
  </si>
  <si>
    <t>Оплата от клиента ЧЗП00000054 от 10.06.2021 23:59:59</t>
  </si>
  <si>
    <t>Оплата от клиента ЧЗП00000065 от 15.01.2021 23:59:59</t>
  </si>
  <si>
    <t>Оплата от клиента ЧЗСС-000796 от 16.11.2020 0:00:00</t>
  </si>
  <si>
    <t>Оплата от клиента ЧЗСС-000157 от 29.08.2019 0:00:00</t>
  </si>
  <si>
    <t>Оплата от клиента ЧЗСС-000192 от 25.11.2019 0:00:00</t>
  </si>
  <si>
    <t>Оплата от клиента ЧЗСС-000412 от 26.02.2021 0:00:00</t>
  </si>
  <si>
    <t>Поступление безналичных ДС ЧЗСС-001113 от 12.04.2022 23:59:59</t>
  </si>
  <si>
    <t>Оплата от клиента ЧЗСС-000986 от 18.09.2020 0:00:00</t>
  </si>
  <si>
    <t>Ключ ООО</t>
  </si>
  <si>
    <t>по счету №11542 от 06.06.2022</t>
  </si>
  <si>
    <t>Поступление безналичных ДС ЧЗСС-001615 от 08.06.2022 23:59:59</t>
  </si>
  <si>
    <t>По договору CC7-TPL-PR-CPC-2022/0608-1 от 08.06.2022</t>
  </si>
  <si>
    <t>Поступление безналичных ДС ЧЗСС-001936 от 30.06.2022 23:59:59</t>
  </si>
  <si>
    <t>Оплата от клиента ЧЗСС-000940 от 25.03.2020 0:00:00</t>
  </si>
  <si>
    <t>Оплата от клиента ЧЗСС-000858 от 02.06.2020 0:00:00</t>
  </si>
  <si>
    <t>Оплата от клиента ЧЗСС-000317 от 25.01.2021 0:00:00</t>
  </si>
  <si>
    <t>Оплата от клиента ЧЗСС-000318 от 13.05.2021 0:00:00</t>
  </si>
  <si>
    <t>Оплата от клиента ЧЗСС-000313 от 11.05.2021 0:00:00</t>
  </si>
  <si>
    <t>Оплата от клиента ЧЗСС-000314 от 24.12.2021 0:00:00</t>
  </si>
  <si>
    <t>Оплата от клиента ЧЗСС-000315 от 17.12.2021 0:00:00</t>
  </si>
  <si>
    <t>Оплата от клиента ЧЗСС-000857 от 22.05.2020 0:00:00</t>
  </si>
  <si>
    <t>Оплата от клиента ЧЗСС-000978 от 23.12.2020 0:00:00</t>
  </si>
  <si>
    <t>Оплата от клиента ЧЗСС-000416 от 18.01.2021 0:00:00</t>
  </si>
  <si>
    <t>Договор №4959 от 14.09.2021г.</t>
  </si>
  <si>
    <t>Поступление безналичных ДС ЧЗСС-001782 от 22.06.2022 23:59:59</t>
  </si>
  <si>
    <t>Оплата от клиента ЧЗСС-000303 от 26.09.2019 0:00:00</t>
  </si>
  <si>
    <t>Оплата от клиента ЧЗСС-000302 от 30.09.2019 0:00:00</t>
  </si>
  <si>
    <t>Оплата от клиента ЧЗСС-000338 от 08.02.2021 0:00:00</t>
  </si>
  <si>
    <t>Поступление безналичных ДС ЧЗСС-001098 от 11.04.2022 23:59:59</t>
  </si>
  <si>
    <t>Оплата от клиента ЧЗСС-000461 от 27.09.2021 0:00:00</t>
  </si>
  <si>
    <t>Оплата от клиента ЧЗСС-000207 от 26.12.2019 0:00:00</t>
  </si>
  <si>
    <t>Оплата от клиента ЧЗСС-000435 от 29.03.2021 0:00:00</t>
  </si>
  <si>
    <t>Поступление безналичных ДС ЧЗСС-000070 от 25.01.2022 23:59:59</t>
  </si>
  <si>
    <t>Оплата от клиента ЧЗСС-000728 от 16.04.2020 0:00:00</t>
  </si>
  <si>
    <t>Оплата от клиента ЧЗСС-000861 от 17.09.2020 0:00:00</t>
  </si>
  <si>
    <t>Оплата от клиента ЧЗСС-000214 от 24.10.2019 0:00:00</t>
  </si>
  <si>
    <t>Оплата от клиента ЧЗСС-000201 от 17.01.2019 0:00:00</t>
  </si>
  <si>
    <t>Оплата от клиента ЧЗСС-000202 от 17.01.2019 0:00:00</t>
  </si>
  <si>
    <t>Оплата от клиента ЧЗСС-000203 от 20.06.2019 0:00:00</t>
  </si>
  <si>
    <t>Оплата от клиента ЧЗСС-000142 от 05.06.2019 0:00:00</t>
  </si>
  <si>
    <t>Оплата от клиента ЧЗСС-000727 от 06.05.2020 0:00:00</t>
  </si>
  <si>
    <t>ЛЕКОС ТСС ООО</t>
  </si>
  <si>
    <t>Счет №ЧЗСС-011292 от 17.05.2022г.</t>
  </si>
  <si>
    <t>Поступление безналичных ДС ЧЗСС-001401 от 19.05.2022 23:59:59</t>
  </si>
  <si>
    <t>Поступление безналичных ДС ЧЗСС-000790 от 10.02.2022 23:59:59</t>
  </si>
  <si>
    <t>Поступление безналичных ДС ЧЗСС-000181 от 15.02.2022 23:59:59</t>
  </si>
  <si>
    <t>Оплата от клиента ЧЗСС-000500 от 24.06.2021 0:00:00</t>
  </si>
  <si>
    <t>Оплата от клиента ЧЗСС-000293 от 12.03.2021 0:00:00</t>
  </si>
  <si>
    <t>Оплата от клиента ЧЗСС-000438 от 25.01.2021 0:00:00</t>
  </si>
  <si>
    <t>Оплата от клиента ЧЗСС-000437 от 03.06.2021 0:00:00</t>
  </si>
  <si>
    <t>Оплата от клиента ЧЗСС-000436 от 24.06.2021 0:00:00</t>
  </si>
  <si>
    <t>Поступление безналичных ДС ЧЗСС-000844 от 22.02.2022 23:59:59</t>
  </si>
  <si>
    <t>Оплата от клиента ЧЗСС-000418 от 25.11.2021 0:00:00</t>
  </si>
  <si>
    <t>Мазитов Азат Рафаилевич ИП</t>
  </si>
  <si>
    <t>Счет на оплату №ЧЗСС-011712 от 16.06.2022</t>
  </si>
  <si>
    <t>Поступление безналичных ДС ЧЗСС-001801 от 23.06.2022 23:59:59</t>
  </si>
  <si>
    <t>Оплата от клиента ЧЗСС-000285 от 25.10.2021 0:00:00</t>
  </si>
  <si>
    <t>Оплата от клиента ЧЗСС-000168 от 31.05.2019 0:00:00</t>
  </si>
  <si>
    <t>Поступление безналичных ДС ЧЗСС-000210 от 21.02.2022 23:59:59</t>
  </si>
  <si>
    <t>Спецификация №13 от 29.06.2022 к договору поставки №4310 от 01.07.2019 г.</t>
  </si>
  <si>
    <t>Поступление безналичных ДС ЧЗСС-001931 от 30.06.2022 23:59:59</t>
  </si>
  <si>
    <t>Оплата от клиента ЧЗСС-000749 от 21.07.2020 0:00:00</t>
  </si>
  <si>
    <t>Оплата от клиента ЧЗСС-000077 от 02.10.2017 0:00:00</t>
  </si>
  <si>
    <t>Оплата от клиента ЧЗСС-000197 от 03.06.2021 0:00:00</t>
  </si>
  <si>
    <t>Оплата от клиента ЧЗСС-000610 от 25.08.2020 0:00:00</t>
  </si>
  <si>
    <t>Оплата от клиента ЧЗСС-000611 от 09.09.2020 0:00:00</t>
  </si>
  <si>
    <t>Оплата от клиента ЧЗСС-000266 от 20.02.2021 0:00:00</t>
  </si>
  <si>
    <t>Оплата от клиента ЧЗСС-000471 от 24.12.2021 0:00:00</t>
  </si>
  <si>
    <t>Поступление безналичных ДС ЧЗСС-000832 от 17.02.2022 23:59:59</t>
  </si>
  <si>
    <t>Оплата от клиента ЧЗСС-000356 от 03.02.2021 0:00:00</t>
  </si>
  <si>
    <t>Поступление безналичных ДС ЧЗСС-000780 от 10.02.2022 23:59:59</t>
  </si>
  <si>
    <t>Поступление безналичных ДС ЧЗСС-000770 от 09.02.2022 23:59:59</t>
  </si>
  <si>
    <t>Поступление безналичных ДС ЧЗСС-000629 от 11.03.2022 23:59:59</t>
  </si>
  <si>
    <t>Поступление безналичных ДС ЧЗСС-001138 от 14.04.2022 23:59:59</t>
  </si>
  <si>
    <t>Поступление безналичных ДС ЧЗСС-001151 от 15.04.2022 23:59:59</t>
  </si>
  <si>
    <t>Поступление безналичных ДС ЧЗСС-001189 от 20.04.2022 23:59:59</t>
  </si>
  <si>
    <t>Поступление безналичных ДС ЧЗСС-001195 от 21.04.2022 23:59:59</t>
  </si>
  <si>
    <t>Поступление безналичных ДС ЧЗСС-001208 от 22.04.2022 23:59:59</t>
  </si>
  <si>
    <t>Поступление безналичных ДС ЧЗСС-001215 от 25.04.2022 23:59:59</t>
  </si>
  <si>
    <t>Поступление безналичных ДС ЧЗСС-001235 от 26.04.2022 23:59:59</t>
  </si>
  <si>
    <t>Поступление безналичных ДС ЧЗСС-001278 от 28.04.2022 23:59:59</t>
  </si>
  <si>
    <t>Оплата от клиента ЧЗСС-000459 от 27.01.2021 0:00:00</t>
  </si>
  <si>
    <t>Оплата от клиента ЧЗСС-000457 от 21.06.2021 0:00:00</t>
  </si>
  <si>
    <t>Оплата от клиента ЧЗСС-000458 от 22.06.2021 0:00:00</t>
  </si>
  <si>
    <t>Оплата от клиента ЧЗСС-000171 от 07.08.2019 0:00:00</t>
  </si>
  <si>
    <t>Поступление безналичных ДС ЧЗСС-001639 от 09.06.2022 23:59:59</t>
  </si>
  <si>
    <t>Поступление безналичных ДС ЧЗСС-001818 от 24.06.2022 23:59:59</t>
  </si>
  <si>
    <t>Оплата от клиента ЧЗСС-000719 от 28.02.2020 0:00:00</t>
  </si>
  <si>
    <t xml:space="preserve"> По счету № 12481 от 04.08.2022</t>
  </si>
  <si>
    <t>Поступление безналичных ДС ЧЗСС-001909 от 29.06.2022 23:59:59</t>
  </si>
  <si>
    <t>Оплата от клиента ЧЗСС-000508 от 31.05.2021 0:00:00</t>
  </si>
  <si>
    <t>Оплата от клиента ЧЗСС-000507 от 06.09.2021 0:00:00</t>
  </si>
  <si>
    <t>Оплата от клиента ЧЗСС-000506 от 29.09.2021 0:00:00</t>
  </si>
  <si>
    <t>Оплата от клиента ЧЗСС-000505 от 02.12.2021 0:00:00</t>
  </si>
  <si>
    <t>Оплата от клиента ЧЗСС-000504 от 03.12.2021 0:00:00</t>
  </si>
  <si>
    <t>Оплата от клиента ЧЗСС-000503 от 07.12.2021 0:00:00</t>
  </si>
  <si>
    <t>Оплата от клиента ЧЗСС-000422 от 24.02.2021 0:00:00</t>
  </si>
  <si>
    <t>Поступление безналичных ДС ЧЗСС-000756 от 07.02.2022 23:59:59</t>
  </si>
  <si>
    <t>Договор №ЧЗСС-011866 от 28.06.2022</t>
  </si>
  <si>
    <t>Поступление безналичных ДС ЧЗСС-001903 от 29.06.2022 23:59:59</t>
  </si>
  <si>
    <t>Оплата от клиента ЧЗСС-000162 от 19.08.2019 0:00:00</t>
  </si>
  <si>
    <t>Договор поставки 790/НРС 217/18 от 19.07.2018г.</t>
  </si>
  <si>
    <t>Корректировка задолженности ЧЗП00000644 от 03.05.2022 22:43:49</t>
  </si>
  <si>
    <t>Корректировка задолженности ЧЗПС-000644 от 03.05.2022 22:43:49</t>
  </si>
  <si>
    <t>Оплата от клиента ЧЗСС-000463 от 26.05.2021 0:00:00</t>
  </si>
  <si>
    <t>Оплата от клиента ЧЗСС-000308 от 10.02.2021 0:00:00</t>
  </si>
  <si>
    <t>Счет №ЧЗСС-011460 от 31.05.2022г.</t>
  </si>
  <si>
    <t>Поступление безналичных ДС ЧЗСС-001540 от 01.06.2022 23:59:59</t>
  </si>
  <si>
    <t>По счету № 011067 от 09.06.2022г.</t>
  </si>
  <si>
    <t>Поступление безналичных ДС ЧЗСС-001642 от 09.06.2022 23:59:59</t>
  </si>
  <si>
    <t>Оплата от клиента ЧЗСС-001039 от 15.12.2020 0:00:00</t>
  </si>
  <si>
    <t>Поступление безналичных ДС ЧЗСС-001149 от 15.04.2022 23:59:59</t>
  </si>
  <si>
    <t>Договор ОСП-159/22 от 25.04.2022г Счет ЧЗСС-011699 от 15.06.2022г. Спецификация №2 от 15.06.2022г.</t>
  </si>
  <si>
    <t>Поступление безналичных ДС ЧЗСС-001734 от 17.06.2022 23:59:59</t>
  </si>
  <si>
    <t>Оплата от клиента ЧЗСС-000792 от 30.10.2020 0:00:00</t>
  </si>
  <si>
    <t>Оплата от клиента ЧЗСС-000268 от 09.12.2021 0:00:00</t>
  </si>
  <si>
    <t>Оплата от клиента ЧЗСС-000217 от 21.10.2019 0:00:00</t>
  </si>
  <si>
    <t>ПАЛЛЕТМЕЙСТЕР ООО</t>
  </si>
  <si>
    <t>Счет №ЧЗСС-011467 от 31.05.2022г.</t>
  </si>
  <si>
    <t>Поступление безналичных ДС ЧЗСС-001609 от 07.06.2022 23:59:59</t>
  </si>
  <si>
    <t>Оплата от клиента ЧЗСС-000337 от 26.10.2021 0:00:00</t>
  </si>
  <si>
    <t>Поступление безналичных ДС ЧЗСС-000033 от 18.01.2022 23:59:59</t>
  </si>
  <si>
    <t>Оплата от клиента ЧЗСС-000200 от 19.02.2021 0:00:00</t>
  </si>
  <si>
    <t>Договор поставки №ЧЗСС-011473 от 01.06.2022</t>
  </si>
  <si>
    <t>Поступление безналичных ДС ЧЗСС-001569 от 03.06.2022 23:59:59</t>
  </si>
  <si>
    <t>Оплата от клиента ЧЗСС-000202 от 24.08.2021 0:00:00</t>
  </si>
  <si>
    <t>Оплата от клиента ЧЗСС-000894 от 10.02.2020 0:00:00</t>
  </si>
  <si>
    <t>Поступление безналичных ДС ЧЗСС-000766 от 08.02.2022 23:59:59</t>
  </si>
  <si>
    <t>Поступление безналичных ДС ЧЗСС-002193 от 09.02.2022 23:59:59</t>
  </si>
  <si>
    <t>Спецификация № 9 от 06.07.2022г. к договору № 5917 от 22.12.2022г.</t>
  </si>
  <si>
    <t>Поступление безналичных ДС ЧЗСС-001827 от 24.06.2022 23:59:59</t>
  </si>
  <si>
    <t>Оплата от клиента ЧЗСС-000718 от 06.07.2020 0:00:00</t>
  </si>
  <si>
    <t>Оплата от клиента ЧЗСС-000864 от 21.12.2020 0:00:00</t>
  </si>
  <si>
    <t>по счету №11632 от 10.06.2022</t>
  </si>
  <si>
    <t>Поступление безналичных ДС ЧЗСС-001669 от 14.06.2022 23:59:59</t>
  </si>
  <si>
    <t>Оплата от клиента ЧЗСС-000434 от 16.08.2021 0:00:00</t>
  </si>
  <si>
    <t>Договор поставки №ЧЗСС-011771 от 22.06.2022г.</t>
  </si>
  <si>
    <t>Поступление безналичных ДС ЧЗСС-001839 от 27.06.2022 23:59:59</t>
  </si>
  <si>
    <t>Поступление безналичных ДС ЧЗСС-000392 от 25.02.2022 23:59:59</t>
  </si>
  <si>
    <t>Спецификация №15 к Договору № ДДП-5/2022 от 01.02.2022</t>
  </si>
  <si>
    <t>Поступление безналичных ДС ЧЗСС-001598 от 07.06.2022 23:59:59</t>
  </si>
  <si>
    <t>Поступление безналичных ДС ЧЗСС-001629 от 08.06.2022 23:59:59</t>
  </si>
  <si>
    <t>Поступление безналичных ДС ЧЗСС-001929 от 30.06.2022 23:59:59</t>
  </si>
  <si>
    <t>Спецификация №16 к Договору № ДДП-5/2022 от 01.02.2022</t>
  </si>
  <si>
    <t>Поступление безналичных ДС ЧЗСС-001781 от 22.06.2022 23:59:59</t>
  </si>
  <si>
    <t>Спецификация №17 к Договору № ДДП-5/2022 от 01.02.2022</t>
  </si>
  <si>
    <t>Поступление безналичных ДС ЧЗСС-001853 от 28.06.2022 23:59:59</t>
  </si>
  <si>
    <t>Поступление безналичных ДС ЧЗСС-000174 от 14.02.2022 0:00:00</t>
  </si>
  <si>
    <t>Оплата от клиента ЧЗСС-000964 от 17.06.2020 0:00:00</t>
  </si>
  <si>
    <t>Оплата от клиента ЧЗСС-000188 от 16.08.2019 0:00:00</t>
  </si>
  <si>
    <t>Поступление безналичных ДС ЧЗСС-001290 от 29.04.2022 23:59:59</t>
  </si>
  <si>
    <t>Спецификация №10.1 от 01.07.2022 к договору №10547 от 29.03.2022</t>
  </si>
  <si>
    <t>Поступление безналичных ДС ЧЗСС-001409 от 19.05.2022 23:59:59</t>
  </si>
  <si>
    <t>Поступление безналичных ДС ЧЗСС-001659 от 10.06.2022 23:59:59</t>
  </si>
  <si>
    <t>Поступление безналичных ДС ЧЗСС-001410 от 19.05.2022 23:59:59</t>
  </si>
  <si>
    <t>Поступление безналичных ДС ЧЗСС-001739 от 17.06.2022 23:59:59</t>
  </si>
  <si>
    <t>Поступление безналичных ДС ЧЗСС-001413 от 19.05.2022 23:59:59</t>
  </si>
  <si>
    <t>Поступление безналичных ДС ЧЗСС-001660 от 10.06.2022 23:59:59</t>
  </si>
  <si>
    <t>Поступление безналичных ДС ЧЗСС-001412 от 19.05.2022 23:59:59</t>
  </si>
  <si>
    <t>Поступление безналичных ДС ЧЗСС-001622 от 08.06.2022 23:59:59</t>
  </si>
  <si>
    <t>Поступление безналичных ДС ЧЗСС-001407 от 19.05.2022 23:59:59</t>
  </si>
  <si>
    <t>Поступление безналичных ДС ЧЗСС-001738 от 17.06.2022 23:59:59</t>
  </si>
  <si>
    <t>Поступление безналичных ДС ЧЗСС-001406 от 19.05.2022 23:59:59</t>
  </si>
  <si>
    <t>Поступление безналичных ДС ЧЗСС-001737 от 17.06.2022 23:59:59</t>
  </si>
  <si>
    <t>Поступление безналичных ДС ЧЗСС-001411 от 19.05.2022 23:59:59</t>
  </si>
  <si>
    <t>Поступление безналичных ДС ЧЗСС-001740 от 17.06.2022 23:59:59</t>
  </si>
  <si>
    <t>Поступление безналичных ДС ЧЗСС-001408 от 19.05.2022 23:59:59</t>
  </si>
  <si>
    <t>Поступление безналичных ДС ЧЗСС-001621 от 08.06.2022 23:59:59</t>
  </si>
  <si>
    <t>Поступление безналичных ДС ЧЗСС-001452 от 23.05.2022 23:59:59</t>
  </si>
  <si>
    <t>Поступление безналичных ДС ЧЗСС-001736 от 17.06.2022 23:59:59</t>
  </si>
  <si>
    <t>Поступление безналичных ДС ЧЗСС-001458 от 24.05.2022 23:59:59</t>
  </si>
  <si>
    <t>Взаимозачет задолженности ЧЗСС-000133 от 16.06.2022 23:59:59</t>
  </si>
  <si>
    <t>Поступление безналичных ДС ЧЗСС-001741 от 17.06.2022 23:59:59</t>
  </si>
  <si>
    <t>ПРОЕКТ АФИНЫ ООО</t>
  </si>
  <si>
    <t>Договор поставки № ЧЗСС-011831 от 27.06.2022г.</t>
  </si>
  <si>
    <t>Поступление безналичных ДС ЧЗСС-001842 от 27.06.2022 23:59:59</t>
  </si>
  <si>
    <t>Оплата от клиента ЧЗСС-000383 от 26.07.2021 0:00:00</t>
  </si>
  <si>
    <t>Оплата от клиента ЧЗСС-000209 от 04.03.2021 0:00:00</t>
  </si>
  <si>
    <t>Поступление безналичных ДС ЧЗСС-000535 от 04.03.2022 23:59:59</t>
  </si>
  <si>
    <t>Поступление безналичных ДС ЧЗСС-000536 от 04.03.2022 23:59:59</t>
  </si>
  <si>
    <t>Поступление безналичных ДС ЧЗСС-001590 от 06.06.2022 23:59:59</t>
  </si>
  <si>
    <t>Поступление безналичных ДС ЧЗСС-001826 от 24.06.2022 23:59:59</t>
  </si>
  <si>
    <t>Поступление безналичных ДС ЧЗСС-001854 от 28.06.2022 23:59:59</t>
  </si>
  <si>
    <t>Поступление безналичных ДС ЧЗСС-001860 от 28.06.2022 23:59:59</t>
  </si>
  <si>
    <t>Взаимозачет задолженности ЧЗСС-000102 от 29.04.2022 23:59:59</t>
  </si>
  <si>
    <t>Поступление безналичных ДС ЧЗСС-001859 от 28.06.2022 23:59:59</t>
  </si>
  <si>
    <t>Оплата от клиента ЧЗСС-000267 от 07.04.2021 0:00:00</t>
  </si>
  <si>
    <t>Оплата от клиента ЧЗСС-000118 от 25.05.2018 0:00:00</t>
  </si>
  <si>
    <t>Поступление безналичных ДС ЧЗСС-001691 от 15.06.2022 23:59:59</t>
  </si>
  <si>
    <t>Поступление безналичных ДС ЧЗСС-001495 от 26.05.2022 23:59:59</t>
  </si>
  <si>
    <t>Поступление безналичных ДС ЧЗСС-001852 от 28.06.2022 23:59:59</t>
  </si>
  <si>
    <t>Поступление безналичных ДС ЧЗСС-001787 от 23.06.2022 23:59:59</t>
  </si>
  <si>
    <t>Поступление безналичных ДС ЧЗСС-001788 от 23.06.2022 23:59:59</t>
  </si>
  <si>
    <t>Поступление безналичных ДС ЧЗСС-001851 от 28.06.2022 23:59:59</t>
  </si>
  <si>
    <t>Взаимозачет задолженности ЧЗСС-000127 от 31.03.2022 0:00:00</t>
  </si>
  <si>
    <t>Взаимозачет задолженности ЧЗСС-000126 от 30.06.2022 0:00:00</t>
  </si>
  <si>
    <t>Поступление безналичных ДС ЧЗСС-000631 от 11.03.2022 23:59:59</t>
  </si>
  <si>
    <t>Спецификация №23 о 20.05.2022  Договор поставки 178 от 22.01.2021</t>
  </si>
  <si>
    <t>Поступление безналичных ДС ЧЗСС-001457 от 24.05.2022 23:59:59</t>
  </si>
  <si>
    <t>Поступление безналичных ДС ЧЗСС-001857 от 28.06.2022 23:59:59</t>
  </si>
  <si>
    <t>Спецификация №26 от 09.06.2022  Договор поставки 178 от 22.01.2021</t>
  </si>
  <si>
    <t>Поступление безналичных ДС ЧЗСС-001668 от 14.06.2022 23:59:59</t>
  </si>
  <si>
    <t>Поступление безналичных ДС ЧЗСС-001769 от 21.06.2022 23:59:59</t>
  </si>
  <si>
    <t>Спецификация №27 от 29.06.2022  Договор поставки 178 от 22.01.2021</t>
  </si>
  <si>
    <t>Поступление безналичных ДС ЧЗСС-001946 от 30.06.2022 23:59:59</t>
  </si>
  <si>
    <t>Оплата от клиента ЧЗСС-000170 от 11.12.2019 0:00:00</t>
  </si>
  <si>
    <t>Оплата от клиента ЧЗСС-000245 от 29.12.2020 0:00:00</t>
  </si>
  <si>
    <t>Оплата от клиента 129 от 30.03.2021 0:00:01</t>
  </si>
  <si>
    <t>Оплата от клиента 324 от 29.06.2021 0:00:02</t>
  </si>
  <si>
    <t>Оплата от клиента 325 от 29.06.2021 12:00:00</t>
  </si>
  <si>
    <t>ПСК ООО</t>
  </si>
  <si>
    <t>Договор поставки ЧЗСС-011732 от 17.06.2022</t>
  </si>
  <si>
    <t>Поступление безналичных ДС ЧЗСС-001723 от 17.06.2022 23:59:59</t>
  </si>
  <si>
    <t>Оплата от клиента ЧЗСС-000273 от 01.04.2021 0:00:00</t>
  </si>
  <si>
    <t>Оплата от клиента ЧЗСС-000177 от 13.08.2019 0:00:00</t>
  </si>
  <si>
    <t>Оплата от клиента 17012 от 19.07.2021 0:00:01</t>
  </si>
  <si>
    <t>Поступление безналичных ДС ЧЗСС-001399 от 19.05.2022 23:59:59</t>
  </si>
  <si>
    <t>Спецификация №3 от  29.06.2022 к договору поставки №10853 от 15.04.2022г.</t>
  </si>
  <si>
    <t>Поступление безналичных ДС ЧЗСС-001950 от 30.06.2022 23:59:59</t>
  </si>
  <si>
    <t>Спецификация №4 от  29.06.2022 к договору поставки №10853 от 15.04.2022г.</t>
  </si>
  <si>
    <t>Поступление безналичных ДС ЧЗСС-001957 от 30.06.2022 23:59:59</t>
  </si>
  <si>
    <t>Оплата от клиента ЧЗСС-000336 от 20.09.2021 0:00:00</t>
  </si>
  <si>
    <t>Оплата от клиента ЧЗСС-000444 от 20.04.2021 0:00:00</t>
  </si>
  <si>
    <t>Договор поставки № УДК-РХИ-114 от 15.04.2020. Спецификация №5</t>
  </si>
  <si>
    <t>Поступление безналичных ДС ЧЗСС-001661 от 10.06.2022 10:00:00</t>
  </si>
  <si>
    <t>РИК ООО</t>
  </si>
  <si>
    <t>По договору 11440/2022 от 30.05.2022 по счету 11440</t>
  </si>
  <si>
    <t>Поступление безналичных ДС ЧЗСС-001559 от 02.06.2022 23:59:59</t>
  </si>
  <si>
    <t>Счет №ЧЗСС-011289 от 17.05.2022г.</t>
  </si>
  <si>
    <t>Поступление безналичных ДС ЧЗСС-001402 от 19.05.2022 23:59:59</t>
  </si>
  <si>
    <t>Родос LTD ТОО</t>
  </si>
  <si>
    <t>Договор поставки №ЧЗСС-011869 от 28.06.2022</t>
  </si>
  <si>
    <t>Поступление безналичных ДС ЧЗСС-001910 от 29.06.2022 23:59:59</t>
  </si>
  <si>
    <t>Оплата от клиента ЧЗСС-000286 от 25.01.2021 0:00:00</t>
  </si>
  <si>
    <t>Поступление безналичных ДС ЧЗСС-001263 от 28.04.2022 23:59:59</t>
  </si>
  <si>
    <t>Поступление безналичных ДС ЧЗСС-001250 от 27.04.2022 23:59:59</t>
  </si>
  <si>
    <t>Оплата от клиента ЧЗСС-000392 от 08.12.2021 0:00:00</t>
  </si>
  <si>
    <t>Оплата от клиента ЧЗСС-000393 от 08.12.2021 0:00:00</t>
  </si>
  <si>
    <t>Поступление безналичных ДС ЧЗСС-000781 от 10.02.2022 23:59:59</t>
  </si>
  <si>
    <t>Оплата от клиента ЧЗСС-001570 от 16.11.2020 16:15:44</t>
  </si>
  <si>
    <t>Оплата от клиента ЧЗСС-001569 от 12.11.2020 0:00:01</t>
  </si>
  <si>
    <t>Оплата от клиента ЧЗСС-001571 от 04.12.2020 0:00:06</t>
  </si>
  <si>
    <t>Спецификация №18 от 27.06.2022г к Договору поставки №1537 от  03.02.2022г.</t>
  </si>
  <si>
    <t>Поступление безналичных ДС ЧЗСС-001865 от 28.06.2022 23:59:59</t>
  </si>
  <si>
    <t>Поступление безналичных ДС ЧЗСС-001866 от 28.06.2022 23:59:59</t>
  </si>
  <si>
    <t>Спецификация №19 от 28.06.2022г к Договору поставки №1537 от  03.02.2022г.</t>
  </si>
  <si>
    <t>Поступление безналичных ДС ЧЗСС-001921 от 29.06.2022 23:59:59</t>
  </si>
  <si>
    <t>Спецификация №20 от 30.06.2022г к Договору поставки №1537 от  03.02.2022г.</t>
  </si>
  <si>
    <t>Поступление безналичных ДС ЧЗСС-001945 от 30.06.2022 23:59:59</t>
  </si>
  <si>
    <t>По счету№ ЧЗСС-012968 от 05.09.2022</t>
  </si>
  <si>
    <t>Поступление безналичных ДС ЧЗСС-001760 от 21.06.2022 23:59:59</t>
  </si>
  <si>
    <t>Поступление безналичных ДС ЧЗСС-001761 от 21.06.2022 23:59:59</t>
  </si>
  <si>
    <t>Оплата от клиента ЧЗСС-001564 от 17.12.2020 13:17:52</t>
  </si>
  <si>
    <t>Оплата от клиента ЧЗСС-000625 от 27.11.2020 0:00:00</t>
  </si>
  <si>
    <t>Оплата от клиента ЧЗСС-000989 от 26.06.2020 0:00:00</t>
  </si>
  <si>
    <t>Договор купли-продажи Б/Н от 01.04.2021г.</t>
  </si>
  <si>
    <t>Поступление безналичных ДС ЧЗСС-001585 от 06.06.2022 23:59:59</t>
  </si>
  <si>
    <t>Поступление безналичных ДС ЧЗСС-001664 от 14.06.2022 23:59:59</t>
  </si>
  <si>
    <t>Поступление безналичных ДС ЧЗСС-001930 от 30.06.2022 23:59:59</t>
  </si>
  <si>
    <t>Оплата от клиента ЧЗСС-000325 от 27.04.2021 0:00:00</t>
  </si>
  <si>
    <t>СервисСтрой ПСК ООО</t>
  </si>
  <si>
    <t>Договор поставки №ЧЗСС-011629 от 09.06.2022г.</t>
  </si>
  <si>
    <t>Поступление безналичных ДС ЧЗСС-001665 от 14.06.2022 23:59:59</t>
  </si>
  <si>
    <t>Оплата от клиента ЧЗСС-000373 от 24.06.2021 0:00:00</t>
  </si>
  <si>
    <t>По счёту №11214 от 11.05.2022</t>
  </si>
  <si>
    <t>Поступление безналичных ДС ЧЗСС-001358 от 16.05.2022 10:00:00</t>
  </si>
  <si>
    <t>Поступление безналичных ДС ЧЗСС-001431 от 20.05.2022 23:59:59</t>
  </si>
  <si>
    <t>Поступление безналичных ДС ЧЗСС-001943 от 30.06.2022 23:59:59</t>
  </si>
  <si>
    <t>СИМВОЛ ООО</t>
  </si>
  <si>
    <t>Договор №ЧЗСС-011842</t>
  </si>
  <si>
    <t>Поступление безналичных ДС ЧЗСС-001875 от 29.06.2022 23:59:59</t>
  </si>
  <si>
    <t>Поступление безналичных ДС ЧЗСС-001924 от 30.06.2022 23:59:59</t>
  </si>
  <si>
    <t>Оплата от клиента ЧЗСС-000218 от 27.03.2019 0:00:00</t>
  </si>
  <si>
    <t>Оплата от клиента ЧЗСС-000212 от 03.10.2019 0:00:00</t>
  </si>
  <si>
    <t>Поступление безналичных ДС ЧЗСС-001765 от 21.06.2022 23:59:59</t>
  </si>
  <si>
    <t>Поступление безналичных ДС ЧЗСС-001268 от 27.04.2022 23:59:59</t>
  </si>
  <si>
    <t>Скандинавские системы ООО</t>
  </si>
  <si>
    <t xml:space="preserve">Договор № 11596  от 08.06.2022 г. </t>
  </si>
  <si>
    <t>Поступление безналичных ДС ЧЗСС-001617 от 08.06.2022 23:59:59</t>
  </si>
  <si>
    <t>Поступление безналичных ДС ЧЗСС-001689 от 15.06.2022 23:59:59</t>
  </si>
  <si>
    <t>Оплата от клиента ЧЗСС-000262 от 08.12.2021 0:00:00</t>
  </si>
  <si>
    <t>Спецификация №4 от 09.06..2022 к Договору поставки № 10822 от 12.04.2022</t>
  </si>
  <si>
    <t>Поступление безналичных ДС ЧЗСС-001774 от 22.06.2022 23:59:59</t>
  </si>
  <si>
    <t>Спецификация №5 от 23.06..2022 к Договору поставки № 10822 от 12.04.2022</t>
  </si>
  <si>
    <t>Поступление безналичных ДС ЧЗСС-001793 от 23.06.2022 23:59:59</t>
  </si>
  <si>
    <t>Поступление безналичных ДС ЧЗСС-000666 от 15.03.2022 23:59:59</t>
  </si>
  <si>
    <t>Спецификация 28 к Договору №500 от 18.06.2019</t>
  </si>
  <si>
    <t>Поступление безналичных ДС ЧЗСС-001379 от 17.05.2022 23:59:59</t>
  </si>
  <si>
    <t>Спецификация 29 к Договору №500 от 18.06.2019</t>
  </si>
  <si>
    <t>Поступление безналичных ДС ЧЗСС-001618 от 08.06.2022 23:59:59</t>
  </si>
  <si>
    <t>Спецификация 30 к Договору №500 от 18.06.2019</t>
  </si>
  <si>
    <t>Поступление безналичных ДС ЧЗСС-001619 от 08.06.2022 23:59:59</t>
  </si>
  <si>
    <t>Спецификация 31 к Договору №500 от 18.06.2019</t>
  </si>
  <si>
    <t>Поступление безналичных ДС ЧЗСС-001955 от 30.06.2022 23:59:59</t>
  </si>
  <si>
    <t>Оплата от клиента ЧЗСС-000219 от 17.09.2021 0:00:00</t>
  </si>
  <si>
    <t>Снабтехмет ООО</t>
  </si>
  <si>
    <t>по счету № ОТ 30.06.2022</t>
  </si>
  <si>
    <t>Поступление безналичных ДС ЧЗСС-001949 от 30.06.2022 23:59:59</t>
  </si>
  <si>
    <t>Оплата от клиента ЧЗСС-000227 от 01.11.2021 0:00:00</t>
  </si>
  <si>
    <t>Поступление безналичных ДС ЧЗСС-000890 от 23.03.2022 13:58:04</t>
  </si>
  <si>
    <t>Оплата от клиента ЧЗСС-000205 от 22.10.2019 0:00:00</t>
  </si>
  <si>
    <t>Оплата от клиента ЧЗСС-000321 от 04.08.2021 0:00:00</t>
  </si>
  <si>
    <t>Оплата от клиента ЧЗСС-000309 от 02.12.2021 0:00:00</t>
  </si>
  <si>
    <t>Оплата от клиента ЧЗСС-000200 от 15.11.2019 0:00:00</t>
  </si>
  <si>
    <t>Оплата от клиента ЧЗСС-000726 от 18.06.2020 0:00:00</t>
  </si>
  <si>
    <t>Оплата от клиента ЧЗПС000003 от 09.01.2018 0:00:01</t>
  </si>
  <si>
    <t>Оплата от клиента ЧЗПС000001 от 10.01.2018 0:00:01</t>
  </si>
  <si>
    <t>Оплата от клиента ЧЗСС-000167 от 26.06.2019 0:00:00</t>
  </si>
  <si>
    <t>Оплата от клиента ЧЗСС-000204 от 04.12.2019 0:00:00</t>
  </si>
  <si>
    <t>СТЕЛЛАР КОНСТРАКШН ООО</t>
  </si>
  <si>
    <t>Договор поставки №1617 от 13.05.2022</t>
  </si>
  <si>
    <t>Поступление безналичных ДС ЧЗСС-001354 от 13.05.2022 23:59:59</t>
  </si>
  <si>
    <t>Оплата от клиента ЧЗСС-000634 от 16.04.2020 0:00:00</t>
  </si>
  <si>
    <t>Оплата от клиента ЧЗСС-000257 от 12.07.2021 0:00:00</t>
  </si>
  <si>
    <t>По счёту №11770 от 22.06.2022</t>
  </si>
  <si>
    <t>Поступление безналичных ДС ЧЗСС-001777 от 22.06.2022 23:59:59</t>
  </si>
  <si>
    <t>Оплата от клиента ЧЗСС-000271 от 21.12.2021 0:00:00</t>
  </si>
  <si>
    <t>Спецификация №40-380 от 25.04.2022г. к Договору поставки №0209/2020 от 01.09.2020г.</t>
  </si>
  <si>
    <t>Взаимозачет задолженности ЧЗСС-000054 от 13.05.2022 15:26:54</t>
  </si>
  <si>
    <t>Спецификация №43.1-100 от 11.05.2022г. к Договору поставки №0209/2020 от 01.09.2020г.</t>
  </si>
  <si>
    <t>Взаимозачет задолженности ЧЗСС-000076 от 13.05.2022 23:59:59</t>
  </si>
  <si>
    <t>Спецификация №43.2-120 от 11.05.2022г. к Договору поставки №0209/2020 от 01.09.2020г.</t>
  </si>
  <si>
    <t>Взаимозачет задолженности ЧЗСС-000079 от 13.05.2022 23:59:59</t>
  </si>
  <si>
    <t>Спецификация №43.3-547 от 11.05.2022г. к Договору поставки №0209/2020 от 01.09.2020г.</t>
  </si>
  <si>
    <t>Взаимозачет задолженности ЧЗСС-000078 от 13.05.2022 23:59:59</t>
  </si>
  <si>
    <t>Спецификация №44-352 от 11.05.2022г. к Договору поставки №0209/2020 от 01.09.2020г.</t>
  </si>
  <si>
    <t>Взаимозачет задолженности ЧЗСС-000074 от 13.05.2022 23:59:59</t>
  </si>
  <si>
    <t>Спецификация №46-312 от 13.05.2022г. к Договору поставки №0209/2020 от 01.09.2020г.</t>
  </si>
  <si>
    <t>Взаимозачет задолженности ЧЗСС-000072 от 13.05.2022 23:59:59</t>
  </si>
  <si>
    <t>Спецификация №47.1-405 от 13.05.2022г. к Договору поставки №0209/2020 от 01.09.2020г.</t>
  </si>
  <si>
    <t>Взаимозачет задолженности ЧЗП00000633 от 13.05.2022 23:59:59</t>
  </si>
  <si>
    <t>Спецификация №48-342 от 13.05.2022г. к Договору поставки №0209/2020 от 01.09.2020г.</t>
  </si>
  <si>
    <t>Взаимозачет задолженности ЧЗСС-000069 от 13.05.2022 23:59:59</t>
  </si>
  <si>
    <t>Спецификация №49-342 от 19.05.2022г. к Договору поставки №0209/2020 от 01.09.2020г.</t>
  </si>
  <si>
    <t>Взаимозачет задолженности ЧЗСС-000088 от 27.05.2022 23:59:59</t>
  </si>
  <si>
    <t>Спецификация №51-166 от 20.05.2022г. к Договору поставки №0209/2020 от 01.09.2020г.</t>
  </si>
  <si>
    <t>Взаимозачет задолженности ЧЗСС-000080 от 27.05.2022 23:59:59</t>
  </si>
  <si>
    <t>Спецификация №53-120 от 23.05.2022г. к Договору поставки №0209/2020 от 01.09.2020г.</t>
  </si>
  <si>
    <t>Поступление безналичных ДС ЧЗСС-001779 от 22.06.2022 23:59:59</t>
  </si>
  <si>
    <t>Спецификация №54-342 от 24.05.2022г. к Договору поставки №0209/2020 от 01.09.2020г.</t>
  </si>
  <si>
    <t>Взаимозачет задолженности ЧЗСС-000082 от 27.05.2022 23:59:59</t>
  </si>
  <si>
    <t>Спецификация №55-456 от 24.05.2022г. к Договору поставки №0209/2020 от 01.09.2020г.</t>
  </si>
  <si>
    <t>Взаимозачет задолженности ЧЗСС-000089 от 27.05.2022 23:59:59</t>
  </si>
  <si>
    <t>Спецификация №56-352 от 25.05.2022г. к Договору поставки №0209/2020 от 01.09.2020г.</t>
  </si>
  <si>
    <t>Взаимозачет задолженности ЧЗП00000640 от 31.05.2022 10:46:44</t>
  </si>
  <si>
    <t>Спецификация №57-380 от 25.05.2022г. к Договору поставки №0209/2020 от 01.09.2020г.</t>
  </si>
  <si>
    <t>Взаимозачет задолженности ЧЗСС-000092 от 31.05.2022 23:59:59</t>
  </si>
  <si>
    <t>Спецификация №58-546 от 26.05.2022г. к Договору поставки №0209/2020 от 01.09.2020г.</t>
  </si>
  <si>
    <t>Взаимозачет задолженности ЧЗСС-000091 от 31.05.2022 23:59:59</t>
  </si>
  <si>
    <t>Спецификация №59.1-342 от 27.05.2022г. к Договору поставки №0209/2020 от 01.09.2020г.</t>
  </si>
  <si>
    <t>Взаимозачет задолженности ЧЗСС-000093 от 31.05.2022 23:59:59</t>
  </si>
  <si>
    <t>Спецификация №60 от 16.06.2022г. к Договору поставки №0209/2020 от 01.09.2020г.</t>
  </si>
  <si>
    <t>Поступление безналичных ДС ЧЗСС-001724 от 17.06.2022 23:59:59</t>
  </si>
  <si>
    <t>Спецификация №61 от 16.06.2022г. к Договору поставки №0209/2020 от 01.09.2020г.</t>
  </si>
  <si>
    <t>Поступление безналичных ДС ЧЗСС-001726 от 17.06.2022 23:59:59</t>
  </si>
  <si>
    <t>Спецификация №62 от 16.06.2022г. к Договору поставки №0209/2020 от 01.09.2020г.</t>
  </si>
  <si>
    <t>Поступление безналичных ДС ЧЗСС-001720 от 17.06.2022 23:59:59</t>
  </si>
  <si>
    <t>Спецификация №63 от 16.06.2022г. к Договору поставки №0209/2020 от 01.09.2020г.</t>
  </si>
  <si>
    <t>Поступление безналичных ДС ЧЗСС-001727 от 17.06.2022 23:59:59</t>
  </si>
  <si>
    <t>Спецификация №64 от 29.06.2022г. к Договору поставки №0209/2020 от 01.09.2020г.</t>
  </si>
  <si>
    <t>Поступление безналичных ДС ЧЗСС-001932 от 30.06.2022 23:59:59</t>
  </si>
  <si>
    <t>Спецификация №65 от 29.06.2022г. к Договору поставки №0209/2020 от 01.09.2020г.</t>
  </si>
  <si>
    <t>Поступление безналичных ДС ЧЗСС-001927 от 30.06.2022 23:59:59</t>
  </si>
  <si>
    <t>Спецификация №66 от 29.06.2022г. к Договору поставки №0209/2020 от 01.09.2020г.</t>
  </si>
  <si>
    <t>Поступление безналичных ДС ЧЗСС-001925 от 30.06.2022 23:59:59</t>
  </si>
  <si>
    <t>Оплата от клиента ЧЗСС-000294 от 16.04.2021 0:00:00</t>
  </si>
  <si>
    <t>СтройДом СК ООО</t>
  </si>
  <si>
    <t>по счету №11780 от 23.06.2022</t>
  </si>
  <si>
    <t>Поступление безналичных ДС ЧЗСС-001830 от 24.06.2022 23:59:59</t>
  </si>
  <si>
    <t>Оплата от клиента ЧЗСС-000360 от 19.07.2021 0:00:00</t>
  </si>
  <si>
    <t>Поступление безналичных ДС ЧЗСС-001552 от 02.06.2022 23:59:59</t>
  </si>
  <si>
    <t>Спецификация № 4 от 24.06.2022 к Договору поставки №4904 от 24.08.2020г.</t>
  </si>
  <si>
    <t>Поступление безналичных ДС ЧЗСС-001944 от 29.06.2022 23:59:59</t>
  </si>
  <si>
    <t>Оплата от клиента ЧЗСС-000190 от 23.08.2019 0:00:00</t>
  </si>
  <si>
    <t>Оплата от клиента ЧЗСС-000189 от 27.08.2019 0:00:00</t>
  </si>
  <si>
    <t>Оплата от клиента ЧЗСС-000139 от 10.09.2019 0:00:00</t>
  </si>
  <si>
    <t>Оплата от клиента ЧЗСС-000327 от 28.06.2021 0:00:00</t>
  </si>
  <si>
    <t>Оплата от клиента ЧЗСС-000326 от 26.10.2021 0:00:00</t>
  </si>
  <si>
    <t>Оплата от клиента ЧЗСС-000180 от 08.12.2019 0:00:00</t>
  </si>
  <si>
    <t>Оплата от клиента ЧЗСС-000215 от 14.05.2019 0:00:00</t>
  </si>
  <si>
    <t>Оплата от клиента ЧЗСС-014759 от 31.12.2021 17:26:14</t>
  </si>
  <si>
    <t>Оплата от клиента бн от 30.01.2019 0:00:00</t>
  </si>
  <si>
    <t>Договор поставки №829 от 08.08.2017 г.</t>
  </si>
  <si>
    <t>Поступление безналичных ДС ЧЗСС-001855 от 28.06.2022 23:59:59</t>
  </si>
  <si>
    <t>Оплата от клиента ЧЗСС-000212 от 17.05.2021 0:00:00</t>
  </si>
  <si>
    <t>Оплата от клиента ЧЗСС-000211 от 17.05.2021 0:00:00</t>
  </si>
  <si>
    <t>Оплата от клиента ЧЗСС-000623 от 03.02.2020 0:00:00</t>
  </si>
  <si>
    <t>Внутренняя накладная ЧЗСС-000299 от 05.08.2019 16:42:09</t>
  </si>
  <si>
    <t>Договор №8736 от 18.11.2019 г.</t>
  </si>
  <si>
    <t>Поступление безналичных ДС ЧЗСС-001862 от 28.06.2022 23:59:59</t>
  </si>
  <si>
    <t>счёт 11736 от 20.06.2022г.</t>
  </si>
  <si>
    <t>Поступление безналичных ДС ЧЗСС-001863 от 28.06.2022 23:59:59</t>
  </si>
  <si>
    <t>Поступление безналичных ДС ЧЗСС-001496 от 26.05.2022 23:59:59</t>
  </si>
  <si>
    <t>Оплата от клиента ЧЗСС-000174 от 26.09.2019 0:00:00</t>
  </si>
  <si>
    <t>Поступление безналичных ДС ЧЗСС-000024 от 14.01.2022 23:59:59</t>
  </si>
  <si>
    <t>Поступление безналичных ДС ЧЗСС-000825 от 15.02.2022 23:59:59</t>
  </si>
  <si>
    <t>Оплата от клиента ЧЗСС-000288 от 24.06.2021 0:00:00</t>
  </si>
  <si>
    <t>Спецификация 1 к договору поставки №11213 от 11.05.2022</t>
  </si>
  <si>
    <t>Поступление безналичных ДС ЧЗСС-001391 от 18.05.2022 23:59:59</t>
  </si>
  <si>
    <t>Спецификация 2 к договору поставки №11213 от 11.05.2022</t>
  </si>
  <si>
    <t>Поступление безналичных ДС ЧЗСС-001757 от 20.06.2022 23:59:59</t>
  </si>
  <si>
    <t>Поступление безналичных ДС ЧЗСС-001911 от 29.06.2022 23:59:59</t>
  </si>
  <si>
    <t>Поступление безналичных ДС ЧЗСС-000524 от 04.03.2022 13:52:47</t>
  </si>
  <si>
    <t>Поступление безналичных ДС ЧЗСС-001786 от 22.06.2022 23:59:59</t>
  </si>
  <si>
    <t>Оплата от клиента ЧЗСС-000219 от 20.06.2019 0:00:00</t>
  </si>
  <si>
    <t>Оплата от клиента ЧЗСС-000744 от 07.08.2020 0:00:00</t>
  </si>
  <si>
    <t>ТЕХНО-СПЛАВ ООО</t>
  </si>
  <si>
    <t xml:space="preserve">Договор №ЧЗСС-011708 </t>
  </si>
  <si>
    <t>Поступление безналичных ДС ЧЗСС-001746 от 20.06.2022 23:59:59</t>
  </si>
  <si>
    <t>Оплата от клиента ЧЗСС-001042 от 13.04.2020 0:00:00</t>
  </si>
  <si>
    <t>ТЕХНОПАРК ФРЕГАТ ООО</t>
  </si>
  <si>
    <t>Договор №11064 от 04.05.2022г.</t>
  </si>
  <si>
    <t>Поступление безналичных ДС ЧЗСС-001315 от 05.05.2022 23:59:59</t>
  </si>
  <si>
    <t>Поступление безналичных ДС ЧЗСС-001843 от 27.06.2022 23:59:59</t>
  </si>
  <si>
    <t>Оплата от клиента ЧЗСС-000708 от 28.02.2020 0:00:00</t>
  </si>
  <si>
    <t>По счёту №011876 от 29.06.2022 г.</t>
  </si>
  <si>
    <t>Поступление безналичных ДС ЧЗСС-001912 от 29.06.2022 23:59:59</t>
  </si>
  <si>
    <t>Поступление безналичных ДС ЧЗСС-001942 от 30.06.2022 23:59:59</t>
  </si>
  <si>
    <t>По счёту №11415 от 27.05.2022 г.</t>
  </si>
  <si>
    <t>Поступление безналичных ДС ЧЗСС-001616 от 08.06.2022 23:59:59</t>
  </si>
  <si>
    <t>По счёту №11747 от 21.06.2022 г.</t>
  </si>
  <si>
    <t>Поступление безналичных ДС ЧЗСС-001797 от 23.06.2022 23:59:59</t>
  </si>
  <si>
    <t>По счёту №11865 от 29.06.2022 г.</t>
  </si>
  <si>
    <t>Поступление безналичных ДС ЧЗСС-001908 от 29.06.2022 23:59:59</t>
  </si>
  <si>
    <t>спец 1 к Договору №11895 от 29.06.2022 г.</t>
  </si>
  <si>
    <t>Поступление безналичных ДС ЧЗСС-001947 от 30.06.2022 23:59:59</t>
  </si>
  <si>
    <t>Поступление безналичных ДС ЧЗСС-001954 от 30.06.2022 23:59:59</t>
  </si>
  <si>
    <t>по счету №11730</t>
  </si>
  <si>
    <t>Поступление безналичных ДС ЧЗСС-001771 от 21.06.2022 23:59:59</t>
  </si>
  <si>
    <t>Счет №11332</t>
  </si>
  <si>
    <t>Поступление безналичных ДС ЧЗСС-001453 от 23.05.2022 23:59:59</t>
  </si>
  <si>
    <t>Поступление безналичных ДС ЧЗСС-001858 от 28.06.2022 23:59:59</t>
  </si>
  <si>
    <t>Поступление безналичных ДС ЧЗСС-001959 от 30.06.2022 23:59:59</t>
  </si>
  <si>
    <t>Оплата от клиента ЧЗСС-000090 от 18.12.2017 0:00:00</t>
  </si>
  <si>
    <t>Оплата от клиента ЧЗСС-000987 от 15.09.2020 0:00:00</t>
  </si>
  <si>
    <t>Спецификация №7 от 14.06.2022 г. к Договору поставки №5647 от 08.11.2021г.</t>
  </si>
  <si>
    <t>Поступление безналичных ДС ЧЗСС-001671 от 14.06.2022 23:59:59</t>
  </si>
  <si>
    <t>Оплата от клиента ЧЗСС-000211 от 13.06.2019 0:00:00</t>
  </si>
  <si>
    <t>Договор поставки №ОСП-213/21 от 12.05.2021г.</t>
  </si>
  <si>
    <t>Поступление безналичных ДС ЧЗСС-001952 от 30.06.2022 23:59:59</t>
  </si>
  <si>
    <t>Поступление безналичных ДС ЧЗСС-001953 от 30.06.2022 23:59:59</t>
  </si>
  <si>
    <t>Договор ЧЗСС-011116 от 18.05.2022</t>
  </si>
  <si>
    <t>Поступление безналичных ДС ЧЗСС-001414 от 19.05.2022 23:59:59</t>
  </si>
  <si>
    <t>Поступление безналичных ДС ЧЗСС-001440 от 20.05.2022 23:59:59</t>
  </si>
  <si>
    <t>ТЫЯ ПЛЮС ООО</t>
  </si>
  <si>
    <t>Спец 1 к договору поставки №11673  от 16.06.2022</t>
  </si>
  <si>
    <t>Поступление безналичных ДС ЧЗСС-001772 от 21.06.2022 23:59:59</t>
  </si>
  <si>
    <t>Спец 2 к договору поставки №11673  от 16.06.2022</t>
  </si>
  <si>
    <t>Поступление безналичных ДС ЧЗСС-001864 от 28.06.2022 23:59:59</t>
  </si>
  <si>
    <t>Оплата от клиента ЧЗСС-000191 от 06.05.2019 0:00:00</t>
  </si>
  <si>
    <t>Оплата от клиента ЧЗСС-000609 от 07.04.2020 0:00:00</t>
  </si>
  <si>
    <t>Спецификация №2 от 03.06.2022г к Договору поставки №11436 от 30.05.2022</t>
  </si>
  <si>
    <t>Поступление безналичных ДС ЧЗСС-001574 от 03.06.2022 23:59:59</t>
  </si>
  <si>
    <t>Поступление безналичных ДС ЧЗСС-001948 от 30.06.2022 23:59:59</t>
  </si>
  <si>
    <t>Спецификация №3 от 10.06.2022г к Договору поставки №11436 от 30.05.2022</t>
  </si>
  <si>
    <t>Поступление безналичных ДС ЧЗСС-001658 от 10.06.2022 23:59:59</t>
  </si>
  <si>
    <t>Поступление безналичных ДС ЧЗСС-001907 от 29.06.2022 23:59:59</t>
  </si>
  <si>
    <t>Оплата от клиента ЧЗСС-000892 от 29.04.2020 0:00:00</t>
  </si>
  <si>
    <t>Оплата от клиента ЧЗСС-000747 от 10.07.2020 0:00:00</t>
  </si>
  <si>
    <t>Оплата от клиента ЧЗСС-000460 от 14.12.2021 0:00:00</t>
  </si>
  <si>
    <t>Оплата от клиента ЧЗСС-000312 от 10.12.2021 0:00:00</t>
  </si>
  <si>
    <t>УПСК-экспорт  ООО</t>
  </si>
  <si>
    <t>Договор поставки №ЧЗСС-11844 от 27.06.2022г.</t>
  </si>
  <si>
    <t>Поступление безналичных ДС ЧЗСС-001870 от 28.06.2022 23:59:59</t>
  </si>
  <si>
    <t>Поступление безналичных ДС ЧЗСС-001922 от 30.06.2022 23:59:59</t>
  </si>
  <si>
    <t>Оплата от клиента ЧЗСС-000210 от 30.12.2021 0:00:00</t>
  </si>
  <si>
    <t>Оплата от клиента ЧЗСС-000220 от 15.12.2021 0:00:00</t>
  </si>
  <si>
    <t>Оплата от клиента ЧЗСС-000179 от 24.09.2019 0:00:00</t>
  </si>
  <si>
    <t>Оплата от клиента ЧЗСС-000178 от 20.12.2019 0:00:00</t>
  </si>
  <si>
    <t>Оплата от клиента 1958 от 22.06.2017 12:00:00</t>
  </si>
  <si>
    <t>Оплата от клиента ЧЗСС-000034 от 14.09.2016 0:00:00</t>
  </si>
  <si>
    <t>Оплата от клиента ЧЗСС-000033 от 17.11.2016 0:00:00</t>
  </si>
  <si>
    <t>Оплата от клиента ЧЗСС-000849 от 28.08.2020 0:00:00</t>
  </si>
  <si>
    <t>Оплата от клиента ЧЗСС-000176 от 28.02.2019 0:00:00</t>
  </si>
  <si>
    <t>Оплата от клиента ЧЗСС-000722 от 18.02.2020 0:00:00</t>
  </si>
  <si>
    <t>Оплата от клиента ЧЗСС-000165 от 30.04.2019 0:00:00</t>
  </si>
  <si>
    <t>Оплата от клиента ЧЗСС-000430 от 26.11.2021 0:00:00</t>
  </si>
  <si>
    <t>Поступление безналичных ДС ЧЗСС-000540 от 04.03.2022 23:59:59</t>
  </si>
  <si>
    <t>Корректировка реализации ЧЗП00000034 от 22.04.2022 23:59:59</t>
  </si>
  <si>
    <t>Оплата от клиента ЧЗСС-000330 от 03.12.2021 0:00:00</t>
  </si>
  <si>
    <t>Уральские кровли ООО</t>
  </si>
  <si>
    <t>11408/2022</t>
  </si>
  <si>
    <t>Поступление безналичных ДС ЧЗСС-001508 от 27.05.2022 23:59:59</t>
  </si>
  <si>
    <t>Поступление безналичных ДС ЧЗСС-001856 от 28.06.2022 23:59:59</t>
  </si>
  <si>
    <t>Оплата от клиента ЧЗСС-000633 от 17.08.2020 0:00:00</t>
  </si>
  <si>
    <t>Оплата от клиента ЧЗСС-000168 от 14.05.2021 0:00:00</t>
  </si>
  <si>
    <t>Оплата от клиента ЧЗСС-001044 от 24.03.2020 0:00:00</t>
  </si>
  <si>
    <t>По счету №586</t>
  </si>
  <si>
    <t>Поступление безналичных ДС ЧЗСС-001718 от 17.06.2022 23:59:59</t>
  </si>
  <si>
    <t>Поступление безналичных ДС ЧЗСС-000274 от 14.01.2022 23:59:59</t>
  </si>
  <si>
    <t>Поступление безналичных ДС ЧЗСС-001522 от 30.05.2022 23:59:59</t>
  </si>
  <si>
    <t>Оплата от клиента ЧЗСС-000660 от 04.12.2020 0:00:00</t>
  </si>
  <si>
    <t>по счёту №11880 от 09.06.2022</t>
  </si>
  <si>
    <t>Поступление безналичных ДС ЧЗСС-001913 от 29.06.2022 23:59:59</t>
  </si>
  <si>
    <t>Оплата от клиента ЧЗСС-000199 от 24.06.2019 0:00:00</t>
  </si>
  <si>
    <t>Оплата от клиента ЧЗСС-000148 от 15.07.2019 0:00:00</t>
  </si>
  <si>
    <t>Оплата от клиента ЧЗСС-000222 от 08.09.2021 0:00:00</t>
  </si>
  <si>
    <t>Оплата от клиента ЧЗСС-000890 от 30.01.2020 0:00:00</t>
  </si>
  <si>
    <t>Поступление безналичных ДС ЧЗСС-001692 от 16.06.2022 23:59:59</t>
  </si>
  <si>
    <t>Оплата от клиента ЧЗСС-000415 от 24.06.2021 0:00:00</t>
  </si>
  <si>
    <t>Оплата от клиента ЧЗСС-000382 от 14.05.2021 0:00:00</t>
  </si>
  <si>
    <t>Оплата от клиента ЧЗСС-000381 от 26.03.2021 0:00:00</t>
  </si>
  <si>
    <t>Оплата от клиента ЧЗСС-000323 от 08.12.2021 0:00:00</t>
  </si>
  <si>
    <t>Оплата от клиента ЧЗСС-000608 от 21.07.2020 0:00:00</t>
  </si>
  <si>
    <t>Поступление безналичных ДС ЧЗСС-000028 от 17.01.2022 23:59:59</t>
  </si>
  <si>
    <t>по счету 11662 от 29.06.2022</t>
  </si>
  <si>
    <t>Поступление безналичных ДС ЧЗСС-001928 от 30.06.2022 23:59:59</t>
  </si>
  <si>
    <t>Оплата от клиента ЧЗСС-000881 от 17.07.2020 0:00:00</t>
  </si>
  <si>
    <t>ЧМС ООО</t>
  </si>
  <si>
    <t>Счет на оплату</t>
  </si>
  <si>
    <t>Поступление безналичных ДС ЧЗСС-001923 от 30.06.2022 23:59:59</t>
  </si>
  <si>
    <t>Поступление безналичных ДС ЧЗСС-001838 от 27.06.2022 23:59:59</t>
  </si>
  <si>
    <t>Оплата от клиента ЧЗСС-000741 от 19.06.2020 0:00:00</t>
  </si>
  <si>
    <t>Горячая вода № 81 от 25.02.08</t>
  </si>
  <si>
    <t>Поступление безналичных ДС ЧЗСС-001445 от 23.05.2022 23:59:59</t>
  </si>
  <si>
    <t>Шильман Дмитрий Владимирович ИП</t>
  </si>
  <si>
    <t>По договору 11626/2022 от 14.06.2022 заказ 11626</t>
  </si>
  <si>
    <t>Поступление безналичных ДС ЧЗСС-001764 от 21.06.2022 23:59:59</t>
  </si>
  <si>
    <t>Поступление безналичных ДС ЧЗСС-001148 от 15.04.2022 23:59:59</t>
  </si>
  <si>
    <t>Поступление безналичных ДС ЧЗСС-001174 от 19.04.2022 23:59:59</t>
  </si>
  <si>
    <t>Поступление безналичных ДС ЧЗСС-001958 от 30.06.2022 23:59:59</t>
  </si>
  <si>
    <t>Договор аренды транспортного средства от 14.11.2017</t>
  </si>
  <si>
    <t>Взаимозачет задолженности ЧЗСС-000097 от 30.06.2022 23:59:59</t>
  </si>
  <si>
    <t>Корректировка реализации ЧЗП00000033 от 12.04.2022 23:59:59</t>
  </si>
  <si>
    <t>Корректировка реализации ЧЗП00000021 от 25.02.2022 23:59:59</t>
  </si>
  <si>
    <t>Корректировка реализации ЧЗП00000030 от 24.03.2022 23:59:59</t>
  </si>
  <si>
    <t>Корректировка реализации ЧЗП00000028 от 24.03.2022 23:59:59</t>
  </si>
  <si>
    <t>Договор поставки №840 от 10.08.2017 (продукция) спецификация 531 от 21.04.2022 г.(ВолгаСтройСнаб ООО з.872)</t>
  </si>
  <si>
    <t>Поступление безналичных ДС ЧЗСС-001332 от 11.05.2022 23:59:59</t>
  </si>
  <si>
    <t>Оплата от клиента ЧЗСС-000972 от 06.02.2020 0:00:00</t>
  </si>
  <si>
    <t>Оплата от клиента ЧЗСС-000973 от 20.11.2020 0:00:00</t>
  </si>
  <si>
    <t>Оплата от клиента ЧЗСС-000299 от 20.08.2021 0:00:00</t>
  </si>
  <si>
    <t>Оплата от клиента ЧЗСС-000187 от 30.07.2019 0:00:00</t>
  </si>
  <si>
    <t>Оплата от клиента ЧЗСС-000216 от 14.07.2021 0:00:00</t>
  </si>
  <si>
    <t>Оплата от клиента ЧЗСС-000215 от 22.09.2021 0:00:00</t>
  </si>
  <si>
    <t>Оплата от клиента ЧЗСС-000141 от 01.08.2019 0:00:00</t>
  </si>
  <si>
    <t>Счет на оплату №ЧЗСС-011917 от 30.06.2022</t>
  </si>
  <si>
    <t>Поступление безналичных ДС ЧЗСС-001951 от 30.06.2022 23:59:59</t>
  </si>
  <si>
    <t>Оплата от клиента ЧЗСС-000284 от 28.05.2021 0:00:00</t>
  </si>
  <si>
    <t>Оплата от клиента ЧЗСС-000292 от 14.05.2021 0:00:00</t>
  </si>
  <si>
    <t>ЮУРМК ООО</t>
  </si>
  <si>
    <t>Счет №ЧЗСС-011894 от 29.06.2022</t>
  </si>
  <si>
    <t>Поступление безналичных ДС ЧЗСС-001933 от 30.06.2022 23:59:59</t>
  </si>
  <si>
    <t>Новолекс ХК  ООО</t>
  </si>
  <si>
    <t>☑ Контрагент</t>
  </si>
  <si>
    <t>☑ Договор</t>
  </si>
  <si>
    <t>☐  Контрагент</t>
  </si>
  <si>
    <t>☐  Договор</t>
  </si>
  <si>
    <t>Вид отчета:</t>
  </si>
  <si>
    <t>Полный расчет 76АВ/62.02</t>
  </si>
  <si>
    <t>Полный расчет 76ВА /60.02</t>
  </si>
  <si>
    <t>Проверка 76ВА/60.02</t>
  </si>
  <si>
    <t>☐  Док.оплаты</t>
  </si>
  <si>
    <t>☑ Док. оплаты</t>
  </si>
  <si>
    <t>7</t>
  </si>
  <si>
    <t>2</t>
  </si>
  <si>
    <t>2.1</t>
  </si>
  <si>
    <t>2.1.1</t>
  </si>
  <si>
    <t>76АВ</t>
  </si>
  <si>
    <t>Аванс НДС 62.02</t>
  </si>
  <si>
    <t>Контрагент/ Договор/ Документ оплаты</t>
  </si>
  <si>
    <t>Список выбора</t>
  </si>
  <si>
    <t>Вид расчета</t>
  </si>
  <si>
    <t>Выбор даты, на которуб будет сформирован отчет</t>
  </si>
  <si>
    <t>Выбор варианта формирования отчета</t>
  </si>
  <si>
    <t>Выбор группировки строк табличной части отчета</t>
  </si>
  <si>
    <t>Выбор фильтров для вывода табличной части отчета</t>
  </si>
  <si>
    <t>ДД.ММ.ГГ</t>
  </si>
  <si>
    <r>
      <rPr>
        <sz val="10"/>
        <color theme="1"/>
        <rFont val="Arial"/>
        <family val="2"/>
        <charset val="204"/>
      </rPr>
      <t>☐</t>
    </r>
    <r>
      <rPr>
        <sz val="8"/>
        <color theme="1"/>
        <rFont val="Arial"/>
        <family val="2"/>
        <charset val="204"/>
      </rPr>
      <t xml:space="preserve"> Не выводить расхождения менее</t>
    </r>
  </si>
  <si>
    <t>Не выводить расхождения менее</t>
  </si>
  <si>
    <t xml:space="preserve">При нажатии в соответствии с выбранными параметрами формируется табличная часть, описание находится:
 - при выборе вида "Полный расчет 76АВ/6202" - в Приложении 01;
 - при выборе вида "Полный расчет 76ВА/6002" - в Приложении 02;
 - при выборе вида "Проверка 76ВА/6002" - в Приложении 03
</t>
  </si>
  <si>
    <t>Табличная часть отчета при выборе "Полный расчет 76АВ/62.02"</t>
  </si>
  <si>
    <t>стр.1</t>
  </si>
  <si>
    <t>стр.1.1</t>
  </si>
  <si>
    <t>стр.1.1.1</t>
  </si>
  <si>
    <t>&lt;&gt;</t>
  </si>
  <si>
    <t>Страна регистрации контрагента из гр. 2 стр.1</t>
  </si>
  <si>
    <r>
      <t>ЕСЛИ гр.2 = Россия,
ТО гр.4/ 120 * 20,
ИНАЧЕ 0,00;</t>
    </r>
    <r>
      <rPr>
        <i/>
        <sz val="8"/>
        <color theme="1"/>
        <rFont val="Arial"/>
        <family val="2"/>
        <charset val="204"/>
      </rPr>
      <t xml:space="preserve">
Если страна регистрации не заполнена, то текст предупреждения об ошибке в ячейке</t>
    </r>
    <r>
      <rPr>
        <sz val="8"/>
        <color theme="1"/>
        <rFont val="Arial"/>
        <family val="2"/>
        <charset val="204"/>
      </rPr>
      <t xml:space="preserve">
</t>
    </r>
  </si>
  <si>
    <t>стр. 1.1.n
проверка суммы строк и итого, выводится только при расхождении</t>
  </si>
  <si>
    <t>= сумма всех подстрок текущей строки (стр. 1.1.1+стр. 1.1.2 + стр. 1.1.3  + … + стр. 1.1.n)</t>
  </si>
  <si>
    <t xml:space="preserve"> = стр. 1.1 - сумма всех подстрок текущей строки 1.1 (стр. 1.1.1+стр. 1.1.2 + стр. 1.1.3  + … )
Строка выводится только, если значение ≠ 0</t>
  </si>
  <si>
    <t>= сумма всех подстрок текущей строки (стр. 1.1+стр. 1.2 + стр. 1.3  + … )</t>
  </si>
  <si>
    <t>стр. 1.2</t>
  </si>
  <si>
    <t xml:space="preserve"> = 0,00</t>
  </si>
  <si>
    <t>Если = ДА, то не выводятся строки с расхождениями менее указанного значения по контрагенту (по модулю)</t>
  </si>
  <si>
    <t>2.2</t>
  </si>
  <si>
    <t>2.2.1</t>
  </si>
  <si>
    <t>3</t>
  </si>
  <si>
    <t>3.1</t>
  </si>
  <si>
    <t>3.1.1</t>
  </si>
  <si>
    <t>3.1.2</t>
  </si>
  <si>
    <t>3.1.3</t>
  </si>
  <si>
    <t>4</t>
  </si>
  <si>
    <t>4.1</t>
  </si>
  <si>
    <t>4.1.1</t>
  </si>
  <si>
    <t>4.2</t>
  </si>
  <si>
    <t>4.2.1</t>
  </si>
  <si>
    <t>5</t>
  </si>
  <si>
    <t>5.1</t>
  </si>
  <si>
    <t>5.1.1</t>
  </si>
  <si>
    <t>6.1</t>
  </si>
  <si>
    <t>6</t>
  </si>
  <si>
    <t>6.1.1</t>
  </si>
  <si>
    <t>7.1</t>
  </si>
  <si>
    <t>7.1.1</t>
  </si>
  <si>
    <t>7.1.2</t>
  </si>
  <si>
    <t>8</t>
  </si>
  <si>
    <t>8.1</t>
  </si>
  <si>
    <t>8.1.1</t>
  </si>
  <si>
    <t>Бакчеева О.В. ИП</t>
  </si>
  <si>
    <t>Счет 1 от 28.11.2019г. (Услуги автокрана)</t>
  </si>
  <si>
    <t>Счет 2 от 17.12.2019г. (Услуги автокрана)</t>
  </si>
  <si>
    <t>дилерский договор № ДДП-13/2022 от 01.02.2022г.</t>
  </si>
  <si>
    <t>Белобородов Михаил Михайлович</t>
  </si>
  <si>
    <t>сч. № 13 от 25.02.2022г.</t>
  </si>
  <si>
    <t>Березовский каменный карьер</t>
  </si>
  <si>
    <t>Договор поставки № 285 от 31.05.2019</t>
  </si>
  <si>
    <t>1.2</t>
  </si>
  <si>
    <t>1.2.1</t>
  </si>
  <si>
    <t xml:space="preserve">Бук Андрей Викторович ИП </t>
  </si>
  <si>
    <t>Техническое обслуживание транспортных средств</t>
  </si>
  <si>
    <t>60.02</t>
  </si>
  <si>
    <t>Аванс НДС с 60.02</t>
  </si>
  <si>
    <t>76ВА</t>
  </si>
  <si>
    <t xml:space="preserve">76АВ </t>
  </si>
  <si>
    <t>Оплата поставщику ЧЗСС-000130 от 28.11.2019 0:00:00</t>
  </si>
  <si>
    <t>Оплата поставщику ЧЗСС-000135 от 17.12.2019 0:00:00</t>
  </si>
  <si>
    <t>Списание безналичных ДС ЧЗП00004527 от 17.06.2022 23:59:59</t>
  </si>
  <si>
    <t>Списание безналичных ДС ЧЗСС-П01055 от 28.02.2022 23:59:59</t>
  </si>
  <si>
    <t>Списание безналичных ДС ЧЗСС-П2478 от 08.04.2022 23:59:59</t>
  </si>
  <si>
    <t>4.1.2</t>
  </si>
  <si>
    <t>4.1.3</t>
  </si>
  <si>
    <t>Списание безналичных ДС ЧЗП00004124 от 02.06.2022 23:59:59</t>
  </si>
  <si>
    <t>Списание безналичных ДС ЧЗП00004169 от 03.06.2022 23:59:59</t>
  </si>
  <si>
    <t>Списание безналичных ДС ЧЗСС-П4355 от 29.06.2022 23:59:59</t>
  </si>
  <si>
    <t>Оплата поставщику ЧЗСС-000121 от 24.09.2019 0:00:00</t>
  </si>
  <si>
    <t>Пример при выборе "Полный расчет 76АВ/62.02"</t>
  </si>
  <si>
    <t>Пример при выборе "Полный расчет 76ВА/60.02"</t>
  </si>
  <si>
    <t xml:space="preserve"> = сумма всех подстрок текущей строки (стр. 1.1+стр. 1.2 + стр. 1.3  + … )
</t>
  </si>
  <si>
    <t>1) Сформировать 3 варианта отчета</t>
  </si>
  <si>
    <t>2) Сформировать ОСВ 62.02, 76ав, 60.02, 76ВА с группировкой по контрагентам и договорам с выводом страны регистрации и ставки НДС договора</t>
  </si>
  <si>
    <t>3) Сформировать универсальный отчет по РН "Расчеты с клиентами по срокам", РН "Расчеты с поставщиками по срокам"</t>
  </si>
  <si>
    <t>4) Сверить итоговые данные по контрагентам и договорам между счетами 62.02, 60.02 и данными отчетам</t>
  </si>
  <si>
    <t>5) Начислить аванс НДС входящий/ исходящий с сумм со счетов 62.02, 60.02 и сверить с данными счетов 76АВ и 76 ВА</t>
  </si>
  <si>
    <t>6) Сверить данные РН "Расчеты с клиентами по срокам", РН "Расчеты с поставщиками по срокам" с детализацией по документам оплаты в отчете</t>
  </si>
  <si>
    <t>Пример при выборе "Сверка 76ВА/60.02"</t>
  </si>
  <si>
    <t>Список контрагентов по порядку, по которым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Кт = 62.02</t>
  </si>
  <si>
    <t xml:space="preserve"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Кт = 62.02;
Контрагент = контрагент из гр. 2 стр.1
</t>
  </si>
  <si>
    <t xml:space="preserve">Из регистра бухгалтерии "Журнал проводок (регламентированный учет) остаток по дебету "Сумма БУ, руб." с отбором:
Период = дата (на начало дня) из параметров отчета;
Счет Дт =76.АВ;
Контрагент = контрагент из гр. 2 стр.1
</t>
  </si>
  <si>
    <t>Список договоров по порядку, по которым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Кт = 62.02;
Контрагент = контрагент из стр. 1 гр. 2</t>
  </si>
  <si>
    <t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Кт = 62.02;
Контрагент = контрагент из гр. 2 стр.1;
Договор = договор из гр. 2 стр.1.1</t>
  </si>
  <si>
    <t>Список расчетных документов по порядку (документы предоплаты входящие), по которым есть остатки по "Предоплата" РН "Расчеты с клиентами по срокам" с отбором:
Период = дата (на начало дня) из параметров отчета;
Контрагент = контрагент из стр. 1 гр.2;
Договор = договор из стр. 1.1 гр.2</t>
  </si>
  <si>
    <t>Предоплата из РН "Расчеты с клиентами по срокам" с отбором:
Период = дата (на начало дня) из параметров отчета;
Контрагент = контрагент из гр.2 стр. 1;
Договор = договор из гр. 2 стр. 1.1;
Документ расчетов = гр. 2 стр. 1.1.1</t>
  </si>
  <si>
    <t>Из регистра бухгалтерии "Журнал проводок (регламентированный учет) остаток по дебету "Сумма БУ, руб." с отбором:
Период = дата (на начало дня) из параметров отчета;;
Счет Дт =76.АВ;
Контрагент = контрагент из гр. 2 стр.1;
Документ оплаты = гр. 2 стр. 1.1.1;</t>
  </si>
  <si>
    <t>Список контрагентов по порядку, по которым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Дт = 60.02</t>
  </si>
  <si>
    <t xml:space="preserve"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Дт = 60.02;
Контрагент = контрагент из гр. 2 стр.1
</t>
  </si>
  <si>
    <t xml:space="preserve"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Кт =76.ВА;
Контрагент = контрагент из гр. 2 стр.1
</t>
  </si>
  <si>
    <t>Список договоров по порядку, по которым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Дт = 60.02;
Контрагент = контрагент из стр. 1 гр. 2</t>
  </si>
  <si>
    <t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Дт = 60.02;
Контрагент = контрагент из гр. 2 стр.1;
Договор = договор из гр. 2 стр.1.1</t>
  </si>
  <si>
    <t>Список расчетных документов по порядку (документы предоплаты исходящие), по которым есть остатки по "Предоплата" РН "Расчеты с поставщиками по срокам" с отбором:
Период = дата (на начало дня) из параметров отчета;
Контрагент = контрагент из стр. 1 гр.2;
Договор = договор из стр. 1.1 гр.2</t>
  </si>
  <si>
    <t>Предоплата из РН "Расчеты с поставщиками по срокам" с отбором:
Период = дата (на начало дня) из параметров отчета;
Контрагент = контрагент из гр.2 стр. 1;
Договор = договор из гр. 2 стр. 1.1;
Документ расчетов = гр. 2 стр. 1.1.1</t>
  </si>
  <si>
    <t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отчета;
Счет Кт =76.ВА;
Контрагент = контрагент из гр. 2 стр.1;
Документ оплаты = гр. 2 стр. 1.1.1;</t>
  </si>
  <si>
    <t>1</t>
  </si>
  <si>
    <t>☐  Ставка НДС дог.</t>
  </si>
  <si>
    <t>☐  Страна регистрации</t>
  </si>
  <si>
    <r>
      <t xml:space="preserve">Отчет формируется на основании данных:
 -  регистра бухгалтерии "Журнал проводок (регламентированный учет)" по счетам 60.02, 62.02, 76АВ, 76ВА для вывода итоговых данных по контрагентам и договорам;
 - регистров накопления "Расчеты с клиентам по срокам" и "Расчеты с поставщиками по срокам" для вывода детализации по документам оплаты;
 - при не совпадении итоговых сумм детализации по документам оплаты между регистром бухгалтерии и регистрами накопления на сумму расхождения выводятся незаполненные строки с расчетом по ставке 20%.
В табличной части выводятся данные по остаткам в разрезе контрагентов/ договоров/ документов по счетам 62.01/ 60.02, определяется и вычисляется сумма аванса НДС, полученное значение сверяется с данными счетов учета аванса НДС 76.АВ и 76 ВА.
Отчет формируется в 3 вариантах: по входящим авансам - полный расчет по сч. 76АВ/62.02,  по исходящим авансам - полный расчет по сч. 76.ВА/60.02, проверка расчета 76.ВА/60.02. Третий вариант является сокращенным вариантом второго варианта с тем отличием, что расчетный НДС считается только от принятых сумм авансов на счете 76.ВА.
Отчет имеет группировки (контрагент, договор, документ оплаты), фильтры (по контрагенту, стране регистрации контрагента, договору, ставке НДС в договоре, документу оплаты), опцию не выводить расхождения менее указанного значения.
</t>
    </r>
    <r>
      <rPr>
        <u/>
        <sz val="10"/>
        <color theme="1"/>
        <rFont val="Arial"/>
        <family val="2"/>
        <charset val="204"/>
      </rPr>
      <t>Ставка НДС для расчета определяется:</t>
    </r>
    <r>
      <rPr>
        <sz val="10"/>
        <color theme="1"/>
        <rFont val="Arial"/>
        <family val="2"/>
        <charset val="204"/>
      </rPr>
      <t xml:space="preserve"> 
   Для иностранных контрагентов (страна регистрации ≠ Россия) применяется ставка 0%. Если страна регистрации не указана, то выводится предупреждение об ошибке в табличной части.
   По входящим авансам (расчеты с клиентами) НДС определяется исходя из даты документа оплаты, если дата меньше 01.01.2019, то ставка 18%, иначе 20%. </t>
    </r>
    <r>
      <rPr>
        <i/>
        <sz val="10"/>
        <color theme="1"/>
        <rFont val="Arial"/>
        <family val="2"/>
        <charset val="204"/>
      </rPr>
      <t>По входящим оплатам без НДС (или 0%) суммы НДС не определяются, будут посчитаны по ставке 20% и выявлены при сверке (ввиду их малочисленности).</t>
    </r>
    <r>
      <rPr>
        <sz val="10"/>
        <color theme="1"/>
        <rFont val="Arial"/>
        <family val="2"/>
        <charset val="204"/>
      </rPr>
      <t xml:space="preserve">
   По исходящим авансам (расчеты с поставщиками) ставка НДС берется из договора, при незаполненном значении ставки НДС в договоре, то выводится предупреждение об ошибке в табличной части.
</t>
    </r>
  </si>
  <si>
    <t>1.1.2</t>
  </si>
  <si>
    <t>1.1.3</t>
  </si>
  <si>
    <t xml:space="preserve">Из регистра бухгалтерии "Журнал проводок (регламентированный учет) остаток по кредиту "Сумма БУ, руб." с отбором:
Период = дата (на начало дня) из параметров обработки;
Счет Кт =76.ВА;
Контрагент = контрагент из гр. 2 стр.1
</t>
  </si>
  <si>
    <t xml:space="preserve">Список контрагентов по порядку, по которым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Кт =76.ВА
</t>
  </si>
  <si>
    <t>Список договоров по порядку, по которым есть остатки по "Предоплата" РН "Расчеты с поставщиками по срокам" с отбором::
Период = дата (на начало дня) из параметров отчета;
Счет Дт = 60.02;
Контрагент = контрагент из стр. 1 гр. 2
И
есть остатки по контрагенту договора есть остаток по "Сумма БУ, руб." в регистре бухгалтерии  "Журнал проводок (регламентированный учет) с отбором:
Период = дата (на начало дня) из параметров отчета;
Счет Дт = 76.ВА
Контрагент = контрагент из стр. 1 гр. 2</t>
  </si>
  <si>
    <t>СДТ ООО</t>
  </si>
  <si>
    <t>Оплата поставщику ЧЗСС-000222 от 29.12.2018 23:59:59</t>
  </si>
  <si>
    <t>По счетам (ТРАНЗИТ-ЭЛЕКТРОЩИТ)</t>
  </si>
  <si>
    <t>Договор Без НДС</t>
  </si>
  <si>
    <t>Договор неризедент РФ (страна регистрации ≠ Россия)</t>
  </si>
  <si>
    <t>Контрагент РФ, ставка НДС 20%, оплата до 2019г., не начислен аванс 76ВА</t>
  </si>
  <si>
    <t>Контрагент РФ, ставка НДС 20%, оплата после 2019г., начислен аванс 76ВА</t>
  </si>
  <si>
    <t>Контрагент РФ, ставка в договоре НДС 20%, но фактически 18%, оплата после 2019г., начислен аванс 76ВА</t>
  </si>
  <si>
    <t>Аванс НДС 60.02</t>
  </si>
  <si>
    <t>Ставка НДС в дог.</t>
  </si>
  <si>
    <t>Ставка НДС расчет</t>
  </si>
  <si>
    <t>гр.8</t>
  </si>
  <si>
    <t>гр.9</t>
  </si>
  <si>
    <t>гр.10</t>
  </si>
  <si>
    <t>гр.11</t>
  </si>
  <si>
    <t xml:space="preserve"> = гр.  9 - гр.10</t>
  </si>
  <si>
    <t xml:space="preserve"> = Ставка НДС из договора гр.2 стр. 1.1</t>
  </si>
  <si>
    <t xml:space="preserve"> = дата документа из гр. 2 стр.1.1.1</t>
  </si>
  <si>
    <t xml:space="preserve"> = год документа из гр. 2 стр.1.1.1</t>
  </si>
  <si>
    <t>Дата док.</t>
  </si>
  <si>
    <t>Год док.</t>
  </si>
  <si>
    <t xml:space="preserve"> = Ставка НДС из гр.5 стр.1.1.1</t>
  </si>
  <si>
    <r>
      <t xml:space="preserve"> = Если страна регистрации из гр. 3
1)  = "" (не заполнена), то текст "Ошибка (нет страны рег.";
2) ≠ Россия, то "0%;
3) в остальных случаях:
ЕСЛИ "Ставка НДС дог." из гр. 4 = "Без НДС", ТО "Без НДС;
ИНАЧЕ </t>
    </r>
    <r>
      <rPr>
        <i/>
        <sz val="8"/>
        <color theme="1"/>
        <rFont val="Arial"/>
        <family val="2"/>
        <charset val="204"/>
      </rPr>
      <t>если год документа из гр. 7 стр.1.1.1 &lt; 2019, то "18%", иначе "20%"</t>
    </r>
  </si>
  <si>
    <r>
      <t xml:space="preserve"> = Если страна регистрации из гр. 3
1)  = "" (не заполнена), то текст "Ошибка (нет страны рег.";
2) ≠ Россия, то "0%;
3) в остальных случаях:
ЕСЛИ "Ставка НДС дог." из гр. 4 = "Без НДС", ТО "Без НДС;
ИНАЧЕ </t>
    </r>
    <r>
      <rPr>
        <i/>
        <sz val="8"/>
        <color theme="1"/>
        <rFont val="Arial"/>
        <family val="2"/>
        <charset val="204"/>
      </rPr>
      <t>если год документа из гр. 7 стр.1.1.1 &lt; 2019, то "18%", иначе = гр. 4 (ставки "10%" или "20%")</t>
    </r>
  </si>
  <si>
    <r>
      <t xml:space="preserve"> = ЕСЛИ 
"Ставка НДС расчет" из гр. 5 = "Без НДС",
ТО "Без НДС,
ИНАЧЕ гр. 8 / (100%+гр.5) * гр. 5</t>
    </r>
    <r>
      <rPr>
        <i/>
        <sz val="8"/>
        <color theme="1"/>
        <rFont val="Arial"/>
        <family val="2"/>
        <charset val="204"/>
      </rPr>
      <t xml:space="preserve">
Если страна регистрации не заполнена, то текст предупреждения об ошибке в ячейке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</si>
</sst>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theme="1" tint="0.249977111117893"/>
      <name val="Arial Black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10"/>
      <color theme="1" tint="0.34998626667073579"/>
      <name val="Arial Black"/>
      <family val="2"/>
      <charset val="204"/>
    </font>
    <font>
      <sz val="7"/>
      <name val="Arial"/>
      <family val="2"/>
      <charset val="204"/>
    </font>
    <font>
      <sz val="12"/>
      <color theme="0" tint="-0.34998626667073579"/>
      <name val="Arial Black"/>
      <family val="2"/>
      <charset val="204"/>
    </font>
    <font>
      <sz val="8"/>
      <color theme="0" tint="-0.34998626667073579"/>
      <name val="Arial"/>
      <family val="2"/>
      <charset val="204"/>
    </font>
    <font>
      <sz val="8"/>
      <color theme="1" tint="0.34998626667073579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sz val="8"/>
      <name val="Arial"/>
      <family val="2"/>
      <charset val="204"/>
    </font>
    <font>
      <i/>
      <sz val="10"/>
      <color theme="1"/>
      <name val="Arial"/>
      <family val="2"/>
      <charset val="204"/>
    </font>
    <font>
      <sz val="8"/>
      <color theme="1" tint="0.499984740745262"/>
      <name val="Arial"/>
      <family val="2"/>
      <charset val="204"/>
    </font>
    <font>
      <i/>
      <sz val="8"/>
      <color theme="1" tint="0.499984740745262"/>
      <name val="Arial"/>
      <family val="2"/>
      <charset val="204"/>
    </font>
    <font>
      <u/>
      <sz val="8"/>
      <color theme="1" tint="0.499984740745262"/>
      <name val="Arial"/>
      <family val="2"/>
      <charset val="204"/>
    </font>
    <font>
      <i/>
      <sz val="8"/>
      <color theme="1" tint="0.3499862666707357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left" vertical="top" wrapText="1" indent="1"/>
    </xf>
    <xf numFmtId="43" fontId="3" fillId="3" borderId="1" xfId="1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0" xfId="0" applyFont="1" applyBorder="1"/>
    <xf numFmtId="43" fontId="2" fillId="0" borderId="0" xfId="1" applyFont="1" applyBorder="1"/>
    <xf numFmtId="0" fontId="2" fillId="3" borderId="2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 indent="1"/>
    </xf>
    <xf numFmtId="14" fontId="2" fillId="0" borderId="0" xfId="0" applyNumberFormat="1" applyFont="1" applyAlignment="1">
      <alignment horizontal="center" vertical="center"/>
    </xf>
    <xf numFmtId="0" fontId="8" fillId="7" borderId="0" xfId="2" applyNumberFormat="1" applyFont="1" applyFill="1" applyBorder="1" applyAlignment="1">
      <alignment horizontal="center" vertical="top"/>
    </xf>
    <xf numFmtId="0" fontId="8" fillId="7" borderId="0" xfId="2" applyNumberFormat="1" applyFont="1" applyFill="1" applyBorder="1" applyAlignment="1">
      <alignment vertical="top"/>
    </xf>
    <xf numFmtId="164" fontId="8" fillId="7" borderId="0" xfId="2" applyNumberFormat="1" applyFont="1" applyFill="1" applyBorder="1" applyAlignment="1">
      <alignment vertical="top"/>
    </xf>
    <xf numFmtId="43" fontId="8" fillId="7" borderId="0" xfId="1" applyFont="1" applyFill="1" applyBorder="1" applyAlignment="1">
      <alignment horizontal="center" vertical="top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8" borderId="0" xfId="2" applyNumberFormat="1" applyFont="1" applyFill="1" applyBorder="1" applyAlignment="1">
      <alignment horizontal="center" vertical="top"/>
    </xf>
    <xf numFmtId="0" fontId="8" fillId="8" borderId="0" xfId="2" applyNumberFormat="1" applyFont="1" applyFill="1" applyBorder="1" applyAlignment="1">
      <alignment vertical="top"/>
    </xf>
    <xf numFmtId="164" fontId="8" fillId="8" borderId="0" xfId="2" applyNumberFormat="1" applyFont="1" applyFill="1" applyBorder="1" applyAlignment="1">
      <alignment vertical="top"/>
    </xf>
    <xf numFmtId="4" fontId="8" fillId="8" borderId="0" xfId="2" applyNumberFormat="1" applyFont="1" applyFill="1" applyBorder="1" applyAlignment="1">
      <alignment horizontal="right" vertical="top"/>
    </xf>
    <xf numFmtId="43" fontId="8" fillId="8" borderId="0" xfId="1" applyFont="1" applyFill="1" applyBorder="1" applyAlignment="1">
      <alignment horizontal="right" vertical="top"/>
    </xf>
    <xf numFmtId="0" fontId="2" fillId="5" borderId="0" xfId="0" applyFont="1" applyFill="1" applyBorder="1"/>
    <xf numFmtId="2" fontId="8" fillId="8" borderId="0" xfId="2" applyNumberFormat="1" applyFont="1" applyFill="1" applyBorder="1" applyAlignment="1">
      <alignment horizontal="right" vertical="top"/>
    </xf>
    <xf numFmtId="0" fontId="8" fillId="8" borderId="3" xfId="3" applyNumberFormat="1" applyFont="1" applyFill="1" applyBorder="1" applyAlignment="1">
      <alignment horizontal="center" vertical="top"/>
    </xf>
    <xf numFmtId="0" fontId="8" fillId="8" borderId="3" xfId="3" applyNumberFormat="1" applyFont="1" applyFill="1" applyBorder="1" applyAlignment="1">
      <alignment vertical="top"/>
    </xf>
    <xf numFmtId="4" fontId="8" fillId="8" borderId="4" xfId="3" applyNumberFormat="1" applyFont="1" applyFill="1" applyBorder="1" applyAlignment="1">
      <alignment horizontal="right" vertical="top"/>
    </xf>
    <xf numFmtId="43" fontId="8" fillId="8" borderId="5" xfId="1" applyFont="1" applyFill="1" applyBorder="1" applyAlignment="1">
      <alignment horizontal="right" vertical="top"/>
    </xf>
    <xf numFmtId="43" fontId="8" fillId="8" borderId="4" xfId="1" applyFont="1" applyFill="1" applyBorder="1" applyAlignment="1">
      <alignment horizontal="right" vertical="top"/>
    </xf>
    <xf numFmtId="164" fontId="2" fillId="0" borderId="0" xfId="0" applyNumberFormat="1" applyFont="1" applyBorder="1"/>
    <xf numFmtId="0" fontId="8" fillId="9" borderId="0" xfId="2" applyNumberFormat="1" applyFont="1" applyFill="1" applyBorder="1" applyAlignment="1">
      <alignment horizontal="center" vertical="top"/>
    </xf>
    <xf numFmtId="0" fontId="8" fillId="9" borderId="0" xfId="2" applyNumberFormat="1" applyFont="1" applyFill="1" applyBorder="1" applyAlignment="1">
      <alignment vertical="top"/>
    </xf>
    <xf numFmtId="164" fontId="8" fillId="9" borderId="0" xfId="2" applyNumberFormat="1" applyFont="1" applyFill="1" applyBorder="1" applyAlignment="1">
      <alignment vertical="top"/>
    </xf>
    <xf numFmtId="2" fontId="8" fillId="9" borderId="0" xfId="2" applyNumberFormat="1" applyFont="1" applyFill="1" applyBorder="1" applyAlignment="1">
      <alignment horizontal="right" vertical="top"/>
    </xf>
    <xf numFmtId="43" fontId="8" fillId="9" borderId="0" xfId="1" applyFont="1" applyFill="1" applyBorder="1" applyAlignment="1">
      <alignment horizontal="right" vertical="top"/>
    </xf>
    <xf numFmtId="0" fontId="8" fillId="0" borderId="0" xfId="2" applyNumberFormat="1" applyFont="1" applyBorder="1" applyAlignment="1">
      <alignment horizontal="center" vertical="top"/>
    </xf>
    <xf numFmtId="0" fontId="8" fillId="0" borderId="0" xfId="2" applyNumberFormat="1" applyFont="1" applyBorder="1" applyAlignment="1">
      <alignment vertical="top"/>
    </xf>
    <xf numFmtId="164" fontId="8" fillId="0" borderId="0" xfId="2" applyNumberFormat="1" applyFont="1" applyBorder="1" applyAlignment="1">
      <alignment horizontal="center" vertical="top"/>
    </xf>
    <xf numFmtId="2" fontId="8" fillId="0" borderId="0" xfId="2" applyNumberFormat="1" applyFont="1" applyBorder="1" applyAlignment="1">
      <alignment horizontal="right" vertical="top"/>
    </xf>
    <xf numFmtId="43" fontId="8" fillId="0" borderId="0" xfId="1" applyFont="1" applyBorder="1" applyAlignment="1">
      <alignment horizontal="left" vertical="top"/>
    </xf>
    <xf numFmtId="4" fontId="8" fillId="9" borderId="0" xfId="2" applyNumberFormat="1" applyFont="1" applyFill="1" applyBorder="1" applyAlignment="1">
      <alignment horizontal="right" vertical="top"/>
    </xf>
    <xf numFmtId="4" fontId="8" fillId="0" borderId="0" xfId="2" applyNumberFormat="1" applyFont="1" applyBorder="1" applyAlignment="1">
      <alignment horizontal="right" vertical="top"/>
    </xf>
    <xf numFmtId="43" fontId="8" fillId="0" borderId="0" xfId="1" applyFont="1" applyBorder="1" applyAlignment="1">
      <alignment horizontal="right" vertical="top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/>
    <xf numFmtId="164" fontId="2" fillId="7" borderId="0" xfId="0" applyNumberFormat="1" applyFont="1" applyFill="1" applyBorder="1"/>
    <xf numFmtId="43" fontId="2" fillId="7" borderId="0" xfId="1" applyFont="1" applyFill="1" applyBorder="1"/>
    <xf numFmtId="0" fontId="11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 indent="2"/>
    </xf>
    <xf numFmtId="43" fontId="2" fillId="4" borderId="0" xfId="1" applyFont="1" applyFill="1" applyAlignment="1">
      <alignment horizontal="left" vertical="center" indent="1"/>
    </xf>
    <xf numFmtId="49" fontId="8" fillId="8" borderId="0" xfId="2" applyNumberFormat="1" applyFont="1" applyFill="1" applyBorder="1" applyAlignment="1">
      <alignment horizontal="center" vertical="top"/>
    </xf>
    <xf numFmtId="49" fontId="8" fillId="9" borderId="0" xfId="2" applyNumberFormat="1" applyFont="1" applyFill="1" applyBorder="1" applyAlignment="1">
      <alignment horizontal="center" vertical="top"/>
    </xf>
    <xf numFmtId="49" fontId="8" fillId="0" borderId="0" xfId="2" applyNumberFormat="1" applyFont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center" wrapText="1"/>
    </xf>
    <xf numFmtId="0" fontId="12" fillId="0" borderId="0" xfId="2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indent="1"/>
    </xf>
    <xf numFmtId="0" fontId="4" fillId="4" borderId="0" xfId="0" applyFont="1" applyFill="1" applyAlignment="1">
      <alignment vertical="top" wrapText="1"/>
    </xf>
    <xf numFmtId="0" fontId="4" fillId="0" borderId="3" xfId="0" applyFont="1" applyBorder="1" applyAlignment="1">
      <alignment horizontal="left" vertical="top" wrapText="1" inden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3" fillId="4" borderId="0" xfId="0" applyFont="1" applyFill="1" applyAlignment="1">
      <alignment horizontal="right"/>
    </xf>
    <xf numFmtId="0" fontId="2" fillId="9" borderId="1" xfId="0" applyFont="1" applyFill="1" applyBorder="1" applyAlignment="1">
      <alignment horizontal="left" vertical="top" wrapText="1" indent="1"/>
    </xf>
    <xf numFmtId="0" fontId="2" fillId="8" borderId="1" xfId="0" applyFont="1" applyFill="1" applyBorder="1" applyAlignment="1">
      <alignment horizontal="left" vertical="top" wrapText="1" indent="1"/>
    </xf>
    <xf numFmtId="0" fontId="14" fillId="4" borderId="0" xfId="0" applyFont="1" applyFill="1" applyAlignment="1">
      <alignment horizontal="center" vertical="top"/>
    </xf>
    <xf numFmtId="0" fontId="15" fillId="4" borderId="0" xfId="0" applyFont="1" applyFill="1" applyAlignment="1">
      <alignment horizontal="center" vertical="top"/>
    </xf>
    <xf numFmtId="0" fontId="15" fillId="4" borderId="0" xfId="0" applyFont="1" applyFill="1" applyAlignment="1">
      <alignment horizontal="left" vertical="top" indent="1"/>
    </xf>
    <xf numFmtId="0" fontId="15" fillId="4" borderId="0" xfId="0" applyFont="1" applyFill="1" applyAlignment="1">
      <alignment horizontal="left" vertical="top" wrapText="1" indent="1"/>
    </xf>
    <xf numFmtId="0" fontId="17" fillId="0" borderId="0" xfId="0" applyFont="1" applyAlignment="1">
      <alignment vertical="top" wrapText="1"/>
    </xf>
    <xf numFmtId="0" fontId="18" fillId="0" borderId="0" xfId="2" applyNumberFormat="1" applyFont="1" applyBorder="1" applyAlignment="1">
      <alignment horizontal="center" vertical="top"/>
    </xf>
    <xf numFmtId="0" fontId="18" fillId="0" borderId="0" xfId="2" applyNumberFormat="1" applyFont="1" applyBorder="1" applyAlignment="1">
      <alignment vertical="top"/>
    </xf>
    <xf numFmtId="164" fontId="18" fillId="0" borderId="0" xfId="2" applyNumberFormat="1" applyFont="1" applyBorder="1" applyAlignment="1">
      <alignment horizontal="center" vertical="top"/>
    </xf>
    <xf numFmtId="2" fontId="18" fillId="0" borderId="0" xfId="2" applyNumberFormat="1" applyFont="1" applyBorder="1" applyAlignment="1">
      <alignment horizontal="right" vertical="top"/>
    </xf>
    <xf numFmtId="43" fontId="18" fillId="0" borderId="0" xfId="1" applyFont="1" applyBorder="1" applyAlignment="1">
      <alignment horizontal="left" vertical="top"/>
    </xf>
    <xf numFmtId="49" fontId="8" fillId="7" borderId="0" xfId="2" applyNumberFormat="1" applyFont="1" applyFill="1" applyBorder="1" applyAlignment="1">
      <alignment horizontal="center" vertical="top"/>
    </xf>
    <xf numFmtId="49" fontId="18" fillId="0" borderId="0" xfId="2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0" fontId="9" fillId="0" borderId="0" xfId="0" applyFont="1" applyBorder="1"/>
    <xf numFmtId="4" fontId="18" fillId="0" borderId="0" xfId="2" applyNumberFormat="1" applyFont="1" applyBorder="1" applyAlignment="1">
      <alignment horizontal="right" vertical="top"/>
    </xf>
    <xf numFmtId="43" fontId="18" fillId="0" borderId="0" xfId="1" applyFont="1" applyBorder="1" applyAlignment="1">
      <alignment horizontal="right" vertical="top"/>
    </xf>
    <xf numFmtId="0" fontId="8" fillId="8" borderId="0" xfId="2" applyNumberFormat="1" applyFont="1" applyFill="1" applyBorder="1" applyAlignment="1">
      <alignment horizontal="left" vertical="top" indent="1"/>
    </xf>
    <xf numFmtId="0" fontId="8" fillId="9" borderId="0" xfId="2" applyNumberFormat="1" applyFont="1" applyFill="1" applyBorder="1" applyAlignment="1">
      <alignment horizontal="left" vertical="top" indent="1"/>
    </xf>
    <xf numFmtId="0" fontId="18" fillId="0" borderId="0" xfId="2" applyNumberFormat="1" applyFont="1" applyBorder="1" applyAlignment="1">
      <alignment horizontal="left" vertical="top" indent="1"/>
    </xf>
    <xf numFmtId="49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164" fontId="2" fillId="4" borderId="0" xfId="0" applyNumberFormat="1" applyFont="1" applyFill="1" applyBorder="1"/>
    <xf numFmtId="0" fontId="2" fillId="4" borderId="0" xfId="0" applyFont="1" applyFill="1" applyBorder="1" applyAlignment="1">
      <alignment horizontal="center"/>
    </xf>
    <xf numFmtId="43" fontId="2" fillId="4" borderId="0" xfId="1" applyFont="1" applyFill="1" applyBorder="1"/>
    <xf numFmtId="0" fontId="9" fillId="4" borderId="0" xfId="0" applyFont="1" applyFill="1" applyBorder="1"/>
    <xf numFmtId="9" fontId="8" fillId="9" borderId="0" xfId="2" applyNumberFormat="1" applyFont="1" applyFill="1" applyBorder="1" applyAlignment="1">
      <alignment horizontal="left" vertical="top" indent="1"/>
    </xf>
    <xf numFmtId="43" fontId="9" fillId="4" borderId="0" xfId="1" applyFont="1" applyFill="1" applyBorder="1"/>
    <xf numFmtId="9" fontId="18" fillId="0" borderId="0" xfId="2" applyNumberFormat="1" applyFont="1" applyBorder="1" applyAlignment="1">
      <alignment horizontal="left" vertical="top" indent="1"/>
    </xf>
    <xf numFmtId="43" fontId="18" fillId="0" borderId="0" xfId="1" applyFont="1" applyBorder="1" applyAlignment="1">
      <alignment horizontal="center" vertical="top"/>
    </xf>
    <xf numFmtId="0" fontId="16" fillId="4" borderId="0" xfId="0" applyFont="1" applyFill="1" applyAlignment="1">
      <alignment horizontal="left" vertical="top" wrapText="1" indent="1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6" fillId="2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 indent="1"/>
    </xf>
    <xf numFmtId="0" fontId="16" fillId="4" borderId="0" xfId="0" applyFont="1" applyFill="1" applyAlignment="1">
      <alignment horizontal="left" vertical="top" wrapText="1" indent="1"/>
    </xf>
    <xf numFmtId="0" fontId="2" fillId="10" borderId="0" xfId="0" applyFont="1" applyFill="1" applyBorder="1" applyAlignment="1">
      <alignment horizontal="center" vertical="center" wrapText="1"/>
    </xf>
    <xf numFmtId="0" fontId="18" fillId="7" borderId="0" xfId="2" applyNumberFormat="1" applyFont="1" applyFill="1" applyBorder="1" applyAlignment="1">
      <alignment horizontal="center" vertical="top"/>
    </xf>
    <xf numFmtId="164" fontId="18" fillId="7" borderId="0" xfId="2" applyNumberFormat="1" applyFont="1" applyFill="1" applyBorder="1" applyAlignment="1">
      <alignment horizontal="center" vertical="top"/>
    </xf>
    <xf numFmtId="164" fontId="18" fillId="8" borderId="0" xfId="2" applyNumberFormat="1" applyFont="1" applyFill="1" applyBorder="1" applyAlignment="1">
      <alignment vertical="top"/>
    </xf>
    <xf numFmtId="0" fontId="18" fillId="8" borderId="0" xfId="2" applyNumberFormat="1" applyFont="1" applyFill="1" applyBorder="1" applyAlignment="1">
      <alignment horizontal="center" vertical="top"/>
    </xf>
    <xf numFmtId="164" fontId="18" fillId="9" borderId="0" xfId="2" applyNumberFormat="1" applyFont="1" applyFill="1" applyBorder="1" applyAlignment="1">
      <alignment vertical="top"/>
    </xf>
    <xf numFmtId="0" fontId="18" fillId="9" borderId="0" xfId="2" applyNumberFormat="1" applyFont="1" applyFill="1" applyBorder="1" applyAlignment="1">
      <alignment horizontal="center" vertical="top"/>
    </xf>
    <xf numFmtId="164" fontId="18" fillId="7" borderId="0" xfId="2" applyNumberFormat="1" applyFont="1" applyFill="1" applyBorder="1" applyAlignment="1">
      <alignment vertical="top"/>
    </xf>
    <xf numFmtId="0" fontId="18" fillId="7" borderId="0" xfId="2" applyNumberFormat="1" applyFont="1" applyFill="1" applyBorder="1" applyAlignment="1">
      <alignment horizontal="center" vertical="top" wrapText="1"/>
    </xf>
    <xf numFmtId="0" fontId="23" fillId="7" borderId="0" xfId="2" applyNumberFormat="1" applyFont="1" applyFill="1" applyBorder="1" applyAlignment="1">
      <alignment horizontal="center" vertical="top" wrapText="1"/>
    </xf>
    <xf numFmtId="43" fontId="18" fillId="9" borderId="0" xfId="2" applyNumberFormat="1" applyFont="1" applyFill="1" applyBorder="1" applyAlignment="1">
      <alignment horizontal="center" vertical="top"/>
    </xf>
    <xf numFmtId="43" fontId="18" fillId="9" borderId="0" xfId="2" applyNumberFormat="1" applyFont="1" applyFill="1" applyBorder="1" applyAlignment="1">
      <alignment horizontal="center" vertical="top" wrapText="1"/>
    </xf>
    <xf numFmtId="43" fontId="18" fillId="0" borderId="0" xfId="1" applyFont="1" applyBorder="1" applyAlignment="1">
      <alignment horizontal="center" vertical="top" wrapText="1"/>
    </xf>
    <xf numFmtId="9" fontId="23" fillId="8" borderId="0" xfId="4" applyFont="1" applyFill="1" applyBorder="1" applyAlignment="1">
      <alignment horizontal="center" vertical="top"/>
    </xf>
    <xf numFmtId="9" fontId="23" fillId="9" borderId="0" xfId="4" applyFont="1" applyFill="1" applyBorder="1" applyAlignment="1">
      <alignment horizontal="center" vertical="top"/>
    </xf>
    <xf numFmtId="9" fontId="23" fillId="0" borderId="0" xfId="4" applyFont="1" applyBorder="1" applyAlignment="1">
      <alignment horizontal="center" vertical="top"/>
    </xf>
    <xf numFmtId="0" fontId="23" fillId="7" borderId="0" xfId="2" applyNumberFormat="1" applyFont="1" applyFill="1" applyBorder="1" applyAlignment="1">
      <alignment horizontal="center" vertical="top"/>
    </xf>
    <xf numFmtId="9" fontId="2" fillId="4" borderId="0" xfId="0" applyNumberFormat="1" applyFont="1" applyFill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/>
    </xf>
    <xf numFmtId="9" fontId="18" fillId="9" borderId="0" xfId="4" applyFont="1" applyFill="1" applyBorder="1" applyAlignment="1">
      <alignment horizontal="center" vertical="top"/>
    </xf>
    <xf numFmtId="9" fontId="18" fillId="0" borderId="0" xfId="4" applyFont="1" applyBorder="1" applyAlignment="1">
      <alignment horizontal="center" vertical="top"/>
    </xf>
    <xf numFmtId="0" fontId="8" fillId="4" borderId="0" xfId="0" applyFont="1" applyFill="1" applyBorder="1"/>
    <xf numFmtId="0" fontId="8" fillId="0" borderId="0" xfId="0" applyFont="1" applyBorder="1"/>
    <xf numFmtId="0" fontId="15" fillId="8" borderId="1" xfId="0" applyFont="1" applyFill="1" applyBorder="1" applyAlignment="1">
      <alignment horizontal="left" vertical="top" wrapText="1" indent="1"/>
    </xf>
    <xf numFmtId="0" fontId="15" fillId="9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1"/>
    </xf>
  </cellXfs>
  <cellStyles count="5">
    <cellStyle name="Обычный" xfId="0" builtinId="0"/>
    <cellStyle name="Обычный_6202" xfId="3"/>
    <cellStyle name="Обычный_Лист8" xfId="2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16</xdr:row>
      <xdr:rowOff>19051</xdr:rowOff>
    </xdr:from>
    <xdr:to>
      <xdr:col>3</xdr:col>
      <xdr:colOff>2284153</xdr:colOff>
      <xdr:row>34</xdr:row>
      <xdr:rowOff>38100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80" t="23892" r="41868" b="44531"/>
        <a:stretch/>
      </xdr:blipFill>
      <xdr:spPr>
        <a:xfrm>
          <a:off x="285750" y="4448176"/>
          <a:ext cx="9485053" cy="3000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171450</xdr:rowOff>
    </xdr:from>
    <xdr:to>
      <xdr:col>5</xdr:col>
      <xdr:colOff>503960</xdr:colOff>
      <xdr:row>4</xdr:row>
      <xdr:rowOff>81587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417" t="13984" r="68121" b="82497"/>
        <a:stretch/>
      </xdr:blipFill>
      <xdr:spPr>
        <a:xfrm>
          <a:off x="130752" y="318655"/>
          <a:ext cx="4164158" cy="265159"/>
        </a:xfrm>
        <a:prstGeom prst="rect">
          <a:avLst/>
        </a:prstGeom>
      </xdr:spPr>
    </xdr:pic>
    <xdr:clientData/>
  </xdr:twoCellAnchor>
  <xdr:twoCellAnchor editAs="oneCell">
    <xdr:from>
      <xdr:col>1</xdr:col>
      <xdr:colOff>60613</xdr:colOff>
      <xdr:row>6</xdr:row>
      <xdr:rowOff>8659</xdr:rowOff>
    </xdr:from>
    <xdr:to>
      <xdr:col>1</xdr:col>
      <xdr:colOff>157512</xdr:colOff>
      <xdr:row>8</xdr:row>
      <xdr:rowOff>121227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33" t="24078" r="97947" b="68854"/>
        <a:stretch/>
      </xdr:blipFill>
      <xdr:spPr>
        <a:xfrm>
          <a:off x="181840" y="952500"/>
          <a:ext cx="96899" cy="406977"/>
        </a:xfrm>
        <a:prstGeom prst="rect">
          <a:avLst/>
        </a:prstGeom>
      </xdr:spPr>
    </xdr:pic>
    <xdr:clientData/>
  </xdr:twoCellAnchor>
  <xdr:twoCellAnchor>
    <xdr:from>
      <xdr:col>1</xdr:col>
      <xdr:colOff>259773</xdr:colOff>
      <xdr:row>3</xdr:row>
      <xdr:rowOff>69272</xdr:rowOff>
    </xdr:from>
    <xdr:to>
      <xdr:col>1</xdr:col>
      <xdr:colOff>640773</xdr:colOff>
      <xdr:row>4</xdr:row>
      <xdr:rowOff>25978</xdr:rowOff>
    </xdr:to>
    <xdr:sp macro="" textlink="">
      <xdr:nvSpPr>
        <xdr:cNvPr id="5" name="Скругленный прямоугольник 4"/>
        <xdr:cNvSpPr/>
      </xdr:nvSpPr>
      <xdr:spPr>
        <a:xfrm>
          <a:off x="381000" y="424295"/>
          <a:ext cx="381000" cy="10391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selection activeCell="B3" sqref="B3:D15"/>
    </sheetView>
  </sheetViews>
  <sheetFormatPr defaultRowHeight="12.75" x14ac:dyDescent="0.25"/>
  <cols>
    <col min="1" max="1" width="4.42578125" style="58" customWidth="1"/>
    <col min="2" max="2" width="29.85546875" style="58" customWidth="1"/>
    <col min="3" max="3" width="78" style="58" customWidth="1"/>
    <col min="4" max="4" width="35" style="58" customWidth="1"/>
    <col min="5" max="16384" width="9.140625" style="58"/>
  </cols>
  <sheetData>
    <row r="1" spans="1:21" ht="17.25" customHeight="1" x14ac:dyDescent="0.2">
      <c r="A1" s="63"/>
      <c r="B1" s="103" t="s">
        <v>0</v>
      </c>
      <c r="C1" s="103"/>
      <c r="D1" s="103"/>
      <c r="G1" s="60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17.25" customHeight="1" x14ac:dyDescent="0.2">
      <c r="A2" s="63"/>
      <c r="B2" s="105" t="s">
        <v>29</v>
      </c>
      <c r="C2" s="105"/>
      <c r="D2" s="105"/>
      <c r="E2" s="63"/>
      <c r="G2" s="6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2.5" customHeight="1" x14ac:dyDescent="0.2">
      <c r="A3" s="63"/>
      <c r="B3" s="105" t="s">
        <v>1330</v>
      </c>
      <c r="C3" s="105"/>
      <c r="D3" s="105"/>
      <c r="E3" s="63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22.5" customHeight="1" x14ac:dyDescent="0.2">
      <c r="A4" s="63"/>
      <c r="B4" s="105"/>
      <c r="C4" s="105"/>
      <c r="D4" s="105"/>
      <c r="E4" s="63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22.5" customHeight="1" x14ac:dyDescent="0.2">
      <c r="A5" s="63"/>
      <c r="B5" s="105"/>
      <c r="C5" s="105"/>
      <c r="D5" s="105"/>
      <c r="E5" s="63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22.5" customHeight="1" x14ac:dyDescent="0.2">
      <c r="A6" s="63"/>
      <c r="B6" s="105"/>
      <c r="C6" s="105"/>
      <c r="D6" s="105"/>
      <c r="E6" s="63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22.5" customHeight="1" x14ac:dyDescent="0.2">
      <c r="A7" s="63"/>
      <c r="B7" s="105"/>
      <c r="C7" s="105"/>
      <c r="D7" s="105"/>
      <c r="E7" s="63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ht="22.5" customHeight="1" x14ac:dyDescent="0.2">
      <c r="A8" s="63"/>
      <c r="B8" s="105"/>
      <c r="C8" s="105"/>
      <c r="D8" s="105"/>
      <c r="E8" s="63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ht="22.5" customHeight="1" x14ac:dyDescent="0.2">
      <c r="A9" s="63"/>
      <c r="B9" s="105"/>
      <c r="C9" s="105"/>
      <c r="D9" s="105"/>
      <c r="E9" s="63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ht="22.5" customHeight="1" x14ac:dyDescent="0.2">
      <c r="A10" s="63"/>
      <c r="B10" s="105"/>
      <c r="C10" s="105"/>
      <c r="D10" s="105"/>
      <c r="E10" s="63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22.5" customHeight="1" x14ac:dyDescent="0.2">
      <c r="A11" s="63"/>
      <c r="B11" s="105"/>
      <c r="C11" s="105"/>
      <c r="D11" s="105"/>
      <c r="E11" s="63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22.5" customHeight="1" x14ac:dyDescent="0.2">
      <c r="A12" s="63"/>
      <c r="B12" s="105"/>
      <c r="C12" s="105"/>
      <c r="D12" s="105"/>
      <c r="E12" s="63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ht="22.5" customHeight="1" x14ac:dyDescent="0.2">
      <c r="A13" s="63"/>
      <c r="B13" s="105"/>
      <c r="C13" s="105"/>
      <c r="D13" s="105"/>
      <c r="E13" s="63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22.5" customHeight="1" x14ac:dyDescent="0.2">
      <c r="A14" s="63"/>
      <c r="B14" s="105"/>
      <c r="C14" s="105"/>
      <c r="D14" s="105"/>
      <c r="E14" s="63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ht="61.5" customHeight="1" x14ac:dyDescent="0.2">
      <c r="A15" s="63"/>
      <c r="B15" s="105"/>
      <c r="C15" s="105"/>
      <c r="D15" s="105"/>
      <c r="E15" s="63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17.25" customHeight="1" x14ac:dyDescent="0.25">
      <c r="A16" s="63"/>
      <c r="B16" s="103" t="s">
        <v>27</v>
      </c>
      <c r="C16" s="103"/>
      <c r="D16" s="103"/>
      <c r="E16" s="63"/>
      <c r="N16" s="60"/>
    </row>
    <row r="17" spans="1:14" ht="22.5" customHeight="1" x14ac:dyDescent="0.25">
      <c r="A17" s="63"/>
      <c r="B17" s="104"/>
      <c r="C17" s="104"/>
      <c r="D17" s="104"/>
      <c r="E17" s="63"/>
      <c r="N17" s="60"/>
    </row>
    <row r="18" spans="1:14" x14ac:dyDescent="0.25">
      <c r="A18" s="63"/>
      <c r="B18" s="63"/>
      <c r="C18" s="63"/>
      <c r="D18" s="63"/>
      <c r="E18" s="63"/>
      <c r="N18" s="60"/>
    </row>
    <row r="19" spans="1:14" x14ac:dyDescent="0.25">
      <c r="A19" s="63"/>
      <c r="B19" s="63"/>
      <c r="C19" s="63"/>
      <c r="D19" s="63"/>
      <c r="E19" s="63"/>
      <c r="N19" s="60"/>
    </row>
    <row r="20" spans="1:14" x14ac:dyDescent="0.25">
      <c r="A20" s="63"/>
      <c r="B20" s="63"/>
      <c r="C20" s="63"/>
      <c r="D20" s="63"/>
      <c r="E20" s="63"/>
      <c r="N20" s="60"/>
    </row>
    <row r="21" spans="1:14" x14ac:dyDescent="0.25">
      <c r="A21" s="63"/>
      <c r="B21" s="63"/>
      <c r="C21" s="63"/>
      <c r="D21" s="63"/>
      <c r="E21" s="63"/>
      <c r="N21" s="60"/>
    </row>
    <row r="22" spans="1:14" x14ac:dyDescent="0.25">
      <c r="A22" s="63"/>
      <c r="B22" s="63"/>
      <c r="C22" s="63"/>
      <c r="D22" s="63"/>
      <c r="E22" s="63"/>
      <c r="N22" s="60"/>
    </row>
    <row r="23" spans="1:14" x14ac:dyDescent="0.25">
      <c r="A23" s="63"/>
      <c r="B23" s="63"/>
      <c r="C23" s="63"/>
      <c r="D23" s="63"/>
      <c r="E23" s="63"/>
      <c r="N23" s="60"/>
    </row>
    <row r="24" spans="1:14" x14ac:dyDescent="0.25">
      <c r="A24" s="63"/>
      <c r="B24" s="63"/>
      <c r="C24" s="63"/>
      <c r="D24" s="63"/>
      <c r="E24" s="63"/>
      <c r="N24" s="60"/>
    </row>
    <row r="25" spans="1:14" x14ac:dyDescent="0.25">
      <c r="A25" s="63"/>
      <c r="B25" s="63"/>
      <c r="C25" s="63"/>
      <c r="D25" s="63"/>
      <c r="E25" s="63"/>
      <c r="N25" s="60"/>
    </row>
    <row r="26" spans="1:14" x14ac:dyDescent="0.25">
      <c r="A26" s="63"/>
      <c r="B26" s="63"/>
      <c r="C26" s="63"/>
      <c r="D26" s="63"/>
      <c r="E26" s="63"/>
      <c r="N26" s="60"/>
    </row>
    <row r="27" spans="1:14" x14ac:dyDescent="0.25">
      <c r="A27" s="63"/>
      <c r="B27" s="63"/>
      <c r="C27" s="63"/>
      <c r="D27" s="63"/>
      <c r="E27" s="63"/>
      <c r="N27" s="60"/>
    </row>
    <row r="28" spans="1:14" x14ac:dyDescent="0.25">
      <c r="A28" s="63"/>
      <c r="B28" s="63"/>
      <c r="C28" s="63"/>
      <c r="D28" s="63"/>
      <c r="E28" s="63"/>
      <c r="N28" s="60"/>
    </row>
    <row r="29" spans="1:14" x14ac:dyDescent="0.25">
      <c r="A29" s="63"/>
      <c r="B29" s="63"/>
      <c r="C29" s="63"/>
      <c r="D29" s="63"/>
      <c r="E29" s="63"/>
      <c r="N29" s="60"/>
    </row>
    <row r="30" spans="1:14" x14ac:dyDescent="0.25">
      <c r="A30" s="63"/>
      <c r="B30" s="63"/>
      <c r="C30" s="63"/>
      <c r="D30" s="63"/>
      <c r="E30" s="63"/>
      <c r="N30" s="60"/>
    </row>
    <row r="31" spans="1:14" x14ac:dyDescent="0.25">
      <c r="A31" s="63"/>
      <c r="B31" s="63"/>
      <c r="C31" s="63"/>
      <c r="D31" s="63"/>
      <c r="E31" s="63"/>
      <c r="N31" s="60"/>
    </row>
    <row r="32" spans="1:14" x14ac:dyDescent="0.25">
      <c r="A32" s="63"/>
      <c r="B32" s="63"/>
      <c r="C32" s="63"/>
      <c r="D32" s="63"/>
      <c r="E32" s="63"/>
      <c r="N32" s="60"/>
    </row>
    <row r="33" spans="1:14" x14ac:dyDescent="0.25">
      <c r="A33" s="63"/>
      <c r="B33" s="63"/>
      <c r="C33" s="63"/>
      <c r="D33" s="63"/>
      <c r="E33" s="63"/>
      <c r="N33" s="60"/>
    </row>
    <row r="34" spans="1:14" ht="8.25" customHeight="1" x14ac:dyDescent="0.25">
      <c r="A34" s="63"/>
      <c r="B34" s="63"/>
      <c r="C34" s="63"/>
      <c r="D34" s="63"/>
      <c r="E34" s="63"/>
      <c r="N34" s="60"/>
    </row>
    <row r="35" spans="1:14" ht="8.25" customHeight="1" x14ac:dyDescent="0.25">
      <c r="A35" s="63"/>
      <c r="E35" s="63"/>
      <c r="N35" s="60"/>
    </row>
    <row r="36" spans="1:14" ht="33" customHeight="1" x14ac:dyDescent="0.2">
      <c r="A36" s="63"/>
      <c r="B36" s="61" t="s">
        <v>21</v>
      </c>
      <c r="C36" s="61" t="s">
        <v>1</v>
      </c>
      <c r="D36" s="61" t="s">
        <v>22</v>
      </c>
      <c r="E36" s="63"/>
      <c r="F36" s="59"/>
      <c r="N36" s="60"/>
    </row>
    <row r="37" spans="1:14" ht="19.5" customHeight="1" x14ac:dyDescent="0.2">
      <c r="A37" s="63"/>
      <c r="B37" s="62" t="s">
        <v>23</v>
      </c>
      <c r="C37" s="62" t="s">
        <v>1228</v>
      </c>
      <c r="D37" s="62" t="s">
        <v>1232</v>
      </c>
      <c r="E37" s="63"/>
      <c r="F37" s="59"/>
      <c r="N37" s="60"/>
    </row>
    <row r="38" spans="1:14" ht="19.5" customHeight="1" x14ac:dyDescent="0.2">
      <c r="A38" s="63"/>
      <c r="B38" s="62" t="s">
        <v>1227</v>
      </c>
      <c r="C38" s="62" t="s">
        <v>1229</v>
      </c>
      <c r="D38" s="62" t="s">
        <v>1226</v>
      </c>
      <c r="E38" s="63"/>
      <c r="F38" s="59"/>
      <c r="N38" s="60"/>
    </row>
    <row r="39" spans="1:14" ht="19.5" customHeight="1" x14ac:dyDescent="0.2">
      <c r="A39" s="63"/>
      <c r="B39" s="62" t="s">
        <v>509</v>
      </c>
      <c r="C39" s="62" t="s">
        <v>1230</v>
      </c>
      <c r="D39" s="62" t="s">
        <v>25</v>
      </c>
      <c r="E39" s="63"/>
      <c r="F39" s="59"/>
      <c r="N39" s="60"/>
    </row>
    <row r="40" spans="1:14" ht="19.5" customHeight="1" x14ac:dyDescent="0.2">
      <c r="A40" s="63"/>
      <c r="B40" s="62" t="s">
        <v>510</v>
      </c>
      <c r="C40" s="62" t="s">
        <v>1231</v>
      </c>
      <c r="D40" s="62" t="s">
        <v>25</v>
      </c>
      <c r="E40" s="63"/>
      <c r="F40" s="59"/>
      <c r="N40" s="60"/>
    </row>
    <row r="41" spans="1:14" ht="30.75" customHeight="1" x14ac:dyDescent="0.2">
      <c r="A41" s="63"/>
      <c r="B41" s="64" t="s">
        <v>1234</v>
      </c>
      <c r="C41" s="64" t="s">
        <v>1249</v>
      </c>
      <c r="D41" s="62" t="s">
        <v>25</v>
      </c>
      <c r="E41" s="63"/>
      <c r="F41" s="59"/>
      <c r="N41" s="60"/>
    </row>
    <row r="42" spans="1:14" ht="77.25" customHeight="1" x14ac:dyDescent="0.2">
      <c r="A42" s="63"/>
      <c r="B42" s="62" t="s">
        <v>24</v>
      </c>
      <c r="C42" s="64" t="s">
        <v>1235</v>
      </c>
      <c r="D42" s="62" t="s">
        <v>3</v>
      </c>
      <c r="E42" s="63"/>
      <c r="F42" s="59"/>
      <c r="N42" s="60"/>
    </row>
    <row r="43" spans="1:14" ht="21" customHeight="1" x14ac:dyDescent="0.25">
      <c r="A43" s="63"/>
      <c r="B43" s="103" t="s">
        <v>28</v>
      </c>
      <c r="C43" s="103"/>
      <c r="D43" s="103"/>
      <c r="E43" s="63"/>
    </row>
    <row r="44" spans="1:14" ht="21.75" customHeight="1" x14ac:dyDescent="0.25">
      <c r="A44" s="63"/>
      <c r="B44" s="106" t="s">
        <v>1304</v>
      </c>
      <c r="C44" s="106"/>
      <c r="D44" s="106"/>
      <c r="E44" s="63"/>
    </row>
    <row r="45" spans="1:14" ht="21.75" customHeight="1" x14ac:dyDescent="0.25">
      <c r="A45" s="63"/>
      <c r="B45" s="106" t="s">
        <v>1305</v>
      </c>
      <c r="C45" s="106"/>
      <c r="D45" s="106"/>
      <c r="E45" s="63"/>
    </row>
    <row r="46" spans="1:14" ht="21.75" customHeight="1" x14ac:dyDescent="0.25">
      <c r="A46" s="63"/>
      <c r="B46" s="106" t="s">
        <v>1306</v>
      </c>
      <c r="C46" s="106"/>
      <c r="D46" s="106"/>
      <c r="E46" s="63"/>
    </row>
    <row r="47" spans="1:14" ht="21.75" customHeight="1" x14ac:dyDescent="0.25">
      <c r="A47" s="63"/>
      <c r="B47" s="106" t="s">
        <v>1307</v>
      </c>
      <c r="C47" s="106"/>
      <c r="D47" s="106"/>
      <c r="E47" s="63"/>
    </row>
    <row r="48" spans="1:14" ht="21.75" customHeight="1" x14ac:dyDescent="0.25">
      <c r="A48" s="63"/>
      <c r="B48" s="106" t="s">
        <v>1308</v>
      </c>
      <c r="C48" s="106"/>
      <c r="D48" s="106"/>
      <c r="E48" s="63"/>
    </row>
    <row r="49" spans="1:5" ht="21.75" customHeight="1" x14ac:dyDescent="0.25">
      <c r="A49" s="63"/>
      <c r="B49" s="106" t="s">
        <v>1309</v>
      </c>
      <c r="C49" s="106"/>
      <c r="D49" s="106"/>
      <c r="E49" s="63"/>
    </row>
    <row r="50" spans="1:5" ht="21.75" customHeight="1" x14ac:dyDescent="0.25">
      <c r="A50" s="63"/>
      <c r="B50" s="99"/>
      <c r="C50" s="99"/>
      <c r="D50" s="99"/>
      <c r="E50" s="63"/>
    </row>
    <row r="51" spans="1:5" ht="21.75" customHeight="1" x14ac:dyDescent="0.25">
      <c r="A51" s="63"/>
      <c r="B51" s="106"/>
      <c r="C51" s="106"/>
      <c r="D51" s="106"/>
      <c r="E51" s="63"/>
    </row>
    <row r="52" spans="1:5" x14ac:dyDescent="0.25">
      <c r="A52" s="63"/>
      <c r="B52" s="74"/>
      <c r="C52" s="74"/>
      <c r="D52" s="74"/>
      <c r="E52" s="63"/>
    </row>
    <row r="53" spans="1:5" x14ac:dyDescent="0.25">
      <c r="A53" s="63"/>
      <c r="B53" s="63"/>
      <c r="C53" s="63"/>
      <c r="D53" s="63"/>
      <c r="E53" s="63"/>
    </row>
  </sheetData>
  <mergeCells count="13">
    <mergeCell ref="B43:D43"/>
    <mergeCell ref="B51:D51"/>
    <mergeCell ref="B44:D44"/>
    <mergeCell ref="B45:D45"/>
    <mergeCell ref="B46:D46"/>
    <mergeCell ref="B47:D47"/>
    <mergeCell ref="B48:D48"/>
    <mergeCell ref="B49:D49"/>
    <mergeCell ref="B1:D1"/>
    <mergeCell ref="B16:D16"/>
    <mergeCell ref="B17:D17"/>
    <mergeCell ref="B2:D2"/>
    <mergeCell ref="B3:D15"/>
  </mergeCells>
  <pageMargins left="0.19685039370078741" right="0.19685039370078741" top="0.19685039370078741" bottom="0.19685039370078741" header="0.31496062992125984" footer="0.31496062992125984"/>
  <pageSetup paperSize="256" scale="3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J8" sqref="J8"/>
    </sheetView>
  </sheetViews>
  <sheetFormatPr defaultRowHeight="11.25" x14ac:dyDescent="0.2"/>
  <cols>
    <col min="1" max="1" width="12.85546875" style="1" customWidth="1"/>
    <col min="2" max="2" width="5.85546875" style="1" customWidth="1"/>
    <col min="3" max="3" width="29.7109375" style="1" customWidth="1"/>
    <col min="4" max="5" width="11.7109375" style="1" customWidth="1"/>
    <col min="6" max="6" width="25.140625" style="1" customWidth="1"/>
    <col min="7" max="8" width="11.7109375" style="1" customWidth="1"/>
    <col min="9" max="9" width="45.5703125" style="1" customWidth="1"/>
    <col min="10" max="10" width="41.28515625" style="1" customWidth="1"/>
    <col min="11" max="11" width="41.5703125" style="1" customWidth="1"/>
    <col min="12" max="12" width="9.140625" style="1" customWidth="1"/>
    <col min="13" max="13" width="5.42578125" style="1" customWidth="1"/>
    <col min="14" max="16384" width="9.140625" style="1"/>
  </cols>
  <sheetData>
    <row r="1" spans="1:13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9.5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7" t="s">
        <v>1236</v>
      </c>
      <c r="M2" s="65"/>
    </row>
    <row r="3" spans="1:13" x14ac:dyDescent="0.2">
      <c r="A3" s="65"/>
      <c r="B3" s="66" t="s">
        <v>13</v>
      </c>
      <c r="C3" s="66" t="s">
        <v>14</v>
      </c>
      <c r="D3" s="66" t="s">
        <v>15</v>
      </c>
      <c r="E3" s="66" t="s">
        <v>16</v>
      </c>
      <c r="F3" s="66" t="s">
        <v>17</v>
      </c>
      <c r="G3" s="66" t="s">
        <v>18</v>
      </c>
      <c r="H3" s="66" t="s">
        <v>19</v>
      </c>
      <c r="I3" s="66" t="s">
        <v>1347</v>
      </c>
      <c r="J3" s="66" t="s">
        <v>1348</v>
      </c>
      <c r="K3" s="66" t="s">
        <v>1349</v>
      </c>
      <c r="L3" s="66" t="s">
        <v>1350</v>
      </c>
      <c r="M3" s="65"/>
    </row>
    <row r="4" spans="1:13" ht="27.75" customHeight="1" x14ac:dyDescent="0.2">
      <c r="A4" s="70"/>
      <c r="B4" s="7" t="s">
        <v>2</v>
      </c>
      <c r="C4" s="7" t="s">
        <v>1225</v>
      </c>
      <c r="D4" s="126" t="s">
        <v>10</v>
      </c>
      <c r="E4" s="127" t="s">
        <v>1345</v>
      </c>
      <c r="F4" s="126" t="s">
        <v>1346</v>
      </c>
      <c r="G4" s="126" t="s">
        <v>1355</v>
      </c>
      <c r="H4" s="126" t="s">
        <v>1356</v>
      </c>
      <c r="I4" s="7" t="s">
        <v>519</v>
      </c>
      <c r="J4" s="7" t="s">
        <v>1224</v>
      </c>
      <c r="K4" s="7" t="s">
        <v>1223</v>
      </c>
      <c r="L4" s="7" t="s">
        <v>11</v>
      </c>
      <c r="M4" s="65"/>
    </row>
    <row r="5" spans="1:13" ht="111" customHeight="1" x14ac:dyDescent="0.2">
      <c r="A5" s="72" t="s">
        <v>1237</v>
      </c>
      <c r="B5" s="69" t="s">
        <v>12</v>
      </c>
      <c r="C5" s="69" t="s">
        <v>1311</v>
      </c>
      <c r="D5" s="69" t="s">
        <v>20</v>
      </c>
      <c r="E5" s="133"/>
      <c r="F5" s="69"/>
      <c r="G5" s="69"/>
      <c r="H5" s="69"/>
      <c r="I5" s="69" t="s">
        <v>1312</v>
      </c>
      <c r="J5" s="69" t="s">
        <v>1246</v>
      </c>
      <c r="K5" s="69" t="s">
        <v>1313</v>
      </c>
      <c r="L5" s="69" t="s">
        <v>1351</v>
      </c>
      <c r="M5" s="65"/>
    </row>
    <row r="6" spans="1:13" ht="129.75" customHeight="1" x14ac:dyDescent="0.2">
      <c r="A6" s="72" t="s">
        <v>1238</v>
      </c>
      <c r="B6" s="68" t="s">
        <v>5</v>
      </c>
      <c r="C6" s="68" t="s">
        <v>1314</v>
      </c>
      <c r="D6" s="68" t="s">
        <v>1241</v>
      </c>
      <c r="E6" s="134" t="s">
        <v>1352</v>
      </c>
      <c r="F6" s="68" t="s">
        <v>1357</v>
      </c>
      <c r="G6" s="68"/>
      <c r="H6" s="68"/>
      <c r="I6" s="68" t="s">
        <v>1315</v>
      </c>
      <c r="J6" s="68" t="s">
        <v>1244</v>
      </c>
      <c r="K6" s="68" t="s">
        <v>1244</v>
      </c>
      <c r="L6" s="68" t="s">
        <v>5</v>
      </c>
      <c r="M6" s="65"/>
    </row>
    <row r="7" spans="1:13" ht="135" customHeight="1" x14ac:dyDescent="0.2">
      <c r="A7" s="72" t="s">
        <v>1239</v>
      </c>
      <c r="B7" s="4" t="s">
        <v>5</v>
      </c>
      <c r="C7" s="4" t="s">
        <v>1316</v>
      </c>
      <c r="D7" s="4" t="s">
        <v>1241</v>
      </c>
      <c r="E7" s="135" t="s">
        <v>1352</v>
      </c>
      <c r="F7" s="4" t="s">
        <v>1358</v>
      </c>
      <c r="G7" s="4" t="s">
        <v>1353</v>
      </c>
      <c r="H7" s="4" t="s">
        <v>1354</v>
      </c>
      <c r="I7" s="4" t="s">
        <v>1317</v>
      </c>
      <c r="J7" s="4" t="s">
        <v>1360</v>
      </c>
      <c r="K7" s="4" t="s">
        <v>1318</v>
      </c>
      <c r="L7" s="4" t="s">
        <v>5</v>
      </c>
      <c r="M7" s="65"/>
    </row>
    <row r="8" spans="1:13" ht="89.25" customHeight="1" x14ac:dyDescent="0.2">
      <c r="A8" s="73" t="s">
        <v>1243</v>
      </c>
      <c r="B8" s="4" t="s">
        <v>5</v>
      </c>
      <c r="C8" s="4" t="s">
        <v>1240</v>
      </c>
      <c r="D8" s="4" t="s">
        <v>5</v>
      </c>
      <c r="E8" s="135"/>
      <c r="F8" s="4"/>
      <c r="G8" s="4"/>
      <c r="H8" s="4"/>
      <c r="I8" s="4" t="s">
        <v>1245</v>
      </c>
      <c r="J8" s="4" t="s">
        <v>1242</v>
      </c>
      <c r="K8" s="4" t="s">
        <v>1248</v>
      </c>
      <c r="L8" s="4" t="s">
        <v>5</v>
      </c>
      <c r="M8" s="65"/>
    </row>
    <row r="9" spans="1:13" ht="21" customHeight="1" x14ac:dyDescent="0.2">
      <c r="A9" s="72" t="s">
        <v>1247</v>
      </c>
      <c r="B9" s="68" t="s">
        <v>5</v>
      </c>
      <c r="C9" s="68" t="s">
        <v>5</v>
      </c>
      <c r="D9" s="68" t="s">
        <v>5</v>
      </c>
      <c r="E9" s="134" t="s">
        <v>5</v>
      </c>
      <c r="F9" s="68" t="s">
        <v>5</v>
      </c>
      <c r="G9" s="68" t="s">
        <v>5</v>
      </c>
      <c r="H9" s="68" t="s">
        <v>5</v>
      </c>
      <c r="I9" s="68" t="s">
        <v>5</v>
      </c>
      <c r="J9" s="68" t="s">
        <v>5</v>
      </c>
      <c r="K9" s="68" t="s">
        <v>5</v>
      </c>
      <c r="L9" s="68" t="s">
        <v>5</v>
      </c>
      <c r="M9" s="65"/>
    </row>
    <row r="10" spans="1:13" ht="17.25" customHeight="1" x14ac:dyDescent="0.2">
      <c r="A10" s="71"/>
      <c r="B10" s="2"/>
      <c r="C10" s="2" t="s">
        <v>6</v>
      </c>
      <c r="D10" s="2"/>
      <c r="E10" s="2"/>
      <c r="F10" s="2"/>
      <c r="G10" s="2"/>
      <c r="H10" s="2"/>
      <c r="I10" s="3" t="s">
        <v>7</v>
      </c>
      <c r="J10" s="3" t="s">
        <v>7</v>
      </c>
      <c r="K10" s="3" t="s">
        <v>7</v>
      </c>
      <c r="L10" s="3" t="s">
        <v>7</v>
      </c>
      <c r="M10" s="65"/>
    </row>
    <row r="11" spans="1:13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1:13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</sheetData>
  <pageMargins left="0.19685039370078741" right="0.19685039370078741" top="0.19685039370078741" bottom="0.19685039370078741" header="0.31496062992125984" footer="0.31496062992125984"/>
  <pageSetup paperSize="256" scale="28" fitToHeight="1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5"/>
  <sheetViews>
    <sheetView workbookViewId="0">
      <pane ySplit="1" topLeftCell="A2" activePane="bottomLeft" state="frozen"/>
      <selection pane="bottomLeft" activeCell="K27" sqref="K27"/>
    </sheetView>
  </sheetViews>
  <sheetFormatPr defaultRowHeight="11.25" x14ac:dyDescent="0.2"/>
  <cols>
    <col min="1" max="1" width="6.7109375" style="19" customWidth="1"/>
    <col min="2" max="2" width="25.42578125" style="5" customWidth="1"/>
    <col min="3" max="3" width="10.28515625" style="5" bestFit="1" customWidth="1"/>
    <col min="4" max="4" width="7.85546875" style="32" customWidth="1"/>
    <col min="5" max="5" width="6" style="19" customWidth="1"/>
    <col min="6" max="6" width="14.28515625" style="5" bestFit="1" customWidth="1"/>
    <col min="7" max="9" width="22.42578125" style="6" customWidth="1"/>
    <col min="10" max="11" width="9.140625" style="5"/>
    <col min="12" max="12" width="8.5703125" style="5" customWidth="1"/>
    <col min="13" max="13" width="19" style="5" customWidth="1"/>
    <col min="14" max="14" width="17" style="5" bestFit="1" customWidth="1"/>
    <col min="15" max="16384" width="9.140625" style="5"/>
  </cols>
  <sheetData>
    <row r="1" spans="1:14" s="19" customFormat="1" x14ac:dyDescent="0.2">
      <c r="A1" s="14" t="s">
        <v>2</v>
      </c>
      <c r="B1" s="15" t="s">
        <v>515</v>
      </c>
      <c r="C1" s="15" t="s">
        <v>516</v>
      </c>
      <c r="D1" s="16" t="s">
        <v>517</v>
      </c>
      <c r="E1" s="14" t="s">
        <v>518</v>
      </c>
      <c r="F1" s="14" t="s">
        <v>519</v>
      </c>
      <c r="G1" s="17" t="s">
        <v>520</v>
      </c>
      <c r="H1" s="17" t="s">
        <v>521</v>
      </c>
      <c r="I1" s="17" t="s">
        <v>11</v>
      </c>
      <c r="J1" s="5"/>
      <c r="K1" s="5"/>
      <c r="L1" s="5"/>
      <c r="M1" s="5"/>
      <c r="N1" s="18"/>
    </row>
    <row r="2" spans="1:14" x14ac:dyDescent="0.2">
      <c r="A2" s="20">
        <v>1</v>
      </c>
      <c r="B2" s="21" t="s">
        <v>527</v>
      </c>
      <c r="C2" s="21" t="s">
        <v>479</v>
      </c>
      <c r="D2" s="22"/>
      <c r="E2" s="20"/>
      <c r="F2" s="26">
        <v>0.71</v>
      </c>
      <c r="G2" s="24">
        <f>G3</f>
        <v>0</v>
      </c>
      <c r="H2" s="24">
        <v>0</v>
      </c>
      <c r="I2" s="24">
        <f>G2-H2</f>
        <v>0</v>
      </c>
      <c r="M2" s="5">
        <f>K1-L1</f>
        <v>0</v>
      </c>
    </row>
    <row r="3" spans="1:14" x14ac:dyDescent="0.2">
      <c r="A3" s="33">
        <v>2</v>
      </c>
      <c r="B3" s="34" t="s">
        <v>528</v>
      </c>
      <c r="C3" s="34" t="s">
        <v>479</v>
      </c>
      <c r="D3" s="35"/>
      <c r="E3" s="33"/>
      <c r="F3" s="36">
        <v>0.71</v>
      </c>
      <c r="G3" s="37">
        <f>G4</f>
        <v>0</v>
      </c>
      <c r="H3" s="37">
        <v>0</v>
      </c>
      <c r="I3" s="37"/>
    </row>
    <row r="4" spans="1:14" x14ac:dyDescent="0.2">
      <c r="A4" s="38">
        <v>3</v>
      </c>
      <c r="B4" s="39" t="s">
        <v>529</v>
      </c>
      <c r="C4" s="39" t="s">
        <v>479</v>
      </c>
      <c r="D4" s="40">
        <v>44728</v>
      </c>
      <c r="E4" s="38">
        <v>2022</v>
      </c>
      <c r="F4" s="41">
        <v>0.71</v>
      </c>
      <c r="G4" s="42">
        <f>IF($C4="РОССИЯ",IF(E4&gt;2018,F4/120*20,2),IF(C4="","Ошибка (нет страны рег.)",0))</f>
        <v>0</v>
      </c>
      <c r="H4" s="42"/>
      <c r="I4" s="42"/>
    </row>
    <row r="5" spans="1:14" x14ac:dyDescent="0.2">
      <c r="A5" s="20">
        <v>4</v>
      </c>
      <c r="B5" s="21" t="s">
        <v>30</v>
      </c>
      <c r="C5" s="21" t="s">
        <v>479</v>
      </c>
      <c r="D5" s="22"/>
      <c r="E5" s="20"/>
      <c r="F5" s="23">
        <v>6019.49</v>
      </c>
      <c r="G5" s="24">
        <f>G6+G8</f>
        <v>0</v>
      </c>
      <c r="H5" s="24">
        <v>0</v>
      </c>
      <c r="I5" s="24">
        <f t="shared" ref="I5:I64" si="0">G5-H5</f>
        <v>0</v>
      </c>
    </row>
    <row r="6" spans="1:14" x14ac:dyDescent="0.2">
      <c r="A6" s="33">
        <v>5</v>
      </c>
      <c r="B6" s="34" t="s">
        <v>31</v>
      </c>
      <c r="C6" s="34" t="s">
        <v>479</v>
      </c>
      <c r="D6" s="35"/>
      <c r="E6" s="33"/>
      <c r="F6" s="36">
        <v>1.53</v>
      </c>
      <c r="G6" s="37">
        <f>G7</f>
        <v>0</v>
      </c>
      <c r="H6" s="37">
        <v>0</v>
      </c>
      <c r="I6" s="37"/>
    </row>
    <row r="7" spans="1:14" x14ac:dyDescent="0.2">
      <c r="A7" s="38">
        <v>6</v>
      </c>
      <c r="B7" s="39" t="s">
        <v>530</v>
      </c>
      <c r="C7" s="39" t="s">
        <v>479</v>
      </c>
      <c r="D7" s="40">
        <v>44491</v>
      </c>
      <c r="E7" s="38" t="s">
        <v>531</v>
      </c>
      <c r="F7" s="41">
        <v>1.53</v>
      </c>
      <c r="G7" s="42">
        <f>IF($C7="РОССИЯ",IF(E7&gt;2018,F7/120*20,2),IF(C7="","Ошибка (нет страны рег.)",0))</f>
        <v>0</v>
      </c>
      <c r="H7" s="42"/>
      <c r="I7" s="42"/>
    </row>
    <row r="8" spans="1:14" x14ac:dyDescent="0.2">
      <c r="A8" s="33">
        <v>7</v>
      </c>
      <c r="B8" s="34" t="s">
        <v>32</v>
      </c>
      <c r="C8" s="34" t="s">
        <v>479</v>
      </c>
      <c r="D8" s="35"/>
      <c r="E8" s="33"/>
      <c r="F8" s="43">
        <v>6017.96</v>
      </c>
      <c r="G8" s="37">
        <f>G9</f>
        <v>0</v>
      </c>
      <c r="H8" s="37">
        <v>0</v>
      </c>
      <c r="I8" s="37"/>
    </row>
    <row r="9" spans="1:14" x14ac:dyDescent="0.2">
      <c r="A9" s="38">
        <v>8</v>
      </c>
      <c r="B9" s="39" t="s">
        <v>532</v>
      </c>
      <c r="C9" s="39" t="s">
        <v>479</v>
      </c>
      <c r="D9" s="40">
        <v>44152</v>
      </c>
      <c r="E9" s="38" t="s">
        <v>533</v>
      </c>
      <c r="F9" s="44">
        <v>6017.96</v>
      </c>
      <c r="G9" s="42">
        <f>IF($C9="РОССИЯ",IF(E9&gt;2018,F9/120*20,2),IF(C9="","Ошибка (нет страны рег.)",0))</f>
        <v>0</v>
      </c>
      <c r="H9" s="42"/>
      <c r="I9" s="42"/>
    </row>
    <row r="10" spans="1:14" x14ac:dyDescent="0.2">
      <c r="A10" s="20">
        <v>9</v>
      </c>
      <c r="B10" s="21" t="s">
        <v>33</v>
      </c>
      <c r="C10" s="21" t="s">
        <v>480</v>
      </c>
      <c r="D10" s="22"/>
      <c r="E10" s="20"/>
      <c r="F10" s="23">
        <v>32243.78</v>
      </c>
      <c r="G10" s="24">
        <f>G11</f>
        <v>5373.96</v>
      </c>
      <c r="H10" s="24">
        <v>5373.97</v>
      </c>
      <c r="I10" s="24">
        <f t="shared" si="0"/>
        <v>-1.0000000000218279E-2</v>
      </c>
    </row>
    <row r="11" spans="1:14" x14ac:dyDescent="0.2">
      <c r="A11" s="33">
        <v>10</v>
      </c>
      <c r="B11" s="34" t="s">
        <v>34</v>
      </c>
      <c r="C11" s="34" t="s">
        <v>480</v>
      </c>
      <c r="D11" s="35"/>
      <c r="E11" s="33"/>
      <c r="F11" s="43">
        <v>32243.78</v>
      </c>
      <c r="G11" s="37">
        <f>SUM(G12:G14)</f>
        <v>5373.96</v>
      </c>
      <c r="H11" s="37">
        <f>SUM(H12:H14)</f>
        <v>5373.9699999999993</v>
      </c>
      <c r="I11" s="37">
        <f>G11-H11</f>
        <v>-9.999999999308784E-3</v>
      </c>
    </row>
    <row r="12" spans="1:14" x14ac:dyDescent="0.2">
      <c r="A12" s="38">
        <v>11</v>
      </c>
      <c r="B12" s="39" t="s">
        <v>534</v>
      </c>
      <c r="C12" s="39" t="s">
        <v>480</v>
      </c>
      <c r="D12" s="40">
        <v>43920</v>
      </c>
      <c r="E12" s="38" t="s">
        <v>533</v>
      </c>
      <c r="F12" s="44">
        <v>15509.66</v>
      </c>
      <c r="G12" s="42">
        <f>IF($C12="РОССИЯ",IF(E12&gt;2018,ROUND(F12/120*20,2),ROUND(F12/118*18,2)),IF(C12="","Ошибка (нет страны рег.)",0))</f>
        <v>2584.94</v>
      </c>
      <c r="H12" s="42">
        <v>2584.9499999999998</v>
      </c>
      <c r="I12" s="42">
        <f>G12-H12</f>
        <v>-9.9999999997635314E-3</v>
      </c>
    </row>
    <row r="13" spans="1:14" x14ac:dyDescent="0.2">
      <c r="A13" s="38">
        <v>12</v>
      </c>
      <c r="B13" s="39" t="s">
        <v>535</v>
      </c>
      <c r="C13" s="39" t="s">
        <v>480</v>
      </c>
      <c r="D13" s="40">
        <v>43998</v>
      </c>
      <c r="E13" s="38" t="s">
        <v>533</v>
      </c>
      <c r="F13" s="44">
        <v>6322.94</v>
      </c>
      <c r="G13" s="42">
        <f>IF($C13="РОССИЯ",IF(E13&gt;2018,ROUND(F13/120*20,2),ROUND(F13/118*18,2)),IF(C13="","Ошибка (нет страны рег.)",0))</f>
        <v>1053.82</v>
      </c>
      <c r="H13" s="42">
        <v>1053.82</v>
      </c>
      <c r="I13" s="42">
        <f>G13-H13</f>
        <v>0</v>
      </c>
    </row>
    <row r="14" spans="1:14" x14ac:dyDescent="0.2">
      <c r="A14" s="38">
        <v>13</v>
      </c>
      <c r="B14" s="39" t="s">
        <v>536</v>
      </c>
      <c r="C14" s="39" t="s">
        <v>480</v>
      </c>
      <c r="D14" s="40">
        <v>44001</v>
      </c>
      <c r="E14" s="38" t="s">
        <v>533</v>
      </c>
      <c r="F14" s="44">
        <v>10411.18</v>
      </c>
      <c r="G14" s="42">
        <f>IF($C14="РОССИЯ",IF(E14&gt;2018,ROUND(F14/120*20,2),ROUND(F14/118*18,2)),IF(C14="","Ошибка (нет страны рег.)",0))</f>
        <v>1735.2</v>
      </c>
      <c r="H14" s="42">
        <v>1735.2</v>
      </c>
      <c r="I14" s="42">
        <f>G14-H14</f>
        <v>0</v>
      </c>
    </row>
    <row r="15" spans="1:14" x14ac:dyDescent="0.2">
      <c r="A15" s="20">
        <v>14</v>
      </c>
      <c r="B15" s="21" t="s">
        <v>35</v>
      </c>
      <c r="C15" s="21" t="s">
        <v>480</v>
      </c>
      <c r="D15" s="22"/>
      <c r="E15" s="20"/>
      <c r="F15" s="23">
        <v>244868.42</v>
      </c>
      <c r="G15" s="24">
        <f>G16+G18</f>
        <v>40811.4</v>
      </c>
      <c r="H15" s="24">
        <v>40811.42</v>
      </c>
      <c r="I15" s="24">
        <f t="shared" si="0"/>
        <v>-1.9999999996798579E-2</v>
      </c>
    </row>
    <row r="16" spans="1:14" x14ac:dyDescent="0.2">
      <c r="A16" s="33">
        <v>15</v>
      </c>
      <c r="B16" s="34" t="s">
        <v>36</v>
      </c>
      <c r="C16" s="34" t="s">
        <v>480</v>
      </c>
      <c r="D16" s="35"/>
      <c r="E16" s="33"/>
      <c r="F16" s="43">
        <v>4868.42</v>
      </c>
      <c r="G16" s="37">
        <f>G17</f>
        <v>811.4</v>
      </c>
      <c r="H16" s="37">
        <f>H17</f>
        <v>811.4</v>
      </c>
      <c r="I16" s="37">
        <f>I17</f>
        <v>0</v>
      </c>
    </row>
    <row r="17" spans="1:9" x14ac:dyDescent="0.2">
      <c r="A17" s="38">
        <v>16</v>
      </c>
      <c r="B17" s="39" t="s">
        <v>537</v>
      </c>
      <c r="C17" s="39" t="s">
        <v>480</v>
      </c>
      <c r="D17" s="40">
        <v>43682</v>
      </c>
      <c r="E17" s="38" t="s">
        <v>538</v>
      </c>
      <c r="F17" s="44">
        <v>4868.42</v>
      </c>
      <c r="G17" s="42">
        <f>IF($C17="РОССИЯ",IF(E17&gt;2018,ROUND(F17/120*20,2),ROUND(F17/118*18,2)),IF(C17="","Ошибка (нет страны рег.)",0))</f>
        <v>811.4</v>
      </c>
      <c r="H17" s="42">
        <v>811.4</v>
      </c>
      <c r="I17" s="42">
        <f>G17-H17</f>
        <v>0</v>
      </c>
    </row>
    <row r="18" spans="1:9" x14ac:dyDescent="0.2">
      <c r="A18" s="33">
        <v>17</v>
      </c>
      <c r="B18" s="34" t="s">
        <v>539</v>
      </c>
      <c r="C18" s="34" t="s">
        <v>480</v>
      </c>
      <c r="D18" s="35"/>
      <c r="E18" s="33"/>
      <c r="F18" s="43">
        <v>240000</v>
      </c>
      <c r="G18" s="37">
        <f>G19</f>
        <v>40000</v>
      </c>
      <c r="H18" s="37">
        <f>H19</f>
        <v>40000.019999999997</v>
      </c>
      <c r="I18" s="37">
        <f>I19</f>
        <v>-1.9999999996798579E-2</v>
      </c>
    </row>
    <row r="19" spans="1:9" x14ac:dyDescent="0.2">
      <c r="A19" s="38">
        <v>18</v>
      </c>
      <c r="B19" s="39" t="s">
        <v>540</v>
      </c>
      <c r="C19" s="39" t="s">
        <v>480</v>
      </c>
      <c r="D19" s="40">
        <v>44739</v>
      </c>
      <c r="E19" s="38" t="s">
        <v>541</v>
      </c>
      <c r="F19" s="44">
        <v>240000</v>
      </c>
      <c r="G19" s="42">
        <f>IF($C19="РОССИЯ",IF(E19&gt;2018,ROUND(F19/120*20,2),ROUND(F19/118*18,2)),IF(C19="","Ошибка (нет страны рег.)",0))</f>
        <v>40000</v>
      </c>
      <c r="H19" s="42">
        <v>40000.019999999997</v>
      </c>
      <c r="I19" s="42">
        <f>G19-H19</f>
        <v>-1.9999999996798579E-2</v>
      </c>
    </row>
    <row r="20" spans="1:9" x14ac:dyDescent="0.2">
      <c r="A20" s="20">
        <v>19</v>
      </c>
      <c r="B20" s="21" t="s">
        <v>37</v>
      </c>
      <c r="C20" s="21" t="s">
        <v>542</v>
      </c>
      <c r="D20" s="22"/>
      <c r="E20" s="20"/>
      <c r="F20" s="23">
        <v>30284.78</v>
      </c>
      <c r="G20" s="24" t="str">
        <f>G21</f>
        <v>Ошибка (нет страны рег.)</v>
      </c>
      <c r="H20" s="24">
        <v>0</v>
      </c>
      <c r="I20" s="24" t="s">
        <v>3</v>
      </c>
    </row>
    <row r="21" spans="1:9" x14ac:dyDescent="0.2">
      <c r="A21" s="33">
        <v>20</v>
      </c>
      <c r="B21" s="34" t="s">
        <v>38</v>
      </c>
      <c r="C21" s="34" t="s">
        <v>542</v>
      </c>
      <c r="D21" s="35"/>
      <c r="E21" s="33"/>
      <c r="F21" s="43">
        <v>30284.78</v>
      </c>
      <c r="G21" s="37" t="str">
        <f>G22</f>
        <v>Ошибка (нет страны рег.)</v>
      </c>
      <c r="H21" s="37">
        <v>0</v>
      </c>
      <c r="I21" s="37"/>
    </row>
    <row r="22" spans="1:9" x14ac:dyDescent="0.2">
      <c r="A22" s="38">
        <v>21</v>
      </c>
      <c r="B22" s="39" t="s">
        <v>543</v>
      </c>
      <c r="C22" s="39"/>
      <c r="D22" s="40">
        <v>43795</v>
      </c>
      <c r="E22" s="38" t="s">
        <v>538</v>
      </c>
      <c r="F22" s="44">
        <v>30284.78</v>
      </c>
      <c r="G22" s="45" t="str">
        <f>IF($C22="РОССИЯ",IF(E22&gt;2018,F22/120*20,2),IF(C22="","Ошибка (нет страны рег.)",0))</f>
        <v>Ошибка (нет страны рег.)</v>
      </c>
      <c r="H22" s="45"/>
      <c r="I22" s="45" t="s">
        <v>3</v>
      </c>
    </row>
    <row r="23" spans="1:9" x14ac:dyDescent="0.2">
      <c r="A23" s="20">
        <v>22</v>
      </c>
      <c r="B23" s="21" t="s">
        <v>39</v>
      </c>
      <c r="C23" s="21" t="s">
        <v>480</v>
      </c>
      <c r="D23" s="22"/>
      <c r="E23" s="20"/>
      <c r="F23" s="23">
        <v>263602.24</v>
      </c>
      <c r="G23" s="24">
        <f>G24</f>
        <v>43933.71</v>
      </c>
      <c r="H23" s="24">
        <v>43933.71</v>
      </c>
      <c r="I23" s="24">
        <f t="shared" si="0"/>
        <v>0</v>
      </c>
    </row>
    <row r="24" spans="1:9" x14ac:dyDescent="0.2">
      <c r="A24" s="33">
        <v>23</v>
      </c>
      <c r="B24" s="34" t="s">
        <v>544</v>
      </c>
      <c r="C24" s="34" t="s">
        <v>480</v>
      </c>
      <c r="D24" s="35"/>
      <c r="E24" s="33"/>
      <c r="F24" s="43">
        <v>263602.24</v>
      </c>
      <c r="G24" s="37">
        <f>G25</f>
        <v>43933.71</v>
      </c>
      <c r="H24" s="37">
        <f>H25</f>
        <v>43933.71</v>
      </c>
      <c r="I24" s="37">
        <f>I25</f>
        <v>0</v>
      </c>
    </row>
    <row r="25" spans="1:9" x14ac:dyDescent="0.2">
      <c r="A25" s="38">
        <v>24</v>
      </c>
      <c r="B25" s="39" t="s">
        <v>545</v>
      </c>
      <c r="C25" s="39" t="s">
        <v>480</v>
      </c>
      <c r="D25" s="40">
        <v>44735</v>
      </c>
      <c r="E25" s="38" t="s">
        <v>541</v>
      </c>
      <c r="F25" s="44">
        <v>263602.24</v>
      </c>
      <c r="G25" s="42">
        <f>IF($C25="РОССИЯ",IF(E25&gt;2018,ROUND(F25/120*20,2),ROUND(F25/118*18,2)),IF(C25="","Ошибка (нет страны рег.)",0))</f>
        <v>43933.71</v>
      </c>
      <c r="H25" s="42">
        <v>43933.71</v>
      </c>
      <c r="I25" s="42">
        <f>G25-H25</f>
        <v>0</v>
      </c>
    </row>
    <row r="26" spans="1:9" x14ac:dyDescent="0.2">
      <c r="A26" s="20">
        <v>25</v>
      </c>
      <c r="B26" s="21" t="s">
        <v>546</v>
      </c>
      <c r="C26" s="21" t="s">
        <v>480</v>
      </c>
      <c r="D26" s="22"/>
      <c r="E26" s="20"/>
      <c r="F26" s="23">
        <v>2777028.58</v>
      </c>
      <c r="G26" s="24">
        <f>G27</f>
        <v>462838.1</v>
      </c>
      <c r="H26" s="24">
        <v>462838.1</v>
      </c>
      <c r="I26" s="24">
        <f t="shared" si="0"/>
        <v>0</v>
      </c>
    </row>
    <row r="27" spans="1:9" x14ac:dyDescent="0.2">
      <c r="A27" s="33">
        <v>26</v>
      </c>
      <c r="B27" s="34" t="s">
        <v>547</v>
      </c>
      <c r="C27" s="34" t="s">
        <v>480</v>
      </c>
      <c r="D27" s="35"/>
      <c r="E27" s="33"/>
      <c r="F27" s="43">
        <v>2777028.58</v>
      </c>
      <c r="G27" s="37">
        <f>SUM(G28:G29)</f>
        <v>462838.1</v>
      </c>
      <c r="H27" s="37">
        <f t="shared" ref="H27:I27" si="1">SUM(H28:H29)</f>
        <v>77139.69</v>
      </c>
      <c r="I27" s="37">
        <f t="shared" si="1"/>
        <v>385698.41000000003</v>
      </c>
    </row>
    <row r="28" spans="1:9" x14ac:dyDescent="0.2">
      <c r="A28" s="38">
        <v>27</v>
      </c>
      <c r="B28" s="39" t="s">
        <v>548</v>
      </c>
      <c r="C28" s="39" t="s">
        <v>480</v>
      </c>
      <c r="D28" s="40">
        <v>44735</v>
      </c>
      <c r="E28" s="38" t="s">
        <v>541</v>
      </c>
      <c r="F28" s="44">
        <v>2310000</v>
      </c>
      <c r="G28" s="42">
        <f>IF($C28="РОССИЯ",IF(E28&gt;2018,ROUND(F28/120*20,2),ROUND(F28/118*18,2)),IF(C28="","Ошибка (нет страны рег.)",0))</f>
        <v>385000</v>
      </c>
      <c r="H28" s="42">
        <f>IF($C28="РОССИЯ",IF(F28&gt;2018,ROUND(G28/120*20,2),ROUND(G28/118*18,2)),IF(D28="","Ошибка (нет страны рег.)",0))</f>
        <v>64166.67</v>
      </c>
      <c r="I28" s="42">
        <f t="shared" ref="I28:I29" si="2">G28-H28</f>
        <v>320833.33</v>
      </c>
    </row>
    <row r="29" spans="1:9" x14ac:dyDescent="0.2">
      <c r="A29" s="38">
        <v>28</v>
      </c>
      <c r="B29" s="39" t="s">
        <v>549</v>
      </c>
      <c r="C29" s="39" t="s">
        <v>480</v>
      </c>
      <c r="D29" s="40">
        <v>44736</v>
      </c>
      <c r="E29" s="38" t="s">
        <v>541</v>
      </c>
      <c r="F29" s="44">
        <v>467028.58</v>
      </c>
      <c r="G29" s="42">
        <f>IF($C29="РОССИЯ",IF(E29&gt;2018,ROUND(F29/120*20,2),ROUND(F29/118*18,2)),IF(C29="","Ошибка (нет страны рег.)",0))</f>
        <v>77838.100000000006</v>
      </c>
      <c r="H29" s="42">
        <f>IF($C29="РОССИЯ",IF(F29&gt;2018,ROUND(G29/120*20,2),ROUND(G29/118*18,2)),IF(D29="","Ошибка (нет страны рег.)",0))</f>
        <v>12973.02</v>
      </c>
      <c r="I29" s="42">
        <f t="shared" si="2"/>
        <v>64865.08</v>
      </c>
    </row>
    <row r="30" spans="1:9" x14ac:dyDescent="0.2">
      <c r="A30" s="20">
        <v>29</v>
      </c>
      <c r="B30" s="21" t="s">
        <v>40</v>
      </c>
      <c r="C30" s="21" t="s">
        <v>480</v>
      </c>
      <c r="D30" s="22"/>
      <c r="E30" s="20"/>
      <c r="F30" s="26">
        <v>86.04</v>
      </c>
      <c r="G30" s="24">
        <f>G31</f>
        <v>14.34</v>
      </c>
      <c r="H30" s="24">
        <v>14.34</v>
      </c>
      <c r="I30" s="24">
        <f t="shared" si="0"/>
        <v>0</v>
      </c>
    </row>
    <row r="31" spans="1:9" x14ac:dyDescent="0.2">
      <c r="A31" s="33">
        <v>30</v>
      </c>
      <c r="B31" s="34" t="s">
        <v>41</v>
      </c>
      <c r="C31" s="34" t="s">
        <v>480</v>
      </c>
      <c r="D31" s="35"/>
      <c r="E31" s="33"/>
      <c r="F31" s="36">
        <v>86.04</v>
      </c>
      <c r="G31" s="37">
        <f>G32</f>
        <v>14.34</v>
      </c>
      <c r="H31" s="37">
        <v>0</v>
      </c>
      <c r="I31" s="37"/>
    </row>
    <row r="32" spans="1:9" x14ac:dyDescent="0.2">
      <c r="A32" s="38">
        <v>31</v>
      </c>
      <c r="B32" s="39" t="s">
        <v>550</v>
      </c>
      <c r="C32" s="39" t="s">
        <v>480</v>
      </c>
      <c r="D32" s="40">
        <v>43719</v>
      </c>
      <c r="E32" s="38" t="s">
        <v>538</v>
      </c>
      <c r="F32" s="41">
        <v>86.04</v>
      </c>
      <c r="G32" s="42">
        <f>IF($C32="РОССИЯ",IF(E32&gt;2018,ROUND(F32/120*20,2),ROUND(F32/118*18,2)),IF(C32="","Ошибка (нет страны рег.)",0))</f>
        <v>14.34</v>
      </c>
      <c r="H32" s="42"/>
      <c r="I32" s="42"/>
    </row>
    <row r="33" spans="1:9" x14ac:dyDescent="0.2">
      <c r="A33" s="20">
        <v>32</v>
      </c>
      <c r="B33" s="21" t="s">
        <v>42</v>
      </c>
      <c r="C33" s="21" t="s">
        <v>480</v>
      </c>
      <c r="D33" s="22"/>
      <c r="E33" s="20"/>
      <c r="F33" s="23">
        <v>65661.48</v>
      </c>
      <c r="G33" s="24">
        <f>G34+G36+G38</f>
        <v>10943.58</v>
      </c>
      <c r="H33" s="24">
        <v>10943.58</v>
      </c>
      <c r="I33" s="24">
        <f t="shared" si="0"/>
        <v>0</v>
      </c>
    </row>
    <row r="34" spans="1:9" x14ac:dyDescent="0.2">
      <c r="A34" s="33">
        <v>33</v>
      </c>
      <c r="B34" s="34" t="s">
        <v>43</v>
      </c>
      <c r="C34" s="34" t="s">
        <v>480</v>
      </c>
      <c r="D34" s="35"/>
      <c r="E34" s="33"/>
      <c r="F34" s="43">
        <v>6500</v>
      </c>
      <c r="G34" s="37">
        <f>G35</f>
        <v>1083.33</v>
      </c>
      <c r="H34" s="37">
        <v>0</v>
      </c>
      <c r="I34" s="37"/>
    </row>
    <row r="35" spans="1:9" x14ac:dyDescent="0.2">
      <c r="A35" s="38">
        <v>34</v>
      </c>
      <c r="B35" s="39" t="s">
        <v>551</v>
      </c>
      <c r="C35" s="39" t="s">
        <v>480</v>
      </c>
      <c r="D35" s="40">
        <v>44347</v>
      </c>
      <c r="E35" s="38" t="s">
        <v>531</v>
      </c>
      <c r="F35" s="44">
        <v>6500</v>
      </c>
      <c r="G35" s="42">
        <f>IF($C35="РОССИЯ",IF(E35&gt;2018,ROUND(F35/120*20,2),ROUND(F35/118*18,2)),IF(C35="","Ошибка (нет страны рег.)",0))</f>
        <v>1083.33</v>
      </c>
      <c r="H35" s="42"/>
      <c r="I35" s="42"/>
    </row>
    <row r="36" spans="1:9" x14ac:dyDescent="0.2">
      <c r="A36" s="33">
        <v>35</v>
      </c>
      <c r="B36" s="34" t="s">
        <v>44</v>
      </c>
      <c r="C36" s="34" t="s">
        <v>480</v>
      </c>
      <c r="D36" s="35"/>
      <c r="E36" s="33"/>
      <c r="F36" s="43">
        <v>59125.08</v>
      </c>
      <c r="G36" s="37">
        <f>G37</f>
        <v>9854.18</v>
      </c>
      <c r="H36" s="37">
        <v>0</v>
      </c>
      <c r="I36" s="37"/>
    </row>
    <row r="37" spans="1:9" x14ac:dyDescent="0.2">
      <c r="A37" s="38">
        <v>36</v>
      </c>
      <c r="B37" s="39" t="s">
        <v>552</v>
      </c>
      <c r="C37" s="39" t="s">
        <v>480</v>
      </c>
      <c r="D37" s="40">
        <v>44711</v>
      </c>
      <c r="E37" s="38" t="s">
        <v>541</v>
      </c>
      <c r="F37" s="44">
        <v>59125.08</v>
      </c>
      <c r="G37" s="42">
        <f>IF($C37="РОССИЯ",IF(E37&gt;2018,ROUND(F37/120*20,2),ROUND(F37/118*18,2)),IF(C37="","Ошибка (нет страны рег.)",0))</f>
        <v>9854.18</v>
      </c>
      <c r="H37" s="42"/>
      <c r="I37" s="42"/>
    </row>
    <row r="38" spans="1:9" x14ac:dyDescent="0.2">
      <c r="A38" s="33">
        <v>37</v>
      </c>
      <c r="B38" s="34" t="s">
        <v>45</v>
      </c>
      <c r="C38" s="34" t="s">
        <v>480</v>
      </c>
      <c r="D38" s="35"/>
      <c r="E38" s="33"/>
      <c r="F38" s="36">
        <v>36.4</v>
      </c>
      <c r="G38" s="37">
        <f>G39</f>
        <v>6.07</v>
      </c>
      <c r="H38" s="37">
        <v>0</v>
      </c>
      <c r="I38" s="37"/>
    </row>
    <row r="39" spans="1:9" x14ac:dyDescent="0.2">
      <c r="A39" s="38">
        <v>38</v>
      </c>
      <c r="B39" s="39" t="s">
        <v>553</v>
      </c>
      <c r="C39" s="39" t="s">
        <v>480</v>
      </c>
      <c r="D39" s="40">
        <v>44678</v>
      </c>
      <c r="E39" s="38" t="s">
        <v>541</v>
      </c>
      <c r="F39" s="41">
        <v>36.4</v>
      </c>
      <c r="G39" s="42">
        <f>IF($C39="РОССИЯ",IF(E39&gt;2018,ROUND(F39/120*20,2),ROUND(F39/118*18,2)),IF(C39="","Ошибка (нет страны рег.)",0))</f>
        <v>6.07</v>
      </c>
      <c r="H39" s="42"/>
      <c r="I39" s="42"/>
    </row>
    <row r="40" spans="1:9" x14ac:dyDescent="0.2">
      <c r="A40" s="20">
        <v>39</v>
      </c>
      <c r="B40" s="21" t="s">
        <v>46</v>
      </c>
      <c r="C40" s="21" t="s">
        <v>480</v>
      </c>
      <c r="D40" s="22"/>
      <c r="E40" s="20"/>
      <c r="F40" s="23">
        <v>11506.67</v>
      </c>
      <c r="G40" s="24">
        <f>G41</f>
        <v>1917.78</v>
      </c>
      <c r="H40" s="24">
        <v>1917.78</v>
      </c>
      <c r="I40" s="24">
        <f t="shared" si="0"/>
        <v>0</v>
      </c>
    </row>
    <row r="41" spans="1:9" x14ac:dyDescent="0.2">
      <c r="A41" s="33">
        <v>40</v>
      </c>
      <c r="B41" s="34" t="s">
        <v>36</v>
      </c>
      <c r="C41" s="34" t="s">
        <v>480</v>
      </c>
      <c r="D41" s="35"/>
      <c r="E41" s="33"/>
      <c r="F41" s="43">
        <v>11506.67</v>
      </c>
      <c r="G41" s="37">
        <f>G42</f>
        <v>1917.78</v>
      </c>
      <c r="H41" s="37">
        <v>0</v>
      </c>
      <c r="I41" s="37"/>
    </row>
    <row r="42" spans="1:9" x14ac:dyDescent="0.2">
      <c r="A42" s="38">
        <v>41</v>
      </c>
      <c r="B42" s="39" t="s">
        <v>554</v>
      </c>
      <c r="C42" s="39" t="s">
        <v>480</v>
      </c>
      <c r="D42" s="40">
        <v>43691</v>
      </c>
      <c r="E42" s="38" t="s">
        <v>538</v>
      </c>
      <c r="F42" s="44">
        <v>11506.67</v>
      </c>
      <c r="G42" s="42">
        <f>IF($C42="РОССИЯ",IF(E42&gt;2018,ROUND(F42/120*20,2),ROUND(F42/118*18,2)),IF(C42="","Ошибка (нет страны рег.)",0))</f>
        <v>1917.78</v>
      </c>
      <c r="H42" s="42"/>
      <c r="I42" s="42"/>
    </row>
    <row r="43" spans="1:9" x14ac:dyDescent="0.2">
      <c r="A43" s="20">
        <v>42</v>
      </c>
      <c r="B43" s="21" t="s">
        <v>481</v>
      </c>
      <c r="C43" s="21" t="s">
        <v>480</v>
      </c>
      <c r="D43" s="22"/>
      <c r="E43" s="20"/>
      <c r="F43" s="23">
        <v>1138.56</v>
      </c>
      <c r="G43" s="24">
        <f>G44</f>
        <v>189.76</v>
      </c>
      <c r="H43" s="24">
        <v>189.76</v>
      </c>
      <c r="I43" s="24">
        <f t="shared" si="0"/>
        <v>0</v>
      </c>
    </row>
    <row r="44" spans="1:9" x14ac:dyDescent="0.2">
      <c r="A44" s="33">
        <v>43</v>
      </c>
      <c r="B44" s="34" t="s">
        <v>482</v>
      </c>
      <c r="C44" s="34" t="s">
        <v>480</v>
      </c>
      <c r="D44" s="35"/>
      <c r="E44" s="33"/>
      <c r="F44" s="43">
        <v>1138.56</v>
      </c>
      <c r="G44" s="37">
        <f>G45</f>
        <v>189.76</v>
      </c>
      <c r="H44" s="37">
        <v>0</v>
      </c>
      <c r="I44" s="37"/>
    </row>
    <row r="45" spans="1:9" x14ac:dyDescent="0.2">
      <c r="A45" s="38">
        <v>44</v>
      </c>
      <c r="B45" s="39" t="s">
        <v>555</v>
      </c>
      <c r="C45" s="39" t="s">
        <v>480</v>
      </c>
      <c r="D45" s="40">
        <v>44595</v>
      </c>
      <c r="E45" s="38" t="s">
        <v>541</v>
      </c>
      <c r="F45" s="44">
        <v>1138.56</v>
      </c>
      <c r="G45" s="42">
        <f>IF($C45="РОССИЯ",IF(E45&gt;2018,ROUND(F45/120*20,2),ROUND(F45/118*18,2)),IF(C45="","Ошибка (нет страны рег.)",0))</f>
        <v>189.76</v>
      </c>
      <c r="H45" s="42"/>
      <c r="I45" s="42"/>
    </row>
    <row r="46" spans="1:9" x14ac:dyDescent="0.2">
      <c r="A46" s="20">
        <v>45</v>
      </c>
      <c r="B46" s="21" t="s">
        <v>483</v>
      </c>
      <c r="C46" s="21" t="s">
        <v>480</v>
      </c>
      <c r="D46" s="22"/>
      <c r="E46" s="20"/>
      <c r="F46" s="23">
        <v>1195975.0900000001</v>
      </c>
      <c r="G46" s="24">
        <f>G47</f>
        <v>199329.18</v>
      </c>
      <c r="H46" s="24">
        <v>199329.18</v>
      </c>
      <c r="I46" s="24">
        <f t="shared" si="0"/>
        <v>0</v>
      </c>
    </row>
    <row r="47" spans="1:9" x14ac:dyDescent="0.2">
      <c r="A47" s="33">
        <v>46</v>
      </c>
      <c r="B47" s="34" t="s">
        <v>484</v>
      </c>
      <c r="C47" s="34" t="s">
        <v>480</v>
      </c>
      <c r="D47" s="35"/>
      <c r="E47" s="33"/>
      <c r="F47" s="43">
        <v>1195975.0900000001</v>
      </c>
      <c r="G47" s="37">
        <f>G48</f>
        <v>199329.18</v>
      </c>
      <c r="H47" s="37">
        <v>0</v>
      </c>
      <c r="I47" s="37"/>
    </row>
    <row r="48" spans="1:9" x14ac:dyDescent="0.2">
      <c r="A48" s="38">
        <v>47</v>
      </c>
      <c r="B48" s="39" t="s">
        <v>556</v>
      </c>
      <c r="C48" s="39" t="s">
        <v>480</v>
      </c>
      <c r="D48" s="40">
        <v>44559</v>
      </c>
      <c r="E48" s="38" t="s">
        <v>531</v>
      </c>
      <c r="F48" s="44">
        <v>1195975.0900000001</v>
      </c>
      <c r="G48" s="42">
        <f>IF($C48="РОССИЯ",IF(E48&gt;2018,ROUND(F48/120*20,2),ROUND(F48/118*18,2)),IF(C48="","Ошибка (нет страны рег.)",0))</f>
        <v>199329.18</v>
      </c>
      <c r="H48" s="42"/>
      <c r="I48" s="42"/>
    </row>
    <row r="49" spans="1:9" x14ac:dyDescent="0.2">
      <c r="A49" s="20">
        <v>48</v>
      </c>
      <c r="B49" s="21" t="s">
        <v>47</v>
      </c>
      <c r="C49" s="21" t="s">
        <v>480</v>
      </c>
      <c r="D49" s="22"/>
      <c r="E49" s="20"/>
      <c r="F49" s="23">
        <v>3744081.18</v>
      </c>
      <c r="G49" s="24">
        <f>G50+G54+G56</f>
        <v>624013.53</v>
      </c>
      <c r="H49" s="24">
        <v>624013.53</v>
      </c>
      <c r="I49" s="24">
        <f t="shared" si="0"/>
        <v>0</v>
      </c>
    </row>
    <row r="50" spans="1:9" x14ac:dyDescent="0.2">
      <c r="A50" s="33">
        <v>49</v>
      </c>
      <c r="B50" s="34" t="s">
        <v>48</v>
      </c>
      <c r="C50" s="34" t="s">
        <v>480</v>
      </c>
      <c r="D50" s="35"/>
      <c r="E50" s="33"/>
      <c r="F50" s="43">
        <v>157167.84</v>
      </c>
      <c r="G50" s="37">
        <f>SUM(G51:G53)</f>
        <v>26194.639999999999</v>
      </c>
      <c r="H50" s="37">
        <v>0</v>
      </c>
      <c r="I50" s="37"/>
    </row>
    <row r="51" spans="1:9" x14ac:dyDescent="0.2">
      <c r="A51" s="38">
        <v>50</v>
      </c>
      <c r="B51" s="39" t="s">
        <v>557</v>
      </c>
      <c r="C51" s="39" t="s">
        <v>480</v>
      </c>
      <c r="D51" s="40">
        <v>44608</v>
      </c>
      <c r="E51" s="38" t="s">
        <v>541</v>
      </c>
      <c r="F51" s="44">
        <v>1050</v>
      </c>
      <c r="G51" s="42">
        <f>IF($C51="РОССИЯ",IF(E51&gt;2018,ROUND(F51/120*20,2),ROUND(F51/118*18,2)),IF(C51="","Ошибка (нет страны рег.)",0))</f>
        <v>175</v>
      </c>
      <c r="H51" s="42"/>
      <c r="I51" s="42"/>
    </row>
    <row r="52" spans="1:9" x14ac:dyDescent="0.2">
      <c r="A52" s="38">
        <v>51</v>
      </c>
      <c r="B52" s="39" t="s">
        <v>558</v>
      </c>
      <c r="C52" s="39" t="s">
        <v>480</v>
      </c>
      <c r="D52" s="40">
        <v>44551</v>
      </c>
      <c r="E52" s="38" t="s">
        <v>531</v>
      </c>
      <c r="F52" s="44">
        <v>48684.07</v>
      </c>
      <c r="G52" s="42">
        <f>IF($C52="РОССИЯ",IF(E52&gt;2018,ROUND(F52/120*20,2),ROUND(F52/118*18,2)),IF(C52="","Ошибка (нет страны рег.)",0))</f>
        <v>8114.01</v>
      </c>
      <c r="H52" s="42"/>
      <c r="I52" s="42"/>
    </row>
    <row r="53" spans="1:9" x14ac:dyDescent="0.2">
      <c r="A53" s="38">
        <v>52</v>
      </c>
      <c r="B53" s="39" t="s">
        <v>559</v>
      </c>
      <c r="C53" s="39" t="s">
        <v>480</v>
      </c>
      <c r="D53" s="40">
        <v>44631</v>
      </c>
      <c r="E53" s="38" t="s">
        <v>541</v>
      </c>
      <c r="F53" s="44">
        <v>107433.77</v>
      </c>
      <c r="G53" s="42">
        <f>IF($C53="РОССИЯ",IF(E53&gt;2018,ROUND(F53/120*20,2),ROUND(F53/118*18,2)),IF(C53="","Ошибка (нет страны рег.)",0))</f>
        <v>17905.63</v>
      </c>
      <c r="H53" s="42"/>
      <c r="I53" s="42"/>
    </row>
    <row r="54" spans="1:9" x14ac:dyDescent="0.2">
      <c r="A54" s="33">
        <v>53</v>
      </c>
      <c r="B54" s="34" t="s">
        <v>560</v>
      </c>
      <c r="C54" s="34" t="s">
        <v>480</v>
      </c>
      <c r="D54" s="35"/>
      <c r="E54" s="33"/>
      <c r="F54" s="43">
        <v>3202244.14</v>
      </c>
      <c r="G54" s="37">
        <f>G55</f>
        <v>533707.36</v>
      </c>
      <c r="H54" s="37">
        <v>0</v>
      </c>
      <c r="I54" s="37"/>
    </row>
    <row r="55" spans="1:9" x14ac:dyDescent="0.2">
      <c r="A55" s="38">
        <v>54</v>
      </c>
      <c r="B55" s="39" t="s">
        <v>561</v>
      </c>
      <c r="C55" s="39" t="s">
        <v>480</v>
      </c>
      <c r="D55" s="40">
        <v>44742</v>
      </c>
      <c r="E55" s="38" t="s">
        <v>541</v>
      </c>
      <c r="F55" s="44">
        <v>3202244.14</v>
      </c>
      <c r="G55" s="42">
        <f>IF($C55="РОССИЯ",IF(E55&gt;2018,ROUND(F55/120*20,2),ROUND(F55/118*18,2)),IF(C55="","Ошибка (нет страны рег.)",0))</f>
        <v>533707.36</v>
      </c>
      <c r="H55" s="42"/>
      <c r="I55" s="42"/>
    </row>
    <row r="56" spans="1:9" x14ac:dyDescent="0.2">
      <c r="A56" s="33">
        <v>55</v>
      </c>
      <c r="B56" s="34" t="s">
        <v>562</v>
      </c>
      <c r="C56" s="34" t="s">
        <v>480</v>
      </c>
      <c r="D56" s="35"/>
      <c r="E56" s="33"/>
      <c r="F56" s="43">
        <v>384669.2</v>
      </c>
      <c r="G56" s="37">
        <f>G57</f>
        <v>64111.53</v>
      </c>
      <c r="H56" s="37">
        <v>0</v>
      </c>
      <c r="I56" s="37"/>
    </row>
    <row r="57" spans="1:9" x14ac:dyDescent="0.2">
      <c r="A57" s="38">
        <v>56</v>
      </c>
      <c r="B57" s="39" t="s">
        <v>563</v>
      </c>
      <c r="C57" s="39" t="s">
        <v>480</v>
      </c>
      <c r="D57" s="40">
        <v>44740</v>
      </c>
      <c r="E57" s="38" t="s">
        <v>541</v>
      </c>
      <c r="F57" s="44">
        <v>384669.2</v>
      </c>
      <c r="G57" s="42">
        <f>IF($C57="РОССИЯ",IF(E57&gt;2018,ROUND(F57/120*20,2),ROUND(F57/118*18,2)),IF(C57="","Ошибка (нет страны рег.)",0))</f>
        <v>64111.53</v>
      </c>
      <c r="H57" s="42"/>
      <c r="I57" s="42"/>
    </row>
    <row r="58" spans="1:9" x14ac:dyDescent="0.2">
      <c r="A58" s="20">
        <v>57</v>
      </c>
      <c r="B58" s="21" t="s">
        <v>49</v>
      </c>
      <c r="C58" s="21" t="s">
        <v>480</v>
      </c>
      <c r="D58" s="22"/>
      <c r="E58" s="20"/>
      <c r="F58" s="23">
        <v>6307.98</v>
      </c>
      <c r="G58" s="24">
        <f>G59</f>
        <v>1051.33</v>
      </c>
      <c r="H58" s="24">
        <v>1051.33</v>
      </c>
      <c r="I58" s="24">
        <f t="shared" si="0"/>
        <v>0</v>
      </c>
    </row>
    <row r="59" spans="1:9" x14ac:dyDescent="0.2">
      <c r="A59" s="33">
        <v>58</v>
      </c>
      <c r="B59" s="34" t="s">
        <v>50</v>
      </c>
      <c r="C59" s="34" t="s">
        <v>480</v>
      </c>
      <c r="D59" s="35"/>
      <c r="E59" s="33"/>
      <c r="F59" s="43">
        <v>6307.98</v>
      </c>
      <c r="G59" s="37">
        <f>G60</f>
        <v>1051.33</v>
      </c>
      <c r="H59" s="37">
        <v>0</v>
      </c>
      <c r="I59" s="37"/>
    </row>
    <row r="60" spans="1:9" x14ac:dyDescent="0.2">
      <c r="A60" s="38">
        <v>59</v>
      </c>
      <c r="B60" s="39" t="s">
        <v>564</v>
      </c>
      <c r="C60" s="39" t="s">
        <v>480</v>
      </c>
      <c r="D60" s="40">
        <v>44370</v>
      </c>
      <c r="E60" s="38" t="s">
        <v>531</v>
      </c>
      <c r="F60" s="44">
        <v>6307.98</v>
      </c>
      <c r="G60" s="42">
        <f>IF($C60="РОССИЯ",IF(E60&gt;2018,ROUND(F60/120*20,2),ROUND(F60/118*18,2)),IF(C60="","Ошибка (нет страны рег.)",0))</f>
        <v>1051.33</v>
      </c>
      <c r="H60" s="42"/>
      <c r="I60" s="42"/>
    </row>
    <row r="61" spans="1:9" x14ac:dyDescent="0.2">
      <c r="A61" s="20">
        <v>60</v>
      </c>
      <c r="B61" s="21" t="s">
        <v>51</v>
      </c>
      <c r="C61" s="21" t="s">
        <v>479</v>
      </c>
      <c r="D61" s="22"/>
      <c r="E61" s="20"/>
      <c r="F61" s="26">
        <v>0.49</v>
      </c>
      <c r="G61" s="24">
        <f>G62</f>
        <v>0</v>
      </c>
      <c r="H61" s="24">
        <v>0</v>
      </c>
      <c r="I61" s="24">
        <f t="shared" si="0"/>
        <v>0</v>
      </c>
    </row>
    <row r="62" spans="1:9" x14ac:dyDescent="0.2">
      <c r="A62" s="33">
        <v>61</v>
      </c>
      <c r="B62" s="34" t="s">
        <v>52</v>
      </c>
      <c r="C62" s="34" t="s">
        <v>479</v>
      </c>
      <c r="D62" s="35"/>
      <c r="E62" s="33"/>
      <c r="F62" s="36">
        <v>0.49</v>
      </c>
      <c r="G62" s="37">
        <f>G63</f>
        <v>0</v>
      </c>
      <c r="H62" s="37">
        <v>0</v>
      </c>
      <c r="I62" s="37"/>
    </row>
    <row r="63" spans="1:9" x14ac:dyDescent="0.2">
      <c r="A63" s="38">
        <v>62</v>
      </c>
      <c r="B63" s="39" t="s">
        <v>565</v>
      </c>
      <c r="C63" s="39" t="s">
        <v>479</v>
      </c>
      <c r="D63" s="40">
        <v>44636</v>
      </c>
      <c r="E63" s="38" t="s">
        <v>541</v>
      </c>
      <c r="F63" s="41">
        <v>0.49</v>
      </c>
      <c r="G63" s="42">
        <f>IF($C63="РОССИЯ",IF(E63&gt;2018,F63/120*20,2),IF(C63="","Ошибка (нет страны рег.)",0))</f>
        <v>0</v>
      </c>
      <c r="H63" s="42"/>
      <c r="I63" s="42"/>
    </row>
    <row r="64" spans="1:9" x14ac:dyDescent="0.2">
      <c r="A64" s="20">
        <v>63</v>
      </c>
      <c r="B64" s="21" t="s">
        <v>53</v>
      </c>
      <c r="C64" s="21" t="s">
        <v>480</v>
      </c>
      <c r="D64" s="22"/>
      <c r="E64" s="20"/>
      <c r="F64" s="23">
        <v>1672704</v>
      </c>
      <c r="G64" s="24">
        <f>G65</f>
        <v>278784</v>
      </c>
      <c r="H64" s="24">
        <v>278784</v>
      </c>
      <c r="I64" s="24">
        <f t="shared" si="0"/>
        <v>0</v>
      </c>
    </row>
    <row r="65" spans="1:9" x14ac:dyDescent="0.2">
      <c r="A65" s="33">
        <v>64</v>
      </c>
      <c r="B65" s="34" t="s">
        <v>54</v>
      </c>
      <c r="C65" s="34" t="s">
        <v>480</v>
      </c>
      <c r="D65" s="35"/>
      <c r="E65" s="33"/>
      <c r="F65" s="43">
        <v>1672704</v>
      </c>
      <c r="G65" s="37">
        <f>G66</f>
        <v>278784</v>
      </c>
      <c r="H65" s="37">
        <v>0</v>
      </c>
      <c r="I65" s="37"/>
    </row>
    <row r="66" spans="1:9" x14ac:dyDescent="0.2">
      <c r="A66" s="38">
        <v>65</v>
      </c>
      <c r="B66" s="39" t="s">
        <v>566</v>
      </c>
      <c r="C66" s="39" t="s">
        <v>480</v>
      </c>
      <c r="D66" s="40">
        <v>44596</v>
      </c>
      <c r="E66" s="38" t="s">
        <v>541</v>
      </c>
      <c r="F66" s="44">
        <v>1672704</v>
      </c>
      <c r="G66" s="42">
        <f>IF($C66="РОССИЯ",IF(E66&gt;2018,ROUND(F66/120*20,2),ROUND(F66/118*18,2)),IF(C66="","Ошибка (нет страны рег.)",0))</f>
        <v>278784</v>
      </c>
      <c r="H66" s="42"/>
      <c r="I66" s="42"/>
    </row>
    <row r="67" spans="1:9" x14ac:dyDescent="0.2">
      <c r="A67" s="20">
        <v>66</v>
      </c>
      <c r="B67" s="21" t="s">
        <v>567</v>
      </c>
      <c r="C67" s="21" t="s">
        <v>479</v>
      </c>
      <c r="D67" s="22"/>
      <c r="E67" s="20"/>
      <c r="F67" s="23">
        <v>805000</v>
      </c>
      <c r="G67" s="24">
        <f>G68</f>
        <v>0</v>
      </c>
      <c r="H67" s="24">
        <v>0</v>
      </c>
      <c r="I67" s="24">
        <f t="shared" ref="I67:I127" si="3">G67-H67</f>
        <v>0</v>
      </c>
    </row>
    <row r="68" spans="1:9" x14ac:dyDescent="0.2">
      <c r="A68" s="33">
        <v>67</v>
      </c>
      <c r="B68" s="34" t="s">
        <v>568</v>
      </c>
      <c r="C68" s="34" t="s">
        <v>479</v>
      </c>
      <c r="D68" s="35"/>
      <c r="E68" s="33"/>
      <c r="F68" s="43">
        <v>805000</v>
      </c>
      <c r="G68" s="37">
        <f>G69</f>
        <v>0</v>
      </c>
      <c r="H68" s="37">
        <v>0</v>
      </c>
      <c r="I68" s="37"/>
    </row>
    <row r="69" spans="1:9" x14ac:dyDescent="0.2">
      <c r="A69" s="38">
        <v>68</v>
      </c>
      <c r="B69" s="39" t="s">
        <v>569</v>
      </c>
      <c r="C69" s="39" t="s">
        <v>479</v>
      </c>
      <c r="D69" s="40">
        <v>44719</v>
      </c>
      <c r="E69" s="38" t="s">
        <v>541</v>
      </c>
      <c r="F69" s="44">
        <v>805000</v>
      </c>
      <c r="G69" s="42">
        <f>IF($C69="РОССИЯ",IF(E69&gt;2018,F69/120*20,2),IF(C69="","Ошибка (нет страны рег.)",0))</f>
        <v>0</v>
      </c>
      <c r="H69" s="42"/>
      <c r="I69" s="42"/>
    </row>
    <row r="70" spans="1:9" x14ac:dyDescent="0.2">
      <c r="A70" s="20">
        <v>69</v>
      </c>
      <c r="B70" s="21" t="s">
        <v>55</v>
      </c>
      <c r="C70" s="21" t="s">
        <v>480</v>
      </c>
      <c r="D70" s="22"/>
      <c r="E70" s="20"/>
      <c r="F70" s="23">
        <v>1383</v>
      </c>
      <c r="G70" s="24">
        <f>G71</f>
        <v>230.5</v>
      </c>
      <c r="H70" s="24">
        <v>230.5</v>
      </c>
      <c r="I70" s="24">
        <f t="shared" si="3"/>
        <v>0</v>
      </c>
    </row>
    <row r="71" spans="1:9" x14ac:dyDescent="0.2">
      <c r="A71" s="33">
        <v>70</v>
      </c>
      <c r="B71" s="34" t="s">
        <v>56</v>
      </c>
      <c r="C71" s="34" t="s">
        <v>480</v>
      </c>
      <c r="D71" s="35"/>
      <c r="E71" s="33"/>
      <c r="F71" s="43">
        <v>1383</v>
      </c>
      <c r="G71" s="37">
        <f>G72</f>
        <v>230.5</v>
      </c>
      <c r="H71" s="37">
        <v>0</v>
      </c>
      <c r="I71" s="37"/>
    </row>
    <row r="72" spans="1:9" x14ac:dyDescent="0.2">
      <c r="A72" s="38">
        <v>71</v>
      </c>
      <c r="B72" s="39" t="s">
        <v>570</v>
      </c>
      <c r="C72" s="39" t="s">
        <v>480</v>
      </c>
      <c r="D72" s="40">
        <v>43672</v>
      </c>
      <c r="E72" s="38" t="s">
        <v>538</v>
      </c>
      <c r="F72" s="44">
        <v>1383</v>
      </c>
      <c r="G72" s="42">
        <f>IF($C72="РОССИЯ",IF(E72&gt;2018,ROUND(F72/120*20,2),ROUND(F72/118*18,2)),IF(C72="","Ошибка (нет страны рег.)",0))</f>
        <v>230.5</v>
      </c>
      <c r="H72" s="42"/>
      <c r="I72" s="42"/>
    </row>
    <row r="73" spans="1:9" x14ac:dyDescent="0.2">
      <c r="A73" s="20">
        <v>72</v>
      </c>
      <c r="B73" s="21" t="s">
        <v>571</v>
      </c>
      <c r="C73" s="21" t="s">
        <v>480</v>
      </c>
      <c r="D73" s="22"/>
      <c r="E73" s="20"/>
      <c r="F73" s="23">
        <v>3268023.27</v>
      </c>
      <c r="G73" s="24">
        <f>G74</f>
        <v>544670.55000000005</v>
      </c>
      <c r="H73" s="24">
        <v>544670.56999999995</v>
      </c>
      <c r="I73" s="24">
        <f t="shared" si="3"/>
        <v>-1.999999990221113E-2</v>
      </c>
    </row>
    <row r="74" spans="1:9" x14ac:dyDescent="0.2">
      <c r="A74" s="33">
        <v>73</v>
      </c>
      <c r="B74" s="34" t="s">
        <v>572</v>
      </c>
      <c r="C74" s="34" t="s">
        <v>480</v>
      </c>
      <c r="D74" s="35"/>
      <c r="E74" s="33"/>
      <c r="F74" s="43">
        <v>3268023.27</v>
      </c>
      <c r="G74" s="37">
        <f>SUM(G75:G77)</f>
        <v>544670.55000000005</v>
      </c>
      <c r="H74" s="37">
        <v>0</v>
      </c>
      <c r="I74" s="37"/>
    </row>
    <row r="75" spans="1:9" x14ac:dyDescent="0.2">
      <c r="A75" s="38">
        <v>74</v>
      </c>
      <c r="B75" s="39" t="s">
        <v>573</v>
      </c>
      <c r="C75" s="39" t="s">
        <v>480</v>
      </c>
      <c r="D75" s="40">
        <v>44739</v>
      </c>
      <c r="E75" s="38" t="s">
        <v>541</v>
      </c>
      <c r="F75" s="44">
        <v>1154566.6599999999</v>
      </c>
      <c r="G75" s="42">
        <f>IF($C75="РОССИЯ",IF(E75&gt;2018,ROUND(F75/120*20,2),ROUND(F75/118*18,2)),IF(C75="","Ошибка (нет страны рег.)",0))</f>
        <v>192427.78</v>
      </c>
      <c r="H75" s="42"/>
      <c r="I75" s="42"/>
    </row>
    <row r="76" spans="1:9" x14ac:dyDescent="0.2">
      <c r="A76" s="38">
        <v>75</v>
      </c>
      <c r="B76" s="39" t="s">
        <v>574</v>
      </c>
      <c r="C76" s="39" t="s">
        <v>480</v>
      </c>
      <c r="D76" s="40">
        <v>44719</v>
      </c>
      <c r="E76" s="38" t="s">
        <v>541</v>
      </c>
      <c r="F76" s="44">
        <v>727632.67</v>
      </c>
      <c r="G76" s="42">
        <f>IF($C76="РОССИЯ",IF(E76&gt;2018,ROUND(F76/120*20,2),ROUND(F76/118*18,2)),IF(C76="","Ошибка (нет страны рег.)",0))</f>
        <v>121272.11</v>
      </c>
      <c r="H76" s="42"/>
      <c r="I76" s="42"/>
    </row>
    <row r="77" spans="1:9" x14ac:dyDescent="0.2">
      <c r="A77" s="38">
        <v>76</v>
      </c>
      <c r="B77" s="39" t="s">
        <v>574</v>
      </c>
      <c r="C77" s="39" t="s">
        <v>480</v>
      </c>
      <c r="D77" s="40">
        <v>44719</v>
      </c>
      <c r="E77" s="38" t="s">
        <v>541</v>
      </c>
      <c r="F77" s="44">
        <v>1385823.94</v>
      </c>
      <c r="G77" s="42">
        <f>IF($C77="РОССИЯ",IF(E77&gt;2018,ROUND(F77/120*20,2),ROUND(F77/118*18,2)),IF(C77="","Ошибка (нет страны рег.)",0))</f>
        <v>230970.66</v>
      </c>
      <c r="H77" s="42"/>
      <c r="I77" s="42"/>
    </row>
    <row r="78" spans="1:9" x14ac:dyDescent="0.2">
      <c r="A78" s="20">
        <v>77</v>
      </c>
      <c r="B78" s="21" t="s">
        <v>57</v>
      </c>
      <c r="C78" s="21" t="s">
        <v>479</v>
      </c>
      <c r="D78" s="22"/>
      <c r="E78" s="20"/>
      <c r="F78" s="23">
        <v>7321322.6600000001</v>
      </c>
      <c r="G78" s="24">
        <f>G79+G81+G83+G85</f>
        <v>0</v>
      </c>
      <c r="H78" s="24">
        <v>0</v>
      </c>
      <c r="I78" s="24">
        <f t="shared" si="3"/>
        <v>0</v>
      </c>
    </row>
    <row r="79" spans="1:9" x14ac:dyDescent="0.2">
      <c r="A79" s="33">
        <v>78</v>
      </c>
      <c r="B79" s="34" t="s">
        <v>575</v>
      </c>
      <c r="C79" s="34" t="s">
        <v>479</v>
      </c>
      <c r="D79" s="35"/>
      <c r="E79" s="33"/>
      <c r="F79" s="43">
        <v>2449171.81</v>
      </c>
      <c r="G79" s="37">
        <f>G80</f>
        <v>0</v>
      </c>
      <c r="H79" s="37">
        <v>0</v>
      </c>
      <c r="I79" s="37"/>
    </row>
    <row r="80" spans="1:9" x14ac:dyDescent="0.2">
      <c r="A80" s="38">
        <v>79</v>
      </c>
      <c r="B80" s="39" t="s">
        <v>576</v>
      </c>
      <c r="C80" s="39" t="s">
        <v>479</v>
      </c>
      <c r="D80" s="40">
        <v>44740</v>
      </c>
      <c r="E80" s="38" t="s">
        <v>541</v>
      </c>
      <c r="F80" s="44">
        <v>2449171.81</v>
      </c>
      <c r="G80" s="42">
        <f>IF($C80="РОССИЯ",IF(E80&gt;2018,F80/120*20,2),IF(C80="","Ошибка (нет страны рег.)",0))</f>
        <v>0</v>
      </c>
      <c r="H80" s="42"/>
      <c r="I80" s="42"/>
    </row>
    <row r="81" spans="1:9" x14ac:dyDescent="0.2">
      <c r="A81" s="33">
        <v>80</v>
      </c>
      <c r="B81" s="34" t="s">
        <v>577</v>
      </c>
      <c r="C81" s="34" t="s">
        <v>479</v>
      </c>
      <c r="D81" s="35"/>
      <c r="E81" s="33"/>
      <c r="F81" s="43">
        <v>1318192.92</v>
      </c>
      <c r="G81" s="37">
        <f>G82</f>
        <v>0</v>
      </c>
      <c r="H81" s="37">
        <v>0</v>
      </c>
      <c r="I81" s="37"/>
    </row>
    <row r="82" spans="1:9" x14ac:dyDescent="0.2">
      <c r="A82" s="38">
        <v>81</v>
      </c>
      <c r="B82" s="39" t="s">
        <v>578</v>
      </c>
      <c r="C82" s="39" t="s">
        <v>479</v>
      </c>
      <c r="D82" s="40">
        <v>44718</v>
      </c>
      <c r="E82" s="38" t="s">
        <v>541</v>
      </c>
      <c r="F82" s="44">
        <v>1318192.92</v>
      </c>
      <c r="G82" s="42">
        <f>IF($C82="РОССИЯ",IF(E82&gt;2018,F82/120*20,2),IF(C82="","Ошибка (нет страны рег.)",0))</f>
        <v>0</v>
      </c>
      <c r="H82" s="42"/>
      <c r="I82" s="42"/>
    </row>
    <row r="83" spans="1:9" x14ac:dyDescent="0.2">
      <c r="A83" s="33">
        <v>82</v>
      </c>
      <c r="B83" s="34" t="s">
        <v>579</v>
      </c>
      <c r="C83" s="34" t="s">
        <v>479</v>
      </c>
      <c r="D83" s="35"/>
      <c r="E83" s="33"/>
      <c r="F83" s="43">
        <v>3439406.66</v>
      </c>
      <c r="G83" s="37">
        <f>G84</f>
        <v>0</v>
      </c>
      <c r="H83" s="37">
        <v>0</v>
      </c>
      <c r="I83" s="37"/>
    </row>
    <row r="84" spans="1:9" x14ac:dyDescent="0.2">
      <c r="A84" s="38">
        <v>83</v>
      </c>
      <c r="B84" s="39" t="s">
        <v>580</v>
      </c>
      <c r="C84" s="39" t="s">
        <v>479</v>
      </c>
      <c r="D84" s="40">
        <v>44741</v>
      </c>
      <c r="E84" s="38" t="s">
        <v>541</v>
      </c>
      <c r="F84" s="44">
        <v>3439406.66</v>
      </c>
      <c r="G84" s="42">
        <f>IF($C84="РОССИЯ",IF(E84&gt;2018,F84/120*20,2),IF(C84="","Ошибка (нет страны рег.)",0))</f>
        <v>0</v>
      </c>
      <c r="H84" s="42"/>
      <c r="I84" s="42"/>
    </row>
    <row r="85" spans="1:9" x14ac:dyDescent="0.2">
      <c r="A85" s="33">
        <v>84</v>
      </c>
      <c r="B85" s="34" t="s">
        <v>581</v>
      </c>
      <c r="C85" s="34" t="s">
        <v>479</v>
      </c>
      <c r="D85" s="35"/>
      <c r="E85" s="33"/>
      <c r="F85" s="43">
        <v>114551.27</v>
      </c>
      <c r="G85" s="37">
        <f>SUM(G86:G88)</f>
        <v>0</v>
      </c>
      <c r="H85" s="37">
        <v>0</v>
      </c>
      <c r="I85" s="37"/>
    </row>
    <row r="86" spans="1:9" x14ac:dyDescent="0.2">
      <c r="A86" s="38">
        <v>85</v>
      </c>
      <c r="B86" s="39" t="s">
        <v>582</v>
      </c>
      <c r="C86" s="39" t="s">
        <v>479</v>
      </c>
      <c r="D86" s="40">
        <v>44692</v>
      </c>
      <c r="E86" s="38" t="s">
        <v>541</v>
      </c>
      <c r="F86" s="41">
        <v>0.02</v>
      </c>
      <c r="G86" s="42">
        <f>IF($C86="РОССИЯ",IF(E86&gt;2018,F86/120*20,2),IF(C86="","Ошибка (нет страны рег.)",0))</f>
        <v>0</v>
      </c>
      <c r="H86" s="42"/>
      <c r="I86" s="42"/>
    </row>
    <row r="87" spans="1:9" x14ac:dyDescent="0.2">
      <c r="A87" s="38">
        <v>86</v>
      </c>
      <c r="B87" s="39" t="s">
        <v>583</v>
      </c>
      <c r="C87" s="39" t="s">
        <v>479</v>
      </c>
      <c r="D87" s="40">
        <v>44736</v>
      </c>
      <c r="E87" s="38" t="s">
        <v>541</v>
      </c>
      <c r="F87" s="44">
        <v>4701.84</v>
      </c>
      <c r="G87" s="42">
        <f>IF($C87="РОССИЯ",IF(E87&gt;2018,F87/120*20,2),IF(C87="","Ошибка (нет страны рег.)",0))</f>
        <v>0</v>
      </c>
      <c r="H87" s="42"/>
      <c r="I87" s="42"/>
    </row>
    <row r="88" spans="1:9" x14ac:dyDescent="0.2">
      <c r="A88" s="38">
        <v>87</v>
      </c>
      <c r="B88" s="39" t="s">
        <v>584</v>
      </c>
      <c r="C88" s="39" t="s">
        <v>479</v>
      </c>
      <c r="D88" s="40">
        <v>44736</v>
      </c>
      <c r="E88" s="38" t="s">
        <v>541</v>
      </c>
      <c r="F88" s="44">
        <v>109849.41</v>
      </c>
      <c r="G88" s="42">
        <f>IF($C88="РОССИЯ",IF(E88&gt;2018,F88/120*20,2),IF(C88="","Ошибка (нет страны рег.)",0))</f>
        <v>0</v>
      </c>
      <c r="H88" s="42"/>
      <c r="I88" s="42"/>
    </row>
    <row r="89" spans="1:9" x14ac:dyDescent="0.2">
      <c r="A89" s="20">
        <v>88</v>
      </c>
      <c r="B89" s="21" t="s">
        <v>58</v>
      </c>
      <c r="C89" s="21" t="s">
        <v>480</v>
      </c>
      <c r="D89" s="22"/>
      <c r="E89" s="20"/>
      <c r="F89" s="23">
        <v>25341.68</v>
      </c>
      <c r="G89" s="24">
        <f>G90</f>
        <v>4223.6099999999997</v>
      </c>
      <c r="H89" s="24">
        <v>4223.6099999999997</v>
      </c>
      <c r="I89" s="24">
        <f t="shared" si="3"/>
        <v>0</v>
      </c>
    </row>
    <row r="90" spans="1:9" x14ac:dyDescent="0.2">
      <c r="A90" s="33">
        <v>89</v>
      </c>
      <c r="B90" s="34" t="s">
        <v>59</v>
      </c>
      <c r="C90" s="34" t="s">
        <v>480</v>
      </c>
      <c r="D90" s="35"/>
      <c r="E90" s="33"/>
      <c r="F90" s="43">
        <v>25341.68</v>
      </c>
      <c r="G90" s="37">
        <f>G91</f>
        <v>4223.6099999999997</v>
      </c>
      <c r="H90" s="37">
        <v>0</v>
      </c>
      <c r="I90" s="37"/>
    </row>
    <row r="91" spans="1:9" x14ac:dyDescent="0.2">
      <c r="A91" s="38">
        <v>90</v>
      </c>
      <c r="B91" s="39" t="s">
        <v>585</v>
      </c>
      <c r="C91" s="39" t="s">
        <v>480</v>
      </c>
      <c r="D91" s="40">
        <v>44393</v>
      </c>
      <c r="E91" s="38" t="s">
        <v>531</v>
      </c>
      <c r="F91" s="44">
        <v>25341.68</v>
      </c>
      <c r="G91" s="42">
        <f>IF($C91="РОССИЯ",IF(E91&gt;2018,ROUND(F91/120*20,2),ROUND(F91/118*18,2)),IF(C91="","Ошибка (нет страны рег.)",0))</f>
        <v>4223.6099999999997</v>
      </c>
      <c r="H91" s="42"/>
      <c r="I91" s="42"/>
    </row>
    <row r="92" spans="1:9" x14ac:dyDescent="0.2">
      <c r="A92" s="20">
        <v>91</v>
      </c>
      <c r="B92" s="21" t="s">
        <v>60</v>
      </c>
      <c r="C92" s="21" t="s">
        <v>480</v>
      </c>
      <c r="D92" s="22"/>
      <c r="E92" s="20"/>
      <c r="F92" s="26">
        <v>16.39</v>
      </c>
      <c r="G92" s="24">
        <f>G93</f>
        <v>2.5</v>
      </c>
      <c r="H92" s="24">
        <v>2.5</v>
      </c>
      <c r="I92" s="24">
        <f t="shared" si="3"/>
        <v>0</v>
      </c>
    </row>
    <row r="93" spans="1:9" x14ac:dyDescent="0.2">
      <c r="A93" s="33">
        <v>92</v>
      </c>
      <c r="B93" s="34" t="s">
        <v>61</v>
      </c>
      <c r="C93" s="34" t="s">
        <v>480</v>
      </c>
      <c r="D93" s="35"/>
      <c r="E93" s="33"/>
      <c r="F93" s="36">
        <v>16.39</v>
      </c>
      <c r="G93" s="37">
        <f>G94</f>
        <v>2.5</v>
      </c>
      <c r="H93" s="37">
        <v>0</v>
      </c>
      <c r="I93" s="37"/>
    </row>
    <row r="94" spans="1:9" x14ac:dyDescent="0.2">
      <c r="A94" s="38">
        <v>93</v>
      </c>
      <c r="B94" s="39" t="s">
        <v>586</v>
      </c>
      <c r="C94" s="39" t="s">
        <v>480</v>
      </c>
      <c r="D94" s="40">
        <v>43340</v>
      </c>
      <c r="E94" s="38">
        <v>2018</v>
      </c>
      <c r="F94" s="41">
        <v>16.39</v>
      </c>
      <c r="G94" s="42">
        <f>IF($C94="РОССИЯ",IF(E94&gt;2018,ROUND(F94/120*20,2),ROUND(F94/118*18,2)),IF(C94="","Ошибка (нет страны рег.)",0))</f>
        <v>2.5</v>
      </c>
      <c r="H94" s="42"/>
      <c r="I94" s="42"/>
    </row>
    <row r="95" spans="1:9" x14ac:dyDescent="0.2">
      <c r="A95" s="20">
        <v>94</v>
      </c>
      <c r="B95" s="21" t="s">
        <v>587</v>
      </c>
      <c r="C95" s="21" t="s">
        <v>479</v>
      </c>
      <c r="D95" s="22"/>
      <c r="E95" s="20"/>
      <c r="F95" s="23">
        <v>2697946.3</v>
      </c>
      <c r="G95" s="24">
        <f>G96+G99+G101</f>
        <v>0</v>
      </c>
      <c r="H95" s="24">
        <v>0</v>
      </c>
      <c r="I95" s="24">
        <f t="shared" si="3"/>
        <v>0</v>
      </c>
    </row>
    <row r="96" spans="1:9" x14ac:dyDescent="0.2">
      <c r="A96" s="33">
        <v>95</v>
      </c>
      <c r="B96" s="34" t="s">
        <v>588</v>
      </c>
      <c r="C96" s="34" t="s">
        <v>479</v>
      </c>
      <c r="D96" s="35"/>
      <c r="E96" s="33"/>
      <c r="F96" s="43">
        <v>957522.77</v>
      </c>
      <c r="G96" s="37">
        <f>SUM(G97:G98)</f>
        <v>0</v>
      </c>
      <c r="H96" s="37">
        <v>0</v>
      </c>
      <c r="I96" s="37"/>
    </row>
    <row r="97" spans="1:9" x14ac:dyDescent="0.2">
      <c r="A97" s="38">
        <v>96</v>
      </c>
      <c r="B97" s="39" t="s">
        <v>589</v>
      </c>
      <c r="C97" s="39" t="s">
        <v>479</v>
      </c>
      <c r="D97" s="40">
        <v>44720</v>
      </c>
      <c r="E97" s="38" t="s">
        <v>541</v>
      </c>
      <c r="F97" s="44">
        <v>633620.87</v>
      </c>
      <c r="G97" s="42">
        <f>IF($C97="РОССИЯ",IF(E97&gt;2018,F97/120*20,2),IF(C97="","Ошибка (нет страны рег.)",0))</f>
        <v>0</v>
      </c>
      <c r="H97" s="42"/>
      <c r="I97" s="42"/>
    </row>
    <row r="98" spans="1:9" x14ac:dyDescent="0.2">
      <c r="A98" s="38">
        <v>97</v>
      </c>
      <c r="B98" s="39" t="s">
        <v>590</v>
      </c>
      <c r="C98" s="39" t="s">
        <v>479</v>
      </c>
      <c r="D98" s="40">
        <v>44741</v>
      </c>
      <c r="E98" s="38" t="s">
        <v>541</v>
      </c>
      <c r="F98" s="44">
        <v>323901.90000000002</v>
      </c>
      <c r="G98" s="42">
        <f>IF($C98="РОССИЯ",IF(E98&gt;2018,F98/120*20,2),IF(C98="","Ошибка (нет страны рег.)",0))</f>
        <v>0</v>
      </c>
      <c r="H98" s="42"/>
      <c r="I98" s="42"/>
    </row>
    <row r="99" spans="1:9" x14ac:dyDescent="0.2">
      <c r="A99" s="33">
        <v>98</v>
      </c>
      <c r="B99" s="34" t="s">
        <v>591</v>
      </c>
      <c r="C99" s="34" t="s">
        <v>479</v>
      </c>
      <c r="D99" s="35"/>
      <c r="E99" s="33"/>
      <c r="F99" s="43">
        <v>859372.67</v>
      </c>
      <c r="G99" s="37">
        <f>G100</f>
        <v>0</v>
      </c>
      <c r="H99" s="37">
        <v>0</v>
      </c>
      <c r="I99" s="37"/>
    </row>
    <row r="100" spans="1:9" x14ac:dyDescent="0.2">
      <c r="A100" s="38">
        <v>99</v>
      </c>
      <c r="B100" s="39" t="s">
        <v>592</v>
      </c>
      <c r="C100" s="39" t="s">
        <v>479</v>
      </c>
      <c r="D100" s="40">
        <v>44741</v>
      </c>
      <c r="E100" s="38" t="s">
        <v>541</v>
      </c>
      <c r="F100" s="44">
        <v>859372.67</v>
      </c>
      <c r="G100" s="42">
        <f>IF($C100="РОССИЯ",IF(E100&gt;2018,F100/120*20,2),IF(C100="","Ошибка (нет страны рег.)",0))</f>
        <v>0</v>
      </c>
      <c r="H100" s="42"/>
      <c r="I100" s="42"/>
    </row>
    <row r="101" spans="1:9" x14ac:dyDescent="0.2">
      <c r="A101" s="33">
        <v>100</v>
      </c>
      <c r="B101" s="34" t="s">
        <v>593</v>
      </c>
      <c r="C101" s="34" t="s">
        <v>479</v>
      </c>
      <c r="D101" s="35"/>
      <c r="E101" s="33"/>
      <c r="F101" s="43">
        <v>881050.86</v>
      </c>
      <c r="G101" s="37">
        <f>G102</f>
        <v>0</v>
      </c>
      <c r="H101" s="37">
        <v>0</v>
      </c>
      <c r="I101" s="37"/>
    </row>
    <row r="102" spans="1:9" x14ac:dyDescent="0.2">
      <c r="A102" s="38">
        <v>101</v>
      </c>
      <c r="B102" s="39" t="s">
        <v>594</v>
      </c>
      <c r="C102" s="39" t="s">
        <v>479</v>
      </c>
      <c r="D102" s="40">
        <v>44741</v>
      </c>
      <c r="E102" s="38" t="s">
        <v>541</v>
      </c>
      <c r="F102" s="44">
        <v>881050.86</v>
      </c>
      <c r="G102" s="42">
        <f>IF($C102="РОССИЯ",IF(E102&gt;2018,F102/120*20,2),IF(C102="","Ошибка (нет страны рег.)",0))</f>
        <v>0</v>
      </c>
      <c r="H102" s="42"/>
      <c r="I102" s="42"/>
    </row>
    <row r="103" spans="1:9" x14ac:dyDescent="0.2">
      <c r="A103" s="20">
        <v>102</v>
      </c>
      <c r="B103" s="21" t="s">
        <v>595</v>
      </c>
      <c r="C103" s="21" t="s">
        <v>480</v>
      </c>
      <c r="D103" s="22"/>
      <c r="E103" s="20"/>
      <c r="F103" s="23">
        <v>7000</v>
      </c>
      <c r="G103" s="24">
        <f>G104</f>
        <v>1166.67</v>
      </c>
      <c r="H103" s="24">
        <v>1166.67</v>
      </c>
      <c r="I103" s="24">
        <f t="shared" si="3"/>
        <v>0</v>
      </c>
    </row>
    <row r="104" spans="1:9" x14ac:dyDescent="0.2">
      <c r="A104" s="33">
        <v>103</v>
      </c>
      <c r="B104" s="34" t="s">
        <v>596</v>
      </c>
      <c r="C104" s="34" t="s">
        <v>480</v>
      </c>
      <c r="D104" s="35"/>
      <c r="E104" s="33"/>
      <c r="F104" s="43">
        <v>7000</v>
      </c>
      <c r="G104" s="37">
        <f>G105</f>
        <v>1166.67</v>
      </c>
      <c r="H104" s="37">
        <v>0</v>
      </c>
      <c r="I104" s="37"/>
    </row>
    <row r="105" spans="1:9" x14ac:dyDescent="0.2">
      <c r="A105" s="38">
        <v>104</v>
      </c>
      <c r="B105" s="39" t="s">
        <v>597</v>
      </c>
      <c r="C105" s="39" t="s">
        <v>480</v>
      </c>
      <c r="D105" s="40">
        <v>44699</v>
      </c>
      <c r="E105" s="38" t="s">
        <v>541</v>
      </c>
      <c r="F105" s="44">
        <v>7000</v>
      </c>
      <c r="G105" s="42">
        <f>IF($C105="РОССИЯ",IF(E105&gt;2018,ROUND(F105/120*20,2),ROUND(F105/118*18,2)),IF(C105="","Ошибка (нет страны рег.)",0))</f>
        <v>1166.67</v>
      </c>
      <c r="H105" s="42"/>
      <c r="I105" s="42"/>
    </row>
    <row r="106" spans="1:9" x14ac:dyDescent="0.2">
      <c r="A106" s="20">
        <v>105</v>
      </c>
      <c r="B106" s="21" t="s">
        <v>598</v>
      </c>
      <c r="C106" s="21" t="s">
        <v>479</v>
      </c>
      <c r="D106" s="22"/>
      <c r="E106" s="20"/>
      <c r="F106" s="23">
        <v>527898</v>
      </c>
      <c r="G106" s="24">
        <f>G107</f>
        <v>0</v>
      </c>
      <c r="H106" s="24">
        <v>0</v>
      </c>
      <c r="I106" s="24">
        <f t="shared" si="3"/>
        <v>0</v>
      </c>
    </row>
    <row r="107" spans="1:9" x14ac:dyDescent="0.2">
      <c r="A107" s="33">
        <v>106</v>
      </c>
      <c r="B107" s="34" t="s">
        <v>599</v>
      </c>
      <c r="C107" s="34" t="s">
        <v>479</v>
      </c>
      <c r="D107" s="35"/>
      <c r="E107" s="33"/>
      <c r="F107" s="43">
        <v>527898</v>
      </c>
      <c r="G107" s="37">
        <f>G108</f>
        <v>0</v>
      </c>
      <c r="H107" s="37">
        <v>0</v>
      </c>
      <c r="I107" s="37"/>
    </row>
    <row r="108" spans="1:9" x14ac:dyDescent="0.2">
      <c r="A108" s="38">
        <v>107</v>
      </c>
      <c r="B108" s="39" t="s">
        <v>600</v>
      </c>
      <c r="C108" s="39" t="s">
        <v>479</v>
      </c>
      <c r="D108" s="40">
        <v>44736</v>
      </c>
      <c r="E108" s="38" t="s">
        <v>541</v>
      </c>
      <c r="F108" s="44">
        <v>527898</v>
      </c>
      <c r="G108" s="42">
        <f>IF($C108="РОССИЯ",IF(E108&gt;2018,F108/120*20,2),IF(C108="","Ошибка (нет страны рег.)",0))</f>
        <v>0</v>
      </c>
      <c r="H108" s="42"/>
      <c r="I108" s="42"/>
    </row>
    <row r="109" spans="1:9" x14ac:dyDescent="0.2">
      <c r="A109" s="20">
        <v>108</v>
      </c>
      <c r="B109" s="21" t="s">
        <v>62</v>
      </c>
      <c r="C109" s="21" t="s">
        <v>479</v>
      </c>
      <c r="D109" s="22"/>
      <c r="E109" s="20"/>
      <c r="F109" s="26">
        <v>1.41</v>
      </c>
      <c r="G109" s="24">
        <f>G110</f>
        <v>0</v>
      </c>
      <c r="H109" s="24">
        <v>0</v>
      </c>
      <c r="I109" s="24">
        <f t="shared" si="3"/>
        <v>0</v>
      </c>
    </row>
    <row r="110" spans="1:9" x14ac:dyDescent="0.2">
      <c r="A110" s="33">
        <v>109</v>
      </c>
      <c r="B110" s="34" t="s">
        <v>63</v>
      </c>
      <c r="C110" s="34" t="s">
        <v>479</v>
      </c>
      <c r="D110" s="35"/>
      <c r="E110" s="33"/>
      <c r="F110" s="36">
        <v>1.41</v>
      </c>
      <c r="G110" s="37">
        <f>G111</f>
        <v>0</v>
      </c>
      <c r="H110" s="37">
        <v>0</v>
      </c>
      <c r="I110" s="37"/>
    </row>
    <row r="111" spans="1:9" x14ac:dyDescent="0.2">
      <c r="A111" s="38">
        <v>110</v>
      </c>
      <c r="B111" s="39" t="s">
        <v>601</v>
      </c>
      <c r="C111" s="39" t="s">
        <v>479</v>
      </c>
      <c r="D111" s="40">
        <v>44152</v>
      </c>
      <c r="E111" s="38" t="s">
        <v>533</v>
      </c>
      <c r="F111" s="41">
        <v>1.41</v>
      </c>
      <c r="G111" s="42">
        <f>IF($C111="РОССИЯ",IF(E111&gt;2018,F111/120*20,2),IF(C111="","Ошибка (нет страны рег.)",0))</f>
        <v>0</v>
      </c>
      <c r="H111" s="42"/>
      <c r="I111" s="42"/>
    </row>
    <row r="112" spans="1:9" x14ac:dyDescent="0.2">
      <c r="A112" s="20">
        <v>111</v>
      </c>
      <c r="B112" s="21" t="s">
        <v>64</v>
      </c>
      <c r="C112" s="21" t="s">
        <v>480</v>
      </c>
      <c r="D112" s="22"/>
      <c r="E112" s="20"/>
      <c r="F112" s="26">
        <v>576.45000000000005</v>
      </c>
      <c r="G112" s="24">
        <f>G113</f>
        <v>96.08</v>
      </c>
      <c r="H112" s="24">
        <v>96.08</v>
      </c>
      <c r="I112" s="24">
        <f t="shared" si="3"/>
        <v>0</v>
      </c>
    </row>
    <row r="113" spans="1:9" x14ac:dyDescent="0.2">
      <c r="A113" s="33">
        <v>112</v>
      </c>
      <c r="B113" s="34" t="s">
        <v>36</v>
      </c>
      <c r="C113" s="34" t="s">
        <v>480</v>
      </c>
      <c r="D113" s="35"/>
      <c r="E113" s="33"/>
      <c r="F113" s="36">
        <v>576.45000000000005</v>
      </c>
      <c r="G113" s="37">
        <f>G114</f>
        <v>96.08</v>
      </c>
      <c r="H113" s="37">
        <v>0</v>
      </c>
      <c r="I113" s="37"/>
    </row>
    <row r="114" spans="1:9" x14ac:dyDescent="0.2">
      <c r="A114" s="38">
        <v>113</v>
      </c>
      <c r="B114" s="39" t="s">
        <v>602</v>
      </c>
      <c r="C114" s="39" t="s">
        <v>480</v>
      </c>
      <c r="D114" s="40">
        <v>44267</v>
      </c>
      <c r="E114" s="38" t="s">
        <v>531</v>
      </c>
      <c r="F114" s="41">
        <v>576.45000000000005</v>
      </c>
      <c r="G114" s="42">
        <f>IF($C114="РОССИЯ",IF(E114&gt;2018,ROUND(F114/120*20,2),ROUND(F114/118*18,2)),IF(C114="","Ошибка (нет страны рег.)",0))</f>
        <v>96.08</v>
      </c>
      <c r="H114" s="42"/>
      <c r="I114" s="42"/>
    </row>
    <row r="115" spans="1:9" x14ac:dyDescent="0.2">
      <c r="A115" s="20">
        <v>114</v>
      </c>
      <c r="B115" s="21" t="s">
        <v>65</v>
      </c>
      <c r="C115" s="21" t="s">
        <v>479</v>
      </c>
      <c r="D115" s="22"/>
      <c r="E115" s="20"/>
      <c r="F115" s="23">
        <v>13282091.640000001</v>
      </c>
      <c r="G115" s="24">
        <f>G116+G119+G122</f>
        <v>0</v>
      </c>
      <c r="H115" s="24">
        <v>0</v>
      </c>
      <c r="I115" s="24">
        <f t="shared" si="3"/>
        <v>0</v>
      </c>
    </row>
    <row r="116" spans="1:9" x14ac:dyDescent="0.2">
      <c r="A116" s="33">
        <v>115</v>
      </c>
      <c r="B116" s="34" t="s">
        <v>485</v>
      </c>
      <c r="C116" s="34" t="s">
        <v>479</v>
      </c>
      <c r="D116" s="35"/>
      <c r="E116" s="33"/>
      <c r="F116" s="43">
        <v>6934636.9699999997</v>
      </c>
      <c r="G116" s="37">
        <f>SUM(G117:G118)</f>
        <v>0</v>
      </c>
      <c r="H116" s="37">
        <v>0</v>
      </c>
      <c r="I116" s="37"/>
    </row>
    <row r="117" spans="1:9" x14ac:dyDescent="0.2">
      <c r="A117" s="38">
        <v>116</v>
      </c>
      <c r="B117" s="39" t="s">
        <v>603</v>
      </c>
      <c r="C117" s="39" t="s">
        <v>479</v>
      </c>
      <c r="D117" s="40">
        <v>44637</v>
      </c>
      <c r="E117" s="38" t="s">
        <v>541</v>
      </c>
      <c r="F117" s="44">
        <v>934636.97</v>
      </c>
      <c r="G117" s="42">
        <f>IF($C117="РОССИЯ",IF(E117&gt;2018,F117/120*20,2),IF(C117="","Ошибка (нет страны рег.)",0))</f>
        <v>0</v>
      </c>
      <c r="H117" s="42"/>
      <c r="I117" s="42"/>
    </row>
    <row r="118" spans="1:9" x14ac:dyDescent="0.2">
      <c r="A118" s="38">
        <v>117</v>
      </c>
      <c r="B118" s="39" t="s">
        <v>604</v>
      </c>
      <c r="C118" s="39" t="s">
        <v>479</v>
      </c>
      <c r="D118" s="40">
        <v>44742</v>
      </c>
      <c r="E118" s="38" t="s">
        <v>541</v>
      </c>
      <c r="F118" s="44">
        <v>6000000</v>
      </c>
      <c r="G118" s="42">
        <f>IF($C118="РОССИЯ",IF(E118&gt;2018,F118/120*20,2),IF(C118="","Ошибка (нет страны рег.)",0))</f>
        <v>0</v>
      </c>
      <c r="H118" s="42"/>
      <c r="I118" s="42"/>
    </row>
    <row r="119" spans="1:9" x14ac:dyDescent="0.2">
      <c r="A119" s="33">
        <v>118</v>
      </c>
      <c r="B119" s="34" t="s">
        <v>605</v>
      </c>
      <c r="C119" s="34" t="s">
        <v>479</v>
      </c>
      <c r="D119" s="35"/>
      <c r="E119" s="33"/>
      <c r="F119" s="43">
        <v>6347439.5700000003</v>
      </c>
      <c r="G119" s="37">
        <f>SUM(G120:G121)</f>
        <v>0</v>
      </c>
      <c r="H119" s="37">
        <v>0</v>
      </c>
      <c r="I119" s="37"/>
    </row>
    <row r="120" spans="1:9" x14ac:dyDescent="0.2">
      <c r="A120" s="38">
        <v>119</v>
      </c>
      <c r="B120" s="39" t="s">
        <v>606</v>
      </c>
      <c r="C120" s="39" t="s">
        <v>479</v>
      </c>
      <c r="D120" s="40">
        <v>44714</v>
      </c>
      <c r="E120" s="38" t="s">
        <v>541</v>
      </c>
      <c r="F120" s="44">
        <v>5031423.78</v>
      </c>
      <c r="G120" s="42">
        <f>IF($C120="РОССИЯ",IF(E120&gt;2018,F120/120*20,2),IF(C120="","Ошибка (нет страны рег.)",0))</f>
        <v>0</v>
      </c>
      <c r="H120" s="42"/>
      <c r="I120" s="42"/>
    </row>
    <row r="121" spans="1:9" x14ac:dyDescent="0.2">
      <c r="A121" s="38">
        <v>120</v>
      </c>
      <c r="B121" s="39" t="s">
        <v>607</v>
      </c>
      <c r="C121" s="39" t="s">
        <v>479</v>
      </c>
      <c r="D121" s="40">
        <v>44714</v>
      </c>
      <c r="E121" s="38" t="s">
        <v>541</v>
      </c>
      <c r="F121" s="44">
        <v>1316015.79</v>
      </c>
      <c r="G121" s="42">
        <f>IF($C121="РОССИЯ",IF(E121&gt;2018,F121/120*20,2),IF(C121="","Ошибка (нет страны рег.)",0))</f>
        <v>0</v>
      </c>
      <c r="H121" s="42"/>
      <c r="I121" s="42"/>
    </row>
    <row r="122" spans="1:9" x14ac:dyDescent="0.2">
      <c r="A122" s="33">
        <v>121</v>
      </c>
      <c r="B122" s="34" t="s">
        <v>66</v>
      </c>
      <c r="C122" s="34" t="s">
        <v>479</v>
      </c>
      <c r="D122" s="35"/>
      <c r="E122" s="33"/>
      <c r="F122" s="36">
        <v>15.1</v>
      </c>
      <c r="G122" s="37">
        <f>G123</f>
        <v>0</v>
      </c>
      <c r="H122" s="37">
        <v>0</v>
      </c>
      <c r="I122" s="37"/>
    </row>
    <row r="123" spans="1:9" x14ac:dyDescent="0.2">
      <c r="A123" s="38">
        <v>122</v>
      </c>
      <c r="B123" s="39" t="s">
        <v>608</v>
      </c>
      <c r="C123" s="39" t="s">
        <v>479</v>
      </c>
      <c r="D123" s="40">
        <v>44224</v>
      </c>
      <c r="E123" s="38" t="s">
        <v>531</v>
      </c>
      <c r="F123" s="41">
        <v>15.1</v>
      </c>
      <c r="G123" s="42">
        <f>IF($C123="РОССИЯ",IF(E123&gt;2018,F123/120*20,2),IF(C123="","Ошибка (нет страны рег.)",0))</f>
        <v>0</v>
      </c>
      <c r="H123" s="42"/>
      <c r="I123" s="42"/>
    </row>
    <row r="124" spans="1:9" x14ac:dyDescent="0.2">
      <c r="A124" s="20">
        <v>123</v>
      </c>
      <c r="B124" s="21" t="s">
        <v>67</v>
      </c>
      <c r="C124" s="21" t="s">
        <v>480</v>
      </c>
      <c r="D124" s="22"/>
      <c r="E124" s="20"/>
      <c r="F124" s="23">
        <v>2250</v>
      </c>
      <c r="G124" s="24">
        <f>G125</f>
        <v>375</v>
      </c>
      <c r="H124" s="24">
        <v>375</v>
      </c>
      <c r="I124" s="24">
        <f t="shared" si="3"/>
        <v>0</v>
      </c>
    </row>
    <row r="125" spans="1:9" x14ac:dyDescent="0.2">
      <c r="A125" s="33">
        <v>124</v>
      </c>
      <c r="B125" s="34" t="s">
        <v>68</v>
      </c>
      <c r="C125" s="34" t="s">
        <v>480</v>
      </c>
      <c r="D125" s="35"/>
      <c r="E125" s="33"/>
      <c r="F125" s="43">
        <v>2250</v>
      </c>
      <c r="G125" s="37">
        <f>G126</f>
        <v>375</v>
      </c>
      <c r="H125" s="37">
        <v>0</v>
      </c>
      <c r="I125" s="37"/>
    </row>
    <row r="126" spans="1:9" x14ac:dyDescent="0.2">
      <c r="A126" s="38">
        <v>125</v>
      </c>
      <c r="B126" s="39" t="s">
        <v>609</v>
      </c>
      <c r="C126" s="39" t="s">
        <v>480</v>
      </c>
      <c r="D126" s="40">
        <v>44194</v>
      </c>
      <c r="E126" s="38" t="s">
        <v>533</v>
      </c>
      <c r="F126" s="44">
        <v>2250</v>
      </c>
      <c r="G126" s="42">
        <f>IF($C126="РОССИЯ",IF(E126&gt;2018,ROUND(F126/120*20,2),ROUND(F126/118*18,2)),IF(C126="","Ошибка (нет страны рег.)",0))</f>
        <v>375</v>
      </c>
      <c r="H126" s="42"/>
      <c r="I126" s="42"/>
    </row>
    <row r="127" spans="1:9" x14ac:dyDescent="0.2">
      <c r="A127" s="20">
        <v>126</v>
      </c>
      <c r="B127" s="21" t="s">
        <v>69</v>
      </c>
      <c r="C127" s="21" t="s">
        <v>480</v>
      </c>
      <c r="D127" s="22"/>
      <c r="E127" s="20"/>
      <c r="F127" s="23">
        <v>9523.34</v>
      </c>
      <c r="G127" s="24">
        <f>G128</f>
        <v>1587.23</v>
      </c>
      <c r="H127" s="24">
        <v>1587.23</v>
      </c>
      <c r="I127" s="24">
        <f t="shared" si="3"/>
        <v>0</v>
      </c>
    </row>
    <row r="128" spans="1:9" x14ac:dyDescent="0.2">
      <c r="A128" s="33">
        <v>127</v>
      </c>
      <c r="B128" s="34" t="s">
        <v>70</v>
      </c>
      <c r="C128" s="34" t="s">
        <v>480</v>
      </c>
      <c r="D128" s="35"/>
      <c r="E128" s="33"/>
      <c r="F128" s="43">
        <v>9523.34</v>
      </c>
      <c r="G128" s="37">
        <f>SUM(G129:G130)</f>
        <v>1587.23</v>
      </c>
      <c r="H128" s="37">
        <v>0</v>
      </c>
      <c r="I128" s="37"/>
    </row>
    <row r="129" spans="1:9" x14ac:dyDescent="0.2">
      <c r="A129" s="38">
        <v>128</v>
      </c>
      <c r="B129" s="39" t="s">
        <v>610</v>
      </c>
      <c r="C129" s="39" t="s">
        <v>480</v>
      </c>
      <c r="D129" s="40">
        <v>43658</v>
      </c>
      <c r="E129" s="38" t="s">
        <v>538</v>
      </c>
      <c r="F129" s="41">
        <v>3.77</v>
      </c>
      <c r="G129" s="42">
        <f>IF($C129="РОССИЯ",IF(E129&gt;2018,ROUND(F129/120*20,2),ROUND(F129/118*18,2)),IF(C129="","Ошибка (нет страны рег.)",0))</f>
        <v>0.63</v>
      </c>
      <c r="H129" s="42"/>
      <c r="I129" s="42"/>
    </row>
    <row r="130" spans="1:9" x14ac:dyDescent="0.2">
      <c r="A130" s="38">
        <v>129</v>
      </c>
      <c r="B130" s="39" t="s">
        <v>611</v>
      </c>
      <c r="C130" s="39" t="s">
        <v>480</v>
      </c>
      <c r="D130" s="40">
        <v>43685</v>
      </c>
      <c r="E130" s="38" t="s">
        <v>538</v>
      </c>
      <c r="F130" s="44">
        <v>9519.57</v>
      </c>
      <c r="G130" s="42">
        <f>IF($C130="РОССИЯ",IF(E130&gt;2018,ROUND(F130/120*20,2),ROUND(F130/118*18,2)),IF(C130="","Ошибка (нет страны рег.)",0))</f>
        <v>1586.6</v>
      </c>
      <c r="H130" s="42"/>
      <c r="I130" s="42"/>
    </row>
    <row r="131" spans="1:9" x14ac:dyDescent="0.2">
      <c r="A131" s="20">
        <v>130</v>
      </c>
      <c r="B131" s="21" t="s">
        <v>71</v>
      </c>
      <c r="C131" s="21" t="s">
        <v>480</v>
      </c>
      <c r="D131" s="22"/>
      <c r="E131" s="20"/>
      <c r="F131" s="23">
        <v>2400</v>
      </c>
      <c r="G131" s="24">
        <f>G132</f>
        <v>400</v>
      </c>
      <c r="H131" s="24">
        <v>400</v>
      </c>
      <c r="I131" s="24">
        <f t="shared" ref="I131:I190" si="4">G131-H131</f>
        <v>0</v>
      </c>
    </row>
    <row r="132" spans="1:9" x14ac:dyDescent="0.2">
      <c r="A132" s="33">
        <v>131</v>
      </c>
      <c r="B132" s="34" t="s">
        <v>72</v>
      </c>
      <c r="C132" s="34" t="s">
        <v>480</v>
      </c>
      <c r="D132" s="35"/>
      <c r="E132" s="33"/>
      <c r="F132" s="43">
        <v>2400</v>
      </c>
      <c r="G132" s="37">
        <f>G133</f>
        <v>400</v>
      </c>
      <c r="H132" s="37">
        <v>0</v>
      </c>
      <c r="I132" s="37"/>
    </row>
    <row r="133" spans="1:9" x14ac:dyDescent="0.2">
      <c r="A133" s="38">
        <v>132</v>
      </c>
      <c r="B133" s="39" t="s">
        <v>612</v>
      </c>
      <c r="C133" s="39" t="s">
        <v>480</v>
      </c>
      <c r="D133" s="40">
        <v>44543</v>
      </c>
      <c r="E133" s="38" t="s">
        <v>531</v>
      </c>
      <c r="F133" s="44">
        <v>2400</v>
      </c>
      <c r="G133" s="42">
        <f>IF($C133="РОССИЯ",IF(E133&gt;2018,ROUND(F133/120*20,2),ROUND(F133/118*18,2)),IF(C133="","Ошибка (нет страны рег.)",0))</f>
        <v>400</v>
      </c>
      <c r="H133" s="42"/>
      <c r="I133" s="42"/>
    </row>
    <row r="134" spans="1:9" x14ac:dyDescent="0.2">
      <c r="A134" s="20">
        <v>133</v>
      </c>
      <c r="B134" s="21" t="s">
        <v>73</v>
      </c>
      <c r="C134" s="21" t="s">
        <v>480</v>
      </c>
      <c r="D134" s="22"/>
      <c r="E134" s="20"/>
      <c r="F134" s="26">
        <v>517</v>
      </c>
      <c r="G134" s="24">
        <f>G135</f>
        <v>86.17</v>
      </c>
      <c r="H134" s="24">
        <v>86.17</v>
      </c>
      <c r="I134" s="24">
        <f t="shared" si="4"/>
        <v>0</v>
      </c>
    </row>
    <row r="135" spans="1:9" x14ac:dyDescent="0.2">
      <c r="A135" s="33">
        <v>134</v>
      </c>
      <c r="B135" s="34" t="s">
        <v>74</v>
      </c>
      <c r="C135" s="34" t="s">
        <v>480</v>
      </c>
      <c r="D135" s="35"/>
      <c r="E135" s="33"/>
      <c r="F135" s="36">
        <v>517</v>
      </c>
      <c r="G135" s="37">
        <f>G136</f>
        <v>86.17</v>
      </c>
      <c r="H135" s="37">
        <v>0</v>
      </c>
      <c r="I135" s="37"/>
    </row>
    <row r="136" spans="1:9" x14ac:dyDescent="0.2">
      <c r="A136" s="38">
        <v>135</v>
      </c>
      <c r="B136" s="39" t="s">
        <v>613</v>
      </c>
      <c r="C136" s="39" t="s">
        <v>480</v>
      </c>
      <c r="D136" s="40">
        <v>43609</v>
      </c>
      <c r="E136" s="38" t="s">
        <v>538</v>
      </c>
      <c r="F136" s="41">
        <v>517</v>
      </c>
      <c r="G136" s="42">
        <f>IF($C136="РОССИЯ",IF(E136&gt;2018,ROUND(F136/120*20,2),ROUND(F136/118*18,2)),IF(C136="","Ошибка (нет страны рег.)",0))</f>
        <v>86.17</v>
      </c>
      <c r="H136" s="42"/>
      <c r="I136" s="42"/>
    </row>
    <row r="137" spans="1:9" x14ac:dyDescent="0.2">
      <c r="A137" s="20">
        <v>136</v>
      </c>
      <c r="B137" s="21" t="s">
        <v>75</v>
      </c>
      <c r="C137" s="21" t="s">
        <v>480</v>
      </c>
      <c r="D137" s="22"/>
      <c r="E137" s="20"/>
      <c r="F137" s="23">
        <v>545931.68000000005</v>
      </c>
      <c r="G137" s="24">
        <f>G138+G140+G142</f>
        <v>90988.61</v>
      </c>
      <c r="H137" s="24">
        <v>90988.61</v>
      </c>
      <c r="I137" s="24">
        <f t="shared" si="4"/>
        <v>0</v>
      </c>
    </row>
    <row r="138" spans="1:9" x14ac:dyDescent="0.2">
      <c r="A138" s="33">
        <v>137</v>
      </c>
      <c r="B138" s="34" t="s">
        <v>76</v>
      </c>
      <c r="C138" s="34" t="s">
        <v>480</v>
      </c>
      <c r="D138" s="35"/>
      <c r="E138" s="33"/>
      <c r="F138" s="43">
        <v>532142.72</v>
      </c>
      <c r="G138" s="37">
        <f>G139</f>
        <v>88690.45</v>
      </c>
      <c r="H138" s="37">
        <v>0</v>
      </c>
      <c r="I138" s="37"/>
    </row>
    <row r="139" spans="1:9" x14ac:dyDescent="0.2">
      <c r="A139" s="38">
        <v>138</v>
      </c>
      <c r="B139" s="39" t="s">
        <v>614</v>
      </c>
      <c r="C139" s="39" t="s">
        <v>480</v>
      </c>
      <c r="D139" s="40">
        <v>44323</v>
      </c>
      <c r="E139" s="38" t="s">
        <v>531</v>
      </c>
      <c r="F139" s="44">
        <v>532142.72</v>
      </c>
      <c r="G139" s="42">
        <f>IF($C139="РОССИЯ",IF(E139&gt;2018,ROUND(F139/120*20,2),ROUND(F139/118*18,2)),IF(C139="","Ошибка (нет страны рег.)",0))</f>
        <v>88690.45</v>
      </c>
      <c r="H139" s="42"/>
      <c r="I139" s="42"/>
    </row>
    <row r="140" spans="1:9" x14ac:dyDescent="0.2">
      <c r="A140" s="33">
        <v>139</v>
      </c>
      <c r="B140" s="34" t="s">
        <v>77</v>
      </c>
      <c r="C140" s="34" t="s">
        <v>480</v>
      </c>
      <c r="D140" s="35"/>
      <c r="E140" s="33"/>
      <c r="F140" s="43">
        <v>10000</v>
      </c>
      <c r="G140" s="37">
        <f>G141</f>
        <v>1666.67</v>
      </c>
      <c r="H140" s="37">
        <v>0</v>
      </c>
      <c r="I140" s="37"/>
    </row>
    <row r="141" spans="1:9" x14ac:dyDescent="0.2">
      <c r="A141" s="38">
        <v>140</v>
      </c>
      <c r="B141" s="39" t="s">
        <v>615</v>
      </c>
      <c r="C141" s="39" t="s">
        <v>480</v>
      </c>
      <c r="D141" s="40">
        <v>44354</v>
      </c>
      <c r="E141" s="38" t="s">
        <v>531</v>
      </c>
      <c r="F141" s="44">
        <v>10000</v>
      </c>
      <c r="G141" s="42">
        <f>IF($C141="РОССИЯ",IF(E141&gt;2018,ROUND(F141/120*20,2),ROUND(F141/118*18,2)),IF(C141="","Ошибка (нет страны рег.)",0))</f>
        <v>1666.67</v>
      </c>
      <c r="H141" s="42"/>
      <c r="I141" s="42"/>
    </row>
    <row r="142" spans="1:9" x14ac:dyDescent="0.2">
      <c r="A142" s="33">
        <v>141</v>
      </c>
      <c r="B142" s="34" t="s">
        <v>78</v>
      </c>
      <c r="C142" s="34" t="s">
        <v>480</v>
      </c>
      <c r="D142" s="35"/>
      <c r="E142" s="33"/>
      <c r="F142" s="43">
        <v>3788.96</v>
      </c>
      <c r="G142" s="37">
        <f>G143</f>
        <v>631.49</v>
      </c>
      <c r="H142" s="37">
        <v>0</v>
      </c>
      <c r="I142" s="37"/>
    </row>
    <row r="143" spans="1:9" x14ac:dyDescent="0.2">
      <c r="A143" s="38">
        <v>142</v>
      </c>
      <c r="B143" s="39" t="s">
        <v>616</v>
      </c>
      <c r="C143" s="39" t="s">
        <v>480</v>
      </c>
      <c r="D143" s="40">
        <v>44166</v>
      </c>
      <c r="E143" s="38" t="s">
        <v>533</v>
      </c>
      <c r="F143" s="44">
        <v>3788.96</v>
      </c>
      <c r="G143" s="42">
        <f>IF($C143="РОССИЯ",IF(E143&gt;2018,ROUND(F143/120*20,2),ROUND(F143/118*18,2)),IF(C143="","Ошибка (нет страны рег.)",0))</f>
        <v>631.49</v>
      </c>
      <c r="H143" s="42"/>
      <c r="I143" s="42"/>
    </row>
    <row r="144" spans="1:9" x14ac:dyDescent="0.2">
      <c r="A144" s="20">
        <v>143</v>
      </c>
      <c r="B144" s="21" t="s">
        <v>79</v>
      </c>
      <c r="C144" s="21" t="s">
        <v>480</v>
      </c>
      <c r="D144" s="22"/>
      <c r="E144" s="20"/>
      <c r="F144" s="23">
        <v>2312.0500000000002</v>
      </c>
      <c r="G144" s="24">
        <f>G145</f>
        <v>385.34</v>
      </c>
      <c r="H144" s="24">
        <v>385.34</v>
      </c>
      <c r="I144" s="24">
        <f t="shared" si="4"/>
        <v>0</v>
      </c>
    </row>
    <row r="145" spans="1:9" x14ac:dyDescent="0.2">
      <c r="A145" s="33">
        <v>144</v>
      </c>
      <c r="B145" s="34" t="s">
        <v>80</v>
      </c>
      <c r="C145" s="34" t="s">
        <v>480</v>
      </c>
      <c r="D145" s="35"/>
      <c r="E145" s="33"/>
      <c r="F145" s="43">
        <v>2312.0500000000002</v>
      </c>
      <c r="G145" s="37">
        <f>G146</f>
        <v>385.34</v>
      </c>
      <c r="H145" s="37">
        <v>0</v>
      </c>
      <c r="I145" s="37"/>
    </row>
    <row r="146" spans="1:9" x14ac:dyDescent="0.2">
      <c r="A146" s="38">
        <v>145</v>
      </c>
      <c r="B146" s="39" t="s">
        <v>617</v>
      </c>
      <c r="C146" s="39" t="s">
        <v>480</v>
      </c>
      <c r="D146" s="40">
        <v>44088</v>
      </c>
      <c r="E146" s="38" t="s">
        <v>533</v>
      </c>
      <c r="F146" s="44">
        <v>2312.0500000000002</v>
      </c>
      <c r="G146" s="42">
        <f>IF($C146="РОССИЯ",IF(E146&gt;2018,ROUND(F146/120*20,2),ROUND(F146/118*18,2)),IF(C146="","Ошибка (нет страны рег.)",0))</f>
        <v>385.34</v>
      </c>
      <c r="H146" s="42"/>
      <c r="I146" s="42"/>
    </row>
    <row r="147" spans="1:9" x14ac:dyDescent="0.2">
      <c r="A147" s="20">
        <v>146</v>
      </c>
      <c r="B147" s="21" t="s">
        <v>81</v>
      </c>
      <c r="C147" s="21" t="s">
        <v>480</v>
      </c>
      <c r="D147" s="22"/>
      <c r="E147" s="20"/>
      <c r="F147" s="26">
        <v>426.4</v>
      </c>
      <c r="G147" s="24">
        <f>G148</f>
        <v>71.069999999999993</v>
      </c>
      <c r="H147" s="24">
        <v>71.069999999999993</v>
      </c>
      <c r="I147" s="24">
        <f t="shared" si="4"/>
        <v>0</v>
      </c>
    </row>
    <row r="148" spans="1:9" x14ac:dyDescent="0.2">
      <c r="A148" s="33">
        <v>147</v>
      </c>
      <c r="B148" s="34" t="s">
        <v>36</v>
      </c>
      <c r="C148" s="34" t="s">
        <v>480</v>
      </c>
      <c r="D148" s="35"/>
      <c r="E148" s="33"/>
      <c r="F148" s="36">
        <v>426.4</v>
      </c>
      <c r="G148" s="37">
        <f>G149</f>
        <v>71.069999999999993</v>
      </c>
      <c r="H148" s="37">
        <v>0</v>
      </c>
      <c r="I148" s="37"/>
    </row>
    <row r="149" spans="1:9" x14ac:dyDescent="0.2">
      <c r="A149" s="38">
        <v>148</v>
      </c>
      <c r="B149" s="39" t="s">
        <v>618</v>
      </c>
      <c r="C149" s="39" t="s">
        <v>480</v>
      </c>
      <c r="D149" s="40">
        <v>43805</v>
      </c>
      <c r="E149" s="38" t="s">
        <v>538</v>
      </c>
      <c r="F149" s="41">
        <v>426.4</v>
      </c>
      <c r="G149" s="42">
        <f>IF($C149="РОССИЯ",IF(E149&gt;2018,ROUND(F149/120*20,2),ROUND(F149/118*18,2)),IF(C149="","Ошибка (нет страны рег.)",0))</f>
        <v>71.069999999999993</v>
      </c>
      <c r="H149" s="42"/>
      <c r="I149" s="42"/>
    </row>
    <row r="150" spans="1:9" x14ac:dyDescent="0.2">
      <c r="A150" s="20">
        <v>149</v>
      </c>
      <c r="B150" s="21" t="s">
        <v>82</v>
      </c>
      <c r="C150" s="21" t="s">
        <v>480</v>
      </c>
      <c r="D150" s="22"/>
      <c r="E150" s="20"/>
      <c r="F150" s="23">
        <v>11544.17</v>
      </c>
      <c r="G150" s="24">
        <f>G151</f>
        <v>1924.03</v>
      </c>
      <c r="H150" s="24">
        <v>1924.03</v>
      </c>
      <c r="I150" s="24">
        <f t="shared" si="4"/>
        <v>0</v>
      </c>
    </row>
    <row r="151" spans="1:9" x14ac:dyDescent="0.2">
      <c r="A151" s="33">
        <v>150</v>
      </c>
      <c r="B151" s="34" t="s">
        <v>36</v>
      </c>
      <c r="C151" s="34" t="s">
        <v>480</v>
      </c>
      <c r="D151" s="35"/>
      <c r="E151" s="33"/>
      <c r="F151" s="43">
        <v>11544.17</v>
      </c>
      <c r="G151" s="37">
        <f>G152</f>
        <v>1924.03</v>
      </c>
      <c r="H151" s="37">
        <v>0</v>
      </c>
      <c r="I151" s="37"/>
    </row>
    <row r="152" spans="1:9" x14ac:dyDescent="0.2">
      <c r="A152" s="38">
        <v>151</v>
      </c>
      <c r="B152" s="39" t="s">
        <v>619</v>
      </c>
      <c r="C152" s="39" t="s">
        <v>480</v>
      </c>
      <c r="D152" s="40">
        <v>43602</v>
      </c>
      <c r="E152" s="38" t="s">
        <v>538</v>
      </c>
      <c r="F152" s="44">
        <v>11544.17</v>
      </c>
      <c r="G152" s="42">
        <f>IF($C152="РОССИЯ",IF(E152&gt;2018,ROUND(F152/120*20,2),ROUND(F152/118*18,2)),IF(C152="","Ошибка (нет страны рег.)",0))</f>
        <v>1924.03</v>
      </c>
      <c r="H152" s="42"/>
      <c r="I152" s="42"/>
    </row>
    <row r="153" spans="1:9" x14ac:dyDescent="0.2">
      <c r="A153" s="20">
        <v>152</v>
      </c>
      <c r="B153" s="21" t="s">
        <v>83</v>
      </c>
      <c r="C153" s="21" t="s">
        <v>480</v>
      </c>
      <c r="D153" s="22"/>
      <c r="E153" s="20"/>
      <c r="F153" s="23">
        <v>60696.35</v>
      </c>
      <c r="G153" s="24">
        <f>G154</f>
        <v>10116.06</v>
      </c>
      <c r="H153" s="24">
        <v>10116.06</v>
      </c>
      <c r="I153" s="24">
        <f t="shared" si="4"/>
        <v>0</v>
      </c>
    </row>
    <row r="154" spans="1:9" x14ac:dyDescent="0.2">
      <c r="A154" s="33">
        <v>153</v>
      </c>
      <c r="B154" s="34" t="s">
        <v>70</v>
      </c>
      <c r="C154" s="34" t="s">
        <v>480</v>
      </c>
      <c r="D154" s="35"/>
      <c r="E154" s="33"/>
      <c r="F154" s="43">
        <v>60696.35</v>
      </c>
      <c r="G154" s="37">
        <f>G155</f>
        <v>10116.06</v>
      </c>
      <c r="H154" s="37">
        <v>0</v>
      </c>
      <c r="I154" s="37"/>
    </row>
    <row r="155" spans="1:9" x14ac:dyDescent="0.2">
      <c r="A155" s="38">
        <v>154</v>
      </c>
      <c r="B155" s="39" t="s">
        <v>620</v>
      </c>
      <c r="C155" s="39" t="s">
        <v>480</v>
      </c>
      <c r="D155" s="40">
        <v>43608</v>
      </c>
      <c r="E155" s="38" t="s">
        <v>538</v>
      </c>
      <c r="F155" s="44">
        <v>60696.35</v>
      </c>
      <c r="G155" s="42">
        <f>IF($C155="РОССИЯ",IF(E155&gt;2018,ROUND(F155/120*20,2),ROUND(F155/118*18,2)),IF(C155="","Ошибка (нет страны рег.)",0))</f>
        <v>10116.06</v>
      </c>
      <c r="H155" s="42"/>
      <c r="I155" s="42"/>
    </row>
    <row r="156" spans="1:9" x14ac:dyDescent="0.2">
      <c r="A156" s="20">
        <v>155</v>
      </c>
      <c r="B156" s="21" t="s">
        <v>84</v>
      </c>
      <c r="C156" s="21" t="s">
        <v>480</v>
      </c>
      <c r="D156" s="22"/>
      <c r="E156" s="20"/>
      <c r="F156" s="23">
        <v>57052.98</v>
      </c>
      <c r="G156" s="24">
        <f>G157</f>
        <v>9508.83</v>
      </c>
      <c r="H156" s="24">
        <v>9508.83</v>
      </c>
      <c r="I156" s="24">
        <f t="shared" si="4"/>
        <v>0</v>
      </c>
    </row>
    <row r="157" spans="1:9" x14ac:dyDescent="0.2">
      <c r="A157" s="33">
        <v>156</v>
      </c>
      <c r="B157" s="34" t="s">
        <v>85</v>
      </c>
      <c r="C157" s="34" t="s">
        <v>480</v>
      </c>
      <c r="D157" s="35"/>
      <c r="E157" s="33"/>
      <c r="F157" s="43">
        <v>57052.98</v>
      </c>
      <c r="G157" s="37">
        <f>G158</f>
        <v>9508.83</v>
      </c>
      <c r="H157" s="37">
        <v>0</v>
      </c>
      <c r="I157" s="37"/>
    </row>
    <row r="158" spans="1:9" x14ac:dyDescent="0.2">
      <c r="A158" s="38">
        <v>157</v>
      </c>
      <c r="B158" s="39" t="s">
        <v>621</v>
      </c>
      <c r="C158" s="39" t="s">
        <v>480</v>
      </c>
      <c r="D158" s="40">
        <v>44265</v>
      </c>
      <c r="E158" s="38" t="s">
        <v>531</v>
      </c>
      <c r="F158" s="44">
        <v>57052.98</v>
      </c>
      <c r="G158" s="42">
        <f>IF($C158="РОССИЯ",IF(E158&gt;2018,ROUND(F158/120*20,2),ROUND(F158/118*18,2)),IF(C158="","Ошибка (нет страны рег.)",0))</f>
        <v>9508.83</v>
      </c>
      <c r="H158" s="42"/>
      <c r="I158" s="42"/>
    </row>
    <row r="159" spans="1:9" x14ac:dyDescent="0.2">
      <c r="A159" s="20">
        <v>158</v>
      </c>
      <c r="B159" s="21" t="s">
        <v>622</v>
      </c>
      <c r="C159" s="21" t="s">
        <v>479</v>
      </c>
      <c r="D159" s="22"/>
      <c r="E159" s="20"/>
      <c r="F159" s="23">
        <v>1245687.1000000001</v>
      </c>
      <c r="G159" s="24">
        <f>G160</f>
        <v>0</v>
      </c>
      <c r="H159" s="24">
        <v>0</v>
      </c>
      <c r="I159" s="24">
        <f t="shared" si="4"/>
        <v>0</v>
      </c>
    </row>
    <row r="160" spans="1:9" x14ac:dyDescent="0.2">
      <c r="A160" s="33">
        <v>159</v>
      </c>
      <c r="B160" s="34" t="s">
        <v>623</v>
      </c>
      <c r="C160" s="34" t="s">
        <v>479</v>
      </c>
      <c r="D160" s="35"/>
      <c r="E160" s="33"/>
      <c r="F160" s="43">
        <v>1245687.1000000001</v>
      </c>
      <c r="G160" s="37">
        <f>G161</f>
        <v>0</v>
      </c>
      <c r="H160" s="37">
        <v>0</v>
      </c>
      <c r="I160" s="37"/>
    </row>
    <row r="161" spans="1:9" x14ac:dyDescent="0.2">
      <c r="A161" s="38">
        <v>160</v>
      </c>
      <c r="B161" s="39" t="s">
        <v>624</v>
      </c>
      <c r="C161" s="39" t="s">
        <v>479</v>
      </c>
      <c r="D161" s="40">
        <v>44719</v>
      </c>
      <c r="E161" s="38" t="s">
        <v>541</v>
      </c>
      <c r="F161" s="44">
        <v>1245687.1000000001</v>
      </c>
      <c r="G161" s="42">
        <f>IF($C161="РОССИЯ",IF(E161&gt;2018,F161/120*20,2),IF(C161="","Ошибка (нет страны рег.)",0))</f>
        <v>0</v>
      </c>
      <c r="H161" s="42"/>
      <c r="I161" s="42"/>
    </row>
    <row r="162" spans="1:9" x14ac:dyDescent="0.2">
      <c r="A162" s="20">
        <v>161</v>
      </c>
      <c r="B162" s="21" t="s">
        <v>86</v>
      </c>
      <c r="C162" s="21" t="s">
        <v>480</v>
      </c>
      <c r="D162" s="22"/>
      <c r="E162" s="20"/>
      <c r="F162" s="23">
        <v>59141.63</v>
      </c>
      <c r="G162" s="24">
        <f>G163+G165+G167</f>
        <v>9856.9399999999987</v>
      </c>
      <c r="H162" s="24">
        <v>9856.94</v>
      </c>
      <c r="I162" s="24">
        <f t="shared" si="4"/>
        <v>0</v>
      </c>
    </row>
    <row r="163" spans="1:9" x14ac:dyDescent="0.2">
      <c r="A163" s="33">
        <v>162</v>
      </c>
      <c r="B163" s="34" t="s">
        <v>87</v>
      </c>
      <c r="C163" s="34" t="s">
        <v>480</v>
      </c>
      <c r="D163" s="35"/>
      <c r="E163" s="33"/>
      <c r="F163" s="43">
        <v>50234.96</v>
      </c>
      <c r="G163" s="37">
        <f>G164</f>
        <v>8372.49</v>
      </c>
      <c r="H163" s="37">
        <v>0</v>
      </c>
      <c r="I163" s="37"/>
    </row>
    <row r="164" spans="1:9" x14ac:dyDescent="0.2">
      <c r="A164" s="38">
        <v>163</v>
      </c>
      <c r="B164" s="39" t="s">
        <v>625</v>
      </c>
      <c r="C164" s="39" t="s">
        <v>480</v>
      </c>
      <c r="D164" s="40">
        <v>44498</v>
      </c>
      <c r="E164" s="38" t="s">
        <v>531</v>
      </c>
      <c r="F164" s="44">
        <v>50234.96</v>
      </c>
      <c r="G164" s="42">
        <f>IF($C164="РОССИЯ",IF(E164&gt;2018,ROUND(F164/120*20,2),ROUND(F164/118*18,2)),IF(C164="","Ошибка (нет страны рег.)",0))</f>
        <v>8372.49</v>
      </c>
      <c r="H164" s="42"/>
      <c r="I164" s="42"/>
    </row>
    <row r="165" spans="1:9" x14ac:dyDescent="0.2">
      <c r="A165" s="33">
        <v>164</v>
      </c>
      <c r="B165" s="34" t="s">
        <v>88</v>
      </c>
      <c r="C165" s="34" t="s">
        <v>480</v>
      </c>
      <c r="D165" s="35"/>
      <c r="E165" s="33"/>
      <c r="F165" s="36">
        <v>163.24</v>
      </c>
      <c r="G165" s="37">
        <f>G166</f>
        <v>27.21</v>
      </c>
      <c r="H165" s="37">
        <v>0</v>
      </c>
      <c r="I165" s="37"/>
    </row>
    <row r="166" spans="1:9" x14ac:dyDescent="0.2">
      <c r="A166" s="38">
        <v>165</v>
      </c>
      <c r="B166" s="39" t="s">
        <v>626</v>
      </c>
      <c r="C166" s="39" t="s">
        <v>480</v>
      </c>
      <c r="D166" s="40">
        <v>44091</v>
      </c>
      <c r="E166" s="38" t="s">
        <v>533</v>
      </c>
      <c r="F166" s="41">
        <v>163.24</v>
      </c>
      <c r="G166" s="42">
        <f>IF($C166="РОССИЯ",IF(E166&gt;2018,ROUND(F166/120*20,2),ROUND(F166/118*18,2)),IF(C166="","Ошибка (нет страны рег.)",0))</f>
        <v>27.21</v>
      </c>
      <c r="H166" s="42"/>
      <c r="I166" s="42"/>
    </row>
    <row r="167" spans="1:9" x14ac:dyDescent="0.2">
      <c r="A167" s="33">
        <v>166</v>
      </c>
      <c r="B167" s="34" t="s">
        <v>89</v>
      </c>
      <c r="C167" s="34" t="s">
        <v>480</v>
      </c>
      <c r="D167" s="35"/>
      <c r="E167" s="33"/>
      <c r="F167" s="43">
        <v>8743.43</v>
      </c>
      <c r="G167" s="37">
        <f>G168</f>
        <v>1457.24</v>
      </c>
      <c r="H167" s="37">
        <v>0</v>
      </c>
      <c r="I167" s="37"/>
    </row>
    <row r="168" spans="1:9" x14ac:dyDescent="0.2">
      <c r="A168" s="38">
        <v>167</v>
      </c>
      <c r="B168" s="39" t="s">
        <v>627</v>
      </c>
      <c r="C168" s="39" t="s">
        <v>480</v>
      </c>
      <c r="D168" s="40">
        <v>44299</v>
      </c>
      <c r="E168" s="38" t="s">
        <v>531</v>
      </c>
      <c r="F168" s="44">
        <v>8743.43</v>
      </c>
      <c r="G168" s="42">
        <f>IF($C168="РОССИЯ",IF(E168&gt;2018,ROUND(F168/120*20,2),ROUND(F168/118*18,2)),IF(C168="","Ошибка (нет страны рег.)",0))</f>
        <v>1457.24</v>
      </c>
      <c r="H168" s="42"/>
      <c r="I168" s="42"/>
    </row>
    <row r="169" spans="1:9" x14ac:dyDescent="0.2">
      <c r="A169" s="20">
        <v>168</v>
      </c>
      <c r="B169" s="21" t="s">
        <v>90</v>
      </c>
      <c r="C169" s="21" t="s">
        <v>480</v>
      </c>
      <c r="D169" s="22"/>
      <c r="E169" s="20"/>
      <c r="F169" s="26">
        <v>59</v>
      </c>
      <c r="G169" s="24">
        <f>G170</f>
        <v>9.83</v>
      </c>
      <c r="H169" s="24">
        <v>9.83</v>
      </c>
      <c r="I169" s="24">
        <f t="shared" si="4"/>
        <v>0</v>
      </c>
    </row>
    <row r="170" spans="1:9" x14ac:dyDescent="0.2">
      <c r="A170" s="33">
        <v>169</v>
      </c>
      <c r="B170" s="34" t="s">
        <v>36</v>
      </c>
      <c r="C170" s="34" t="s">
        <v>480</v>
      </c>
      <c r="D170" s="35"/>
      <c r="E170" s="33"/>
      <c r="F170" s="36">
        <v>59</v>
      </c>
      <c r="G170" s="37">
        <f>G171</f>
        <v>9.83</v>
      </c>
      <c r="H170" s="37">
        <v>0</v>
      </c>
      <c r="I170" s="37"/>
    </row>
    <row r="171" spans="1:9" x14ac:dyDescent="0.2">
      <c r="A171" s="38">
        <v>170</v>
      </c>
      <c r="B171" s="39" t="s">
        <v>628</v>
      </c>
      <c r="C171" s="39" t="s">
        <v>480</v>
      </c>
      <c r="D171" s="40">
        <v>43896</v>
      </c>
      <c r="E171" s="38" t="s">
        <v>533</v>
      </c>
      <c r="F171" s="41">
        <v>59</v>
      </c>
      <c r="G171" s="42">
        <f>IF($C171="РОССИЯ",IF(E171&gt;2018,ROUND(F171/120*20,2),ROUND(F171/118*18,2)),IF(C171="","Ошибка (нет страны рег.)",0))</f>
        <v>9.83</v>
      </c>
      <c r="H171" s="42"/>
      <c r="I171" s="42"/>
    </row>
    <row r="172" spans="1:9" x14ac:dyDescent="0.2">
      <c r="A172" s="20">
        <v>171</v>
      </c>
      <c r="B172" s="21" t="s">
        <v>91</v>
      </c>
      <c r="C172" s="21" t="s">
        <v>480</v>
      </c>
      <c r="D172" s="22"/>
      <c r="E172" s="20"/>
      <c r="F172" s="26">
        <v>161.5</v>
      </c>
      <c r="G172" s="24">
        <f>G173</f>
        <v>26.92</v>
      </c>
      <c r="H172" s="24">
        <v>26.92</v>
      </c>
      <c r="I172" s="24">
        <f t="shared" si="4"/>
        <v>0</v>
      </c>
    </row>
    <row r="173" spans="1:9" x14ac:dyDescent="0.2">
      <c r="A173" s="33">
        <v>172</v>
      </c>
      <c r="B173" s="34" t="s">
        <v>92</v>
      </c>
      <c r="C173" s="34" t="s">
        <v>480</v>
      </c>
      <c r="D173" s="35"/>
      <c r="E173" s="33"/>
      <c r="F173" s="36">
        <v>161.5</v>
      </c>
      <c r="G173" s="37">
        <f>G174</f>
        <v>26.92</v>
      </c>
      <c r="H173" s="37">
        <v>0</v>
      </c>
      <c r="I173" s="37"/>
    </row>
    <row r="174" spans="1:9" x14ac:dyDescent="0.2">
      <c r="A174" s="38">
        <v>173</v>
      </c>
      <c r="B174" s="39" t="s">
        <v>629</v>
      </c>
      <c r="C174" s="39" t="s">
        <v>480</v>
      </c>
      <c r="D174" s="40">
        <v>44678</v>
      </c>
      <c r="E174" s="38" t="s">
        <v>541</v>
      </c>
      <c r="F174" s="41">
        <v>161.5</v>
      </c>
      <c r="G174" s="42">
        <f>IF($C174="РОССИЯ",IF(E174&gt;2018,ROUND(F174/120*20,2),ROUND(F174/118*18,2)),IF(C174="","Ошибка (нет страны рег.)",0))</f>
        <v>26.92</v>
      </c>
      <c r="H174" s="42"/>
      <c r="I174" s="42"/>
    </row>
    <row r="175" spans="1:9" x14ac:dyDescent="0.2">
      <c r="A175" s="20">
        <v>174</v>
      </c>
      <c r="B175" s="21" t="s">
        <v>93</v>
      </c>
      <c r="C175" s="21" t="s">
        <v>480</v>
      </c>
      <c r="D175" s="22"/>
      <c r="E175" s="20"/>
      <c r="F175" s="23">
        <v>1083.6099999999999</v>
      </c>
      <c r="G175" s="24">
        <f>G176</f>
        <v>180.6</v>
      </c>
      <c r="H175" s="24">
        <v>180.6</v>
      </c>
      <c r="I175" s="24">
        <f t="shared" si="4"/>
        <v>0</v>
      </c>
    </row>
    <row r="176" spans="1:9" x14ac:dyDescent="0.2">
      <c r="A176" s="33">
        <v>175</v>
      </c>
      <c r="B176" s="34" t="s">
        <v>94</v>
      </c>
      <c r="C176" s="34" t="s">
        <v>480</v>
      </c>
      <c r="D176" s="35"/>
      <c r="E176" s="33"/>
      <c r="F176" s="43">
        <v>1083.6099999999999</v>
      </c>
      <c r="G176" s="37">
        <f>G177</f>
        <v>180.6</v>
      </c>
      <c r="H176" s="37">
        <v>0</v>
      </c>
      <c r="I176" s="37"/>
    </row>
    <row r="177" spans="1:9" x14ac:dyDescent="0.2">
      <c r="A177" s="38">
        <v>176</v>
      </c>
      <c r="B177" s="39" t="s">
        <v>630</v>
      </c>
      <c r="C177" s="39" t="s">
        <v>480</v>
      </c>
      <c r="D177" s="40">
        <v>43741</v>
      </c>
      <c r="E177" s="38" t="s">
        <v>538</v>
      </c>
      <c r="F177" s="44">
        <v>1083.6099999999999</v>
      </c>
      <c r="G177" s="42">
        <f>IF($C177="РОССИЯ",IF(E177&gt;2018,ROUND(F177/120*20,2),ROUND(F177/118*18,2)),IF(C177="","Ошибка (нет страны рег.)",0))</f>
        <v>180.6</v>
      </c>
      <c r="H177" s="42"/>
      <c r="I177" s="42"/>
    </row>
    <row r="178" spans="1:9" x14ac:dyDescent="0.2">
      <c r="A178" s="20">
        <v>177</v>
      </c>
      <c r="B178" s="21" t="s">
        <v>631</v>
      </c>
      <c r="C178" s="21" t="s">
        <v>480</v>
      </c>
      <c r="D178" s="22"/>
      <c r="E178" s="20"/>
      <c r="F178" s="23">
        <v>1894338.21</v>
      </c>
      <c r="G178" s="24">
        <f>G179</f>
        <v>315723.03999999998</v>
      </c>
      <c r="H178" s="24">
        <v>315723.03999999998</v>
      </c>
      <c r="I178" s="24">
        <f t="shared" si="4"/>
        <v>0</v>
      </c>
    </row>
    <row r="179" spans="1:9" x14ac:dyDescent="0.2">
      <c r="A179" s="33">
        <v>178</v>
      </c>
      <c r="B179" s="34" t="s">
        <v>632</v>
      </c>
      <c r="C179" s="34" t="s">
        <v>480</v>
      </c>
      <c r="D179" s="35"/>
      <c r="E179" s="33"/>
      <c r="F179" s="43">
        <v>1894338.21</v>
      </c>
      <c r="G179" s="37">
        <f>G180</f>
        <v>315723.03999999998</v>
      </c>
      <c r="H179" s="37">
        <v>0</v>
      </c>
      <c r="I179" s="37"/>
    </row>
    <row r="180" spans="1:9" x14ac:dyDescent="0.2">
      <c r="A180" s="38">
        <v>179</v>
      </c>
      <c r="B180" s="39" t="s">
        <v>633</v>
      </c>
      <c r="C180" s="39" t="s">
        <v>480</v>
      </c>
      <c r="D180" s="40">
        <v>44728</v>
      </c>
      <c r="E180" s="38" t="s">
        <v>541</v>
      </c>
      <c r="F180" s="44">
        <v>1894338.21</v>
      </c>
      <c r="G180" s="42">
        <f>IF($C180="РОССИЯ",IF(E180&gt;2018,ROUND(F180/120*20,2),ROUND(F180/118*18,2)),IF(C180="","Ошибка (нет страны рег.)",0))</f>
        <v>315723.03999999998</v>
      </c>
      <c r="H180" s="42"/>
      <c r="I180" s="42"/>
    </row>
    <row r="181" spans="1:9" x14ac:dyDescent="0.2">
      <c r="A181" s="20">
        <v>180</v>
      </c>
      <c r="B181" s="21" t="s">
        <v>95</v>
      </c>
      <c r="C181" s="21" t="s">
        <v>480</v>
      </c>
      <c r="D181" s="22"/>
      <c r="E181" s="20"/>
      <c r="F181" s="23">
        <v>3000.99</v>
      </c>
      <c r="G181" s="24">
        <f>G182</f>
        <v>500.17</v>
      </c>
      <c r="H181" s="24">
        <v>500.16</v>
      </c>
      <c r="I181" s="24">
        <f t="shared" si="4"/>
        <v>9.9999999999909051E-3</v>
      </c>
    </row>
    <row r="182" spans="1:9" x14ac:dyDescent="0.2">
      <c r="A182" s="33">
        <v>181</v>
      </c>
      <c r="B182" s="34" t="s">
        <v>96</v>
      </c>
      <c r="C182" s="34" t="s">
        <v>480</v>
      </c>
      <c r="D182" s="35"/>
      <c r="E182" s="33"/>
      <c r="F182" s="43">
        <v>3000.99</v>
      </c>
      <c r="G182" s="37">
        <f>G183</f>
        <v>500.17</v>
      </c>
      <c r="H182" s="37">
        <v>0</v>
      </c>
      <c r="I182" s="37"/>
    </row>
    <row r="183" spans="1:9" x14ac:dyDescent="0.2">
      <c r="A183" s="38">
        <v>182</v>
      </c>
      <c r="B183" s="39" t="s">
        <v>634</v>
      </c>
      <c r="C183" s="39" t="s">
        <v>480</v>
      </c>
      <c r="D183" s="40">
        <v>44481</v>
      </c>
      <c r="E183" s="38" t="s">
        <v>531</v>
      </c>
      <c r="F183" s="44">
        <v>3000.99</v>
      </c>
      <c r="G183" s="42">
        <f>IF($C183="РОССИЯ",IF(E183&gt;2018,ROUND(F183/120*20,2),ROUND(F183/118*18,2)),IF(C183="","Ошибка (нет страны рег.)",0))</f>
        <v>500.17</v>
      </c>
      <c r="H183" s="42"/>
      <c r="I183" s="42"/>
    </row>
    <row r="184" spans="1:9" x14ac:dyDescent="0.2">
      <c r="A184" s="20">
        <v>183</v>
      </c>
      <c r="B184" s="21" t="s">
        <v>97</v>
      </c>
      <c r="C184" s="21" t="s">
        <v>480</v>
      </c>
      <c r="D184" s="22"/>
      <c r="E184" s="20"/>
      <c r="F184" s="26">
        <v>751.08</v>
      </c>
      <c r="G184" s="24">
        <f>G185</f>
        <v>125.18</v>
      </c>
      <c r="H184" s="24">
        <v>125.18</v>
      </c>
      <c r="I184" s="24">
        <f t="shared" si="4"/>
        <v>0</v>
      </c>
    </row>
    <row r="185" spans="1:9" x14ac:dyDescent="0.2">
      <c r="A185" s="33">
        <v>184</v>
      </c>
      <c r="B185" s="34" t="s">
        <v>70</v>
      </c>
      <c r="C185" s="34" t="s">
        <v>480</v>
      </c>
      <c r="D185" s="35"/>
      <c r="E185" s="33"/>
      <c r="F185" s="36">
        <v>751.08</v>
      </c>
      <c r="G185" s="37">
        <f>G186</f>
        <v>125.18</v>
      </c>
      <c r="H185" s="37">
        <v>0</v>
      </c>
      <c r="I185" s="37"/>
    </row>
    <row r="186" spans="1:9" x14ac:dyDescent="0.2">
      <c r="A186" s="38">
        <v>185</v>
      </c>
      <c r="B186" s="39" t="s">
        <v>635</v>
      </c>
      <c r="C186" s="39" t="s">
        <v>480</v>
      </c>
      <c r="D186" s="40">
        <v>43761</v>
      </c>
      <c r="E186" s="38" t="s">
        <v>538</v>
      </c>
      <c r="F186" s="41">
        <v>751.08</v>
      </c>
      <c r="G186" s="42">
        <f>IF($C186="РОССИЯ",IF(E186&gt;2018,ROUND(F186/120*20,2),ROUND(F186/118*18,2)),IF(C186="","Ошибка (нет страны рег.)",0))</f>
        <v>125.18</v>
      </c>
      <c r="H186" s="42"/>
      <c r="I186" s="42"/>
    </row>
    <row r="187" spans="1:9" x14ac:dyDescent="0.2">
      <c r="A187" s="20">
        <v>186</v>
      </c>
      <c r="B187" s="21" t="s">
        <v>98</v>
      </c>
      <c r="C187" s="21" t="s">
        <v>480</v>
      </c>
      <c r="D187" s="22"/>
      <c r="E187" s="20"/>
      <c r="F187" s="26">
        <v>12.14</v>
      </c>
      <c r="G187" s="24">
        <f>G188</f>
        <v>2.02</v>
      </c>
      <c r="H187" s="24">
        <v>2.02</v>
      </c>
      <c r="I187" s="24">
        <f t="shared" si="4"/>
        <v>0</v>
      </c>
    </row>
    <row r="188" spans="1:9" x14ac:dyDescent="0.2">
      <c r="A188" s="33">
        <v>187</v>
      </c>
      <c r="B188" s="34" t="s">
        <v>99</v>
      </c>
      <c r="C188" s="34" t="s">
        <v>480</v>
      </c>
      <c r="D188" s="35"/>
      <c r="E188" s="33"/>
      <c r="F188" s="36">
        <v>12.14</v>
      </c>
      <c r="G188" s="37">
        <f>G189</f>
        <v>2.02</v>
      </c>
      <c r="H188" s="37">
        <v>0</v>
      </c>
      <c r="I188" s="37"/>
    </row>
    <row r="189" spans="1:9" x14ac:dyDescent="0.2">
      <c r="A189" s="38">
        <v>188</v>
      </c>
      <c r="B189" s="39" t="s">
        <v>636</v>
      </c>
      <c r="C189" s="39" t="s">
        <v>480</v>
      </c>
      <c r="D189" s="40">
        <v>43557</v>
      </c>
      <c r="E189" s="38" t="s">
        <v>538</v>
      </c>
      <c r="F189" s="41">
        <v>12.14</v>
      </c>
      <c r="G189" s="42">
        <f>IF($C189="РОССИЯ",IF(E189&gt;2018,ROUND(F189/120*20,2),ROUND(F189/118*18,2)),IF(C189="","Ошибка (нет страны рег.)",0))</f>
        <v>2.02</v>
      </c>
      <c r="H189" s="42"/>
      <c r="I189" s="42"/>
    </row>
    <row r="190" spans="1:9" x14ac:dyDescent="0.2">
      <c r="A190" s="20">
        <v>189</v>
      </c>
      <c r="B190" s="21" t="s">
        <v>100</v>
      </c>
      <c r="C190" s="21" t="s">
        <v>480</v>
      </c>
      <c r="D190" s="22"/>
      <c r="E190" s="20"/>
      <c r="F190" s="23">
        <v>50003.39</v>
      </c>
      <c r="G190" s="24">
        <f>G191+G193</f>
        <v>8333.9</v>
      </c>
      <c r="H190" s="24">
        <v>8333.9</v>
      </c>
      <c r="I190" s="24">
        <f t="shared" si="4"/>
        <v>0</v>
      </c>
    </row>
    <row r="191" spans="1:9" x14ac:dyDescent="0.2">
      <c r="A191" s="33">
        <v>190</v>
      </c>
      <c r="B191" s="34" t="s">
        <v>101</v>
      </c>
      <c r="C191" s="34" t="s">
        <v>480</v>
      </c>
      <c r="D191" s="35"/>
      <c r="E191" s="33"/>
      <c r="F191" s="43">
        <v>50000</v>
      </c>
      <c r="G191" s="37">
        <f>G192</f>
        <v>8333.33</v>
      </c>
      <c r="H191" s="37">
        <v>0</v>
      </c>
      <c r="I191" s="37"/>
    </row>
    <row r="192" spans="1:9" x14ac:dyDescent="0.2">
      <c r="A192" s="38">
        <v>191</v>
      </c>
      <c r="B192" s="39" t="s">
        <v>637</v>
      </c>
      <c r="C192" s="39" t="s">
        <v>480</v>
      </c>
      <c r="D192" s="40">
        <v>44099</v>
      </c>
      <c r="E192" s="38" t="s">
        <v>533</v>
      </c>
      <c r="F192" s="44">
        <v>50000</v>
      </c>
      <c r="G192" s="42">
        <f>IF($C192="РОССИЯ",IF(E192&gt;2018,ROUND(F192/120*20,2),ROUND(F192/118*18,2)),IF(C192="","Ошибка (нет страны рег.)",0))</f>
        <v>8333.33</v>
      </c>
      <c r="H192" s="42"/>
      <c r="I192" s="42"/>
    </row>
    <row r="193" spans="1:9" x14ac:dyDescent="0.2">
      <c r="A193" s="33">
        <v>192</v>
      </c>
      <c r="B193" s="34" t="s">
        <v>102</v>
      </c>
      <c r="C193" s="34" t="s">
        <v>480</v>
      </c>
      <c r="D193" s="35"/>
      <c r="E193" s="33"/>
      <c r="F193" s="36">
        <v>3.39</v>
      </c>
      <c r="G193" s="37">
        <f>G194</f>
        <v>0.56999999999999995</v>
      </c>
      <c r="H193" s="37">
        <v>0</v>
      </c>
      <c r="I193" s="37"/>
    </row>
    <row r="194" spans="1:9" x14ac:dyDescent="0.2">
      <c r="A194" s="38">
        <v>193</v>
      </c>
      <c r="B194" s="39" t="s">
        <v>638</v>
      </c>
      <c r="C194" s="39" t="s">
        <v>480</v>
      </c>
      <c r="D194" s="40">
        <v>44049</v>
      </c>
      <c r="E194" s="38" t="s">
        <v>533</v>
      </c>
      <c r="F194" s="41">
        <v>3.39</v>
      </c>
      <c r="G194" s="42">
        <f>IF($C194="РОССИЯ",IF(E194&gt;2018,ROUND(F194/120*20,2),ROUND(F194/118*18,2)),IF(C194="","Ошибка (нет страны рег.)",0))</f>
        <v>0.56999999999999995</v>
      </c>
      <c r="H194" s="42"/>
      <c r="I194" s="42"/>
    </row>
    <row r="195" spans="1:9" x14ac:dyDescent="0.2">
      <c r="A195" s="20">
        <v>194</v>
      </c>
      <c r="B195" s="21" t="s">
        <v>103</v>
      </c>
      <c r="C195" s="21" t="s">
        <v>480</v>
      </c>
      <c r="D195" s="22"/>
      <c r="E195" s="20"/>
      <c r="F195" s="23">
        <v>863270.44</v>
      </c>
      <c r="G195" s="24">
        <f>G196</f>
        <v>143878.39999999999</v>
      </c>
      <c r="H195" s="24">
        <v>143878.39999999999</v>
      </c>
      <c r="I195" s="24">
        <f t="shared" ref="I195:I257" si="5">G195-H195</f>
        <v>0</v>
      </c>
    </row>
    <row r="196" spans="1:9" x14ac:dyDescent="0.2">
      <c r="A196" s="33">
        <v>195</v>
      </c>
      <c r="B196" s="34" t="s">
        <v>104</v>
      </c>
      <c r="C196" s="34" t="s">
        <v>480</v>
      </c>
      <c r="D196" s="35"/>
      <c r="E196" s="33"/>
      <c r="F196" s="43">
        <v>863270.44</v>
      </c>
      <c r="G196" s="37">
        <f>SUM(G197:G199)</f>
        <v>143878.39999999999</v>
      </c>
      <c r="H196" s="37">
        <v>0</v>
      </c>
      <c r="I196" s="37"/>
    </row>
    <row r="197" spans="1:9" x14ac:dyDescent="0.2">
      <c r="A197" s="38">
        <v>196</v>
      </c>
      <c r="B197" s="39" t="s">
        <v>639</v>
      </c>
      <c r="C197" s="39" t="s">
        <v>480</v>
      </c>
      <c r="D197" s="40">
        <v>44530</v>
      </c>
      <c r="E197" s="38" t="s">
        <v>531</v>
      </c>
      <c r="F197" s="44">
        <v>11000</v>
      </c>
      <c r="G197" s="42">
        <f>IF($C197="РОССИЯ",IF(E197&gt;2018,ROUND(F197/120*20,2),ROUND(F197/118*18,2)),IF(C197="","Ошибка (нет страны рег.)",0))</f>
        <v>1833.33</v>
      </c>
      <c r="H197" s="42"/>
      <c r="I197" s="42"/>
    </row>
    <row r="198" spans="1:9" x14ac:dyDescent="0.2">
      <c r="A198" s="38">
        <v>197</v>
      </c>
      <c r="B198" s="39" t="s">
        <v>640</v>
      </c>
      <c r="C198" s="39" t="s">
        <v>480</v>
      </c>
      <c r="D198" s="40">
        <v>44729</v>
      </c>
      <c r="E198" s="38" t="s">
        <v>541</v>
      </c>
      <c r="F198" s="44">
        <v>41045.35</v>
      </c>
      <c r="G198" s="42">
        <f>IF($C198="РОССИЯ",IF(E198&gt;2018,ROUND(F198/120*20,2),ROUND(F198/118*18,2)),IF(C198="","Ошибка (нет страны рег.)",0))</f>
        <v>6840.89</v>
      </c>
      <c r="H198" s="42"/>
      <c r="I198" s="42"/>
    </row>
    <row r="199" spans="1:9" x14ac:dyDescent="0.2">
      <c r="A199" s="38">
        <v>198</v>
      </c>
      <c r="B199" s="39" t="s">
        <v>641</v>
      </c>
      <c r="C199" s="39" t="s">
        <v>480</v>
      </c>
      <c r="D199" s="40">
        <v>44739</v>
      </c>
      <c r="E199" s="38" t="s">
        <v>541</v>
      </c>
      <c r="F199" s="44">
        <v>811225.09</v>
      </c>
      <c r="G199" s="42">
        <f>IF($C199="РОССИЯ",IF(E199&gt;2018,ROUND(F199/120*20,2),ROUND(F199/118*18,2)),IF(C199="","Ошибка (нет страны рег.)",0))</f>
        <v>135204.18</v>
      </c>
      <c r="H199" s="42"/>
      <c r="I199" s="42"/>
    </row>
    <row r="200" spans="1:9" x14ac:dyDescent="0.2">
      <c r="A200" s="20">
        <v>199</v>
      </c>
      <c r="B200" s="21" t="s">
        <v>105</v>
      </c>
      <c r="C200" s="21" t="s">
        <v>480</v>
      </c>
      <c r="D200" s="22"/>
      <c r="E200" s="20"/>
      <c r="F200" s="26">
        <v>439.53</v>
      </c>
      <c r="G200" s="24">
        <f>G201</f>
        <v>73.260000000000005</v>
      </c>
      <c r="H200" s="24">
        <v>73.260000000000005</v>
      </c>
      <c r="I200" s="24">
        <f t="shared" si="5"/>
        <v>0</v>
      </c>
    </row>
    <row r="201" spans="1:9" x14ac:dyDescent="0.2">
      <c r="A201" s="33">
        <v>200</v>
      </c>
      <c r="B201" s="34" t="s">
        <v>70</v>
      </c>
      <c r="C201" s="34" t="s">
        <v>480</v>
      </c>
      <c r="D201" s="35"/>
      <c r="E201" s="33"/>
      <c r="F201" s="36">
        <v>439.53</v>
      </c>
      <c r="G201" s="37">
        <f>G202</f>
        <v>73.260000000000005</v>
      </c>
      <c r="H201" s="37">
        <v>0</v>
      </c>
      <c r="I201" s="37"/>
    </row>
    <row r="202" spans="1:9" x14ac:dyDescent="0.2">
      <c r="A202" s="38">
        <v>201</v>
      </c>
      <c r="B202" s="39" t="s">
        <v>642</v>
      </c>
      <c r="C202" s="39" t="s">
        <v>480</v>
      </c>
      <c r="D202" s="40">
        <v>43607</v>
      </c>
      <c r="E202" s="38" t="s">
        <v>538</v>
      </c>
      <c r="F202" s="41">
        <v>439.53</v>
      </c>
      <c r="G202" s="42">
        <f>IF($C202="РОССИЯ",IF(E202&gt;2018,ROUND(F202/120*20,2),ROUND(F202/118*18,2)),IF(C202="","Ошибка (нет страны рег.)",0))</f>
        <v>73.260000000000005</v>
      </c>
      <c r="H202" s="42"/>
      <c r="I202" s="42"/>
    </row>
    <row r="203" spans="1:9" x14ac:dyDescent="0.2">
      <c r="A203" s="20">
        <v>202</v>
      </c>
      <c r="B203" s="21" t="s">
        <v>486</v>
      </c>
      <c r="C203" s="21" t="s">
        <v>480</v>
      </c>
      <c r="D203" s="22"/>
      <c r="E203" s="20"/>
      <c r="F203" s="23">
        <v>4957356.4400000004</v>
      </c>
      <c r="G203" s="24">
        <f>G204</f>
        <v>826226.07000000007</v>
      </c>
      <c r="H203" s="24">
        <v>826226.07</v>
      </c>
      <c r="I203" s="24">
        <f t="shared" si="5"/>
        <v>0</v>
      </c>
    </row>
    <row r="204" spans="1:9" x14ac:dyDescent="0.2">
      <c r="A204" s="33">
        <v>203</v>
      </c>
      <c r="B204" s="34" t="s">
        <v>643</v>
      </c>
      <c r="C204" s="34" t="s">
        <v>480</v>
      </c>
      <c r="D204" s="35"/>
      <c r="E204" s="33"/>
      <c r="F204" s="43">
        <v>4957356.4400000004</v>
      </c>
      <c r="G204" s="37">
        <f>SUM(G205:G208)</f>
        <v>826226.07000000007</v>
      </c>
      <c r="H204" s="37">
        <v>0</v>
      </c>
      <c r="I204" s="37"/>
    </row>
    <row r="205" spans="1:9" x14ac:dyDescent="0.2">
      <c r="A205" s="38">
        <v>204</v>
      </c>
      <c r="B205" s="39" t="s">
        <v>644</v>
      </c>
      <c r="C205" s="39" t="s">
        <v>480</v>
      </c>
      <c r="D205" s="40">
        <v>44741</v>
      </c>
      <c r="E205" s="38" t="s">
        <v>541</v>
      </c>
      <c r="F205" s="44">
        <v>2532340.4500000002</v>
      </c>
      <c r="G205" s="42">
        <f>IF($C205="РОССИЯ",IF(E205&gt;2018,ROUND(F205/120*20,2),ROUND(F205/118*18,2)),IF(C205="","Ошибка (нет страны рег.)",0))</f>
        <v>422056.74</v>
      </c>
      <c r="H205" s="42"/>
      <c r="I205" s="42"/>
    </row>
    <row r="206" spans="1:9" x14ac:dyDescent="0.2">
      <c r="A206" s="38">
        <v>205</v>
      </c>
      <c r="B206" s="39" t="s">
        <v>645</v>
      </c>
      <c r="C206" s="39" t="s">
        <v>480</v>
      </c>
      <c r="D206" s="40">
        <v>44741</v>
      </c>
      <c r="E206" s="38" t="s">
        <v>541</v>
      </c>
      <c r="F206" s="44">
        <v>683666.4</v>
      </c>
      <c r="G206" s="42">
        <f>IF($C206="РОССИЯ",IF(E206&gt;2018,ROUND(F206/120*20,2),ROUND(F206/118*18,2)),IF(C206="","Ошибка (нет страны рег.)",0))</f>
        <v>113944.4</v>
      </c>
      <c r="H206" s="42"/>
      <c r="I206" s="42"/>
    </row>
    <row r="207" spans="1:9" x14ac:dyDescent="0.2">
      <c r="A207" s="38">
        <v>206</v>
      </c>
      <c r="B207" s="39" t="s">
        <v>645</v>
      </c>
      <c r="C207" s="39" t="s">
        <v>480</v>
      </c>
      <c r="D207" s="40">
        <v>44741</v>
      </c>
      <c r="E207" s="38" t="s">
        <v>541</v>
      </c>
      <c r="F207" s="44">
        <v>500185.67</v>
      </c>
      <c r="G207" s="42">
        <f>IF($C207="РОССИЯ",IF(E207&gt;2018,ROUND(F207/120*20,2),ROUND(F207/118*18,2)),IF(C207="","Ошибка (нет страны рег.)",0))</f>
        <v>83364.28</v>
      </c>
      <c r="H207" s="42"/>
      <c r="I207" s="42"/>
    </row>
    <row r="208" spans="1:9" x14ac:dyDescent="0.2">
      <c r="A208" s="38">
        <v>207</v>
      </c>
      <c r="B208" s="39" t="s">
        <v>645</v>
      </c>
      <c r="C208" s="39" t="s">
        <v>480</v>
      </c>
      <c r="D208" s="40">
        <v>44741</v>
      </c>
      <c r="E208" s="38" t="s">
        <v>541</v>
      </c>
      <c r="F208" s="44">
        <v>1241163.92</v>
      </c>
      <c r="G208" s="42">
        <f>IF($C208="РОССИЯ",IF(E208&gt;2018,ROUND(F208/120*20,2),ROUND(F208/118*18,2)),IF(C208="","Ошибка (нет страны рег.)",0))</f>
        <v>206860.65</v>
      </c>
      <c r="H208" s="42"/>
      <c r="I208" s="42"/>
    </row>
    <row r="209" spans="1:9" x14ac:dyDescent="0.2">
      <c r="A209" s="20">
        <v>208</v>
      </c>
      <c r="B209" s="21" t="s">
        <v>106</v>
      </c>
      <c r="C209" s="21" t="s">
        <v>480</v>
      </c>
      <c r="D209" s="22"/>
      <c r="E209" s="20"/>
      <c r="F209" s="23">
        <v>4000</v>
      </c>
      <c r="G209" s="24">
        <f>G210</f>
        <v>666.67</v>
      </c>
      <c r="H209" s="24">
        <v>666.67</v>
      </c>
      <c r="I209" s="24">
        <f t="shared" si="5"/>
        <v>0</v>
      </c>
    </row>
    <row r="210" spans="1:9" x14ac:dyDescent="0.2">
      <c r="A210" s="33">
        <v>209</v>
      </c>
      <c r="B210" s="34" t="s">
        <v>107</v>
      </c>
      <c r="C210" s="34" t="s">
        <v>480</v>
      </c>
      <c r="D210" s="35"/>
      <c r="E210" s="33"/>
      <c r="F210" s="43">
        <v>4000</v>
      </c>
      <c r="G210" s="37">
        <f>G211</f>
        <v>666.67</v>
      </c>
      <c r="H210" s="37">
        <v>0</v>
      </c>
      <c r="I210" s="37"/>
    </row>
    <row r="211" spans="1:9" x14ac:dyDescent="0.2">
      <c r="A211" s="38">
        <v>210</v>
      </c>
      <c r="B211" s="39" t="s">
        <v>646</v>
      </c>
      <c r="C211" s="39" t="s">
        <v>480</v>
      </c>
      <c r="D211" s="40">
        <v>44561</v>
      </c>
      <c r="E211" s="38" t="s">
        <v>531</v>
      </c>
      <c r="F211" s="44">
        <v>4000</v>
      </c>
      <c r="G211" s="42">
        <f>IF($C211="РОССИЯ",IF(E211&gt;2018,ROUND(F211/120*20,2),ROUND(F211/118*18,2)),IF(C211="","Ошибка (нет страны рег.)",0))</f>
        <v>666.67</v>
      </c>
      <c r="H211" s="42"/>
      <c r="I211" s="42"/>
    </row>
    <row r="212" spans="1:9" x14ac:dyDescent="0.2">
      <c r="A212" s="20">
        <v>211</v>
      </c>
      <c r="B212" s="21" t="s">
        <v>108</v>
      </c>
      <c r="C212" s="21" t="s">
        <v>479</v>
      </c>
      <c r="D212" s="22"/>
      <c r="E212" s="20"/>
      <c r="F212" s="23">
        <v>24013.61</v>
      </c>
      <c r="G212" s="24">
        <f>G213</f>
        <v>0</v>
      </c>
      <c r="H212" s="24">
        <v>0</v>
      </c>
      <c r="I212" s="24">
        <f t="shared" si="5"/>
        <v>0</v>
      </c>
    </row>
    <row r="213" spans="1:9" x14ac:dyDescent="0.2">
      <c r="A213" s="33">
        <v>212</v>
      </c>
      <c r="B213" s="34" t="s">
        <v>109</v>
      </c>
      <c r="C213" s="34" t="s">
        <v>479</v>
      </c>
      <c r="D213" s="35"/>
      <c r="E213" s="33"/>
      <c r="F213" s="43">
        <v>24013.61</v>
      </c>
      <c r="G213" s="37">
        <f>G214</f>
        <v>0</v>
      </c>
      <c r="H213" s="37">
        <v>0</v>
      </c>
      <c r="I213" s="37"/>
    </row>
    <row r="214" spans="1:9" x14ac:dyDescent="0.2">
      <c r="A214" s="38">
        <v>213</v>
      </c>
      <c r="B214" s="39" t="s">
        <v>647</v>
      </c>
      <c r="C214" s="39" t="s">
        <v>479</v>
      </c>
      <c r="D214" s="40">
        <v>43461</v>
      </c>
      <c r="E214" s="38" t="s">
        <v>648</v>
      </c>
      <c r="F214" s="44">
        <v>24013.61</v>
      </c>
      <c r="G214" s="42">
        <f>IF($C214="РОССИЯ",IF(E214&gt;2018,F214/120*20,2),IF(C214="","Ошибка (нет страны рег.)",0))</f>
        <v>0</v>
      </c>
      <c r="H214" s="42"/>
      <c r="I214" s="42"/>
    </row>
    <row r="215" spans="1:9" x14ac:dyDescent="0.2">
      <c r="A215" s="20">
        <v>214</v>
      </c>
      <c r="B215" s="21" t="s">
        <v>110</v>
      </c>
      <c r="C215" s="21" t="s">
        <v>480</v>
      </c>
      <c r="D215" s="22"/>
      <c r="E215" s="20"/>
      <c r="F215" s="26">
        <v>0.2</v>
      </c>
      <c r="G215" s="24">
        <f>G216</f>
        <v>0.03</v>
      </c>
      <c r="H215" s="24">
        <v>0.03</v>
      </c>
      <c r="I215" s="24">
        <f t="shared" si="5"/>
        <v>0</v>
      </c>
    </row>
    <row r="216" spans="1:9" x14ac:dyDescent="0.2">
      <c r="A216" s="33">
        <v>215</v>
      </c>
      <c r="B216" s="34" t="s">
        <v>111</v>
      </c>
      <c r="C216" s="34" t="s">
        <v>480</v>
      </c>
      <c r="D216" s="35"/>
      <c r="E216" s="33"/>
      <c r="F216" s="36">
        <v>0.2</v>
      </c>
      <c r="G216" s="37">
        <f>G217</f>
        <v>0.03</v>
      </c>
      <c r="H216" s="37">
        <v>0</v>
      </c>
      <c r="I216" s="37"/>
    </row>
    <row r="217" spans="1:9" x14ac:dyDescent="0.2">
      <c r="A217" s="38">
        <v>216</v>
      </c>
      <c r="B217" s="39" t="s">
        <v>649</v>
      </c>
      <c r="C217" s="39" t="s">
        <v>480</v>
      </c>
      <c r="D217" s="40">
        <v>44251</v>
      </c>
      <c r="E217" s="38" t="s">
        <v>531</v>
      </c>
      <c r="F217" s="41">
        <v>0.2</v>
      </c>
      <c r="G217" s="42">
        <f>IF($C217="РОССИЯ",IF(E217&gt;2018,ROUND(F217/120*20,2),ROUND(F217/118*18,2)),IF(C217="","Ошибка (нет страны рег.)",0))</f>
        <v>0.03</v>
      </c>
      <c r="H217" s="42"/>
      <c r="I217" s="42"/>
    </row>
    <row r="218" spans="1:9" x14ac:dyDescent="0.2">
      <c r="A218" s="20">
        <v>217</v>
      </c>
      <c r="B218" s="21" t="s">
        <v>112</v>
      </c>
      <c r="C218" s="21" t="s">
        <v>480</v>
      </c>
      <c r="D218" s="22"/>
      <c r="E218" s="20"/>
      <c r="F218" s="23">
        <v>4187.1400000000003</v>
      </c>
      <c r="G218" s="24">
        <f>G219</f>
        <v>697.86</v>
      </c>
      <c r="H218" s="24">
        <v>697.86</v>
      </c>
      <c r="I218" s="24">
        <f t="shared" si="5"/>
        <v>0</v>
      </c>
    </row>
    <row r="219" spans="1:9" x14ac:dyDescent="0.2">
      <c r="A219" s="33">
        <v>218</v>
      </c>
      <c r="B219" s="34" t="s">
        <v>113</v>
      </c>
      <c r="C219" s="34" t="s">
        <v>480</v>
      </c>
      <c r="D219" s="35"/>
      <c r="E219" s="33"/>
      <c r="F219" s="43">
        <v>4187.1400000000003</v>
      </c>
      <c r="G219" s="37">
        <f>G220</f>
        <v>697.86</v>
      </c>
      <c r="H219" s="37">
        <v>0</v>
      </c>
      <c r="I219" s="37"/>
    </row>
    <row r="220" spans="1:9" x14ac:dyDescent="0.2">
      <c r="A220" s="38">
        <v>219</v>
      </c>
      <c r="B220" s="39" t="s">
        <v>650</v>
      </c>
      <c r="C220" s="39" t="s">
        <v>480</v>
      </c>
      <c r="D220" s="40">
        <v>43669</v>
      </c>
      <c r="E220" s="38" t="s">
        <v>538</v>
      </c>
      <c r="F220" s="44">
        <v>4187.1400000000003</v>
      </c>
      <c r="G220" s="42">
        <f>IF($C220="РОССИЯ",IF(E220&gt;2018,ROUND(F220/120*20,2),ROUND(F220/118*18,2)),IF(C220="","Ошибка (нет страны рег.)",0))</f>
        <v>697.86</v>
      </c>
      <c r="H220" s="42"/>
      <c r="I220" s="42"/>
    </row>
    <row r="221" spans="1:9" x14ac:dyDescent="0.2">
      <c r="A221" s="20">
        <v>220</v>
      </c>
      <c r="B221" s="21" t="s">
        <v>651</v>
      </c>
      <c r="C221" s="21" t="s">
        <v>480</v>
      </c>
      <c r="D221" s="22"/>
      <c r="E221" s="20"/>
      <c r="F221" s="23">
        <v>311376.42</v>
      </c>
      <c r="G221" s="24">
        <f>G222</f>
        <v>51896.07</v>
      </c>
      <c r="H221" s="24">
        <v>51896.07</v>
      </c>
      <c r="I221" s="24">
        <f t="shared" si="5"/>
        <v>0</v>
      </c>
    </row>
    <row r="222" spans="1:9" x14ac:dyDescent="0.2">
      <c r="A222" s="33">
        <v>221</v>
      </c>
      <c r="B222" s="34" t="s">
        <v>652</v>
      </c>
      <c r="C222" s="34" t="s">
        <v>480</v>
      </c>
      <c r="D222" s="35"/>
      <c r="E222" s="33"/>
      <c r="F222" s="43">
        <v>311376.42</v>
      </c>
      <c r="G222" s="37">
        <f>G223</f>
        <v>51896.07</v>
      </c>
      <c r="H222" s="37">
        <v>0</v>
      </c>
      <c r="I222" s="37"/>
    </row>
    <row r="223" spans="1:9" x14ac:dyDescent="0.2">
      <c r="A223" s="38">
        <v>222</v>
      </c>
      <c r="B223" s="39" t="s">
        <v>653</v>
      </c>
      <c r="C223" s="39" t="s">
        <v>480</v>
      </c>
      <c r="D223" s="40">
        <v>44719</v>
      </c>
      <c r="E223" s="38" t="s">
        <v>541</v>
      </c>
      <c r="F223" s="44">
        <v>311376.42</v>
      </c>
      <c r="G223" s="42">
        <f>IF($C223="РОССИЯ",IF(E223&gt;2018,ROUND(F223/120*20,2),ROUND(F223/118*18,2)),IF(C223="","Ошибка (нет страны рег.)",0))</f>
        <v>51896.07</v>
      </c>
      <c r="H223" s="42"/>
      <c r="I223" s="42"/>
    </row>
    <row r="224" spans="1:9" x14ac:dyDescent="0.2">
      <c r="A224" s="20">
        <v>223</v>
      </c>
      <c r="B224" s="21" t="s">
        <v>114</v>
      </c>
      <c r="C224" s="21" t="s">
        <v>480</v>
      </c>
      <c r="D224" s="22"/>
      <c r="E224" s="20"/>
      <c r="F224" s="26">
        <v>0.85</v>
      </c>
      <c r="G224" s="24">
        <f>G225</f>
        <v>0.14000000000000001</v>
      </c>
      <c r="H224" s="24">
        <v>0.14000000000000001</v>
      </c>
      <c r="I224" s="24">
        <f t="shared" si="5"/>
        <v>0</v>
      </c>
    </row>
    <row r="225" spans="1:9" x14ac:dyDescent="0.2">
      <c r="A225" s="33">
        <v>224</v>
      </c>
      <c r="B225" s="34" t="s">
        <v>115</v>
      </c>
      <c r="C225" s="34" t="s">
        <v>480</v>
      </c>
      <c r="D225" s="35"/>
      <c r="E225" s="33"/>
      <c r="F225" s="36">
        <v>0.85</v>
      </c>
      <c r="G225" s="37">
        <f>G226</f>
        <v>0.14000000000000001</v>
      </c>
      <c r="H225" s="37">
        <v>0</v>
      </c>
      <c r="I225" s="37"/>
    </row>
    <row r="226" spans="1:9" x14ac:dyDescent="0.2">
      <c r="A226" s="38">
        <v>225</v>
      </c>
      <c r="B226" s="39" t="s">
        <v>654</v>
      </c>
      <c r="C226" s="39" t="s">
        <v>480</v>
      </c>
      <c r="D226" s="40">
        <v>43930</v>
      </c>
      <c r="E226" s="38" t="s">
        <v>533</v>
      </c>
      <c r="F226" s="41">
        <v>0.85</v>
      </c>
      <c r="G226" s="42">
        <f>IF($C226="РОССИЯ",IF(E226&gt;2018,ROUND(F226/120*20,2),ROUND(F226/118*18,2)),IF(C226="","Ошибка (нет страны рег.)",0))</f>
        <v>0.14000000000000001</v>
      </c>
      <c r="H226" s="42"/>
      <c r="I226" s="42"/>
    </row>
    <row r="227" spans="1:9" x14ac:dyDescent="0.2">
      <c r="A227" s="20">
        <v>226</v>
      </c>
      <c r="B227" s="21" t="s">
        <v>116</v>
      </c>
      <c r="C227" s="21" t="s">
        <v>480</v>
      </c>
      <c r="D227" s="22"/>
      <c r="E227" s="20"/>
      <c r="F227" s="26">
        <v>26</v>
      </c>
      <c r="G227" s="24">
        <f>G228</f>
        <v>4.33</v>
      </c>
      <c r="H227" s="24">
        <v>4.33</v>
      </c>
      <c r="I227" s="24">
        <f t="shared" si="5"/>
        <v>0</v>
      </c>
    </row>
    <row r="228" spans="1:9" x14ac:dyDescent="0.2">
      <c r="A228" s="33">
        <v>227</v>
      </c>
      <c r="B228" s="34" t="s">
        <v>117</v>
      </c>
      <c r="C228" s="34" t="s">
        <v>480</v>
      </c>
      <c r="D228" s="35"/>
      <c r="E228" s="33"/>
      <c r="F228" s="36">
        <v>26</v>
      </c>
      <c r="G228" s="37">
        <f>G229</f>
        <v>4.33</v>
      </c>
      <c r="H228" s="37">
        <v>0</v>
      </c>
      <c r="I228" s="37"/>
    </row>
    <row r="229" spans="1:9" x14ac:dyDescent="0.2">
      <c r="A229" s="38">
        <v>228</v>
      </c>
      <c r="B229" s="39" t="s">
        <v>655</v>
      </c>
      <c r="C229" s="39" t="s">
        <v>480</v>
      </c>
      <c r="D229" s="40">
        <v>44076</v>
      </c>
      <c r="E229" s="38" t="s">
        <v>533</v>
      </c>
      <c r="F229" s="41">
        <v>26</v>
      </c>
      <c r="G229" s="42">
        <f>IF($C229="РОССИЯ",IF(E229&gt;2018,ROUND(F229/120*20,2),ROUND(F229/118*18,2)),IF(C229="","Ошибка (нет страны рег.)",0))</f>
        <v>4.33</v>
      </c>
      <c r="H229" s="42"/>
      <c r="I229" s="42"/>
    </row>
    <row r="230" spans="1:9" x14ac:dyDescent="0.2">
      <c r="A230" s="20">
        <v>229</v>
      </c>
      <c r="B230" s="21" t="s">
        <v>487</v>
      </c>
      <c r="C230" s="21" t="s">
        <v>480</v>
      </c>
      <c r="D230" s="22"/>
      <c r="E230" s="20"/>
      <c r="F230" s="23">
        <v>23680</v>
      </c>
      <c r="G230" s="24">
        <f>G231</f>
        <v>3946.67</v>
      </c>
      <c r="H230" s="24">
        <v>3946.67</v>
      </c>
      <c r="I230" s="24">
        <f t="shared" si="5"/>
        <v>0</v>
      </c>
    </row>
    <row r="231" spans="1:9" x14ac:dyDescent="0.2">
      <c r="A231" s="33">
        <v>230</v>
      </c>
      <c r="B231" s="34" t="s">
        <v>488</v>
      </c>
      <c r="C231" s="34" t="s">
        <v>480</v>
      </c>
      <c r="D231" s="35"/>
      <c r="E231" s="33"/>
      <c r="F231" s="43">
        <v>23680</v>
      </c>
      <c r="G231" s="37">
        <f>G232</f>
        <v>3946.67</v>
      </c>
      <c r="H231" s="37">
        <v>0</v>
      </c>
      <c r="I231" s="37"/>
    </row>
    <row r="232" spans="1:9" x14ac:dyDescent="0.2">
      <c r="A232" s="38">
        <v>231</v>
      </c>
      <c r="B232" s="39" t="s">
        <v>656</v>
      </c>
      <c r="C232" s="39" t="s">
        <v>480</v>
      </c>
      <c r="D232" s="40">
        <v>44531</v>
      </c>
      <c r="E232" s="38" t="s">
        <v>531</v>
      </c>
      <c r="F232" s="44">
        <v>23680</v>
      </c>
      <c r="G232" s="42">
        <f>IF($C232="РОССИЯ",IF(E232&gt;2018,ROUND(F232/120*20,2),ROUND(F232/118*18,2)),IF(C232="","Ошибка (нет страны рег.)",0))</f>
        <v>3946.67</v>
      </c>
      <c r="H232" s="42"/>
      <c r="I232" s="42"/>
    </row>
    <row r="233" spans="1:9" x14ac:dyDescent="0.2">
      <c r="A233" s="20">
        <v>232</v>
      </c>
      <c r="B233" s="21" t="s">
        <v>118</v>
      </c>
      <c r="C233" s="21" t="s">
        <v>480</v>
      </c>
      <c r="D233" s="22"/>
      <c r="E233" s="20"/>
      <c r="F233" s="26">
        <v>6.41</v>
      </c>
      <c r="G233" s="24">
        <f>G234</f>
        <v>1.07</v>
      </c>
      <c r="H233" s="24">
        <v>1.07</v>
      </c>
      <c r="I233" s="24">
        <f t="shared" si="5"/>
        <v>0</v>
      </c>
    </row>
    <row r="234" spans="1:9" x14ac:dyDescent="0.2">
      <c r="A234" s="33">
        <v>233</v>
      </c>
      <c r="B234" s="34" t="s">
        <v>119</v>
      </c>
      <c r="C234" s="34" t="s">
        <v>480</v>
      </c>
      <c r="D234" s="35"/>
      <c r="E234" s="33"/>
      <c r="F234" s="36">
        <v>6.41</v>
      </c>
      <c r="G234" s="37">
        <f>G235</f>
        <v>1.07</v>
      </c>
      <c r="H234" s="37">
        <v>0</v>
      </c>
      <c r="I234" s="37"/>
    </row>
    <row r="235" spans="1:9" x14ac:dyDescent="0.2">
      <c r="A235" s="38">
        <v>234</v>
      </c>
      <c r="B235" s="39" t="s">
        <v>657</v>
      </c>
      <c r="C235" s="39" t="s">
        <v>480</v>
      </c>
      <c r="D235" s="40">
        <v>43738</v>
      </c>
      <c r="E235" s="38" t="s">
        <v>538</v>
      </c>
      <c r="F235" s="41">
        <v>6.41</v>
      </c>
      <c r="G235" s="42">
        <f>IF($C235="РОССИЯ",IF(E235&gt;2018,ROUND(F235/120*20,2),ROUND(F235/118*18,2)),IF(C235="","Ошибка (нет страны рег.)",0))</f>
        <v>1.07</v>
      </c>
      <c r="H235" s="42"/>
      <c r="I235" s="42"/>
    </row>
    <row r="236" spans="1:9" x14ac:dyDescent="0.2">
      <c r="A236" s="20">
        <v>235</v>
      </c>
      <c r="B236" s="21" t="s">
        <v>120</v>
      </c>
      <c r="C236" s="21" t="s">
        <v>480</v>
      </c>
      <c r="D236" s="22"/>
      <c r="E236" s="20"/>
      <c r="F236" s="26">
        <v>0.19</v>
      </c>
      <c r="G236" s="24">
        <f>G237</f>
        <v>0.03</v>
      </c>
      <c r="H236" s="24">
        <v>0.03</v>
      </c>
      <c r="I236" s="24">
        <f t="shared" si="5"/>
        <v>0</v>
      </c>
    </row>
    <row r="237" spans="1:9" x14ac:dyDescent="0.2">
      <c r="A237" s="33">
        <v>236</v>
      </c>
      <c r="B237" s="34" t="s">
        <v>121</v>
      </c>
      <c r="C237" s="34" t="s">
        <v>480</v>
      </c>
      <c r="D237" s="35"/>
      <c r="E237" s="33"/>
      <c r="F237" s="36">
        <v>0.19</v>
      </c>
      <c r="G237" s="37">
        <f>G238</f>
        <v>0.03</v>
      </c>
      <c r="H237" s="37">
        <v>0</v>
      </c>
      <c r="I237" s="37"/>
    </row>
    <row r="238" spans="1:9" x14ac:dyDescent="0.2">
      <c r="A238" s="38">
        <v>237</v>
      </c>
      <c r="B238" s="39" t="s">
        <v>658</v>
      </c>
      <c r="C238" s="39" t="s">
        <v>480</v>
      </c>
      <c r="D238" s="40">
        <v>44256</v>
      </c>
      <c r="E238" s="38" t="s">
        <v>531</v>
      </c>
      <c r="F238" s="41">
        <v>0.19</v>
      </c>
      <c r="G238" s="42">
        <f>IF($C238="РОССИЯ",IF(E238&gt;2018,ROUND(F238/120*20,2),ROUND(F238/118*18,2)),IF(C238="","Ошибка (нет страны рег.)",0))</f>
        <v>0.03</v>
      </c>
      <c r="H238" s="42"/>
      <c r="I238" s="42"/>
    </row>
    <row r="239" spans="1:9" x14ac:dyDescent="0.2">
      <c r="A239" s="20">
        <v>238</v>
      </c>
      <c r="B239" s="21" t="s">
        <v>122</v>
      </c>
      <c r="C239" s="21" t="s">
        <v>480</v>
      </c>
      <c r="D239" s="22"/>
      <c r="E239" s="20"/>
      <c r="F239" s="23">
        <v>1352499.85</v>
      </c>
      <c r="G239" s="24">
        <f>G240</f>
        <v>225416.64</v>
      </c>
      <c r="H239" s="24">
        <v>225416.64</v>
      </c>
      <c r="I239" s="24">
        <f t="shared" si="5"/>
        <v>0</v>
      </c>
    </row>
    <row r="240" spans="1:9" x14ac:dyDescent="0.2">
      <c r="A240" s="33">
        <v>239</v>
      </c>
      <c r="B240" s="34" t="s">
        <v>659</v>
      </c>
      <c r="C240" s="34" t="s">
        <v>480</v>
      </c>
      <c r="D240" s="35"/>
      <c r="E240" s="33"/>
      <c r="F240" s="43">
        <v>1352499.85</v>
      </c>
      <c r="G240" s="37">
        <f>G241</f>
        <v>225416.64</v>
      </c>
      <c r="H240" s="37">
        <v>0</v>
      </c>
      <c r="I240" s="37"/>
    </row>
    <row r="241" spans="1:9" x14ac:dyDescent="0.2">
      <c r="A241" s="38">
        <v>240</v>
      </c>
      <c r="B241" s="39" t="s">
        <v>660</v>
      </c>
      <c r="C241" s="39" t="s">
        <v>480</v>
      </c>
      <c r="D241" s="40">
        <v>44736</v>
      </c>
      <c r="E241" s="38" t="s">
        <v>541</v>
      </c>
      <c r="F241" s="44">
        <v>1352499.85</v>
      </c>
      <c r="G241" s="42">
        <f>IF($C241="РОССИЯ",IF(E241&gt;2018,ROUND(F241/120*20,2),ROUND(F241/118*18,2)),IF(C241="","Ошибка (нет страны рег.)",0))</f>
        <v>225416.64</v>
      </c>
      <c r="H241" s="42"/>
      <c r="I241" s="42"/>
    </row>
    <row r="242" spans="1:9" x14ac:dyDescent="0.2">
      <c r="A242" s="20">
        <v>241</v>
      </c>
      <c r="B242" s="21" t="s">
        <v>123</v>
      </c>
      <c r="C242" s="21" t="s">
        <v>480</v>
      </c>
      <c r="D242" s="22"/>
      <c r="E242" s="20"/>
      <c r="F242" s="23">
        <v>2633.8</v>
      </c>
      <c r="G242" s="24">
        <f>G243</f>
        <v>438.97</v>
      </c>
      <c r="H242" s="24">
        <v>438.97</v>
      </c>
      <c r="I242" s="24">
        <f t="shared" si="5"/>
        <v>0</v>
      </c>
    </row>
    <row r="243" spans="1:9" x14ac:dyDescent="0.2">
      <c r="A243" s="33">
        <v>242</v>
      </c>
      <c r="B243" s="34" t="s">
        <v>124</v>
      </c>
      <c r="C243" s="34" t="s">
        <v>480</v>
      </c>
      <c r="D243" s="35"/>
      <c r="E243" s="33"/>
      <c r="F243" s="43">
        <v>2633.8</v>
      </c>
      <c r="G243" s="37">
        <f>G244</f>
        <v>438.97</v>
      </c>
      <c r="H243" s="37">
        <v>0</v>
      </c>
      <c r="I243" s="37"/>
    </row>
    <row r="244" spans="1:9" x14ac:dyDescent="0.2">
      <c r="A244" s="38">
        <v>243</v>
      </c>
      <c r="B244" s="39" t="s">
        <v>661</v>
      </c>
      <c r="C244" s="39" t="s">
        <v>480</v>
      </c>
      <c r="D244" s="40">
        <v>43879</v>
      </c>
      <c r="E244" s="38" t="s">
        <v>533</v>
      </c>
      <c r="F244" s="44">
        <v>2633.8</v>
      </c>
      <c r="G244" s="42">
        <f>IF($C244="РОССИЯ",IF(E244&gt;2018,ROUND(F244/120*20,2),ROUND(F244/118*18,2)),IF(C244="","Ошибка (нет страны рег.)",0))</f>
        <v>438.97</v>
      </c>
      <c r="H244" s="42"/>
      <c r="I244" s="42"/>
    </row>
    <row r="245" spans="1:9" x14ac:dyDescent="0.2">
      <c r="A245" s="20">
        <v>244</v>
      </c>
      <c r="B245" s="21" t="s">
        <v>125</v>
      </c>
      <c r="C245" s="21" t="s">
        <v>480</v>
      </c>
      <c r="D245" s="22"/>
      <c r="E245" s="20"/>
      <c r="F245" s="26">
        <v>0.11</v>
      </c>
      <c r="G245" s="24">
        <f>G246</f>
        <v>0.02</v>
      </c>
      <c r="H245" s="24">
        <v>0.02</v>
      </c>
      <c r="I245" s="24">
        <f t="shared" si="5"/>
        <v>0</v>
      </c>
    </row>
    <row r="246" spans="1:9" x14ac:dyDescent="0.2">
      <c r="A246" s="33">
        <v>245</v>
      </c>
      <c r="B246" s="34" t="s">
        <v>70</v>
      </c>
      <c r="C246" s="34" t="s">
        <v>480</v>
      </c>
      <c r="D246" s="35"/>
      <c r="E246" s="33"/>
      <c r="F246" s="36">
        <v>0.11</v>
      </c>
      <c r="G246" s="37">
        <f>G247</f>
        <v>0.02</v>
      </c>
      <c r="H246" s="37">
        <v>0</v>
      </c>
      <c r="I246" s="37"/>
    </row>
    <row r="247" spans="1:9" x14ac:dyDescent="0.2">
      <c r="A247" s="38">
        <v>246</v>
      </c>
      <c r="B247" s="39" t="s">
        <v>662</v>
      </c>
      <c r="C247" s="39" t="s">
        <v>480</v>
      </c>
      <c r="D247" s="40">
        <v>43913</v>
      </c>
      <c r="E247" s="38" t="s">
        <v>533</v>
      </c>
      <c r="F247" s="41">
        <v>0.11</v>
      </c>
      <c r="G247" s="42">
        <f>IF($C247="РОССИЯ",IF(E247&gt;2018,ROUND(F247/120*20,2),ROUND(F247/118*18,2)),IF(C247="","Ошибка (нет страны рег.)",0))</f>
        <v>0.02</v>
      </c>
      <c r="H247" s="42"/>
      <c r="I247" s="42"/>
    </row>
    <row r="248" spans="1:9" x14ac:dyDescent="0.2">
      <c r="A248" s="20">
        <v>247</v>
      </c>
      <c r="B248" s="21" t="s">
        <v>126</v>
      </c>
      <c r="C248" s="21" t="s">
        <v>479</v>
      </c>
      <c r="D248" s="22"/>
      <c r="E248" s="20"/>
      <c r="F248" s="26">
        <v>0.01</v>
      </c>
      <c r="G248" s="24">
        <f>G249</f>
        <v>0</v>
      </c>
      <c r="H248" s="24">
        <v>0</v>
      </c>
      <c r="I248" s="24">
        <f t="shared" si="5"/>
        <v>0</v>
      </c>
    </row>
    <row r="249" spans="1:9" x14ac:dyDescent="0.2">
      <c r="A249" s="33">
        <v>248</v>
      </c>
      <c r="B249" s="34" t="s">
        <v>127</v>
      </c>
      <c r="C249" s="34" t="s">
        <v>479</v>
      </c>
      <c r="D249" s="35"/>
      <c r="E249" s="33"/>
      <c r="F249" s="36">
        <v>0.01</v>
      </c>
      <c r="G249" s="37">
        <f>G250</f>
        <v>0</v>
      </c>
      <c r="H249" s="37">
        <v>0</v>
      </c>
      <c r="I249" s="37"/>
    </row>
    <row r="250" spans="1:9" x14ac:dyDescent="0.2">
      <c r="A250" s="38">
        <v>249</v>
      </c>
      <c r="B250" s="39" t="s">
        <v>663</v>
      </c>
      <c r="C250" s="39" t="s">
        <v>479</v>
      </c>
      <c r="D250" s="40">
        <v>44175</v>
      </c>
      <c r="E250" s="38" t="s">
        <v>533</v>
      </c>
      <c r="F250" s="41">
        <v>0.01</v>
      </c>
      <c r="G250" s="42">
        <f>IF($C250="РОССИЯ",IF(E250&gt;2018,F250/120*20,2),IF(C250="","Ошибка (нет страны рег.)",0))</f>
        <v>0</v>
      </c>
      <c r="H250" s="42"/>
      <c r="I250" s="42"/>
    </row>
    <row r="251" spans="1:9" x14ac:dyDescent="0.2">
      <c r="A251" s="20">
        <v>250</v>
      </c>
      <c r="B251" s="21" t="s">
        <v>128</v>
      </c>
      <c r="C251" s="21" t="s">
        <v>480</v>
      </c>
      <c r="D251" s="22"/>
      <c r="E251" s="20"/>
      <c r="F251" s="23">
        <v>118001.2</v>
      </c>
      <c r="G251" s="24">
        <f>G252+G255</f>
        <v>19666.87</v>
      </c>
      <c r="H251" s="24">
        <v>19666.87</v>
      </c>
      <c r="I251" s="24">
        <f t="shared" si="5"/>
        <v>0</v>
      </c>
    </row>
    <row r="252" spans="1:9" x14ac:dyDescent="0.2">
      <c r="A252" s="33">
        <v>251</v>
      </c>
      <c r="B252" s="34" t="s">
        <v>129</v>
      </c>
      <c r="C252" s="34" t="s">
        <v>480</v>
      </c>
      <c r="D252" s="35"/>
      <c r="E252" s="33"/>
      <c r="F252" s="43">
        <v>21290.19</v>
      </c>
      <c r="G252" s="37">
        <f>SUM(G253:G254)</f>
        <v>3548.37</v>
      </c>
      <c r="H252" s="37">
        <v>0</v>
      </c>
      <c r="I252" s="37"/>
    </row>
    <row r="253" spans="1:9" x14ac:dyDescent="0.2">
      <c r="A253" s="38">
        <v>252</v>
      </c>
      <c r="B253" s="39" t="s">
        <v>664</v>
      </c>
      <c r="C253" s="39" t="s">
        <v>480</v>
      </c>
      <c r="D253" s="40">
        <v>44357</v>
      </c>
      <c r="E253" s="38" t="s">
        <v>531</v>
      </c>
      <c r="F253" s="44">
        <v>8330.1299999999992</v>
      </c>
      <c r="G253" s="42">
        <f>IF($C253="РОССИЯ",IF(E253&gt;2018,ROUND(F253/120*20,2),ROUND(F253/118*18,2)),IF(C253="","Ошибка (нет страны рег.)",0))</f>
        <v>1388.36</v>
      </c>
      <c r="H253" s="42"/>
      <c r="I253" s="42"/>
    </row>
    <row r="254" spans="1:9" x14ac:dyDescent="0.2">
      <c r="A254" s="38">
        <v>253</v>
      </c>
      <c r="B254" s="39" t="s">
        <v>665</v>
      </c>
      <c r="C254" s="39" t="s">
        <v>480</v>
      </c>
      <c r="D254" s="40">
        <v>44357</v>
      </c>
      <c r="E254" s="38" t="s">
        <v>531</v>
      </c>
      <c r="F254" s="44">
        <v>12960.06</v>
      </c>
      <c r="G254" s="42">
        <f>IF($C254="РОССИЯ",IF(E254&gt;2018,ROUND(F254/120*20,2),ROUND(F254/118*18,2)),IF(C254="","Ошибка (нет страны рег.)",0))</f>
        <v>2160.0100000000002</v>
      </c>
      <c r="H254" s="42"/>
      <c r="I254" s="42"/>
    </row>
    <row r="255" spans="1:9" x14ac:dyDescent="0.2">
      <c r="A255" s="33">
        <v>254</v>
      </c>
      <c r="B255" s="34" t="s">
        <v>130</v>
      </c>
      <c r="C255" s="34" t="s">
        <v>480</v>
      </c>
      <c r="D255" s="35"/>
      <c r="E255" s="33"/>
      <c r="F255" s="43">
        <v>96711.01</v>
      </c>
      <c r="G255" s="37">
        <f>G256</f>
        <v>16118.5</v>
      </c>
      <c r="H255" s="37">
        <v>0</v>
      </c>
      <c r="I255" s="37"/>
    </row>
    <row r="256" spans="1:9" x14ac:dyDescent="0.2">
      <c r="A256" s="38">
        <v>255</v>
      </c>
      <c r="B256" s="39" t="s">
        <v>666</v>
      </c>
      <c r="C256" s="39" t="s">
        <v>480</v>
      </c>
      <c r="D256" s="40">
        <v>44211</v>
      </c>
      <c r="E256" s="38" t="s">
        <v>531</v>
      </c>
      <c r="F256" s="44">
        <v>96711.01</v>
      </c>
      <c r="G256" s="42">
        <f>IF($C256="РОССИЯ",IF(E256&gt;2018,ROUND(F256/120*20,2),ROUND(F256/118*18,2)),IF(C256="","Ошибка (нет страны рег.)",0))</f>
        <v>16118.5</v>
      </c>
      <c r="H256" s="42"/>
      <c r="I256" s="42"/>
    </row>
    <row r="257" spans="1:9" x14ac:dyDescent="0.2">
      <c r="A257" s="20">
        <v>256</v>
      </c>
      <c r="B257" s="21" t="s">
        <v>131</v>
      </c>
      <c r="C257" s="21" t="s">
        <v>480</v>
      </c>
      <c r="D257" s="22"/>
      <c r="E257" s="20"/>
      <c r="F257" s="23">
        <v>14000</v>
      </c>
      <c r="G257" s="24">
        <f>G258</f>
        <v>2333.33</v>
      </c>
      <c r="H257" s="24">
        <v>2333.33</v>
      </c>
      <c r="I257" s="24">
        <f t="shared" si="5"/>
        <v>0</v>
      </c>
    </row>
    <row r="258" spans="1:9" x14ac:dyDescent="0.2">
      <c r="A258" s="33">
        <v>257</v>
      </c>
      <c r="B258" s="34" t="s">
        <v>132</v>
      </c>
      <c r="C258" s="34" t="s">
        <v>480</v>
      </c>
      <c r="D258" s="35"/>
      <c r="E258" s="33"/>
      <c r="F258" s="43">
        <v>14000</v>
      </c>
      <c r="G258" s="37">
        <f>G259</f>
        <v>2333.33</v>
      </c>
      <c r="H258" s="37">
        <v>0</v>
      </c>
      <c r="I258" s="37"/>
    </row>
    <row r="259" spans="1:9" x14ac:dyDescent="0.2">
      <c r="A259" s="38">
        <v>258</v>
      </c>
      <c r="B259" s="39" t="s">
        <v>667</v>
      </c>
      <c r="C259" s="39" t="s">
        <v>480</v>
      </c>
      <c r="D259" s="40">
        <v>44151</v>
      </c>
      <c r="E259" s="38" t="s">
        <v>533</v>
      </c>
      <c r="F259" s="44">
        <v>14000</v>
      </c>
      <c r="G259" s="42">
        <f>IF($C259="РОССИЯ",IF(E259&gt;2018,ROUND(F259/120*20,2),ROUND(F259/118*18,2)),IF(C259="","Ошибка (нет страны рег.)",0))</f>
        <v>2333.33</v>
      </c>
      <c r="H259" s="42"/>
      <c r="I259" s="42"/>
    </row>
    <row r="260" spans="1:9" x14ac:dyDescent="0.2">
      <c r="A260" s="20">
        <v>259</v>
      </c>
      <c r="B260" s="21" t="s">
        <v>133</v>
      </c>
      <c r="C260" s="21" t="s">
        <v>480</v>
      </c>
      <c r="D260" s="22"/>
      <c r="E260" s="20"/>
      <c r="F260" s="26">
        <v>15.22</v>
      </c>
      <c r="G260" s="24">
        <f>G261</f>
        <v>2.54</v>
      </c>
      <c r="H260" s="24">
        <v>2.54</v>
      </c>
      <c r="I260" s="24">
        <f t="shared" ref="I260:I320" si="6">G260-H260</f>
        <v>0</v>
      </c>
    </row>
    <row r="261" spans="1:9" x14ac:dyDescent="0.2">
      <c r="A261" s="33">
        <v>260</v>
      </c>
      <c r="B261" s="34" t="s">
        <v>70</v>
      </c>
      <c r="C261" s="34" t="s">
        <v>480</v>
      </c>
      <c r="D261" s="35"/>
      <c r="E261" s="33"/>
      <c r="F261" s="36">
        <v>15.22</v>
      </c>
      <c r="G261" s="37">
        <f>G262</f>
        <v>2.54</v>
      </c>
      <c r="H261" s="37">
        <v>0</v>
      </c>
      <c r="I261" s="37"/>
    </row>
    <row r="262" spans="1:9" x14ac:dyDescent="0.2">
      <c r="A262" s="38">
        <v>261</v>
      </c>
      <c r="B262" s="39" t="s">
        <v>668</v>
      </c>
      <c r="C262" s="39" t="s">
        <v>480</v>
      </c>
      <c r="D262" s="40">
        <v>43706</v>
      </c>
      <c r="E262" s="38" t="s">
        <v>538</v>
      </c>
      <c r="F262" s="41">
        <v>15.22</v>
      </c>
      <c r="G262" s="42">
        <f>IF($C262="РОССИЯ",IF(E262&gt;2018,ROUND(F262/120*20,2),ROUND(F262/118*18,2)),IF(C262="","Ошибка (нет страны рег.)",0))</f>
        <v>2.54</v>
      </c>
      <c r="H262" s="42"/>
      <c r="I262" s="42"/>
    </row>
    <row r="263" spans="1:9" x14ac:dyDescent="0.2">
      <c r="A263" s="20">
        <v>262</v>
      </c>
      <c r="B263" s="21" t="s">
        <v>134</v>
      </c>
      <c r="C263" s="21" t="s">
        <v>479</v>
      </c>
      <c r="D263" s="22"/>
      <c r="E263" s="20"/>
      <c r="F263" s="23">
        <v>490211.04</v>
      </c>
      <c r="G263" s="24">
        <f>G264+G266</f>
        <v>0</v>
      </c>
      <c r="H263" s="24">
        <v>0</v>
      </c>
      <c r="I263" s="24">
        <f t="shared" si="6"/>
        <v>0</v>
      </c>
    </row>
    <row r="264" spans="1:9" x14ac:dyDescent="0.2">
      <c r="A264" s="33">
        <v>263</v>
      </c>
      <c r="B264" s="34" t="s">
        <v>135</v>
      </c>
      <c r="C264" s="34" t="s">
        <v>479</v>
      </c>
      <c r="D264" s="35"/>
      <c r="E264" s="33"/>
      <c r="F264" s="36">
        <v>0.01</v>
      </c>
      <c r="G264" s="37">
        <f>G265</f>
        <v>0</v>
      </c>
      <c r="H264" s="37">
        <v>0</v>
      </c>
      <c r="I264" s="37"/>
    </row>
    <row r="265" spans="1:9" x14ac:dyDescent="0.2">
      <c r="A265" s="38">
        <v>264</v>
      </c>
      <c r="B265" s="39" t="s">
        <v>669</v>
      </c>
      <c r="C265" s="39" t="s">
        <v>479</v>
      </c>
      <c r="D265" s="40">
        <v>43794</v>
      </c>
      <c r="E265" s="38" t="s">
        <v>538</v>
      </c>
      <c r="F265" s="41">
        <v>0.01</v>
      </c>
      <c r="G265" s="42">
        <f>IF($C265="РОССИЯ",IF(E265&gt;2018,F265/120*20,2),IF(C265="","Ошибка (нет страны рег.)",0))</f>
        <v>0</v>
      </c>
      <c r="H265" s="42"/>
      <c r="I265" s="42"/>
    </row>
    <row r="266" spans="1:9" x14ac:dyDescent="0.2">
      <c r="A266" s="33">
        <v>265</v>
      </c>
      <c r="B266" s="34" t="s">
        <v>136</v>
      </c>
      <c r="C266" s="34" t="s">
        <v>479</v>
      </c>
      <c r="D266" s="35"/>
      <c r="E266" s="33"/>
      <c r="F266" s="43">
        <v>490211.03</v>
      </c>
      <c r="G266" s="37">
        <f>G267</f>
        <v>0</v>
      </c>
      <c r="H266" s="37">
        <v>0</v>
      </c>
      <c r="I266" s="37"/>
    </row>
    <row r="267" spans="1:9" x14ac:dyDescent="0.2">
      <c r="A267" s="38">
        <v>266</v>
      </c>
      <c r="B267" s="39" t="s">
        <v>670</v>
      </c>
      <c r="C267" s="39" t="s">
        <v>479</v>
      </c>
      <c r="D267" s="40">
        <v>44253</v>
      </c>
      <c r="E267" s="38" t="s">
        <v>531</v>
      </c>
      <c r="F267" s="44">
        <v>490211.03</v>
      </c>
      <c r="G267" s="42">
        <f>IF($C267="РОССИЯ",IF(E267&gt;2018,F267/120*20,2),IF(C267="","Ошибка (нет страны рег.)",0))</f>
        <v>0</v>
      </c>
      <c r="H267" s="42"/>
      <c r="I267" s="42"/>
    </row>
    <row r="268" spans="1:9" x14ac:dyDescent="0.2">
      <c r="A268" s="20">
        <v>267</v>
      </c>
      <c r="B268" s="21" t="s">
        <v>137</v>
      </c>
      <c r="C268" s="21" t="s">
        <v>480</v>
      </c>
      <c r="D268" s="22"/>
      <c r="E268" s="20"/>
      <c r="F268" s="26">
        <v>546.5</v>
      </c>
      <c r="G268" s="24">
        <f>G269</f>
        <v>91.08</v>
      </c>
      <c r="H268" s="24">
        <v>91.08</v>
      </c>
      <c r="I268" s="24">
        <f t="shared" si="6"/>
        <v>0</v>
      </c>
    </row>
    <row r="269" spans="1:9" x14ac:dyDescent="0.2">
      <c r="A269" s="33">
        <v>268</v>
      </c>
      <c r="B269" s="34" t="s">
        <v>138</v>
      </c>
      <c r="C269" s="34" t="s">
        <v>480</v>
      </c>
      <c r="D269" s="35"/>
      <c r="E269" s="33"/>
      <c r="F269" s="36">
        <v>546.5</v>
      </c>
      <c r="G269" s="37">
        <f>G270</f>
        <v>91.08</v>
      </c>
      <c r="H269" s="37">
        <v>0</v>
      </c>
      <c r="I269" s="37"/>
    </row>
    <row r="270" spans="1:9" x14ac:dyDescent="0.2">
      <c r="A270" s="38">
        <v>269</v>
      </c>
      <c r="B270" s="39" t="s">
        <v>671</v>
      </c>
      <c r="C270" s="39" t="s">
        <v>480</v>
      </c>
      <c r="D270" s="40">
        <v>44663</v>
      </c>
      <c r="E270" s="38" t="s">
        <v>541</v>
      </c>
      <c r="F270" s="41">
        <v>546.5</v>
      </c>
      <c r="G270" s="42">
        <f>IF($C270="РОССИЯ",IF(E270&gt;2018,ROUND(F270/120*20,2),ROUND(F270/118*18,2)),IF(C270="","Ошибка (нет страны рег.)",0))</f>
        <v>91.08</v>
      </c>
      <c r="H270" s="42"/>
      <c r="I270" s="42"/>
    </row>
    <row r="271" spans="1:9" x14ac:dyDescent="0.2">
      <c r="A271" s="20">
        <v>270</v>
      </c>
      <c r="B271" s="21" t="s">
        <v>139</v>
      </c>
      <c r="C271" s="21" t="s">
        <v>480</v>
      </c>
      <c r="D271" s="22"/>
      <c r="E271" s="20"/>
      <c r="F271" s="26">
        <v>2</v>
      </c>
      <c r="G271" s="24">
        <f>G272</f>
        <v>0.33</v>
      </c>
      <c r="H271" s="24">
        <v>0.33</v>
      </c>
      <c r="I271" s="24">
        <f t="shared" si="6"/>
        <v>0</v>
      </c>
    </row>
    <row r="272" spans="1:9" x14ac:dyDescent="0.2">
      <c r="A272" s="33">
        <v>271</v>
      </c>
      <c r="B272" s="34" t="s">
        <v>140</v>
      </c>
      <c r="C272" s="34" t="s">
        <v>480</v>
      </c>
      <c r="D272" s="35"/>
      <c r="E272" s="33"/>
      <c r="F272" s="36">
        <v>2</v>
      </c>
      <c r="G272" s="37">
        <f>G273</f>
        <v>0.33</v>
      </c>
      <c r="H272" s="37">
        <v>0</v>
      </c>
      <c r="I272" s="37"/>
    </row>
    <row r="273" spans="1:9" x14ac:dyDescent="0.2">
      <c r="A273" s="38">
        <v>272</v>
      </c>
      <c r="B273" s="39" t="s">
        <v>672</v>
      </c>
      <c r="C273" s="39" t="s">
        <v>480</v>
      </c>
      <c r="D273" s="40">
        <v>44092</v>
      </c>
      <c r="E273" s="38" t="s">
        <v>533</v>
      </c>
      <c r="F273" s="41">
        <v>2</v>
      </c>
      <c r="G273" s="42">
        <f>IF($C273="РОССИЯ",IF(E273&gt;2018,ROUND(F273/120*20,2),ROUND(F273/118*18,2)),IF(C273="","Ошибка (нет страны рег.)",0))</f>
        <v>0.33</v>
      </c>
      <c r="H273" s="42"/>
      <c r="I273" s="42"/>
    </row>
    <row r="274" spans="1:9" x14ac:dyDescent="0.2">
      <c r="A274" s="20">
        <v>273</v>
      </c>
      <c r="B274" s="21" t="s">
        <v>673</v>
      </c>
      <c r="C274" s="21" t="s">
        <v>480</v>
      </c>
      <c r="D274" s="22"/>
      <c r="E274" s="20"/>
      <c r="F274" s="23">
        <v>649281.13</v>
      </c>
      <c r="G274" s="24">
        <f>G275</f>
        <v>108213.52</v>
      </c>
      <c r="H274" s="24">
        <v>108213.52</v>
      </c>
      <c r="I274" s="24">
        <f t="shared" si="6"/>
        <v>0</v>
      </c>
    </row>
    <row r="275" spans="1:9" x14ac:dyDescent="0.2">
      <c r="A275" s="33">
        <v>274</v>
      </c>
      <c r="B275" s="34" t="s">
        <v>674</v>
      </c>
      <c r="C275" s="34" t="s">
        <v>480</v>
      </c>
      <c r="D275" s="35"/>
      <c r="E275" s="33"/>
      <c r="F275" s="43">
        <v>649281.13</v>
      </c>
      <c r="G275" s="37">
        <f>G276</f>
        <v>108213.52</v>
      </c>
      <c r="H275" s="37">
        <v>0</v>
      </c>
      <c r="I275" s="37"/>
    </row>
    <row r="276" spans="1:9" x14ac:dyDescent="0.2">
      <c r="A276" s="38">
        <v>275</v>
      </c>
      <c r="B276" s="39" t="s">
        <v>675</v>
      </c>
      <c r="C276" s="39" t="s">
        <v>480</v>
      </c>
      <c r="D276" s="40">
        <v>44720</v>
      </c>
      <c r="E276" s="38" t="s">
        <v>541</v>
      </c>
      <c r="F276" s="44">
        <v>649281.13</v>
      </c>
      <c r="G276" s="42">
        <f>IF($C276="РОССИЯ",IF(E276&gt;2018,ROUND(F276/120*20,2),ROUND(F276/118*18,2)),IF(C276="","Ошибка (нет страны рег.)",0))</f>
        <v>108213.52</v>
      </c>
      <c r="H276" s="42"/>
      <c r="I276" s="42"/>
    </row>
    <row r="277" spans="1:9" x14ac:dyDescent="0.2">
      <c r="A277" s="20">
        <v>276</v>
      </c>
      <c r="B277" s="21" t="s">
        <v>141</v>
      </c>
      <c r="C277" s="21" t="s">
        <v>480</v>
      </c>
      <c r="D277" s="22"/>
      <c r="E277" s="20"/>
      <c r="F277" s="23">
        <v>7346344.2800000003</v>
      </c>
      <c r="G277" s="24">
        <f>G278</f>
        <v>1224390.71</v>
      </c>
      <c r="H277" s="24">
        <v>1224390.71</v>
      </c>
      <c r="I277" s="24">
        <f t="shared" si="6"/>
        <v>0</v>
      </c>
    </row>
    <row r="278" spans="1:9" x14ac:dyDescent="0.2">
      <c r="A278" s="33">
        <v>277</v>
      </c>
      <c r="B278" s="34" t="s">
        <v>676</v>
      </c>
      <c r="C278" s="34" t="s">
        <v>480</v>
      </c>
      <c r="D278" s="35"/>
      <c r="E278" s="33"/>
      <c r="F278" s="43">
        <v>7346344.2800000003</v>
      </c>
      <c r="G278" s="37">
        <f>G279</f>
        <v>1224390.71</v>
      </c>
      <c r="H278" s="37">
        <v>0</v>
      </c>
      <c r="I278" s="37"/>
    </row>
    <row r="279" spans="1:9" x14ac:dyDescent="0.2">
      <c r="A279" s="38">
        <v>278</v>
      </c>
      <c r="B279" s="39" t="s">
        <v>677</v>
      </c>
      <c r="C279" s="39" t="s">
        <v>480</v>
      </c>
      <c r="D279" s="40">
        <v>44742</v>
      </c>
      <c r="E279" s="38" t="s">
        <v>541</v>
      </c>
      <c r="F279" s="44">
        <v>7346344.2800000003</v>
      </c>
      <c r="G279" s="42">
        <f>IF($C279="РОССИЯ",IF(E279&gt;2018,ROUND(F279/120*20,2),ROUND(F279/118*18,2)),IF(C279="","Ошибка (нет страны рег.)",0))</f>
        <v>1224390.71</v>
      </c>
      <c r="H279" s="42"/>
      <c r="I279" s="42"/>
    </row>
    <row r="280" spans="1:9" x14ac:dyDescent="0.2">
      <c r="A280" s="20">
        <v>279</v>
      </c>
      <c r="B280" s="21" t="s">
        <v>142</v>
      </c>
      <c r="C280" s="21" t="s">
        <v>480</v>
      </c>
      <c r="D280" s="22"/>
      <c r="E280" s="20"/>
      <c r="F280" s="23">
        <v>5785.79</v>
      </c>
      <c r="G280" s="24">
        <f>G281</f>
        <v>964.3</v>
      </c>
      <c r="H280" s="24">
        <v>964.3</v>
      </c>
      <c r="I280" s="24">
        <f t="shared" si="6"/>
        <v>0</v>
      </c>
    </row>
    <row r="281" spans="1:9" x14ac:dyDescent="0.2">
      <c r="A281" s="33">
        <v>280</v>
      </c>
      <c r="B281" s="34" t="s">
        <v>143</v>
      </c>
      <c r="C281" s="34" t="s">
        <v>480</v>
      </c>
      <c r="D281" s="35"/>
      <c r="E281" s="33"/>
      <c r="F281" s="43">
        <v>5785.79</v>
      </c>
      <c r="G281" s="37">
        <f>G282</f>
        <v>964.3</v>
      </c>
      <c r="H281" s="37">
        <v>0</v>
      </c>
      <c r="I281" s="37"/>
    </row>
    <row r="282" spans="1:9" x14ac:dyDescent="0.2">
      <c r="A282" s="38">
        <v>281</v>
      </c>
      <c r="B282" s="39" t="s">
        <v>678</v>
      </c>
      <c r="C282" s="39" t="s">
        <v>480</v>
      </c>
      <c r="D282" s="40">
        <v>43915</v>
      </c>
      <c r="E282" s="38" t="s">
        <v>533</v>
      </c>
      <c r="F282" s="44">
        <v>5785.79</v>
      </c>
      <c r="G282" s="42">
        <f>IF($C282="РОССИЯ",IF(E282&gt;2018,ROUND(F282/120*20,2),ROUND(F282/118*18,2)),IF(C282="","Ошибка (нет страны рег.)",0))</f>
        <v>964.3</v>
      </c>
      <c r="H282" s="42"/>
      <c r="I282" s="42"/>
    </row>
    <row r="283" spans="1:9" x14ac:dyDescent="0.2">
      <c r="A283" s="20">
        <v>282</v>
      </c>
      <c r="B283" s="21" t="s">
        <v>144</v>
      </c>
      <c r="C283" s="21" t="s">
        <v>480</v>
      </c>
      <c r="D283" s="22"/>
      <c r="E283" s="20"/>
      <c r="F283" s="23">
        <v>895554.37</v>
      </c>
      <c r="G283" s="24">
        <f>G284+G286+G288+G290+G292+G294+G296</f>
        <v>149259.07</v>
      </c>
      <c r="H283" s="24">
        <v>149259.06</v>
      </c>
      <c r="I283" s="24">
        <f t="shared" si="6"/>
        <v>1.0000000009313226E-2</v>
      </c>
    </row>
    <row r="284" spans="1:9" x14ac:dyDescent="0.2">
      <c r="A284" s="33">
        <v>283</v>
      </c>
      <c r="B284" s="34" t="s">
        <v>145</v>
      </c>
      <c r="C284" s="34" t="s">
        <v>480</v>
      </c>
      <c r="D284" s="35"/>
      <c r="E284" s="33"/>
      <c r="F284" s="36">
        <v>0.01</v>
      </c>
      <c r="G284" s="37">
        <f>G285</f>
        <v>0</v>
      </c>
      <c r="H284" s="37">
        <v>0</v>
      </c>
      <c r="I284" s="37"/>
    </row>
    <row r="285" spans="1:9" x14ac:dyDescent="0.2">
      <c r="A285" s="38">
        <v>284</v>
      </c>
      <c r="B285" s="39" t="s">
        <v>679</v>
      </c>
      <c r="C285" s="39" t="s">
        <v>480</v>
      </c>
      <c r="D285" s="40">
        <v>43984</v>
      </c>
      <c r="E285" s="38" t="s">
        <v>533</v>
      </c>
      <c r="F285" s="41">
        <v>0.01</v>
      </c>
      <c r="G285" s="42">
        <f>IF($C285="РОССИЯ",IF(E285&gt;2018,ROUND(F285/120*20,2),ROUND(F285/118*18,2)),IF(C285="","Ошибка (нет страны рег.)",0))</f>
        <v>0</v>
      </c>
      <c r="H285" s="42"/>
      <c r="I285" s="42"/>
    </row>
    <row r="286" spans="1:9" x14ac:dyDescent="0.2">
      <c r="A286" s="33">
        <v>285</v>
      </c>
      <c r="B286" s="34" t="s">
        <v>146</v>
      </c>
      <c r="C286" s="34" t="s">
        <v>480</v>
      </c>
      <c r="D286" s="35"/>
      <c r="E286" s="33"/>
      <c r="F286" s="36">
        <v>2.2599999999999998</v>
      </c>
      <c r="G286" s="37">
        <f>G287</f>
        <v>0.38</v>
      </c>
      <c r="H286" s="37">
        <v>0</v>
      </c>
      <c r="I286" s="37"/>
    </row>
    <row r="287" spans="1:9" x14ac:dyDescent="0.2">
      <c r="A287" s="38">
        <v>286</v>
      </c>
      <c r="B287" s="39" t="s">
        <v>680</v>
      </c>
      <c r="C287" s="39" t="s">
        <v>480</v>
      </c>
      <c r="D287" s="40">
        <v>44221</v>
      </c>
      <c r="E287" s="38" t="s">
        <v>531</v>
      </c>
      <c r="F287" s="41">
        <v>2.2599999999999998</v>
      </c>
      <c r="G287" s="42">
        <f>IF($C287="РОССИЯ",IF(E287&gt;2018,ROUND(F287/120*20,2),ROUND(F287/118*18,2)),IF(C287="","Ошибка (нет страны рег.)",0))</f>
        <v>0.38</v>
      </c>
      <c r="H287" s="42"/>
      <c r="I287" s="42"/>
    </row>
    <row r="288" spans="1:9" x14ac:dyDescent="0.2">
      <c r="A288" s="33">
        <v>287</v>
      </c>
      <c r="B288" s="34" t="s">
        <v>147</v>
      </c>
      <c r="C288" s="34" t="s">
        <v>480</v>
      </c>
      <c r="D288" s="35"/>
      <c r="E288" s="33"/>
      <c r="F288" s="43">
        <v>165000</v>
      </c>
      <c r="G288" s="37">
        <f>G289</f>
        <v>27500</v>
      </c>
      <c r="H288" s="37">
        <v>0</v>
      </c>
      <c r="I288" s="37"/>
    </row>
    <row r="289" spans="1:9" x14ac:dyDescent="0.2">
      <c r="A289" s="38">
        <v>288</v>
      </c>
      <c r="B289" s="39" t="s">
        <v>681</v>
      </c>
      <c r="C289" s="39" t="s">
        <v>480</v>
      </c>
      <c r="D289" s="40">
        <v>44329</v>
      </c>
      <c r="E289" s="38" t="s">
        <v>531</v>
      </c>
      <c r="F289" s="44">
        <v>165000</v>
      </c>
      <c r="G289" s="42">
        <f>IF($C289="РОССИЯ",IF(E289&gt;2018,ROUND(F289/120*20,2),ROUND(F289/118*18,2)),IF(C289="","Ошибка (нет страны рег.)",0))</f>
        <v>27500</v>
      </c>
      <c r="H289" s="42"/>
      <c r="I289" s="42"/>
    </row>
    <row r="290" spans="1:9" x14ac:dyDescent="0.2">
      <c r="A290" s="33">
        <v>289</v>
      </c>
      <c r="B290" s="34" t="s">
        <v>148</v>
      </c>
      <c r="C290" s="34" t="s">
        <v>480</v>
      </c>
      <c r="D290" s="35"/>
      <c r="E290" s="33"/>
      <c r="F290" s="43">
        <v>2583.66</v>
      </c>
      <c r="G290" s="37">
        <f>G291</f>
        <v>430.61</v>
      </c>
      <c r="H290" s="37">
        <v>0</v>
      </c>
      <c r="I290" s="37"/>
    </row>
    <row r="291" spans="1:9" x14ac:dyDescent="0.2">
      <c r="A291" s="38">
        <v>290</v>
      </c>
      <c r="B291" s="39" t="s">
        <v>682</v>
      </c>
      <c r="C291" s="39" t="s">
        <v>480</v>
      </c>
      <c r="D291" s="40">
        <v>44327</v>
      </c>
      <c r="E291" s="38" t="s">
        <v>531</v>
      </c>
      <c r="F291" s="44">
        <v>2583.66</v>
      </c>
      <c r="G291" s="42">
        <f>IF($C291="РОССИЯ",IF(E291&gt;2018,ROUND(F291/120*20,2),ROUND(F291/118*18,2)),IF(C291="","Ошибка (нет страны рег.)",0))</f>
        <v>430.61</v>
      </c>
      <c r="H291" s="42"/>
      <c r="I291" s="42"/>
    </row>
    <row r="292" spans="1:9" x14ac:dyDescent="0.2">
      <c r="A292" s="33">
        <v>291</v>
      </c>
      <c r="B292" s="34" t="s">
        <v>149</v>
      </c>
      <c r="C292" s="34" t="s">
        <v>480</v>
      </c>
      <c r="D292" s="35"/>
      <c r="E292" s="33"/>
      <c r="F292" s="43">
        <v>304000</v>
      </c>
      <c r="G292" s="37">
        <f>G293</f>
        <v>50666.67</v>
      </c>
      <c r="H292" s="37">
        <v>0</v>
      </c>
      <c r="I292" s="37"/>
    </row>
    <row r="293" spans="1:9" x14ac:dyDescent="0.2">
      <c r="A293" s="38">
        <v>292</v>
      </c>
      <c r="B293" s="39" t="s">
        <v>683</v>
      </c>
      <c r="C293" s="39" t="s">
        <v>480</v>
      </c>
      <c r="D293" s="40">
        <v>44554</v>
      </c>
      <c r="E293" s="38" t="s">
        <v>531</v>
      </c>
      <c r="F293" s="44">
        <v>304000</v>
      </c>
      <c r="G293" s="42">
        <f>IF($C293="РОССИЯ",IF(E293&gt;2018,ROUND(F293/120*20,2),ROUND(F293/118*18,2)),IF(C293="","Ошибка (нет страны рег.)",0))</f>
        <v>50666.67</v>
      </c>
      <c r="H293" s="42"/>
      <c r="I293" s="42"/>
    </row>
    <row r="294" spans="1:9" x14ac:dyDescent="0.2">
      <c r="A294" s="33">
        <v>293</v>
      </c>
      <c r="B294" s="34" t="s">
        <v>489</v>
      </c>
      <c r="C294" s="34" t="s">
        <v>480</v>
      </c>
      <c r="D294" s="35"/>
      <c r="E294" s="33"/>
      <c r="F294" s="43">
        <v>383538.42</v>
      </c>
      <c r="G294" s="37">
        <f>G295</f>
        <v>63923.07</v>
      </c>
      <c r="H294" s="37">
        <v>0</v>
      </c>
      <c r="I294" s="37"/>
    </row>
    <row r="295" spans="1:9" x14ac:dyDescent="0.2">
      <c r="A295" s="38">
        <v>294</v>
      </c>
      <c r="B295" s="39" t="s">
        <v>684</v>
      </c>
      <c r="C295" s="39" t="s">
        <v>480</v>
      </c>
      <c r="D295" s="40">
        <v>44547</v>
      </c>
      <c r="E295" s="38" t="s">
        <v>531</v>
      </c>
      <c r="F295" s="44">
        <v>383538.42</v>
      </c>
      <c r="G295" s="42">
        <f>IF($C295="РОССИЯ",IF(E295&gt;2018,ROUND(F295/120*20,2),ROUND(F295/118*18,2)),IF(C295="","Ошибка (нет страны рег.)",0))</f>
        <v>63923.07</v>
      </c>
      <c r="H295" s="42"/>
      <c r="I295" s="42"/>
    </row>
    <row r="296" spans="1:9" x14ac:dyDescent="0.2">
      <c r="A296" s="33">
        <v>295</v>
      </c>
      <c r="B296" s="34" t="s">
        <v>150</v>
      </c>
      <c r="C296" s="34" t="s">
        <v>480</v>
      </c>
      <c r="D296" s="35"/>
      <c r="E296" s="33"/>
      <c r="F296" s="43">
        <v>40430.019999999997</v>
      </c>
      <c r="G296" s="37">
        <f>G297</f>
        <v>6738.34</v>
      </c>
      <c r="H296" s="37">
        <v>0</v>
      </c>
      <c r="I296" s="37"/>
    </row>
    <row r="297" spans="1:9" x14ac:dyDescent="0.2">
      <c r="A297" s="38">
        <v>296</v>
      </c>
      <c r="B297" s="39" t="s">
        <v>685</v>
      </c>
      <c r="C297" s="39" t="s">
        <v>480</v>
      </c>
      <c r="D297" s="40">
        <v>43973</v>
      </c>
      <c r="E297" s="38" t="s">
        <v>533</v>
      </c>
      <c r="F297" s="44">
        <v>40430.019999999997</v>
      </c>
      <c r="G297" s="42">
        <f>IF($C297="РОССИЯ",IF(E297&gt;2018,ROUND(F297/120*20,2),ROUND(F297/118*18,2)),IF(C297="","Ошибка (нет страны рег.)",0))</f>
        <v>6738.34</v>
      </c>
      <c r="H297" s="42"/>
      <c r="I297" s="42"/>
    </row>
    <row r="298" spans="1:9" x14ac:dyDescent="0.2">
      <c r="A298" s="20">
        <v>297</v>
      </c>
      <c r="B298" s="21" t="s">
        <v>151</v>
      </c>
      <c r="C298" s="21" t="s">
        <v>480</v>
      </c>
      <c r="D298" s="22"/>
      <c r="E298" s="20"/>
      <c r="F298" s="23">
        <v>70423.08</v>
      </c>
      <c r="G298" s="24">
        <f>G299</f>
        <v>11737.18</v>
      </c>
      <c r="H298" s="24">
        <v>11737.18</v>
      </c>
      <c r="I298" s="24">
        <f t="shared" si="6"/>
        <v>0</v>
      </c>
    </row>
    <row r="299" spans="1:9" x14ac:dyDescent="0.2">
      <c r="A299" s="33">
        <v>298</v>
      </c>
      <c r="B299" s="34" t="s">
        <v>152</v>
      </c>
      <c r="C299" s="34" t="s">
        <v>480</v>
      </c>
      <c r="D299" s="35"/>
      <c r="E299" s="33"/>
      <c r="F299" s="43">
        <v>70423.08</v>
      </c>
      <c r="G299" s="37">
        <f>SUM(G300:G301)</f>
        <v>11737.18</v>
      </c>
      <c r="H299" s="37">
        <v>0</v>
      </c>
      <c r="I299" s="37"/>
    </row>
    <row r="300" spans="1:9" x14ac:dyDescent="0.2">
      <c r="A300" s="38">
        <v>299</v>
      </c>
      <c r="B300" s="39" t="s">
        <v>686</v>
      </c>
      <c r="C300" s="39" t="s">
        <v>480</v>
      </c>
      <c r="D300" s="40">
        <v>44188</v>
      </c>
      <c r="E300" s="38" t="s">
        <v>533</v>
      </c>
      <c r="F300" s="44">
        <v>63241.08</v>
      </c>
      <c r="G300" s="42">
        <f>IF($C300="РОССИЯ",IF(E300&gt;2018,ROUND(F300/120*20,2),ROUND(F300/118*18,2)),IF(C300="","Ошибка (нет страны рег.)",0))</f>
        <v>10540.18</v>
      </c>
      <c r="H300" s="42"/>
      <c r="I300" s="42"/>
    </row>
    <row r="301" spans="1:9" x14ac:dyDescent="0.2">
      <c r="A301" s="38">
        <v>300</v>
      </c>
      <c r="B301" s="39" t="s">
        <v>687</v>
      </c>
      <c r="C301" s="39" t="s">
        <v>480</v>
      </c>
      <c r="D301" s="40">
        <v>44214</v>
      </c>
      <c r="E301" s="38" t="s">
        <v>531</v>
      </c>
      <c r="F301" s="44">
        <v>7182</v>
      </c>
      <c r="G301" s="42">
        <f>IF($C301="РОССИЯ",IF(E301&gt;2018,ROUND(F301/120*20,2),ROUND(F301/118*18,2)),IF(C301="","Ошибка (нет страны рег.)",0))</f>
        <v>1197</v>
      </c>
      <c r="H301" s="42"/>
      <c r="I301" s="42"/>
    </row>
    <row r="302" spans="1:9" x14ac:dyDescent="0.2">
      <c r="A302" s="20">
        <v>301</v>
      </c>
      <c r="B302" s="21" t="s">
        <v>490</v>
      </c>
      <c r="C302" s="21" t="s">
        <v>480</v>
      </c>
      <c r="D302" s="22"/>
      <c r="E302" s="20"/>
      <c r="F302" s="23">
        <v>1300582.24</v>
      </c>
      <c r="G302" s="24">
        <f>G303</f>
        <v>216763.71</v>
      </c>
      <c r="H302" s="24">
        <v>216763.71</v>
      </c>
      <c r="I302" s="24">
        <f t="shared" si="6"/>
        <v>0</v>
      </c>
    </row>
    <row r="303" spans="1:9" x14ac:dyDescent="0.2">
      <c r="A303" s="33">
        <v>302</v>
      </c>
      <c r="B303" s="34" t="s">
        <v>688</v>
      </c>
      <c r="C303" s="34" t="s">
        <v>480</v>
      </c>
      <c r="D303" s="35"/>
      <c r="E303" s="33"/>
      <c r="F303" s="43">
        <v>1300582.24</v>
      </c>
      <c r="G303" s="37">
        <f>G304</f>
        <v>216763.71</v>
      </c>
      <c r="H303" s="37">
        <v>0</v>
      </c>
      <c r="I303" s="37"/>
    </row>
    <row r="304" spans="1:9" x14ac:dyDescent="0.2">
      <c r="A304" s="38">
        <v>303</v>
      </c>
      <c r="B304" s="39" t="s">
        <v>689</v>
      </c>
      <c r="C304" s="39" t="s">
        <v>480</v>
      </c>
      <c r="D304" s="40">
        <v>44734</v>
      </c>
      <c r="E304" s="38" t="s">
        <v>541</v>
      </c>
      <c r="F304" s="44">
        <v>1300582.24</v>
      </c>
      <c r="G304" s="42">
        <f>IF($C304="РОССИЯ",IF(E304&gt;2018,ROUND(F304/120*20,2),ROUND(F304/118*18,2)),IF(C304="","Ошибка (нет страны рег.)",0))</f>
        <v>216763.71</v>
      </c>
      <c r="H304" s="42"/>
      <c r="I304" s="42"/>
    </row>
    <row r="305" spans="1:9" x14ac:dyDescent="0.2">
      <c r="A305" s="20">
        <v>304</v>
      </c>
      <c r="B305" s="21" t="s">
        <v>153</v>
      </c>
      <c r="C305" s="21" t="s">
        <v>480</v>
      </c>
      <c r="D305" s="22"/>
      <c r="E305" s="20"/>
      <c r="F305" s="23">
        <v>14623.69</v>
      </c>
      <c r="G305" s="24">
        <f>G306</f>
        <v>2437.2799999999997</v>
      </c>
      <c r="H305" s="24">
        <v>2437.2800000000002</v>
      </c>
      <c r="I305" s="24">
        <f t="shared" si="6"/>
        <v>0</v>
      </c>
    </row>
    <row r="306" spans="1:9" x14ac:dyDescent="0.2">
      <c r="A306" s="33">
        <v>305</v>
      </c>
      <c r="B306" s="34" t="s">
        <v>154</v>
      </c>
      <c r="C306" s="34" t="s">
        <v>480</v>
      </c>
      <c r="D306" s="35"/>
      <c r="E306" s="33"/>
      <c r="F306" s="43">
        <v>14623.69</v>
      </c>
      <c r="G306" s="37">
        <f>SUM(G307:G308)</f>
        <v>2437.2799999999997</v>
      </c>
      <c r="H306" s="37">
        <v>0</v>
      </c>
      <c r="I306" s="37"/>
    </row>
    <row r="307" spans="1:9" x14ac:dyDescent="0.2">
      <c r="A307" s="38">
        <v>306</v>
      </c>
      <c r="B307" s="39" t="s">
        <v>690</v>
      </c>
      <c r="C307" s="39" t="s">
        <v>480</v>
      </c>
      <c r="D307" s="40">
        <v>43734</v>
      </c>
      <c r="E307" s="38" t="s">
        <v>538</v>
      </c>
      <c r="F307" s="44">
        <v>11083.69</v>
      </c>
      <c r="G307" s="42">
        <f>IF($C307="РОССИЯ",IF(E307&gt;2018,ROUND(F307/120*20,2),ROUND(F307/118*18,2)),IF(C307="","Ошибка (нет страны рег.)",0))</f>
        <v>1847.28</v>
      </c>
      <c r="H307" s="42"/>
      <c r="I307" s="42"/>
    </row>
    <row r="308" spans="1:9" x14ac:dyDescent="0.2">
      <c r="A308" s="38">
        <v>307</v>
      </c>
      <c r="B308" s="39" t="s">
        <v>691</v>
      </c>
      <c r="C308" s="39" t="s">
        <v>480</v>
      </c>
      <c r="D308" s="40">
        <v>43738</v>
      </c>
      <c r="E308" s="38" t="s">
        <v>538</v>
      </c>
      <c r="F308" s="44">
        <v>3540</v>
      </c>
      <c r="G308" s="42">
        <f>IF($C308="РОССИЯ",IF(E308&gt;2018,ROUND(F308/120*20,2),ROUND(F308/118*18,2)),IF(C308="","Ошибка (нет страны рег.)",0))</f>
        <v>590</v>
      </c>
      <c r="H308" s="42"/>
      <c r="I308" s="42"/>
    </row>
    <row r="309" spans="1:9" x14ac:dyDescent="0.2">
      <c r="A309" s="20">
        <v>308</v>
      </c>
      <c r="B309" s="21" t="s">
        <v>155</v>
      </c>
      <c r="C309" s="21" t="s">
        <v>480</v>
      </c>
      <c r="D309" s="22"/>
      <c r="E309" s="20"/>
      <c r="F309" s="23">
        <v>103591.42</v>
      </c>
      <c r="G309" s="24">
        <f>G310</f>
        <v>17265.240000000002</v>
      </c>
      <c r="H309" s="24">
        <v>17265.240000000002</v>
      </c>
      <c r="I309" s="24">
        <f t="shared" si="6"/>
        <v>0</v>
      </c>
    </row>
    <row r="310" spans="1:9" x14ac:dyDescent="0.2">
      <c r="A310" s="33">
        <v>309</v>
      </c>
      <c r="B310" s="34" t="s">
        <v>156</v>
      </c>
      <c r="C310" s="34" t="s">
        <v>480</v>
      </c>
      <c r="D310" s="35"/>
      <c r="E310" s="33"/>
      <c r="F310" s="43">
        <v>103591.42</v>
      </c>
      <c r="G310" s="37">
        <f>G311</f>
        <v>17265.240000000002</v>
      </c>
      <c r="H310" s="37">
        <v>0</v>
      </c>
      <c r="I310" s="37"/>
    </row>
    <row r="311" spans="1:9" x14ac:dyDescent="0.2">
      <c r="A311" s="38">
        <v>310</v>
      </c>
      <c r="B311" s="39" t="s">
        <v>692</v>
      </c>
      <c r="C311" s="39" t="s">
        <v>480</v>
      </c>
      <c r="D311" s="40">
        <v>44235</v>
      </c>
      <c r="E311" s="38" t="s">
        <v>531</v>
      </c>
      <c r="F311" s="44">
        <v>103591.42</v>
      </c>
      <c r="G311" s="42">
        <f>IF($C311="РОССИЯ",IF(E311&gt;2018,ROUND(F311/120*20,2),ROUND(F311/118*18,2)),IF(C311="","Ошибка (нет страны рег.)",0))</f>
        <v>17265.240000000002</v>
      </c>
      <c r="H311" s="42"/>
      <c r="I311" s="42"/>
    </row>
    <row r="312" spans="1:9" x14ac:dyDescent="0.2">
      <c r="A312" s="20">
        <v>311</v>
      </c>
      <c r="B312" s="21" t="s">
        <v>157</v>
      </c>
      <c r="C312" s="21" t="s">
        <v>480</v>
      </c>
      <c r="D312" s="22"/>
      <c r="E312" s="20"/>
      <c r="F312" s="23">
        <v>19133.75</v>
      </c>
      <c r="G312" s="24">
        <f>G313</f>
        <v>3188.96</v>
      </c>
      <c r="H312" s="24">
        <v>3188.96</v>
      </c>
      <c r="I312" s="24">
        <f t="shared" si="6"/>
        <v>0</v>
      </c>
    </row>
    <row r="313" spans="1:9" x14ac:dyDescent="0.2">
      <c r="A313" s="33">
        <v>312</v>
      </c>
      <c r="B313" s="34" t="s">
        <v>158</v>
      </c>
      <c r="C313" s="34" t="s">
        <v>480</v>
      </c>
      <c r="D313" s="35"/>
      <c r="E313" s="33"/>
      <c r="F313" s="43">
        <v>19133.75</v>
      </c>
      <c r="G313" s="37">
        <f>G314</f>
        <v>3188.96</v>
      </c>
      <c r="H313" s="37">
        <v>0</v>
      </c>
      <c r="I313" s="37"/>
    </row>
    <row r="314" spans="1:9" x14ac:dyDescent="0.2">
      <c r="A314" s="38">
        <v>313</v>
      </c>
      <c r="B314" s="39" t="s">
        <v>693</v>
      </c>
      <c r="C314" s="39" t="s">
        <v>480</v>
      </c>
      <c r="D314" s="40">
        <v>44662</v>
      </c>
      <c r="E314" s="38" t="s">
        <v>541</v>
      </c>
      <c r="F314" s="44">
        <v>19133.75</v>
      </c>
      <c r="G314" s="42">
        <f>IF($C314="РОССИЯ",IF(E314&gt;2018,ROUND(F314/120*20,2),ROUND(F314/118*18,2)),IF(C314="","Ошибка (нет страны рег.)",0))</f>
        <v>3188.96</v>
      </c>
      <c r="H314" s="42"/>
      <c r="I314" s="42"/>
    </row>
    <row r="315" spans="1:9" x14ac:dyDescent="0.2">
      <c r="A315" s="20">
        <v>314</v>
      </c>
      <c r="B315" s="21" t="s">
        <v>159</v>
      </c>
      <c r="C315" s="21" t="s">
        <v>480</v>
      </c>
      <c r="D315" s="22"/>
      <c r="E315" s="20"/>
      <c r="F315" s="23">
        <v>6919.87</v>
      </c>
      <c r="G315" s="24">
        <f>G316+G318</f>
        <v>1153.31</v>
      </c>
      <c r="H315" s="24">
        <v>1153.31</v>
      </c>
      <c r="I315" s="24">
        <f t="shared" si="6"/>
        <v>0</v>
      </c>
    </row>
    <row r="316" spans="1:9" x14ac:dyDescent="0.2">
      <c r="A316" s="33">
        <v>315</v>
      </c>
      <c r="B316" s="34" t="s">
        <v>160</v>
      </c>
      <c r="C316" s="34" t="s">
        <v>480</v>
      </c>
      <c r="D316" s="35"/>
      <c r="E316" s="33"/>
      <c r="F316" s="43">
        <v>1092.5</v>
      </c>
      <c r="G316" s="37">
        <f>G317</f>
        <v>182.08</v>
      </c>
      <c r="H316" s="37">
        <v>0</v>
      </c>
      <c r="I316" s="37"/>
    </row>
    <row r="317" spans="1:9" x14ac:dyDescent="0.2">
      <c r="A317" s="38">
        <v>316</v>
      </c>
      <c r="B317" s="39" t="s">
        <v>694</v>
      </c>
      <c r="C317" s="39" t="s">
        <v>480</v>
      </c>
      <c r="D317" s="40">
        <v>44466</v>
      </c>
      <c r="E317" s="38" t="s">
        <v>531</v>
      </c>
      <c r="F317" s="44">
        <v>1092.5</v>
      </c>
      <c r="G317" s="42">
        <f>IF($C317="РОССИЯ",IF(E317&gt;2018,ROUND(F317/120*20,2),ROUND(F317/118*18,2)),IF(C317="","Ошибка (нет страны рег.)",0))</f>
        <v>182.08</v>
      </c>
      <c r="H317" s="42"/>
      <c r="I317" s="42"/>
    </row>
    <row r="318" spans="1:9" x14ac:dyDescent="0.2">
      <c r="A318" s="33">
        <v>317</v>
      </c>
      <c r="B318" s="34" t="s">
        <v>161</v>
      </c>
      <c r="C318" s="34" t="s">
        <v>480</v>
      </c>
      <c r="D318" s="35"/>
      <c r="E318" s="33"/>
      <c r="F318" s="43">
        <v>5827.37</v>
      </c>
      <c r="G318" s="37">
        <f>G319</f>
        <v>971.23</v>
      </c>
      <c r="H318" s="37">
        <v>0</v>
      </c>
      <c r="I318" s="37"/>
    </row>
    <row r="319" spans="1:9" x14ac:dyDescent="0.2">
      <c r="A319" s="38">
        <v>318</v>
      </c>
      <c r="B319" s="39" t="s">
        <v>695</v>
      </c>
      <c r="C319" s="39" t="s">
        <v>480</v>
      </c>
      <c r="D319" s="40">
        <v>43825</v>
      </c>
      <c r="E319" s="38" t="s">
        <v>538</v>
      </c>
      <c r="F319" s="44">
        <v>5827.37</v>
      </c>
      <c r="G319" s="42">
        <f>IF($C319="РОССИЯ",IF(E319&gt;2018,ROUND(F319/120*20,2),ROUND(F319/118*18,2)),IF(C319="","Ошибка (нет страны рег.)",0))</f>
        <v>971.23</v>
      </c>
      <c r="H319" s="42"/>
      <c r="I319" s="42"/>
    </row>
    <row r="320" spans="1:9" x14ac:dyDescent="0.2">
      <c r="A320" s="20">
        <v>319</v>
      </c>
      <c r="B320" s="21" t="s">
        <v>162</v>
      </c>
      <c r="C320" s="21" t="s">
        <v>479</v>
      </c>
      <c r="D320" s="22"/>
      <c r="E320" s="20"/>
      <c r="F320" s="23">
        <v>92510.71</v>
      </c>
      <c r="G320" s="24">
        <f>G321</f>
        <v>0</v>
      </c>
      <c r="H320" s="24">
        <v>0</v>
      </c>
      <c r="I320" s="24">
        <f t="shared" si="6"/>
        <v>0</v>
      </c>
    </row>
    <row r="321" spans="1:9" x14ac:dyDescent="0.2">
      <c r="A321" s="33">
        <v>320</v>
      </c>
      <c r="B321" s="34" t="s">
        <v>163</v>
      </c>
      <c r="C321" s="34" t="s">
        <v>479</v>
      </c>
      <c r="D321" s="35"/>
      <c r="E321" s="33"/>
      <c r="F321" s="43">
        <v>92510.71</v>
      </c>
      <c r="G321" s="37">
        <f>G322</f>
        <v>0</v>
      </c>
      <c r="H321" s="37">
        <v>0</v>
      </c>
      <c r="I321" s="37"/>
    </row>
    <row r="322" spans="1:9" x14ac:dyDescent="0.2">
      <c r="A322" s="38">
        <v>321</v>
      </c>
      <c r="B322" s="39" t="s">
        <v>696</v>
      </c>
      <c r="C322" s="39" t="s">
        <v>479</v>
      </c>
      <c r="D322" s="40">
        <v>44284</v>
      </c>
      <c r="E322" s="38" t="s">
        <v>531</v>
      </c>
      <c r="F322" s="44">
        <v>92510.71</v>
      </c>
      <c r="G322" s="42">
        <f>IF($C322="РОССИЯ",IF(E322&gt;2018,F322/120*20,2),IF(C322="","Ошибка (нет страны рег.)",0))</f>
        <v>0</v>
      </c>
      <c r="H322" s="42"/>
      <c r="I322" s="42"/>
    </row>
    <row r="323" spans="1:9" x14ac:dyDescent="0.2">
      <c r="A323" s="20">
        <v>322</v>
      </c>
      <c r="B323" s="21" t="s">
        <v>164</v>
      </c>
      <c r="C323" s="21" t="s">
        <v>479</v>
      </c>
      <c r="D323" s="22"/>
      <c r="E323" s="20"/>
      <c r="F323" s="26">
        <v>2.09</v>
      </c>
      <c r="G323" s="24">
        <f>G324</f>
        <v>0</v>
      </c>
      <c r="H323" s="24">
        <v>0</v>
      </c>
      <c r="I323" s="24">
        <f t="shared" ref="I323:I379" si="7">G323-H323</f>
        <v>0</v>
      </c>
    </row>
    <row r="324" spans="1:9" x14ac:dyDescent="0.2">
      <c r="A324" s="33">
        <v>323</v>
      </c>
      <c r="B324" s="34" t="s">
        <v>165</v>
      </c>
      <c r="C324" s="34" t="s">
        <v>479</v>
      </c>
      <c r="D324" s="35"/>
      <c r="E324" s="33"/>
      <c r="F324" s="36">
        <v>2.09</v>
      </c>
      <c r="G324" s="37">
        <f>G325</f>
        <v>0</v>
      </c>
      <c r="H324" s="37">
        <v>0</v>
      </c>
      <c r="I324" s="37"/>
    </row>
    <row r="325" spans="1:9" x14ac:dyDescent="0.2">
      <c r="A325" s="38">
        <v>324</v>
      </c>
      <c r="B325" s="39" t="s">
        <v>697</v>
      </c>
      <c r="C325" s="39" t="s">
        <v>479</v>
      </c>
      <c r="D325" s="40">
        <v>44586</v>
      </c>
      <c r="E325" s="38" t="s">
        <v>541</v>
      </c>
      <c r="F325" s="41">
        <v>2.09</v>
      </c>
      <c r="G325" s="42">
        <f>IF($C325="РОССИЯ",IF(E325&gt;2018,F325/120*20,2),IF(C325="","Ошибка (нет страны рег.)",0))</f>
        <v>0</v>
      </c>
      <c r="H325" s="42"/>
      <c r="I325" s="42"/>
    </row>
    <row r="326" spans="1:9" x14ac:dyDescent="0.2">
      <c r="A326" s="20">
        <v>325</v>
      </c>
      <c r="B326" s="21" t="s">
        <v>166</v>
      </c>
      <c r="C326" s="21" t="s">
        <v>480</v>
      </c>
      <c r="D326" s="22"/>
      <c r="E326" s="20"/>
      <c r="F326" s="26">
        <v>26</v>
      </c>
      <c r="G326" s="24">
        <f>G327</f>
        <v>4.33</v>
      </c>
      <c r="H326" s="24">
        <v>4.33</v>
      </c>
      <c r="I326" s="24">
        <f t="shared" si="7"/>
        <v>0</v>
      </c>
    </row>
    <row r="327" spans="1:9" x14ac:dyDescent="0.2">
      <c r="A327" s="33">
        <v>326</v>
      </c>
      <c r="B327" s="34" t="s">
        <v>167</v>
      </c>
      <c r="C327" s="34" t="s">
        <v>480</v>
      </c>
      <c r="D327" s="35"/>
      <c r="E327" s="33"/>
      <c r="F327" s="36">
        <v>26</v>
      </c>
      <c r="G327" s="37">
        <f>G328</f>
        <v>4.33</v>
      </c>
      <c r="H327" s="37">
        <v>0</v>
      </c>
      <c r="I327" s="37"/>
    </row>
    <row r="328" spans="1:9" x14ac:dyDescent="0.2">
      <c r="A328" s="38">
        <v>327</v>
      </c>
      <c r="B328" s="39" t="s">
        <v>698</v>
      </c>
      <c r="C328" s="39" t="s">
        <v>480</v>
      </c>
      <c r="D328" s="40">
        <v>43937</v>
      </c>
      <c r="E328" s="38" t="s">
        <v>533</v>
      </c>
      <c r="F328" s="41">
        <v>26</v>
      </c>
      <c r="G328" s="42">
        <f>IF($C328="РОССИЯ",IF(E328&gt;2018,ROUND(F328/120*20,2),ROUND(F328/118*18,2)),IF(C328="","Ошибка (нет страны рег.)",0))</f>
        <v>4.33</v>
      </c>
      <c r="H328" s="42"/>
      <c r="I328" s="42"/>
    </row>
    <row r="329" spans="1:9" x14ac:dyDescent="0.2">
      <c r="A329" s="20">
        <v>328</v>
      </c>
      <c r="B329" s="21" t="s">
        <v>168</v>
      </c>
      <c r="C329" s="21" t="s">
        <v>480</v>
      </c>
      <c r="D329" s="22"/>
      <c r="E329" s="20"/>
      <c r="F329" s="26">
        <v>301.52</v>
      </c>
      <c r="G329" s="24">
        <f>G330</f>
        <v>50.25</v>
      </c>
      <c r="H329" s="24">
        <v>50.25</v>
      </c>
      <c r="I329" s="24">
        <f t="shared" si="7"/>
        <v>0</v>
      </c>
    </row>
    <row r="330" spans="1:9" x14ac:dyDescent="0.2">
      <c r="A330" s="33">
        <v>329</v>
      </c>
      <c r="B330" s="34" t="s">
        <v>169</v>
      </c>
      <c r="C330" s="34" t="s">
        <v>480</v>
      </c>
      <c r="D330" s="35"/>
      <c r="E330" s="33"/>
      <c r="F330" s="36">
        <v>301.52</v>
      </c>
      <c r="G330" s="37">
        <f>G331</f>
        <v>50.25</v>
      </c>
      <c r="H330" s="37">
        <v>0</v>
      </c>
      <c r="I330" s="37"/>
    </row>
    <row r="331" spans="1:9" x14ac:dyDescent="0.2">
      <c r="A331" s="38">
        <v>330</v>
      </c>
      <c r="B331" s="39" t="s">
        <v>699</v>
      </c>
      <c r="C331" s="39" t="s">
        <v>480</v>
      </c>
      <c r="D331" s="40">
        <v>44091</v>
      </c>
      <c r="E331" s="38" t="s">
        <v>533</v>
      </c>
      <c r="F331" s="41">
        <v>301.52</v>
      </c>
      <c r="G331" s="42">
        <f>IF($C331="РОССИЯ",IF(E331&gt;2018,ROUND(F331/120*20,2),ROUND(F331/118*18,2)),IF(C331="","Ошибка (нет страны рег.)",0))</f>
        <v>50.25</v>
      </c>
      <c r="H331" s="42"/>
      <c r="I331" s="42"/>
    </row>
    <row r="332" spans="1:9" x14ac:dyDescent="0.2">
      <c r="A332" s="20">
        <v>331</v>
      </c>
      <c r="B332" s="21" t="s">
        <v>170</v>
      </c>
      <c r="C332" s="21" t="s">
        <v>480</v>
      </c>
      <c r="D332" s="22"/>
      <c r="E332" s="20"/>
      <c r="F332" s="26">
        <v>150</v>
      </c>
      <c r="G332" s="24">
        <f>G333</f>
        <v>25</v>
      </c>
      <c r="H332" s="24">
        <v>25</v>
      </c>
      <c r="I332" s="24">
        <f t="shared" si="7"/>
        <v>0</v>
      </c>
    </row>
    <row r="333" spans="1:9" x14ac:dyDescent="0.2">
      <c r="A333" s="33">
        <v>332</v>
      </c>
      <c r="B333" s="34" t="s">
        <v>171</v>
      </c>
      <c r="C333" s="34" t="s">
        <v>480</v>
      </c>
      <c r="D333" s="35"/>
      <c r="E333" s="33"/>
      <c r="F333" s="36">
        <v>150</v>
      </c>
      <c r="G333" s="37">
        <f>G334</f>
        <v>25</v>
      </c>
      <c r="H333" s="37">
        <v>0</v>
      </c>
      <c r="I333" s="37"/>
    </row>
    <row r="334" spans="1:9" x14ac:dyDescent="0.2">
      <c r="A334" s="38">
        <v>333</v>
      </c>
      <c r="B334" s="39" t="s">
        <v>700</v>
      </c>
      <c r="C334" s="39" t="s">
        <v>480</v>
      </c>
      <c r="D334" s="40">
        <v>43762</v>
      </c>
      <c r="E334" s="38" t="s">
        <v>538</v>
      </c>
      <c r="F334" s="41">
        <v>150</v>
      </c>
      <c r="G334" s="42">
        <f>IF($C334="РОССИЯ",IF(E334&gt;2018,ROUND(F334/120*20,2),ROUND(F334/118*18,2)),IF(C334="","Ошибка (нет страны рег.)",0))</f>
        <v>25</v>
      </c>
      <c r="H334" s="42"/>
      <c r="I334" s="42"/>
    </row>
    <row r="335" spans="1:9" x14ac:dyDescent="0.2">
      <c r="A335" s="20">
        <v>334</v>
      </c>
      <c r="B335" s="21" t="s">
        <v>172</v>
      </c>
      <c r="C335" s="21" t="s">
        <v>480</v>
      </c>
      <c r="D335" s="22"/>
      <c r="E335" s="20"/>
      <c r="F335" s="23">
        <v>2263.5</v>
      </c>
      <c r="G335" s="24">
        <f>G336+G338+G340</f>
        <v>377.25</v>
      </c>
      <c r="H335" s="24">
        <v>377.25</v>
      </c>
      <c r="I335" s="24">
        <f t="shared" si="7"/>
        <v>0</v>
      </c>
    </row>
    <row r="336" spans="1:9" x14ac:dyDescent="0.2">
      <c r="A336" s="33">
        <v>335</v>
      </c>
      <c r="B336" s="34" t="s">
        <v>173</v>
      </c>
      <c r="C336" s="34" t="s">
        <v>480</v>
      </c>
      <c r="D336" s="35"/>
      <c r="E336" s="33"/>
      <c r="F336" s="36">
        <v>20.56</v>
      </c>
      <c r="G336" s="37">
        <f>G337</f>
        <v>3.43</v>
      </c>
      <c r="H336" s="37">
        <v>0</v>
      </c>
      <c r="I336" s="37"/>
    </row>
    <row r="337" spans="1:9" x14ac:dyDescent="0.2">
      <c r="A337" s="38">
        <v>336</v>
      </c>
      <c r="B337" s="39" t="s">
        <v>701</v>
      </c>
      <c r="C337" s="39" t="s">
        <v>480</v>
      </c>
      <c r="D337" s="40">
        <v>43482</v>
      </c>
      <c r="E337" s="38" t="s">
        <v>538</v>
      </c>
      <c r="F337" s="41">
        <v>20.56</v>
      </c>
      <c r="G337" s="42">
        <f>IF($C337="РОССИЯ",IF(E337&gt;2018,ROUND(F337/120*20,2),ROUND(F337/118*18,2)),IF(C337="","Ошибка (нет страны рег.)",0))</f>
        <v>3.43</v>
      </c>
      <c r="H337" s="42"/>
      <c r="I337" s="42"/>
    </row>
    <row r="338" spans="1:9" x14ac:dyDescent="0.2">
      <c r="A338" s="33">
        <v>337</v>
      </c>
      <c r="B338" s="34" t="s">
        <v>174</v>
      </c>
      <c r="C338" s="34" t="s">
        <v>480</v>
      </c>
      <c r="D338" s="35"/>
      <c r="E338" s="33"/>
      <c r="F338" s="36">
        <v>20</v>
      </c>
      <c r="G338" s="37">
        <f>G339</f>
        <v>3.33</v>
      </c>
      <c r="H338" s="37">
        <v>0</v>
      </c>
      <c r="I338" s="37"/>
    </row>
    <row r="339" spans="1:9" x14ac:dyDescent="0.2">
      <c r="A339" s="38">
        <v>338</v>
      </c>
      <c r="B339" s="39" t="s">
        <v>702</v>
      </c>
      <c r="C339" s="39" t="s">
        <v>480</v>
      </c>
      <c r="D339" s="40">
        <v>43482</v>
      </c>
      <c r="E339" s="38" t="s">
        <v>538</v>
      </c>
      <c r="F339" s="41">
        <v>20</v>
      </c>
      <c r="G339" s="42">
        <f>IF($C339="РОССИЯ",IF(E339&gt;2018,ROUND(F339/120*20,2),ROUND(F339/118*18,2)),IF(C339="","Ошибка (нет страны рег.)",0))</f>
        <v>3.33</v>
      </c>
      <c r="H339" s="42"/>
      <c r="I339" s="42"/>
    </row>
    <row r="340" spans="1:9" x14ac:dyDescent="0.2">
      <c r="A340" s="33">
        <v>339</v>
      </c>
      <c r="B340" s="34" t="s">
        <v>175</v>
      </c>
      <c r="C340" s="34" t="s">
        <v>480</v>
      </c>
      <c r="D340" s="35"/>
      <c r="E340" s="33"/>
      <c r="F340" s="43">
        <v>2222.94</v>
      </c>
      <c r="G340" s="37">
        <f>G341</f>
        <v>370.49</v>
      </c>
      <c r="H340" s="37">
        <v>0</v>
      </c>
      <c r="I340" s="37"/>
    </row>
    <row r="341" spans="1:9" x14ac:dyDescent="0.2">
      <c r="A341" s="38">
        <v>340</v>
      </c>
      <c r="B341" s="39" t="s">
        <v>703</v>
      </c>
      <c r="C341" s="39" t="s">
        <v>480</v>
      </c>
      <c r="D341" s="40">
        <v>43636</v>
      </c>
      <c r="E341" s="38" t="s">
        <v>538</v>
      </c>
      <c r="F341" s="44">
        <v>2222.94</v>
      </c>
      <c r="G341" s="42">
        <f>IF($C341="РОССИЯ",IF(E341&gt;2018,ROUND(F341/120*20,2),ROUND(F341/118*18,2)),IF(C341="","Ошибка (нет страны рег.)",0))</f>
        <v>370.49</v>
      </c>
      <c r="H341" s="42"/>
      <c r="I341" s="42"/>
    </row>
    <row r="342" spans="1:9" x14ac:dyDescent="0.2">
      <c r="A342" s="20">
        <v>341</v>
      </c>
      <c r="B342" s="21" t="s">
        <v>176</v>
      </c>
      <c r="C342" s="21" t="s">
        <v>480</v>
      </c>
      <c r="D342" s="22"/>
      <c r="E342" s="20"/>
      <c r="F342" s="26">
        <v>151.08000000000001</v>
      </c>
      <c r="G342" s="24">
        <f>G343</f>
        <v>25.18</v>
      </c>
      <c r="H342" s="24">
        <v>25.18</v>
      </c>
      <c r="I342" s="24">
        <f t="shared" si="7"/>
        <v>0</v>
      </c>
    </row>
    <row r="343" spans="1:9" x14ac:dyDescent="0.2">
      <c r="A343" s="33">
        <v>342</v>
      </c>
      <c r="B343" s="34" t="s">
        <v>36</v>
      </c>
      <c r="C343" s="34" t="s">
        <v>480</v>
      </c>
      <c r="D343" s="35"/>
      <c r="E343" s="33"/>
      <c r="F343" s="36">
        <v>151.08000000000001</v>
      </c>
      <c r="G343" s="37">
        <f>G344</f>
        <v>25.18</v>
      </c>
      <c r="H343" s="37">
        <v>0</v>
      </c>
      <c r="I343" s="37"/>
    </row>
    <row r="344" spans="1:9" x14ac:dyDescent="0.2">
      <c r="A344" s="38">
        <v>343</v>
      </c>
      <c r="B344" s="39" t="s">
        <v>704</v>
      </c>
      <c r="C344" s="39" t="s">
        <v>480</v>
      </c>
      <c r="D344" s="40">
        <v>43621</v>
      </c>
      <c r="E344" s="38" t="s">
        <v>538</v>
      </c>
      <c r="F344" s="41">
        <v>151.08000000000001</v>
      </c>
      <c r="G344" s="42">
        <f>IF($C344="РОССИЯ",IF(E344&gt;2018,ROUND(F344/120*20,2),ROUND(F344/118*18,2)),IF(C344="","Ошибка (нет страны рег.)",0))</f>
        <v>25.18</v>
      </c>
      <c r="H344" s="42"/>
      <c r="I344" s="42"/>
    </row>
    <row r="345" spans="1:9" x14ac:dyDescent="0.2">
      <c r="A345" s="20">
        <v>344</v>
      </c>
      <c r="B345" s="21" t="s">
        <v>177</v>
      </c>
      <c r="C345" s="21" t="s">
        <v>480</v>
      </c>
      <c r="D345" s="22"/>
      <c r="E345" s="20"/>
      <c r="F345" s="26">
        <v>270</v>
      </c>
      <c r="G345" s="24">
        <f>G346</f>
        <v>45</v>
      </c>
      <c r="H345" s="24">
        <v>45</v>
      </c>
      <c r="I345" s="24">
        <f t="shared" si="7"/>
        <v>0</v>
      </c>
    </row>
    <row r="346" spans="1:9" x14ac:dyDescent="0.2">
      <c r="A346" s="33">
        <v>345</v>
      </c>
      <c r="B346" s="34" t="s">
        <v>178</v>
      </c>
      <c r="C346" s="34" t="s">
        <v>480</v>
      </c>
      <c r="D346" s="35"/>
      <c r="E346" s="33"/>
      <c r="F346" s="36">
        <v>270</v>
      </c>
      <c r="G346" s="37">
        <f>G347</f>
        <v>45</v>
      </c>
      <c r="H346" s="37">
        <v>0</v>
      </c>
      <c r="I346" s="37"/>
    </row>
    <row r="347" spans="1:9" x14ac:dyDescent="0.2">
      <c r="A347" s="38">
        <v>346</v>
      </c>
      <c r="B347" s="39" t="s">
        <v>705</v>
      </c>
      <c r="C347" s="39" t="s">
        <v>480</v>
      </c>
      <c r="D347" s="40">
        <v>43957</v>
      </c>
      <c r="E347" s="38" t="s">
        <v>533</v>
      </c>
      <c r="F347" s="41">
        <v>270</v>
      </c>
      <c r="G347" s="42">
        <f>IF($C347="РОССИЯ",IF(E347&gt;2018,ROUND(F347/120*20,2),ROUND(F347/118*18,2)),IF(C347="","Ошибка (нет страны рег.)",0))</f>
        <v>45</v>
      </c>
      <c r="H347" s="42"/>
      <c r="I347" s="42"/>
    </row>
    <row r="348" spans="1:9" x14ac:dyDescent="0.2">
      <c r="A348" s="20">
        <v>347</v>
      </c>
      <c r="B348" s="21" t="s">
        <v>706</v>
      </c>
      <c r="C348" s="21" t="s">
        <v>480</v>
      </c>
      <c r="D348" s="22"/>
      <c r="E348" s="20"/>
      <c r="F348" s="23">
        <v>8702.1</v>
      </c>
      <c r="G348" s="24">
        <f>G349</f>
        <v>1450.35</v>
      </c>
      <c r="H348" s="24">
        <v>1450.35</v>
      </c>
      <c r="I348" s="24">
        <f t="shared" si="7"/>
        <v>0</v>
      </c>
    </row>
    <row r="349" spans="1:9" x14ac:dyDescent="0.2">
      <c r="A349" s="33">
        <v>348</v>
      </c>
      <c r="B349" s="34" t="s">
        <v>707</v>
      </c>
      <c r="C349" s="34" t="s">
        <v>480</v>
      </c>
      <c r="D349" s="35"/>
      <c r="E349" s="33"/>
      <c r="F349" s="43">
        <v>8702.1</v>
      </c>
      <c r="G349" s="37">
        <f>G350</f>
        <v>1450.35</v>
      </c>
      <c r="H349" s="37">
        <v>0</v>
      </c>
      <c r="I349" s="37"/>
    </row>
    <row r="350" spans="1:9" x14ac:dyDescent="0.2">
      <c r="A350" s="38">
        <v>349</v>
      </c>
      <c r="B350" s="39" t="s">
        <v>708</v>
      </c>
      <c r="C350" s="39" t="s">
        <v>480</v>
      </c>
      <c r="D350" s="40">
        <v>44700</v>
      </c>
      <c r="E350" s="38" t="s">
        <v>541</v>
      </c>
      <c r="F350" s="44">
        <v>8702.1</v>
      </c>
      <c r="G350" s="42">
        <f>IF($C350="РОССИЯ",IF(E350&gt;2018,ROUND(F350/120*20,2),ROUND(F350/118*18,2)),IF(C350="","Ошибка (нет страны рег.)",0))</f>
        <v>1450.35</v>
      </c>
      <c r="H350" s="42"/>
      <c r="I350" s="42"/>
    </row>
    <row r="351" spans="1:9" x14ac:dyDescent="0.2">
      <c r="A351" s="20">
        <v>350</v>
      </c>
      <c r="B351" s="21" t="s">
        <v>179</v>
      </c>
      <c r="C351" s="21" t="s">
        <v>480</v>
      </c>
      <c r="D351" s="22"/>
      <c r="E351" s="20"/>
      <c r="F351" s="23">
        <v>2441036.4</v>
      </c>
      <c r="G351" s="24">
        <f>G352+G355</f>
        <v>406839.4</v>
      </c>
      <c r="H351" s="24">
        <v>406839.4</v>
      </c>
      <c r="I351" s="24">
        <f t="shared" si="7"/>
        <v>0</v>
      </c>
    </row>
    <row r="352" spans="1:9" x14ac:dyDescent="0.2">
      <c r="A352" s="33">
        <v>351</v>
      </c>
      <c r="B352" s="34" t="s">
        <v>180</v>
      </c>
      <c r="C352" s="34" t="s">
        <v>480</v>
      </c>
      <c r="D352" s="35"/>
      <c r="E352" s="33"/>
      <c r="F352" s="43">
        <v>2440280.23</v>
      </c>
      <c r="G352" s="37">
        <f>SUM(G353:G354)</f>
        <v>406713.37</v>
      </c>
      <c r="H352" s="37">
        <v>0</v>
      </c>
      <c r="I352" s="37"/>
    </row>
    <row r="353" spans="1:9" x14ac:dyDescent="0.2">
      <c r="A353" s="38">
        <v>352</v>
      </c>
      <c r="B353" s="39" t="s">
        <v>709</v>
      </c>
      <c r="C353" s="39" t="s">
        <v>480</v>
      </c>
      <c r="D353" s="40">
        <v>44602</v>
      </c>
      <c r="E353" s="38" t="s">
        <v>541</v>
      </c>
      <c r="F353" s="44">
        <v>1408459.21</v>
      </c>
      <c r="G353" s="42">
        <f>IF($C353="РОССИЯ",IF(E353&gt;2018,ROUND(F353/120*20,2),ROUND(F353/118*18,2)),IF(C353="","Ошибка (нет страны рег.)",0))</f>
        <v>234743.2</v>
      </c>
      <c r="H353" s="42"/>
      <c r="I353" s="42"/>
    </row>
    <row r="354" spans="1:9" x14ac:dyDescent="0.2">
      <c r="A354" s="38">
        <v>353</v>
      </c>
      <c r="B354" s="39" t="s">
        <v>710</v>
      </c>
      <c r="C354" s="39" t="s">
        <v>480</v>
      </c>
      <c r="D354" s="40">
        <v>44607</v>
      </c>
      <c r="E354" s="38" t="s">
        <v>541</v>
      </c>
      <c r="F354" s="44">
        <v>1031821.02</v>
      </c>
      <c r="G354" s="42">
        <f>IF($C354="РОССИЯ",IF(E354&gt;2018,ROUND(F354/120*20,2),ROUND(F354/118*18,2)),IF(C354="","Ошибка (нет страны рег.)",0))</f>
        <v>171970.17</v>
      </c>
      <c r="H354" s="42"/>
      <c r="I354" s="42"/>
    </row>
    <row r="355" spans="1:9" x14ac:dyDescent="0.2">
      <c r="A355" s="33">
        <v>354</v>
      </c>
      <c r="B355" s="34" t="s">
        <v>181</v>
      </c>
      <c r="C355" s="34" t="s">
        <v>480</v>
      </c>
      <c r="D355" s="35"/>
      <c r="E355" s="33"/>
      <c r="F355" s="36">
        <v>756.17</v>
      </c>
      <c r="G355" s="37">
        <f>G356</f>
        <v>126.03</v>
      </c>
      <c r="H355" s="37">
        <v>0</v>
      </c>
      <c r="I355" s="37"/>
    </row>
    <row r="356" spans="1:9" x14ac:dyDescent="0.2">
      <c r="A356" s="38">
        <v>355</v>
      </c>
      <c r="B356" s="39" t="s">
        <v>711</v>
      </c>
      <c r="C356" s="39" t="s">
        <v>480</v>
      </c>
      <c r="D356" s="40">
        <v>44371</v>
      </c>
      <c r="E356" s="38" t="s">
        <v>531</v>
      </c>
      <c r="F356" s="41">
        <v>756.17</v>
      </c>
      <c r="G356" s="42">
        <f>IF($C356="РОССИЯ",IF(E356&gt;2018,ROUND(F356/120*20,2),ROUND(F356/118*18,2)),IF(C356="","Ошибка (нет страны рег.)",0))</f>
        <v>126.03</v>
      </c>
      <c r="H356" s="42"/>
      <c r="I356" s="42"/>
    </row>
    <row r="357" spans="1:9" x14ac:dyDescent="0.2">
      <c r="A357" s="20">
        <v>356</v>
      </c>
      <c r="B357" s="21" t="s">
        <v>491</v>
      </c>
      <c r="C357" s="21" t="s">
        <v>480</v>
      </c>
      <c r="D357" s="22"/>
      <c r="E357" s="20"/>
      <c r="F357" s="23">
        <v>60000.2</v>
      </c>
      <c r="G357" s="24">
        <f>G358</f>
        <v>10000.030000000001</v>
      </c>
      <c r="H357" s="24">
        <v>10000.040000000001</v>
      </c>
      <c r="I357" s="24">
        <f t="shared" si="7"/>
        <v>-1.0000000000218279E-2</v>
      </c>
    </row>
    <row r="358" spans="1:9" x14ac:dyDescent="0.2">
      <c r="A358" s="33">
        <v>357</v>
      </c>
      <c r="B358" s="34" t="s">
        <v>492</v>
      </c>
      <c r="C358" s="34" t="s">
        <v>480</v>
      </c>
      <c r="D358" s="35"/>
      <c r="E358" s="33"/>
      <c r="F358" s="43">
        <v>60000.2</v>
      </c>
      <c r="G358" s="37">
        <f>G359</f>
        <v>10000.030000000001</v>
      </c>
      <c r="H358" s="37">
        <v>0</v>
      </c>
      <c r="I358" s="37"/>
    </row>
    <row r="359" spans="1:9" x14ac:dyDescent="0.2">
      <c r="A359" s="38">
        <v>358</v>
      </c>
      <c r="B359" s="39" t="s">
        <v>712</v>
      </c>
      <c r="C359" s="39" t="s">
        <v>480</v>
      </c>
      <c r="D359" s="40">
        <v>44267</v>
      </c>
      <c r="E359" s="38" t="s">
        <v>531</v>
      </c>
      <c r="F359" s="44">
        <v>60000.2</v>
      </c>
      <c r="G359" s="42">
        <f>IF($C359="РОССИЯ",IF(E359&gt;2018,ROUND(F359/120*20,2),ROUND(F359/118*18,2)),IF(C359="","Ошибка (нет страны рег.)",0))</f>
        <v>10000.030000000001</v>
      </c>
      <c r="H359" s="42"/>
      <c r="I359" s="42"/>
    </row>
    <row r="360" spans="1:9" x14ac:dyDescent="0.2">
      <c r="A360" s="20">
        <v>359</v>
      </c>
      <c r="B360" s="21" t="s">
        <v>182</v>
      </c>
      <c r="C360" s="21" t="s">
        <v>480</v>
      </c>
      <c r="D360" s="22"/>
      <c r="E360" s="20"/>
      <c r="F360" s="23">
        <v>56324.36</v>
      </c>
      <c r="G360" s="24">
        <f>G361</f>
        <v>9387.39</v>
      </c>
      <c r="H360" s="24">
        <v>9387.4</v>
      </c>
      <c r="I360" s="24">
        <f t="shared" si="7"/>
        <v>-1.0000000000218279E-2</v>
      </c>
    </row>
    <row r="361" spans="1:9" x14ac:dyDescent="0.2">
      <c r="A361" s="33">
        <v>360</v>
      </c>
      <c r="B361" s="34" t="s">
        <v>183</v>
      </c>
      <c r="C361" s="34" t="s">
        <v>480</v>
      </c>
      <c r="D361" s="35"/>
      <c r="E361" s="33"/>
      <c r="F361" s="43">
        <v>56324.36</v>
      </c>
      <c r="G361" s="37">
        <f>SUM(G362:G364)</f>
        <v>9387.39</v>
      </c>
      <c r="H361" s="37">
        <v>0</v>
      </c>
      <c r="I361" s="37"/>
    </row>
    <row r="362" spans="1:9" x14ac:dyDescent="0.2">
      <c r="A362" s="38">
        <v>361</v>
      </c>
      <c r="B362" s="39" t="s">
        <v>713</v>
      </c>
      <c r="C362" s="39" t="s">
        <v>480</v>
      </c>
      <c r="D362" s="40">
        <v>44221</v>
      </c>
      <c r="E362" s="38" t="s">
        <v>531</v>
      </c>
      <c r="F362" s="44">
        <v>45432.5</v>
      </c>
      <c r="G362" s="42">
        <f>IF($C362="РОССИЯ",IF(E362&gt;2018,ROUND(F362/120*20,2),ROUND(F362/118*18,2)),IF(C362="","Ошибка (нет страны рег.)",0))</f>
        <v>7572.08</v>
      </c>
      <c r="H362" s="42"/>
      <c r="I362" s="42"/>
    </row>
    <row r="363" spans="1:9" x14ac:dyDescent="0.2">
      <c r="A363" s="38">
        <v>362</v>
      </c>
      <c r="B363" s="39" t="s">
        <v>714</v>
      </c>
      <c r="C363" s="39" t="s">
        <v>480</v>
      </c>
      <c r="D363" s="40">
        <v>44350</v>
      </c>
      <c r="E363" s="38" t="s">
        <v>531</v>
      </c>
      <c r="F363" s="44">
        <v>5891.86</v>
      </c>
      <c r="G363" s="42">
        <f>IF($C363="РОССИЯ",IF(E363&gt;2018,ROUND(F363/120*20,2),ROUND(F363/118*18,2)),IF(C363="","Ошибка (нет страны рег.)",0))</f>
        <v>981.98</v>
      </c>
      <c r="H363" s="42"/>
      <c r="I363" s="42"/>
    </row>
    <row r="364" spans="1:9" x14ac:dyDescent="0.2">
      <c r="A364" s="38">
        <v>363</v>
      </c>
      <c r="B364" s="39" t="s">
        <v>715</v>
      </c>
      <c r="C364" s="39" t="s">
        <v>480</v>
      </c>
      <c r="D364" s="40">
        <v>44371</v>
      </c>
      <c r="E364" s="38" t="s">
        <v>531</v>
      </c>
      <c r="F364" s="44">
        <v>5000</v>
      </c>
      <c r="G364" s="42">
        <f>IF($C364="РОССИЯ",IF(E364&gt;2018,ROUND(F364/120*20,2),ROUND(F364/118*18,2)),IF(C364="","Ошибка (нет страны рег.)",0))</f>
        <v>833.33</v>
      </c>
      <c r="H364" s="42"/>
      <c r="I364" s="42"/>
    </row>
    <row r="365" spans="1:9" x14ac:dyDescent="0.2">
      <c r="A365" s="20">
        <v>364</v>
      </c>
      <c r="B365" s="21" t="s">
        <v>184</v>
      </c>
      <c r="C365" s="21" t="s">
        <v>480</v>
      </c>
      <c r="D365" s="22"/>
      <c r="E365" s="20"/>
      <c r="F365" s="23">
        <v>1997</v>
      </c>
      <c r="G365" s="24">
        <f>G366+G368</f>
        <v>332.83</v>
      </c>
      <c r="H365" s="24">
        <v>332.83</v>
      </c>
      <c r="I365" s="24">
        <f t="shared" si="7"/>
        <v>0</v>
      </c>
    </row>
    <row r="366" spans="1:9" x14ac:dyDescent="0.2">
      <c r="A366" s="33">
        <v>365</v>
      </c>
      <c r="B366" s="34" t="s">
        <v>185</v>
      </c>
      <c r="C366" s="34" t="s">
        <v>480</v>
      </c>
      <c r="D366" s="35"/>
      <c r="E366" s="33"/>
      <c r="F366" s="36">
        <v>165</v>
      </c>
      <c r="G366" s="37">
        <f>G367</f>
        <v>27.5</v>
      </c>
      <c r="H366" s="37">
        <v>0</v>
      </c>
      <c r="I366" s="37"/>
    </row>
    <row r="367" spans="1:9" x14ac:dyDescent="0.2">
      <c r="A367" s="38">
        <v>366</v>
      </c>
      <c r="B367" s="39" t="s">
        <v>716</v>
      </c>
      <c r="C367" s="39" t="s">
        <v>480</v>
      </c>
      <c r="D367" s="40">
        <v>44614</v>
      </c>
      <c r="E367" s="38" t="s">
        <v>541</v>
      </c>
      <c r="F367" s="41">
        <v>165</v>
      </c>
      <c r="G367" s="42">
        <f>IF($C367="РОССИЯ",IF(E367&gt;2018,ROUND(F367/120*20,2),ROUND(F367/118*18,2)),IF(C367="","Ошибка (нет страны рег.)",0))</f>
        <v>27.5</v>
      </c>
      <c r="H367" s="42"/>
      <c r="I367" s="42"/>
    </row>
    <row r="368" spans="1:9" x14ac:dyDescent="0.2">
      <c r="A368" s="33">
        <v>367</v>
      </c>
      <c r="B368" s="34" t="s">
        <v>186</v>
      </c>
      <c r="C368" s="34" t="s">
        <v>480</v>
      </c>
      <c r="D368" s="35"/>
      <c r="E368" s="33"/>
      <c r="F368" s="43">
        <v>1832</v>
      </c>
      <c r="G368" s="37">
        <f>G369</f>
        <v>305.33</v>
      </c>
      <c r="H368" s="37">
        <v>0</v>
      </c>
      <c r="I368" s="37"/>
    </row>
    <row r="369" spans="1:9" x14ac:dyDescent="0.2">
      <c r="A369" s="38">
        <v>368</v>
      </c>
      <c r="B369" s="39" t="s">
        <v>717</v>
      </c>
      <c r="C369" s="39" t="s">
        <v>480</v>
      </c>
      <c r="D369" s="40">
        <v>44525</v>
      </c>
      <c r="E369" s="38" t="s">
        <v>531</v>
      </c>
      <c r="F369" s="44">
        <v>1832</v>
      </c>
      <c r="G369" s="42">
        <f>IF($C369="РОССИЯ",IF(E369&gt;2018,ROUND(F369/120*20,2),ROUND(F369/118*18,2)),IF(C369="","Ошибка (нет страны рег.)",0))</f>
        <v>305.33</v>
      </c>
      <c r="H369" s="42"/>
      <c r="I369" s="42"/>
    </row>
    <row r="370" spans="1:9" x14ac:dyDescent="0.2">
      <c r="A370" s="20">
        <v>369</v>
      </c>
      <c r="B370" s="21" t="s">
        <v>718</v>
      </c>
      <c r="C370" s="21" t="s">
        <v>480</v>
      </c>
      <c r="D370" s="22"/>
      <c r="E370" s="20"/>
      <c r="F370" s="23">
        <v>191345</v>
      </c>
      <c r="G370" s="24">
        <f>G371</f>
        <v>31890.83</v>
      </c>
      <c r="H370" s="24">
        <v>31890.83</v>
      </c>
      <c r="I370" s="24">
        <f t="shared" si="7"/>
        <v>0</v>
      </c>
    </row>
    <row r="371" spans="1:9" x14ac:dyDescent="0.2">
      <c r="A371" s="33">
        <v>370</v>
      </c>
      <c r="B371" s="34" t="s">
        <v>719</v>
      </c>
      <c r="C371" s="34" t="s">
        <v>480</v>
      </c>
      <c r="D371" s="35"/>
      <c r="E371" s="33"/>
      <c r="F371" s="43">
        <v>191345</v>
      </c>
      <c r="G371" s="37">
        <f>G372</f>
        <v>31890.83</v>
      </c>
      <c r="H371" s="37">
        <v>0</v>
      </c>
      <c r="I371" s="37"/>
    </row>
    <row r="372" spans="1:9" x14ac:dyDescent="0.2">
      <c r="A372" s="38">
        <v>371</v>
      </c>
      <c r="B372" s="39" t="s">
        <v>720</v>
      </c>
      <c r="C372" s="39" t="s">
        <v>480</v>
      </c>
      <c r="D372" s="40">
        <v>44735</v>
      </c>
      <c r="E372" s="38" t="s">
        <v>541</v>
      </c>
      <c r="F372" s="44">
        <v>191345</v>
      </c>
      <c r="G372" s="42">
        <f>IF($C372="РОССИЯ",IF(E372&gt;2018,ROUND(F372/120*20,2),ROUND(F372/118*18,2)),IF(C372="","Ошибка (нет страны рег.)",0))</f>
        <v>31890.83</v>
      </c>
      <c r="H372" s="42"/>
      <c r="I372" s="42"/>
    </row>
    <row r="373" spans="1:9" x14ac:dyDescent="0.2">
      <c r="A373" s="20">
        <v>372</v>
      </c>
      <c r="B373" s="21" t="s">
        <v>187</v>
      </c>
      <c r="C373" s="21" t="s">
        <v>480</v>
      </c>
      <c r="D373" s="22"/>
      <c r="E373" s="20"/>
      <c r="F373" s="26">
        <v>256.13</v>
      </c>
      <c r="G373" s="24">
        <f>G374</f>
        <v>42.69</v>
      </c>
      <c r="H373" s="24">
        <v>42.69</v>
      </c>
      <c r="I373" s="24">
        <f t="shared" si="7"/>
        <v>0</v>
      </c>
    </row>
    <row r="374" spans="1:9" x14ac:dyDescent="0.2">
      <c r="A374" s="33">
        <v>373</v>
      </c>
      <c r="B374" s="34" t="s">
        <v>188</v>
      </c>
      <c r="C374" s="34" t="s">
        <v>480</v>
      </c>
      <c r="D374" s="35"/>
      <c r="E374" s="33"/>
      <c r="F374" s="36">
        <v>256.13</v>
      </c>
      <c r="G374" s="37">
        <f>G375</f>
        <v>42.69</v>
      </c>
      <c r="H374" s="37">
        <v>0</v>
      </c>
      <c r="I374" s="37"/>
    </row>
    <row r="375" spans="1:9" x14ac:dyDescent="0.2">
      <c r="A375" s="38">
        <v>374</v>
      </c>
      <c r="B375" s="39" t="s">
        <v>721</v>
      </c>
      <c r="C375" s="39" t="s">
        <v>480</v>
      </c>
      <c r="D375" s="40">
        <v>44494</v>
      </c>
      <c r="E375" s="38" t="s">
        <v>531</v>
      </c>
      <c r="F375" s="41">
        <v>256.13</v>
      </c>
      <c r="G375" s="42">
        <f>IF($C375="РОССИЯ",IF(E375&gt;2018,ROUND(F375/120*20,2),ROUND(F375/118*18,2)),IF(C375="","Ошибка (нет страны рег.)",0))</f>
        <v>42.69</v>
      </c>
      <c r="H375" s="42"/>
      <c r="I375" s="42"/>
    </row>
    <row r="376" spans="1:9" x14ac:dyDescent="0.2">
      <c r="A376" s="20">
        <v>375</v>
      </c>
      <c r="B376" s="21" t="s">
        <v>189</v>
      </c>
      <c r="C376" s="21" t="s">
        <v>480</v>
      </c>
      <c r="D376" s="22"/>
      <c r="E376" s="20"/>
      <c r="F376" s="26">
        <v>24.46</v>
      </c>
      <c r="G376" s="24">
        <f>G377</f>
        <v>4.08</v>
      </c>
      <c r="H376" s="24">
        <v>4.08</v>
      </c>
      <c r="I376" s="24">
        <f t="shared" si="7"/>
        <v>0</v>
      </c>
    </row>
    <row r="377" spans="1:9" x14ac:dyDescent="0.2">
      <c r="A377" s="33">
        <v>376</v>
      </c>
      <c r="B377" s="34" t="s">
        <v>190</v>
      </c>
      <c r="C377" s="34" t="s">
        <v>480</v>
      </c>
      <c r="D377" s="35"/>
      <c r="E377" s="33"/>
      <c r="F377" s="36">
        <v>24.46</v>
      </c>
      <c r="G377" s="37">
        <f>G378</f>
        <v>4.08</v>
      </c>
      <c r="H377" s="37">
        <v>0</v>
      </c>
      <c r="I377" s="37"/>
    </row>
    <row r="378" spans="1:9" x14ac:dyDescent="0.2">
      <c r="A378" s="38">
        <v>377</v>
      </c>
      <c r="B378" s="39" t="s">
        <v>722</v>
      </c>
      <c r="C378" s="39" t="s">
        <v>480</v>
      </c>
      <c r="D378" s="40">
        <v>43616</v>
      </c>
      <c r="E378" s="38" t="s">
        <v>538</v>
      </c>
      <c r="F378" s="41">
        <v>24.46</v>
      </c>
      <c r="G378" s="42">
        <f>IF($C378="РОССИЯ",IF(E378&gt;2018,ROUND(F378/120*20,2),ROUND(F378/118*18,2)),IF(C378="","Ошибка (нет страны рег.)",0))</f>
        <v>4.08</v>
      </c>
      <c r="H378" s="42"/>
      <c r="I378" s="42"/>
    </row>
    <row r="379" spans="1:9" x14ac:dyDescent="0.2">
      <c r="A379" s="20">
        <v>378</v>
      </c>
      <c r="B379" s="21" t="s">
        <v>191</v>
      </c>
      <c r="C379" s="21" t="s">
        <v>480</v>
      </c>
      <c r="D379" s="22"/>
      <c r="E379" s="20"/>
      <c r="F379" s="23">
        <v>1175170.17</v>
      </c>
      <c r="G379" s="24">
        <f>G380+G382</f>
        <v>195861.7</v>
      </c>
      <c r="H379" s="24">
        <v>195861.69</v>
      </c>
      <c r="I379" s="24">
        <f t="shared" si="7"/>
        <v>1.0000000009313226E-2</v>
      </c>
    </row>
    <row r="380" spans="1:9" x14ac:dyDescent="0.2">
      <c r="A380" s="33">
        <v>379</v>
      </c>
      <c r="B380" s="34" t="s">
        <v>192</v>
      </c>
      <c r="C380" s="34" t="s">
        <v>480</v>
      </c>
      <c r="D380" s="35"/>
      <c r="E380" s="33"/>
      <c r="F380" s="43">
        <v>5662.89</v>
      </c>
      <c r="G380" s="37">
        <f>G381</f>
        <v>943.82</v>
      </c>
      <c r="H380" s="37">
        <v>0</v>
      </c>
      <c r="I380" s="37"/>
    </row>
    <row r="381" spans="1:9" x14ac:dyDescent="0.2">
      <c r="A381" s="38">
        <v>380</v>
      </c>
      <c r="B381" s="39" t="s">
        <v>723</v>
      </c>
      <c r="C381" s="39" t="s">
        <v>480</v>
      </c>
      <c r="D381" s="40">
        <v>44613</v>
      </c>
      <c r="E381" s="38" t="s">
        <v>541</v>
      </c>
      <c r="F381" s="44">
        <v>5662.89</v>
      </c>
      <c r="G381" s="42">
        <f>IF($C381="РОССИЯ",IF(E381&gt;2018,ROUND(F381/120*20,2),ROUND(F381/118*18,2)),IF(C381="","Ошибка (нет страны рег.)",0))</f>
        <v>943.82</v>
      </c>
      <c r="H381" s="42"/>
      <c r="I381" s="42"/>
    </row>
    <row r="382" spans="1:9" x14ac:dyDescent="0.2">
      <c r="A382" s="33">
        <v>381</v>
      </c>
      <c r="B382" s="34" t="s">
        <v>724</v>
      </c>
      <c r="C382" s="34" t="s">
        <v>480</v>
      </c>
      <c r="D382" s="35"/>
      <c r="E382" s="33"/>
      <c r="F382" s="43">
        <v>1169507.28</v>
      </c>
      <c r="G382" s="37">
        <f>G383</f>
        <v>194917.88</v>
      </c>
      <c r="H382" s="37">
        <v>0</v>
      </c>
      <c r="I382" s="37"/>
    </row>
    <row r="383" spans="1:9" x14ac:dyDescent="0.2">
      <c r="A383" s="38">
        <v>382</v>
      </c>
      <c r="B383" s="39" t="s">
        <v>725</v>
      </c>
      <c r="C383" s="39" t="s">
        <v>480</v>
      </c>
      <c r="D383" s="40">
        <v>44742</v>
      </c>
      <c r="E383" s="38" t="s">
        <v>541</v>
      </c>
      <c r="F383" s="44">
        <v>1169507.28</v>
      </c>
      <c r="G383" s="42">
        <f>IF($C383="РОССИЯ",IF(E383&gt;2018,ROUND(F383/120*20,2),ROUND(F383/118*18,2)),IF(C383="","Ошибка (нет страны рег.)",0))</f>
        <v>194917.88</v>
      </c>
      <c r="H383" s="42"/>
      <c r="I383" s="42"/>
    </row>
    <row r="384" spans="1:9" x14ac:dyDescent="0.2">
      <c r="A384" s="20">
        <v>383</v>
      </c>
      <c r="B384" s="21" t="s">
        <v>193</v>
      </c>
      <c r="C384" s="21" t="s">
        <v>480</v>
      </c>
      <c r="D384" s="22"/>
      <c r="E384" s="20"/>
      <c r="F384" s="26">
        <v>6</v>
      </c>
      <c r="G384" s="24">
        <f>G385</f>
        <v>1</v>
      </c>
      <c r="H384" s="24">
        <v>1</v>
      </c>
      <c r="I384" s="24">
        <f t="shared" ref="I384:I440" si="8">G384-H384</f>
        <v>0</v>
      </c>
    </row>
    <row r="385" spans="1:9" x14ac:dyDescent="0.2">
      <c r="A385" s="33">
        <v>384</v>
      </c>
      <c r="B385" s="34" t="s">
        <v>194</v>
      </c>
      <c r="C385" s="34" t="s">
        <v>480</v>
      </c>
      <c r="D385" s="35"/>
      <c r="E385" s="33"/>
      <c r="F385" s="36">
        <v>6</v>
      </c>
      <c r="G385" s="37">
        <f>G386</f>
        <v>1</v>
      </c>
      <c r="H385" s="37">
        <v>0</v>
      </c>
      <c r="I385" s="37"/>
    </row>
    <row r="386" spans="1:9" x14ac:dyDescent="0.2">
      <c r="A386" s="38">
        <v>385</v>
      </c>
      <c r="B386" s="39" t="s">
        <v>726</v>
      </c>
      <c r="C386" s="39" t="s">
        <v>480</v>
      </c>
      <c r="D386" s="40">
        <v>44033</v>
      </c>
      <c r="E386" s="38" t="s">
        <v>533</v>
      </c>
      <c r="F386" s="41">
        <v>6</v>
      </c>
      <c r="G386" s="42">
        <f>IF($C386="РОССИЯ",IF(E386&gt;2018,ROUND(F386/120*20,2),ROUND(F386/118*18,2)),IF(C386="","Ошибка (нет страны рег.)",0))</f>
        <v>1</v>
      </c>
      <c r="H386" s="42"/>
      <c r="I386" s="42"/>
    </row>
    <row r="387" spans="1:9" x14ac:dyDescent="0.2">
      <c r="A387" s="20">
        <v>386</v>
      </c>
      <c r="B387" s="21" t="s">
        <v>195</v>
      </c>
      <c r="C387" s="21" t="s">
        <v>480</v>
      </c>
      <c r="D387" s="22"/>
      <c r="E387" s="20"/>
      <c r="F387" s="23">
        <v>8241.77</v>
      </c>
      <c r="G387" s="24">
        <f>G388</f>
        <v>1257.22</v>
      </c>
      <c r="H387" s="24">
        <v>1257.22</v>
      </c>
      <c r="I387" s="24">
        <f t="shared" si="8"/>
        <v>0</v>
      </c>
    </row>
    <row r="388" spans="1:9" x14ac:dyDescent="0.2">
      <c r="A388" s="33">
        <v>387</v>
      </c>
      <c r="B388" s="34" t="s">
        <v>61</v>
      </c>
      <c r="C388" s="34" t="s">
        <v>480</v>
      </c>
      <c r="D388" s="35"/>
      <c r="E388" s="33"/>
      <c r="F388" s="43">
        <v>8241.77</v>
      </c>
      <c r="G388" s="37">
        <f>G389</f>
        <v>1257.22</v>
      </c>
      <c r="H388" s="37">
        <v>0</v>
      </c>
      <c r="I388" s="37"/>
    </row>
    <row r="389" spans="1:9" x14ac:dyDescent="0.2">
      <c r="A389" s="38">
        <v>388</v>
      </c>
      <c r="B389" s="39" t="s">
        <v>727</v>
      </c>
      <c r="C389" s="39" t="s">
        <v>480</v>
      </c>
      <c r="D389" s="40">
        <v>43010</v>
      </c>
      <c r="E389" s="38">
        <v>2017</v>
      </c>
      <c r="F389" s="44">
        <v>8241.77</v>
      </c>
      <c r="G389" s="42">
        <f>IF($C389="РОССИЯ",IF(E389&gt;2018,ROUND(F389/120*20,2),ROUND(F389/118*18,2)),IF(C389="","Ошибка (нет страны рег.)",0))</f>
        <v>1257.22</v>
      </c>
      <c r="H389" s="42"/>
      <c r="I389" s="42"/>
    </row>
    <row r="390" spans="1:9" x14ac:dyDescent="0.2">
      <c r="A390" s="20">
        <v>389</v>
      </c>
      <c r="B390" s="21" t="s">
        <v>196</v>
      </c>
      <c r="C390" s="21" t="s">
        <v>480</v>
      </c>
      <c r="D390" s="22"/>
      <c r="E390" s="20"/>
      <c r="F390" s="26">
        <v>3.17</v>
      </c>
      <c r="G390" s="24">
        <f>G391+G393+G395</f>
        <v>0.54</v>
      </c>
      <c r="H390" s="24">
        <v>0.53</v>
      </c>
      <c r="I390" s="24">
        <f t="shared" si="8"/>
        <v>1.0000000000000009E-2</v>
      </c>
    </row>
    <row r="391" spans="1:9" x14ac:dyDescent="0.2">
      <c r="A391" s="33">
        <v>390</v>
      </c>
      <c r="B391" s="34" t="s">
        <v>197</v>
      </c>
      <c r="C391" s="34" t="s">
        <v>480</v>
      </c>
      <c r="D391" s="35"/>
      <c r="E391" s="33"/>
      <c r="F391" s="36">
        <v>1.42</v>
      </c>
      <c r="G391" s="37">
        <f>G392</f>
        <v>0.24</v>
      </c>
      <c r="H391" s="37">
        <v>0</v>
      </c>
      <c r="I391" s="37"/>
    </row>
    <row r="392" spans="1:9" x14ac:dyDescent="0.2">
      <c r="A392" s="38">
        <v>391</v>
      </c>
      <c r="B392" s="39" t="s">
        <v>728</v>
      </c>
      <c r="C392" s="39" t="s">
        <v>480</v>
      </c>
      <c r="D392" s="40">
        <v>44350</v>
      </c>
      <c r="E392" s="38" t="s">
        <v>531</v>
      </c>
      <c r="F392" s="41">
        <v>1.42</v>
      </c>
      <c r="G392" s="42">
        <f>IF($C392="РОССИЯ",IF(E392&gt;2018,ROUND(F392/120*20,2),ROUND(F392/118*18,2)),IF(C392="","Ошибка (нет страны рег.)",0))</f>
        <v>0.24</v>
      </c>
      <c r="H392" s="42"/>
      <c r="I392" s="42"/>
    </row>
    <row r="393" spans="1:9" x14ac:dyDescent="0.2">
      <c r="A393" s="33">
        <v>392</v>
      </c>
      <c r="B393" s="34" t="s">
        <v>198</v>
      </c>
      <c r="C393" s="34" t="s">
        <v>480</v>
      </c>
      <c r="D393" s="35"/>
      <c r="E393" s="33"/>
      <c r="F393" s="36">
        <v>1.05</v>
      </c>
      <c r="G393" s="37">
        <f>G394</f>
        <v>0.18</v>
      </c>
      <c r="H393" s="37">
        <v>0</v>
      </c>
      <c r="I393" s="37"/>
    </row>
    <row r="394" spans="1:9" x14ac:dyDescent="0.2">
      <c r="A394" s="38">
        <v>393</v>
      </c>
      <c r="B394" s="39" t="s">
        <v>729</v>
      </c>
      <c r="C394" s="39" t="s">
        <v>480</v>
      </c>
      <c r="D394" s="40">
        <v>44068</v>
      </c>
      <c r="E394" s="38" t="s">
        <v>533</v>
      </c>
      <c r="F394" s="41">
        <v>1.05</v>
      </c>
      <c r="G394" s="42">
        <f>IF($C394="РОССИЯ",IF(E394&gt;2018,ROUND(F394/120*20,2),ROUND(F394/118*18,2)),IF(C394="","Ошибка (нет страны рег.)",0))</f>
        <v>0.18</v>
      </c>
      <c r="H394" s="42"/>
      <c r="I394" s="42"/>
    </row>
    <row r="395" spans="1:9" x14ac:dyDescent="0.2">
      <c r="A395" s="33">
        <v>394</v>
      </c>
      <c r="B395" s="34" t="s">
        <v>199</v>
      </c>
      <c r="C395" s="34" t="s">
        <v>480</v>
      </c>
      <c r="D395" s="35"/>
      <c r="E395" s="33"/>
      <c r="F395" s="36">
        <v>0.7</v>
      </c>
      <c r="G395" s="37">
        <f>G396</f>
        <v>0.12</v>
      </c>
      <c r="H395" s="37">
        <v>0</v>
      </c>
      <c r="I395" s="37"/>
    </row>
    <row r="396" spans="1:9" x14ac:dyDescent="0.2">
      <c r="A396" s="38">
        <v>395</v>
      </c>
      <c r="B396" s="39" t="s">
        <v>730</v>
      </c>
      <c r="C396" s="39" t="s">
        <v>480</v>
      </c>
      <c r="D396" s="40">
        <v>44083</v>
      </c>
      <c r="E396" s="38" t="s">
        <v>533</v>
      </c>
      <c r="F396" s="41">
        <v>0.7</v>
      </c>
      <c r="G396" s="42">
        <f>IF($C396="РОССИЯ",IF(E396&gt;2018,ROUND(F396/120*20,2),ROUND(F396/118*18,2)),IF(C396="","Ошибка (нет страны рег.)",0))</f>
        <v>0.12</v>
      </c>
      <c r="H396" s="42"/>
      <c r="I396" s="42"/>
    </row>
    <row r="397" spans="1:9" x14ac:dyDescent="0.2">
      <c r="A397" s="20">
        <v>396</v>
      </c>
      <c r="B397" s="21" t="s">
        <v>200</v>
      </c>
      <c r="C397" s="21" t="s">
        <v>480</v>
      </c>
      <c r="D397" s="22"/>
      <c r="E397" s="20"/>
      <c r="F397" s="26">
        <v>0.01</v>
      </c>
      <c r="G397" s="24">
        <f>G398</f>
        <v>0</v>
      </c>
      <c r="H397" s="24">
        <v>0</v>
      </c>
      <c r="I397" s="24">
        <f t="shared" si="8"/>
        <v>0</v>
      </c>
    </row>
    <row r="398" spans="1:9" x14ac:dyDescent="0.2">
      <c r="A398" s="33">
        <v>397</v>
      </c>
      <c r="B398" s="34" t="s">
        <v>201</v>
      </c>
      <c r="C398" s="34" t="s">
        <v>480</v>
      </c>
      <c r="D398" s="35"/>
      <c r="E398" s="33"/>
      <c r="F398" s="36">
        <v>0.01</v>
      </c>
      <c r="G398" s="37">
        <f>G399</f>
        <v>0</v>
      </c>
      <c r="H398" s="37">
        <v>0</v>
      </c>
      <c r="I398" s="37"/>
    </row>
    <row r="399" spans="1:9" x14ac:dyDescent="0.2">
      <c r="A399" s="38">
        <v>398</v>
      </c>
      <c r="B399" s="39" t="s">
        <v>731</v>
      </c>
      <c r="C399" s="39" t="s">
        <v>480</v>
      </c>
      <c r="D399" s="40">
        <v>44247</v>
      </c>
      <c r="E399" s="38" t="s">
        <v>531</v>
      </c>
      <c r="F399" s="41">
        <v>0.01</v>
      </c>
      <c r="G399" s="42">
        <f>IF($C399="РОССИЯ",IF(E399&gt;2018,ROUND(F399/120*20,2),ROUND(F399/118*18,2)),IF(C399="","Ошибка (нет страны рег.)",0))</f>
        <v>0</v>
      </c>
      <c r="H399" s="42"/>
      <c r="I399" s="42"/>
    </row>
    <row r="400" spans="1:9" x14ac:dyDescent="0.2">
      <c r="A400" s="20">
        <v>399</v>
      </c>
      <c r="B400" s="21" t="s">
        <v>202</v>
      </c>
      <c r="C400" s="21" t="s">
        <v>479</v>
      </c>
      <c r="D400" s="22"/>
      <c r="E400" s="20"/>
      <c r="F400" s="26">
        <v>30</v>
      </c>
      <c r="G400" s="24">
        <f>G401</f>
        <v>0</v>
      </c>
      <c r="H400" s="24">
        <v>0</v>
      </c>
      <c r="I400" s="24">
        <f t="shared" si="8"/>
        <v>0</v>
      </c>
    </row>
    <row r="401" spans="1:11" x14ac:dyDescent="0.2">
      <c r="A401" s="33">
        <v>400</v>
      </c>
      <c r="B401" s="34" t="s">
        <v>203</v>
      </c>
      <c r="C401" s="34" t="s">
        <v>479</v>
      </c>
      <c r="D401" s="35"/>
      <c r="E401" s="33"/>
      <c r="F401" s="36">
        <v>30</v>
      </c>
      <c r="G401" s="37">
        <f>G402</f>
        <v>0</v>
      </c>
      <c r="H401" s="37">
        <v>0</v>
      </c>
      <c r="I401" s="37"/>
    </row>
    <row r="402" spans="1:11" x14ac:dyDescent="0.2">
      <c r="A402" s="38">
        <v>401</v>
      </c>
      <c r="B402" s="39" t="s">
        <v>732</v>
      </c>
      <c r="C402" s="39" t="s">
        <v>479</v>
      </c>
      <c r="D402" s="40">
        <v>44554</v>
      </c>
      <c r="E402" s="38" t="s">
        <v>531</v>
      </c>
      <c r="F402" s="41">
        <v>30</v>
      </c>
      <c r="G402" s="42">
        <f>IF($C402="РОССИЯ",IF(E402&gt;2018,F402/120*20,2),IF(C402="","Ошибка (нет страны рег.)",0))</f>
        <v>0</v>
      </c>
      <c r="H402" s="42"/>
      <c r="I402" s="42"/>
    </row>
    <row r="403" spans="1:11" x14ac:dyDescent="0.2">
      <c r="A403" s="20">
        <v>402</v>
      </c>
      <c r="B403" s="21" t="s">
        <v>204</v>
      </c>
      <c r="C403" s="21" t="s">
        <v>480</v>
      </c>
      <c r="D403" s="22"/>
      <c r="E403" s="20"/>
      <c r="F403" s="23">
        <v>340167.32</v>
      </c>
      <c r="G403" s="24">
        <f>G404+G406</f>
        <v>56694.55</v>
      </c>
      <c r="H403" s="24">
        <v>56694.55</v>
      </c>
      <c r="I403" s="24">
        <f t="shared" si="8"/>
        <v>0</v>
      </c>
    </row>
    <row r="404" spans="1:11" x14ac:dyDescent="0.2">
      <c r="A404" s="33">
        <v>403</v>
      </c>
      <c r="B404" s="34" t="s">
        <v>205</v>
      </c>
      <c r="C404" s="34" t="s">
        <v>480</v>
      </c>
      <c r="D404" s="35"/>
      <c r="E404" s="33"/>
      <c r="F404" s="43">
        <v>217932.62</v>
      </c>
      <c r="G404" s="37">
        <f>G405</f>
        <v>36322.1</v>
      </c>
      <c r="H404" s="37">
        <v>0</v>
      </c>
      <c r="I404" s="37"/>
    </row>
    <row r="405" spans="1:11" x14ac:dyDescent="0.2">
      <c r="A405" s="38">
        <v>404</v>
      </c>
      <c r="B405" s="39" t="s">
        <v>733</v>
      </c>
      <c r="C405" s="39" t="s">
        <v>480</v>
      </c>
      <c r="D405" s="40">
        <v>44609</v>
      </c>
      <c r="E405" s="38" t="s">
        <v>541</v>
      </c>
      <c r="F405" s="44">
        <v>217932.62</v>
      </c>
      <c r="G405" s="42">
        <f>IF($C405="РОССИЯ",IF(E405&gt;2018,ROUND(F405/120*20,2),ROUND(F405/118*18,2)),IF(C405="","Ошибка (нет страны рег.)",0))</f>
        <v>36322.1</v>
      </c>
      <c r="H405" s="42"/>
      <c r="I405" s="42"/>
    </row>
    <row r="406" spans="1:11" x14ac:dyDescent="0.2">
      <c r="A406" s="33">
        <v>405</v>
      </c>
      <c r="B406" s="34" t="s">
        <v>206</v>
      </c>
      <c r="C406" s="34" t="s">
        <v>480</v>
      </c>
      <c r="D406" s="35"/>
      <c r="E406" s="33"/>
      <c r="F406" s="43">
        <v>122234.7</v>
      </c>
      <c r="G406" s="37">
        <f>G407</f>
        <v>20372.45</v>
      </c>
      <c r="H406" s="37">
        <v>0</v>
      </c>
      <c r="I406" s="37"/>
    </row>
    <row r="407" spans="1:11" x14ac:dyDescent="0.2">
      <c r="A407" s="38">
        <v>406</v>
      </c>
      <c r="B407" s="39" t="s">
        <v>734</v>
      </c>
      <c r="C407" s="39" t="s">
        <v>480</v>
      </c>
      <c r="D407" s="40">
        <v>44230</v>
      </c>
      <c r="E407" s="38" t="s">
        <v>531</v>
      </c>
      <c r="F407" s="44">
        <v>122234.7</v>
      </c>
      <c r="G407" s="42">
        <f>IF($C407="РОССИЯ",IF(E407&gt;2018,ROUND(F407/120*20,2),ROUND(F407/118*18,2)),IF(C407="","Ошибка (нет страны рег.)",0))</f>
        <v>20372.45</v>
      </c>
      <c r="H407" s="42"/>
      <c r="I407" s="42"/>
    </row>
    <row r="408" spans="1:11" x14ac:dyDescent="0.2">
      <c r="A408" s="20">
        <v>407</v>
      </c>
      <c r="B408" s="21" t="s">
        <v>207</v>
      </c>
      <c r="C408" s="21" t="s">
        <v>480</v>
      </c>
      <c r="D408" s="22"/>
      <c r="E408" s="20"/>
      <c r="F408" s="23">
        <v>221400</v>
      </c>
      <c r="G408" s="24">
        <f>G409</f>
        <v>36900</v>
      </c>
      <c r="H408" s="24">
        <v>36900</v>
      </c>
      <c r="I408" s="24">
        <f t="shared" si="8"/>
        <v>0</v>
      </c>
    </row>
    <row r="409" spans="1:11" x14ac:dyDescent="0.2">
      <c r="A409" s="33">
        <v>408</v>
      </c>
      <c r="B409" s="34" t="s">
        <v>208</v>
      </c>
      <c r="C409" s="34" t="s">
        <v>480</v>
      </c>
      <c r="D409" s="35"/>
      <c r="E409" s="33"/>
      <c r="F409" s="43">
        <v>221400</v>
      </c>
      <c r="G409" s="37">
        <f>SUM(G410:G411)</f>
        <v>36900</v>
      </c>
      <c r="H409" s="37">
        <v>0</v>
      </c>
      <c r="I409" s="37"/>
    </row>
    <row r="410" spans="1:11" x14ac:dyDescent="0.2">
      <c r="A410" s="38">
        <v>409</v>
      </c>
      <c r="B410" s="39" t="s">
        <v>735</v>
      </c>
      <c r="C410" s="39" t="s">
        <v>480</v>
      </c>
      <c r="D410" s="40">
        <v>44602</v>
      </c>
      <c r="E410" s="38" t="s">
        <v>541</v>
      </c>
      <c r="F410" s="44">
        <v>198400</v>
      </c>
      <c r="G410" s="42">
        <f>IF($C410="РОССИЯ",IF(E410&gt;2018,ROUND(F410/120*20,2),ROUND(F410/118*18,2)),IF(C410="","Ошибка (нет страны рег.)",0))</f>
        <v>33066.67</v>
      </c>
      <c r="H410" s="42"/>
      <c r="I410" s="42"/>
    </row>
    <row r="411" spans="1:11" x14ac:dyDescent="0.2">
      <c r="A411" s="38">
        <v>410</v>
      </c>
      <c r="B411" s="39" t="s">
        <v>736</v>
      </c>
      <c r="C411" s="39" t="s">
        <v>480</v>
      </c>
      <c r="D411" s="40">
        <v>44601</v>
      </c>
      <c r="E411" s="38" t="s">
        <v>541</v>
      </c>
      <c r="F411" s="44">
        <v>23000</v>
      </c>
      <c r="G411" s="42">
        <f>IF($C411="РОССИЯ",IF(E411&gt;2018,ROUND(F411/120*20,2),ROUND(F411/118*18,2)),IF(C411="","Ошибка (нет страны рег.)",0))</f>
        <v>3833.33</v>
      </c>
      <c r="H411" s="42"/>
      <c r="I411" s="42"/>
    </row>
    <row r="412" spans="1:11" x14ac:dyDescent="0.2">
      <c r="A412" s="20">
        <v>411</v>
      </c>
      <c r="B412" s="21" t="s">
        <v>209</v>
      </c>
      <c r="C412" s="21" t="s">
        <v>480</v>
      </c>
      <c r="D412" s="22"/>
      <c r="E412" s="20"/>
      <c r="F412" s="23">
        <v>2843130</v>
      </c>
      <c r="G412" s="24">
        <f>G413</f>
        <v>473854.9800000001</v>
      </c>
      <c r="H412" s="24">
        <v>0</v>
      </c>
      <c r="I412" s="24">
        <f t="shared" si="8"/>
        <v>473854.9800000001</v>
      </c>
      <c r="J412" s="25"/>
      <c r="K412" s="5" t="s">
        <v>522</v>
      </c>
    </row>
    <row r="413" spans="1:11" x14ac:dyDescent="0.2">
      <c r="A413" s="33">
        <v>412</v>
      </c>
      <c r="B413" s="34" t="s">
        <v>210</v>
      </c>
      <c r="C413" s="34" t="s">
        <v>480</v>
      </c>
      <c r="D413" s="35"/>
      <c r="E413" s="33"/>
      <c r="F413" s="43">
        <v>2843130</v>
      </c>
      <c r="G413" s="37">
        <f>SUM(G414:G422)</f>
        <v>473854.9800000001</v>
      </c>
      <c r="H413" s="37">
        <v>0</v>
      </c>
      <c r="I413" s="37"/>
    </row>
    <row r="414" spans="1:11" x14ac:dyDescent="0.2">
      <c r="A414" s="38">
        <v>413</v>
      </c>
      <c r="B414" s="39" t="s">
        <v>737</v>
      </c>
      <c r="C414" s="39" t="s">
        <v>480</v>
      </c>
      <c r="D414" s="40">
        <v>44631</v>
      </c>
      <c r="E414" s="38" t="s">
        <v>541</v>
      </c>
      <c r="F414" s="44">
        <v>1893130</v>
      </c>
      <c r="G414" s="42">
        <f t="shared" ref="G414:G422" si="9">IF($C414="РОССИЯ",IF(E414&gt;2018,ROUND(F414/120*20,2),ROUND(F414/118*18,2)),IF(C414="","Ошибка (нет страны рег.)",0))</f>
        <v>315521.67</v>
      </c>
      <c r="H414" s="42"/>
      <c r="I414" s="42"/>
    </row>
    <row r="415" spans="1:11" x14ac:dyDescent="0.2">
      <c r="A415" s="38">
        <v>414</v>
      </c>
      <c r="B415" s="39" t="s">
        <v>738</v>
      </c>
      <c r="C415" s="39" t="s">
        <v>480</v>
      </c>
      <c r="D415" s="40">
        <v>44665</v>
      </c>
      <c r="E415" s="38" t="s">
        <v>541</v>
      </c>
      <c r="F415" s="44">
        <v>50000</v>
      </c>
      <c r="G415" s="42">
        <f t="shared" si="9"/>
        <v>8333.33</v>
      </c>
      <c r="H415" s="42"/>
      <c r="I415" s="42"/>
    </row>
    <row r="416" spans="1:11" x14ac:dyDescent="0.2">
      <c r="A416" s="38">
        <v>415</v>
      </c>
      <c r="B416" s="39" t="s">
        <v>739</v>
      </c>
      <c r="C416" s="39" t="s">
        <v>480</v>
      </c>
      <c r="D416" s="40">
        <v>44666</v>
      </c>
      <c r="E416" s="38" t="s">
        <v>541</v>
      </c>
      <c r="F416" s="44">
        <v>50000</v>
      </c>
      <c r="G416" s="42">
        <f t="shared" si="9"/>
        <v>8333.33</v>
      </c>
      <c r="H416" s="42"/>
      <c r="I416" s="42"/>
    </row>
    <row r="417" spans="1:9" x14ac:dyDescent="0.2">
      <c r="A417" s="38">
        <v>416</v>
      </c>
      <c r="B417" s="39" t="s">
        <v>740</v>
      </c>
      <c r="C417" s="39" t="s">
        <v>480</v>
      </c>
      <c r="D417" s="40">
        <v>44671</v>
      </c>
      <c r="E417" s="38" t="s">
        <v>541</v>
      </c>
      <c r="F417" s="44">
        <v>50000</v>
      </c>
      <c r="G417" s="42">
        <f t="shared" si="9"/>
        <v>8333.33</v>
      </c>
      <c r="H417" s="42"/>
      <c r="I417" s="42"/>
    </row>
    <row r="418" spans="1:9" x14ac:dyDescent="0.2">
      <c r="A418" s="38">
        <v>417</v>
      </c>
      <c r="B418" s="39" t="s">
        <v>741</v>
      </c>
      <c r="C418" s="39" t="s">
        <v>480</v>
      </c>
      <c r="D418" s="40">
        <v>44672</v>
      </c>
      <c r="E418" s="38" t="s">
        <v>541</v>
      </c>
      <c r="F418" s="44">
        <v>50000</v>
      </c>
      <c r="G418" s="42">
        <f t="shared" si="9"/>
        <v>8333.33</v>
      </c>
      <c r="H418" s="42"/>
      <c r="I418" s="42"/>
    </row>
    <row r="419" spans="1:9" x14ac:dyDescent="0.2">
      <c r="A419" s="38">
        <v>418</v>
      </c>
      <c r="B419" s="39" t="s">
        <v>742</v>
      </c>
      <c r="C419" s="39" t="s">
        <v>480</v>
      </c>
      <c r="D419" s="40">
        <v>44673</v>
      </c>
      <c r="E419" s="38" t="s">
        <v>541</v>
      </c>
      <c r="F419" s="44">
        <v>50000</v>
      </c>
      <c r="G419" s="42">
        <f t="shared" si="9"/>
        <v>8333.33</v>
      </c>
      <c r="H419" s="42"/>
      <c r="I419" s="42"/>
    </row>
    <row r="420" spans="1:9" x14ac:dyDescent="0.2">
      <c r="A420" s="38">
        <v>419</v>
      </c>
      <c r="B420" s="39" t="s">
        <v>743</v>
      </c>
      <c r="C420" s="39" t="s">
        <v>480</v>
      </c>
      <c r="D420" s="40">
        <v>44676</v>
      </c>
      <c r="E420" s="38" t="s">
        <v>541</v>
      </c>
      <c r="F420" s="44">
        <v>50000</v>
      </c>
      <c r="G420" s="42">
        <f t="shared" si="9"/>
        <v>8333.33</v>
      </c>
      <c r="H420" s="42"/>
      <c r="I420" s="42"/>
    </row>
    <row r="421" spans="1:9" x14ac:dyDescent="0.2">
      <c r="A421" s="38">
        <v>420</v>
      </c>
      <c r="B421" s="39" t="s">
        <v>744</v>
      </c>
      <c r="C421" s="39" t="s">
        <v>480</v>
      </c>
      <c r="D421" s="40">
        <v>44677</v>
      </c>
      <c r="E421" s="38" t="s">
        <v>541</v>
      </c>
      <c r="F421" s="44">
        <v>50000</v>
      </c>
      <c r="G421" s="42">
        <f t="shared" si="9"/>
        <v>8333.33</v>
      </c>
      <c r="H421" s="42"/>
      <c r="I421" s="42"/>
    </row>
    <row r="422" spans="1:9" x14ac:dyDescent="0.2">
      <c r="A422" s="38">
        <v>421</v>
      </c>
      <c r="B422" s="39" t="s">
        <v>745</v>
      </c>
      <c r="C422" s="39" t="s">
        <v>480</v>
      </c>
      <c r="D422" s="40">
        <v>44679</v>
      </c>
      <c r="E422" s="38" t="s">
        <v>541</v>
      </c>
      <c r="F422" s="44">
        <v>600000</v>
      </c>
      <c r="G422" s="42">
        <f t="shared" si="9"/>
        <v>100000</v>
      </c>
      <c r="H422" s="42"/>
      <c r="I422" s="42"/>
    </row>
    <row r="423" spans="1:9" x14ac:dyDescent="0.2">
      <c r="A423" s="20">
        <v>422</v>
      </c>
      <c r="B423" s="21" t="s">
        <v>211</v>
      </c>
      <c r="C423" s="21" t="s">
        <v>480</v>
      </c>
      <c r="D423" s="22"/>
      <c r="E423" s="20"/>
      <c r="F423" s="23">
        <v>15260</v>
      </c>
      <c r="G423" s="24">
        <f>G424+G426+G428</f>
        <v>2543.33</v>
      </c>
      <c r="H423" s="24">
        <v>2543.33</v>
      </c>
      <c r="I423" s="24">
        <f t="shared" si="8"/>
        <v>0</v>
      </c>
    </row>
    <row r="424" spans="1:9" x14ac:dyDescent="0.2">
      <c r="A424" s="33">
        <v>423</v>
      </c>
      <c r="B424" s="34" t="s">
        <v>212</v>
      </c>
      <c r="C424" s="34" t="s">
        <v>480</v>
      </c>
      <c r="D424" s="35"/>
      <c r="E424" s="33"/>
      <c r="F424" s="43">
        <v>12470</v>
      </c>
      <c r="G424" s="37">
        <f>G425</f>
        <v>2078.33</v>
      </c>
      <c r="H424" s="37">
        <v>0</v>
      </c>
      <c r="I424" s="37"/>
    </row>
    <row r="425" spans="1:9" x14ac:dyDescent="0.2">
      <c r="A425" s="38">
        <v>424</v>
      </c>
      <c r="B425" s="39" t="s">
        <v>746</v>
      </c>
      <c r="C425" s="39" t="s">
        <v>480</v>
      </c>
      <c r="D425" s="40">
        <v>44223</v>
      </c>
      <c r="E425" s="38" t="s">
        <v>531</v>
      </c>
      <c r="F425" s="44">
        <v>12470</v>
      </c>
      <c r="G425" s="42">
        <f>IF($C425="РОССИЯ",IF(E425&gt;2018,ROUND(F425/120*20,2),ROUND(F425/118*18,2)),IF(C425="","Ошибка (нет страны рег.)",0))</f>
        <v>2078.33</v>
      </c>
      <c r="H425" s="42"/>
      <c r="I425" s="42"/>
    </row>
    <row r="426" spans="1:9" x14ac:dyDescent="0.2">
      <c r="A426" s="33">
        <v>425</v>
      </c>
      <c r="B426" s="34" t="s">
        <v>213</v>
      </c>
      <c r="C426" s="34" t="s">
        <v>480</v>
      </c>
      <c r="D426" s="35"/>
      <c r="E426" s="33"/>
      <c r="F426" s="43">
        <v>2538</v>
      </c>
      <c r="G426" s="37">
        <f>G427</f>
        <v>423</v>
      </c>
      <c r="H426" s="37">
        <v>0</v>
      </c>
      <c r="I426" s="37"/>
    </row>
    <row r="427" spans="1:9" x14ac:dyDescent="0.2">
      <c r="A427" s="38">
        <v>426</v>
      </c>
      <c r="B427" s="39" t="s">
        <v>747</v>
      </c>
      <c r="C427" s="39" t="s">
        <v>480</v>
      </c>
      <c r="D427" s="40">
        <v>44368</v>
      </c>
      <c r="E427" s="38" t="s">
        <v>531</v>
      </c>
      <c r="F427" s="44">
        <v>2538</v>
      </c>
      <c r="G427" s="42">
        <f>IF($C427="РОССИЯ",IF(E427&gt;2018,ROUND(F427/120*20,2),ROUND(F427/118*18,2)),IF(C427="","Ошибка (нет страны рег.)",0))</f>
        <v>423</v>
      </c>
      <c r="H427" s="42"/>
      <c r="I427" s="42"/>
    </row>
    <row r="428" spans="1:9" x14ac:dyDescent="0.2">
      <c r="A428" s="33">
        <v>427</v>
      </c>
      <c r="B428" s="34" t="s">
        <v>214</v>
      </c>
      <c r="C428" s="34" t="s">
        <v>480</v>
      </c>
      <c r="D428" s="35"/>
      <c r="E428" s="33"/>
      <c r="F428" s="36">
        <v>252</v>
      </c>
      <c r="G428" s="37">
        <f>G429</f>
        <v>42</v>
      </c>
      <c r="H428" s="37">
        <v>0</v>
      </c>
      <c r="I428" s="37"/>
    </row>
    <row r="429" spans="1:9" x14ac:dyDescent="0.2">
      <c r="A429" s="38">
        <v>428</v>
      </c>
      <c r="B429" s="39" t="s">
        <v>748</v>
      </c>
      <c r="C429" s="39" t="s">
        <v>480</v>
      </c>
      <c r="D429" s="40">
        <v>44369</v>
      </c>
      <c r="E429" s="38" t="s">
        <v>531</v>
      </c>
      <c r="F429" s="41">
        <v>252</v>
      </c>
      <c r="G429" s="42">
        <f>IF($C429="РОССИЯ",IF(E429&gt;2018,ROUND(F429/120*20,2),ROUND(F429/118*18,2)),IF(C429="","Ошибка (нет страны рег.)",0))</f>
        <v>42</v>
      </c>
      <c r="H429" s="42"/>
      <c r="I429" s="42"/>
    </row>
    <row r="430" spans="1:9" x14ac:dyDescent="0.2">
      <c r="A430" s="20">
        <v>429</v>
      </c>
      <c r="B430" s="21" t="s">
        <v>215</v>
      </c>
      <c r="C430" s="21" t="s">
        <v>480</v>
      </c>
      <c r="D430" s="22"/>
      <c r="E430" s="20"/>
      <c r="F430" s="23">
        <v>6302.97</v>
      </c>
      <c r="G430" s="24">
        <f>G431</f>
        <v>1050.5</v>
      </c>
      <c r="H430" s="24">
        <v>1050.49</v>
      </c>
      <c r="I430" s="24">
        <f t="shared" si="8"/>
        <v>9.9999999999909051E-3</v>
      </c>
    </row>
    <row r="431" spans="1:9" x14ac:dyDescent="0.2">
      <c r="A431" s="33">
        <v>430</v>
      </c>
      <c r="B431" s="34" t="s">
        <v>36</v>
      </c>
      <c r="C431" s="34" t="s">
        <v>480</v>
      </c>
      <c r="D431" s="35"/>
      <c r="E431" s="33"/>
      <c r="F431" s="43">
        <v>6302.97</v>
      </c>
      <c r="G431" s="37">
        <f>G432</f>
        <v>1050.5</v>
      </c>
      <c r="H431" s="37">
        <v>0</v>
      </c>
      <c r="I431" s="37"/>
    </row>
    <row r="432" spans="1:9" x14ac:dyDescent="0.2">
      <c r="A432" s="38">
        <v>431</v>
      </c>
      <c r="B432" s="39" t="s">
        <v>749</v>
      </c>
      <c r="C432" s="39" t="s">
        <v>480</v>
      </c>
      <c r="D432" s="40">
        <v>43684</v>
      </c>
      <c r="E432" s="38" t="s">
        <v>538</v>
      </c>
      <c r="F432" s="44">
        <v>6302.97</v>
      </c>
      <c r="G432" s="42">
        <f>IF($C432="РОССИЯ",IF(E432&gt;2018,ROUND(F432/120*20,2),ROUND(F432/118*18,2)),IF(C432="","Ошибка (нет страны рег.)",0))</f>
        <v>1050.5</v>
      </c>
      <c r="H432" s="42"/>
      <c r="I432" s="42"/>
    </row>
    <row r="433" spans="1:9" x14ac:dyDescent="0.2">
      <c r="A433" s="20">
        <v>432</v>
      </c>
      <c r="B433" s="21" t="s">
        <v>493</v>
      </c>
      <c r="C433" s="21" t="s">
        <v>480</v>
      </c>
      <c r="D433" s="22"/>
      <c r="E433" s="20"/>
      <c r="F433" s="23">
        <v>10006159.109999999</v>
      </c>
      <c r="G433" s="24">
        <f>G434</f>
        <v>1667693.19</v>
      </c>
      <c r="H433" s="24">
        <v>1667693.23</v>
      </c>
      <c r="I433" s="24">
        <f t="shared" si="8"/>
        <v>-4.0000000037252903E-2</v>
      </c>
    </row>
    <row r="434" spans="1:9" x14ac:dyDescent="0.2">
      <c r="A434" s="33">
        <v>433</v>
      </c>
      <c r="B434" s="34" t="s">
        <v>494</v>
      </c>
      <c r="C434" s="34" t="s">
        <v>480</v>
      </c>
      <c r="D434" s="35"/>
      <c r="E434" s="33"/>
      <c r="F434" s="43">
        <v>10006159.109999999</v>
      </c>
      <c r="G434" s="37">
        <f>SUM(G435:G436)</f>
        <v>1667693.19</v>
      </c>
      <c r="H434" s="37">
        <v>0</v>
      </c>
      <c r="I434" s="37"/>
    </row>
    <row r="435" spans="1:9" x14ac:dyDescent="0.2">
      <c r="A435" s="38">
        <v>434</v>
      </c>
      <c r="B435" s="39" t="s">
        <v>750</v>
      </c>
      <c r="C435" s="39" t="s">
        <v>480</v>
      </c>
      <c r="D435" s="40">
        <v>44721</v>
      </c>
      <c r="E435" s="38" t="s">
        <v>541</v>
      </c>
      <c r="F435" s="44">
        <v>3516797.98</v>
      </c>
      <c r="G435" s="42">
        <f>IF($C435="РОССИЯ",IF(E435&gt;2018,ROUND(F435/120*20,2),ROUND(F435/118*18,2)),IF(C435="","Ошибка (нет страны рег.)",0))</f>
        <v>586133</v>
      </c>
      <c r="H435" s="42"/>
      <c r="I435" s="42"/>
    </row>
    <row r="436" spans="1:9" x14ac:dyDescent="0.2">
      <c r="A436" s="38">
        <v>435</v>
      </c>
      <c r="B436" s="39" t="s">
        <v>751</v>
      </c>
      <c r="C436" s="39" t="s">
        <v>480</v>
      </c>
      <c r="D436" s="40">
        <v>44736</v>
      </c>
      <c r="E436" s="38" t="s">
        <v>541</v>
      </c>
      <c r="F436" s="44">
        <v>6489361.1299999999</v>
      </c>
      <c r="G436" s="42">
        <f>IF($C436="РОССИЯ",IF(E436&gt;2018,ROUND(F436/120*20,2),ROUND(F436/118*18,2)),IF(C436="","Ошибка (нет страны рег.)",0))</f>
        <v>1081560.19</v>
      </c>
      <c r="H436" s="42"/>
      <c r="I436" s="42"/>
    </row>
    <row r="437" spans="1:9" x14ac:dyDescent="0.2">
      <c r="A437" s="20">
        <v>436</v>
      </c>
      <c r="B437" s="21" t="s">
        <v>216</v>
      </c>
      <c r="C437" s="21" t="s">
        <v>480</v>
      </c>
      <c r="D437" s="22"/>
      <c r="E437" s="20"/>
      <c r="F437" s="23">
        <v>2100</v>
      </c>
      <c r="G437" s="24">
        <f>G438</f>
        <v>350</v>
      </c>
      <c r="H437" s="24">
        <v>350</v>
      </c>
      <c r="I437" s="24">
        <f t="shared" si="8"/>
        <v>0</v>
      </c>
    </row>
    <row r="438" spans="1:9" x14ac:dyDescent="0.2">
      <c r="A438" s="33">
        <v>437</v>
      </c>
      <c r="B438" s="34" t="s">
        <v>217</v>
      </c>
      <c r="C438" s="34" t="s">
        <v>480</v>
      </c>
      <c r="D438" s="35"/>
      <c r="E438" s="33"/>
      <c r="F438" s="43">
        <v>2100</v>
      </c>
      <c r="G438" s="37">
        <f>G439</f>
        <v>350</v>
      </c>
      <c r="H438" s="37">
        <v>0</v>
      </c>
      <c r="I438" s="37"/>
    </row>
    <row r="439" spans="1:9" x14ac:dyDescent="0.2">
      <c r="A439" s="38">
        <v>438</v>
      </c>
      <c r="B439" s="39" t="s">
        <v>752</v>
      </c>
      <c r="C439" s="39" t="s">
        <v>480</v>
      </c>
      <c r="D439" s="40">
        <v>43889</v>
      </c>
      <c r="E439" s="38" t="s">
        <v>533</v>
      </c>
      <c r="F439" s="44">
        <v>2100</v>
      </c>
      <c r="G439" s="42">
        <f>IF($C439="РОССИЯ",IF(E439&gt;2018,ROUND(F439/120*20,2),ROUND(F439/118*18,2)),IF(C439="","Ошибка (нет страны рег.)",0))</f>
        <v>350</v>
      </c>
      <c r="H439" s="42"/>
      <c r="I439" s="42"/>
    </row>
    <row r="440" spans="1:9" x14ac:dyDescent="0.2">
      <c r="A440" s="20">
        <v>439</v>
      </c>
      <c r="B440" s="21" t="s">
        <v>218</v>
      </c>
      <c r="C440" s="21" t="s">
        <v>480</v>
      </c>
      <c r="D440" s="22"/>
      <c r="E440" s="20"/>
      <c r="F440" s="23">
        <v>5375615</v>
      </c>
      <c r="G440" s="24">
        <f>G441+G443</f>
        <v>895935.83999999985</v>
      </c>
      <c r="H440" s="24">
        <v>895935.84</v>
      </c>
      <c r="I440" s="24">
        <f t="shared" si="8"/>
        <v>0</v>
      </c>
    </row>
    <row r="441" spans="1:9" x14ac:dyDescent="0.2">
      <c r="A441" s="33">
        <v>440</v>
      </c>
      <c r="B441" s="34" t="s">
        <v>753</v>
      </c>
      <c r="C441" s="34" t="s">
        <v>480</v>
      </c>
      <c r="D441" s="35"/>
      <c r="E441" s="33"/>
      <c r="F441" s="43">
        <v>357851</v>
      </c>
      <c r="G441" s="37">
        <f>G442</f>
        <v>59641.83</v>
      </c>
      <c r="H441" s="37">
        <v>0</v>
      </c>
      <c r="I441" s="37"/>
    </row>
    <row r="442" spans="1:9" x14ac:dyDescent="0.2">
      <c r="A442" s="38">
        <v>441</v>
      </c>
      <c r="B442" s="39" t="s">
        <v>754</v>
      </c>
      <c r="C442" s="39" t="s">
        <v>480</v>
      </c>
      <c r="D442" s="40">
        <v>44741</v>
      </c>
      <c r="E442" s="38" t="s">
        <v>541</v>
      </c>
      <c r="F442" s="44">
        <v>357851</v>
      </c>
      <c r="G442" s="42">
        <f>IF($C442="РОССИЯ",IF(E442&gt;2018,ROUND(F442/120*20,2),ROUND(F442/118*18,2)),IF(C442="","Ошибка (нет страны рег.)",0))</f>
        <v>59641.83</v>
      </c>
      <c r="H442" s="42"/>
      <c r="I442" s="42"/>
    </row>
    <row r="443" spans="1:9" x14ac:dyDescent="0.2">
      <c r="A443" s="33">
        <v>442</v>
      </c>
      <c r="B443" s="34" t="s">
        <v>219</v>
      </c>
      <c r="C443" s="34" t="s">
        <v>480</v>
      </c>
      <c r="D443" s="35"/>
      <c r="E443" s="33"/>
      <c r="F443" s="43">
        <v>5017764</v>
      </c>
      <c r="G443" s="37">
        <f>SUM(G444:G449)</f>
        <v>836294.00999999989</v>
      </c>
      <c r="H443" s="37">
        <v>0</v>
      </c>
      <c r="I443" s="37"/>
    </row>
    <row r="444" spans="1:9" x14ac:dyDescent="0.2">
      <c r="A444" s="38">
        <v>443</v>
      </c>
      <c r="B444" s="39" t="s">
        <v>755</v>
      </c>
      <c r="C444" s="39" t="s">
        <v>480</v>
      </c>
      <c r="D444" s="40">
        <v>44347</v>
      </c>
      <c r="E444" s="38" t="s">
        <v>531</v>
      </c>
      <c r="F444" s="44">
        <v>4191581.2</v>
      </c>
      <c r="G444" s="42">
        <f t="shared" ref="G444:G449" si="10">IF($C444="РОССИЯ",IF(E444&gt;2018,ROUND(F444/120*20,2),ROUND(F444/118*18,2)),IF(C444="","Ошибка (нет страны рег.)",0))</f>
        <v>698596.87</v>
      </c>
      <c r="H444" s="42"/>
      <c r="I444" s="42"/>
    </row>
    <row r="445" spans="1:9" x14ac:dyDescent="0.2">
      <c r="A445" s="38">
        <v>444</v>
      </c>
      <c r="B445" s="39" t="s">
        <v>756</v>
      </c>
      <c r="C445" s="39" t="s">
        <v>480</v>
      </c>
      <c r="D445" s="40">
        <v>44445</v>
      </c>
      <c r="E445" s="38" t="s">
        <v>531</v>
      </c>
      <c r="F445" s="44">
        <v>345594.4</v>
      </c>
      <c r="G445" s="42">
        <f t="shared" si="10"/>
        <v>57599.07</v>
      </c>
      <c r="H445" s="42"/>
      <c r="I445" s="42"/>
    </row>
    <row r="446" spans="1:9" x14ac:dyDescent="0.2">
      <c r="A446" s="38">
        <v>445</v>
      </c>
      <c r="B446" s="39" t="s">
        <v>757</v>
      </c>
      <c r="C446" s="39" t="s">
        <v>480</v>
      </c>
      <c r="D446" s="40">
        <v>44468</v>
      </c>
      <c r="E446" s="38" t="s">
        <v>531</v>
      </c>
      <c r="F446" s="44">
        <v>345588.4</v>
      </c>
      <c r="G446" s="42">
        <f t="shared" si="10"/>
        <v>57598.07</v>
      </c>
      <c r="H446" s="42"/>
      <c r="I446" s="42"/>
    </row>
    <row r="447" spans="1:9" x14ac:dyDescent="0.2">
      <c r="A447" s="38">
        <v>446</v>
      </c>
      <c r="B447" s="39" t="s">
        <v>758</v>
      </c>
      <c r="C447" s="39" t="s">
        <v>480</v>
      </c>
      <c r="D447" s="40">
        <v>44532</v>
      </c>
      <c r="E447" s="38" t="s">
        <v>531</v>
      </c>
      <c r="F447" s="44">
        <v>85000</v>
      </c>
      <c r="G447" s="42">
        <f t="shared" si="10"/>
        <v>14166.67</v>
      </c>
      <c r="H447" s="42"/>
      <c r="I447" s="42"/>
    </row>
    <row r="448" spans="1:9" x14ac:dyDescent="0.2">
      <c r="A448" s="38">
        <v>447</v>
      </c>
      <c r="B448" s="39" t="s">
        <v>759</v>
      </c>
      <c r="C448" s="39" t="s">
        <v>480</v>
      </c>
      <c r="D448" s="40">
        <v>44533</v>
      </c>
      <c r="E448" s="38" t="s">
        <v>531</v>
      </c>
      <c r="F448" s="44">
        <v>20000</v>
      </c>
      <c r="G448" s="42">
        <f t="shared" si="10"/>
        <v>3333.33</v>
      </c>
      <c r="H448" s="42"/>
      <c r="I448" s="42"/>
    </row>
    <row r="449" spans="1:11" x14ac:dyDescent="0.2">
      <c r="A449" s="38">
        <v>448</v>
      </c>
      <c r="B449" s="39" t="s">
        <v>760</v>
      </c>
      <c r="C449" s="39" t="s">
        <v>480</v>
      </c>
      <c r="D449" s="40">
        <v>44537</v>
      </c>
      <c r="E449" s="38" t="s">
        <v>531</v>
      </c>
      <c r="F449" s="44">
        <v>30000</v>
      </c>
      <c r="G449" s="42">
        <f t="shared" si="10"/>
        <v>5000</v>
      </c>
      <c r="H449" s="42"/>
      <c r="I449" s="42"/>
    </row>
    <row r="450" spans="1:11" x14ac:dyDescent="0.2">
      <c r="A450" s="20">
        <v>449</v>
      </c>
      <c r="B450" s="21" t="s">
        <v>220</v>
      </c>
      <c r="C450" s="21" t="s">
        <v>480</v>
      </c>
      <c r="D450" s="22"/>
      <c r="E450" s="20"/>
      <c r="F450" s="26">
        <v>200</v>
      </c>
      <c r="G450" s="24">
        <f>G451</f>
        <v>33.33</v>
      </c>
      <c r="H450" s="24">
        <v>33.33</v>
      </c>
      <c r="I450" s="24">
        <f t="shared" ref="I450:I510" si="11">G450-H450</f>
        <v>0</v>
      </c>
    </row>
    <row r="451" spans="1:11" x14ac:dyDescent="0.2">
      <c r="A451" s="33">
        <v>450</v>
      </c>
      <c r="B451" s="34" t="s">
        <v>221</v>
      </c>
      <c r="C451" s="34" t="s">
        <v>480</v>
      </c>
      <c r="D451" s="35"/>
      <c r="E451" s="33"/>
      <c r="F451" s="36">
        <v>200</v>
      </c>
      <c r="G451" s="37">
        <f>G452</f>
        <v>33.33</v>
      </c>
      <c r="H451" s="37">
        <v>0</v>
      </c>
      <c r="I451" s="37"/>
    </row>
    <row r="452" spans="1:11" x14ac:dyDescent="0.2">
      <c r="A452" s="38">
        <v>451</v>
      </c>
      <c r="B452" s="39" t="s">
        <v>761</v>
      </c>
      <c r="C452" s="39" t="s">
        <v>480</v>
      </c>
      <c r="D452" s="40">
        <v>44251</v>
      </c>
      <c r="E452" s="38" t="s">
        <v>531</v>
      </c>
      <c r="F452" s="41">
        <v>200</v>
      </c>
      <c r="G452" s="42">
        <f>IF($C452="РОССИЯ",IF(E452&gt;2018,ROUND(F452/120*20,2),ROUND(F452/118*18,2)),IF(C452="","Ошибка (нет страны рег.)",0))</f>
        <v>33.33</v>
      </c>
      <c r="H452" s="42"/>
      <c r="I452" s="42"/>
    </row>
    <row r="453" spans="1:11" x14ac:dyDescent="0.2">
      <c r="A453" s="20">
        <v>452</v>
      </c>
      <c r="B453" s="21" t="s">
        <v>222</v>
      </c>
      <c r="C453" s="21" t="s">
        <v>480</v>
      </c>
      <c r="D453" s="22"/>
      <c r="E453" s="20"/>
      <c r="F453" s="23">
        <v>1980</v>
      </c>
      <c r="G453" s="24">
        <f>G454</f>
        <v>330</v>
      </c>
      <c r="H453" s="24">
        <v>330</v>
      </c>
      <c r="I453" s="24">
        <f t="shared" si="11"/>
        <v>0</v>
      </c>
    </row>
    <row r="454" spans="1:11" x14ac:dyDescent="0.2">
      <c r="A454" s="33">
        <v>453</v>
      </c>
      <c r="B454" s="34" t="s">
        <v>223</v>
      </c>
      <c r="C454" s="34" t="s">
        <v>480</v>
      </c>
      <c r="D454" s="35"/>
      <c r="E454" s="33"/>
      <c r="F454" s="43">
        <v>1980</v>
      </c>
      <c r="G454" s="37">
        <f>G455</f>
        <v>330</v>
      </c>
      <c r="H454" s="37">
        <v>0</v>
      </c>
      <c r="I454" s="37"/>
    </row>
    <row r="455" spans="1:11" x14ac:dyDescent="0.2">
      <c r="A455" s="38">
        <v>454</v>
      </c>
      <c r="B455" s="39" t="s">
        <v>762</v>
      </c>
      <c r="C455" s="39" t="s">
        <v>480</v>
      </c>
      <c r="D455" s="40">
        <v>44599</v>
      </c>
      <c r="E455" s="38" t="s">
        <v>541</v>
      </c>
      <c r="F455" s="44">
        <v>1980</v>
      </c>
      <c r="G455" s="42">
        <f>IF($C455="РОССИЯ",IF(E455&gt;2018,ROUND(F455/120*20,2),ROUND(F455/118*18,2)),IF(C455="","Ошибка (нет страны рег.)",0))</f>
        <v>330</v>
      </c>
      <c r="H455" s="42"/>
      <c r="I455" s="42"/>
    </row>
    <row r="456" spans="1:11" x14ac:dyDescent="0.2">
      <c r="A456" s="20">
        <v>455</v>
      </c>
      <c r="B456" s="21" t="s">
        <v>224</v>
      </c>
      <c r="C456" s="21" t="s">
        <v>480</v>
      </c>
      <c r="D456" s="22"/>
      <c r="E456" s="20"/>
      <c r="F456" s="23">
        <v>3898674.92</v>
      </c>
      <c r="G456" s="24">
        <f>G457</f>
        <v>649779.15</v>
      </c>
      <c r="H456" s="24">
        <v>649779.15</v>
      </c>
      <c r="I456" s="24">
        <f t="shared" si="11"/>
        <v>0</v>
      </c>
    </row>
    <row r="457" spans="1:11" x14ac:dyDescent="0.2">
      <c r="A457" s="33">
        <v>456</v>
      </c>
      <c r="B457" s="34" t="s">
        <v>763</v>
      </c>
      <c r="C457" s="34" t="s">
        <v>480</v>
      </c>
      <c r="D457" s="35"/>
      <c r="E457" s="33"/>
      <c r="F457" s="43">
        <v>3898674.92</v>
      </c>
      <c r="G457" s="37">
        <f>G458</f>
        <v>649779.15</v>
      </c>
      <c r="H457" s="37">
        <v>0</v>
      </c>
      <c r="I457" s="37"/>
    </row>
    <row r="458" spans="1:11" x14ac:dyDescent="0.2">
      <c r="A458" s="38">
        <v>457</v>
      </c>
      <c r="B458" s="39" t="s">
        <v>764</v>
      </c>
      <c r="C458" s="39" t="s">
        <v>480</v>
      </c>
      <c r="D458" s="40">
        <v>44741</v>
      </c>
      <c r="E458" s="38" t="s">
        <v>541</v>
      </c>
      <c r="F458" s="44">
        <v>3898674.92</v>
      </c>
      <c r="G458" s="42">
        <f>IF($C458="РОССИЯ",IF(E458&gt;2018,ROUND(F458/120*20,2),ROUND(F458/118*18,2)),IF(C458="","Ошибка (нет страны рег.)",0))</f>
        <v>649779.15</v>
      </c>
      <c r="H458" s="42"/>
      <c r="I458" s="42"/>
    </row>
    <row r="459" spans="1:11" x14ac:dyDescent="0.2">
      <c r="A459" s="20">
        <v>458</v>
      </c>
      <c r="B459" s="21" t="s">
        <v>225</v>
      </c>
      <c r="C459" s="21" t="s">
        <v>480</v>
      </c>
      <c r="D459" s="22"/>
      <c r="E459" s="20"/>
      <c r="F459" s="23">
        <v>7466</v>
      </c>
      <c r="G459" s="24">
        <f>G460</f>
        <v>1244.33</v>
      </c>
      <c r="H459" s="24">
        <v>1244.33</v>
      </c>
      <c r="I459" s="24">
        <f t="shared" si="11"/>
        <v>0</v>
      </c>
    </row>
    <row r="460" spans="1:11" x14ac:dyDescent="0.2">
      <c r="A460" s="33">
        <v>459</v>
      </c>
      <c r="B460" s="34" t="s">
        <v>226</v>
      </c>
      <c r="C460" s="34" t="s">
        <v>480</v>
      </c>
      <c r="D460" s="35"/>
      <c r="E460" s="33"/>
      <c r="F460" s="43">
        <v>7466</v>
      </c>
      <c r="G460" s="37">
        <f>G461</f>
        <v>1244.33</v>
      </c>
      <c r="H460" s="37">
        <v>0</v>
      </c>
      <c r="I460" s="37"/>
    </row>
    <row r="461" spans="1:11" x14ac:dyDescent="0.2">
      <c r="A461" s="38">
        <v>460</v>
      </c>
      <c r="B461" s="39" t="s">
        <v>765</v>
      </c>
      <c r="C461" s="39" t="s">
        <v>480</v>
      </c>
      <c r="D461" s="40">
        <v>43696</v>
      </c>
      <c r="E461" s="38" t="s">
        <v>538</v>
      </c>
      <c r="F461" s="44">
        <v>7466</v>
      </c>
      <c r="G461" s="42">
        <f>IF($C461="РОССИЯ",IF(E461&gt;2018,ROUND(F461/120*20,2),ROUND(F461/118*18,2)),IF(C461="","Ошибка (нет страны рег.)",0))</f>
        <v>1244.33</v>
      </c>
      <c r="H461" s="42"/>
      <c r="I461" s="42"/>
    </row>
    <row r="462" spans="1:11" x14ac:dyDescent="0.2">
      <c r="A462" s="20">
        <v>461</v>
      </c>
      <c r="B462" s="21" t="s">
        <v>523</v>
      </c>
      <c r="C462" s="21" t="s">
        <v>480</v>
      </c>
      <c r="D462" s="22"/>
      <c r="E462" s="20"/>
      <c r="F462" s="23">
        <v>3059.78</v>
      </c>
      <c r="G462" s="24">
        <f>G463</f>
        <v>509.96</v>
      </c>
      <c r="H462" s="24">
        <v>466.75</v>
      </c>
      <c r="I462" s="24">
        <f t="shared" si="11"/>
        <v>43.20999999999998</v>
      </c>
      <c r="K462" s="5" t="s">
        <v>26</v>
      </c>
    </row>
    <row r="463" spans="1:11" x14ac:dyDescent="0.2">
      <c r="A463" s="33">
        <v>462</v>
      </c>
      <c r="B463" s="34" t="s">
        <v>766</v>
      </c>
      <c r="C463" s="34" t="s">
        <v>480</v>
      </c>
      <c r="D463" s="35"/>
      <c r="E463" s="33"/>
      <c r="F463" s="43">
        <v>3059.78</v>
      </c>
      <c r="G463" s="37">
        <f>SUM(G464:G465)</f>
        <v>509.96</v>
      </c>
      <c r="H463" s="37">
        <v>0</v>
      </c>
      <c r="I463" s="37"/>
    </row>
    <row r="464" spans="1:11" x14ac:dyDescent="0.2">
      <c r="A464" s="38">
        <v>463</v>
      </c>
      <c r="B464" s="39" t="s">
        <v>767</v>
      </c>
      <c r="C464" s="39" t="s">
        <v>480</v>
      </c>
      <c r="D464" s="40">
        <v>44684</v>
      </c>
      <c r="E464" s="38" t="s">
        <v>541</v>
      </c>
      <c r="F464" s="41">
        <v>999.78</v>
      </c>
      <c r="G464" s="42">
        <f>IF($C464="РОССИЯ",IF(E464&gt;2018,ROUND(F464/120*20,2),ROUND(F464/118*18,2)),IF(C464="","Ошибка (нет страны рег.)",0))</f>
        <v>166.63</v>
      </c>
      <c r="H464" s="42"/>
      <c r="I464" s="42"/>
    </row>
    <row r="465" spans="1:9" x14ac:dyDescent="0.2">
      <c r="A465" s="38">
        <v>464</v>
      </c>
      <c r="B465" s="39" t="s">
        <v>768</v>
      </c>
      <c r="C465" s="39" t="s">
        <v>480</v>
      </c>
      <c r="D465" s="40">
        <v>44684</v>
      </c>
      <c r="E465" s="38" t="s">
        <v>541</v>
      </c>
      <c r="F465" s="44">
        <v>2060</v>
      </c>
      <c r="G465" s="42">
        <f>IF($C465="РОССИЯ",IF(E465&gt;2018,ROUND(F465/120*20,2),ROUND(F465/118*18,2)),IF(C465="","Ошибка (нет страны рег.)",0))</f>
        <v>343.33</v>
      </c>
      <c r="H465" s="42"/>
      <c r="I465" s="42"/>
    </row>
    <row r="466" spans="1:9" x14ac:dyDescent="0.2">
      <c r="A466" s="20">
        <v>465</v>
      </c>
      <c r="B466" s="21" t="s">
        <v>227</v>
      </c>
      <c r="C466" s="21" t="s">
        <v>480</v>
      </c>
      <c r="D466" s="22"/>
      <c r="E466" s="20"/>
      <c r="F466" s="23">
        <v>47149.35</v>
      </c>
      <c r="G466" s="24">
        <f>G467</f>
        <v>7858.23</v>
      </c>
      <c r="H466" s="24">
        <v>7858.22</v>
      </c>
      <c r="I466" s="24">
        <f t="shared" si="11"/>
        <v>9.999999999308784E-3</v>
      </c>
    </row>
    <row r="467" spans="1:9" x14ac:dyDescent="0.2">
      <c r="A467" s="33">
        <v>466</v>
      </c>
      <c r="B467" s="34" t="s">
        <v>228</v>
      </c>
      <c r="C467" s="34" t="s">
        <v>480</v>
      </c>
      <c r="D467" s="35"/>
      <c r="E467" s="33"/>
      <c r="F467" s="43">
        <v>47149.35</v>
      </c>
      <c r="G467" s="37">
        <f>G468</f>
        <v>7858.23</v>
      </c>
      <c r="H467" s="37">
        <v>0</v>
      </c>
      <c r="I467" s="37"/>
    </row>
    <row r="468" spans="1:9" x14ac:dyDescent="0.2">
      <c r="A468" s="38">
        <v>467</v>
      </c>
      <c r="B468" s="39" t="s">
        <v>769</v>
      </c>
      <c r="C468" s="39" t="s">
        <v>480</v>
      </c>
      <c r="D468" s="40">
        <v>44342</v>
      </c>
      <c r="E468" s="38" t="s">
        <v>531</v>
      </c>
      <c r="F468" s="44">
        <v>47149.35</v>
      </c>
      <c r="G468" s="42">
        <f>IF($C468="РОССИЯ",IF(E468&gt;2018,ROUND(F468/120*20,2),ROUND(F468/118*18,2)),IF(C468="","Ошибка (нет страны рег.)",0))</f>
        <v>7858.23</v>
      </c>
      <c r="H468" s="42"/>
      <c r="I468" s="42"/>
    </row>
    <row r="469" spans="1:9" x14ac:dyDescent="0.2">
      <c r="A469" s="20">
        <v>468</v>
      </c>
      <c r="B469" s="21" t="s">
        <v>229</v>
      </c>
      <c r="C469" s="21" t="s">
        <v>480</v>
      </c>
      <c r="D469" s="22"/>
      <c r="E469" s="20"/>
      <c r="F469" s="23">
        <v>28000</v>
      </c>
      <c r="G469" s="24">
        <f>G470</f>
        <v>4666.67</v>
      </c>
      <c r="H469" s="24">
        <v>4666.67</v>
      </c>
      <c r="I469" s="24">
        <f t="shared" si="11"/>
        <v>0</v>
      </c>
    </row>
    <row r="470" spans="1:9" x14ac:dyDescent="0.2">
      <c r="A470" s="33">
        <v>469</v>
      </c>
      <c r="B470" s="34" t="s">
        <v>230</v>
      </c>
      <c r="C470" s="34" t="s">
        <v>480</v>
      </c>
      <c r="D470" s="35"/>
      <c r="E470" s="33"/>
      <c r="F470" s="43">
        <v>28000</v>
      </c>
      <c r="G470" s="37">
        <f>G471</f>
        <v>4666.67</v>
      </c>
      <c r="H470" s="37">
        <v>0</v>
      </c>
      <c r="I470" s="37"/>
    </row>
    <row r="471" spans="1:9" x14ac:dyDescent="0.2">
      <c r="A471" s="38">
        <v>470</v>
      </c>
      <c r="B471" s="39" t="s">
        <v>770</v>
      </c>
      <c r="C471" s="39" t="s">
        <v>480</v>
      </c>
      <c r="D471" s="40">
        <v>44237</v>
      </c>
      <c r="E471" s="38" t="s">
        <v>531</v>
      </c>
      <c r="F471" s="44">
        <v>28000</v>
      </c>
      <c r="G471" s="42">
        <f>IF($C471="РОССИЯ",IF(E471&gt;2018,ROUND(F471/120*20,2),ROUND(F471/118*18,2)),IF(C471="","Ошибка (нет страны рег.)",0))</f>
        <v>4666.67</v>
      </c>
      <c r="H471" s="42"/>
      <c r="I471" s="42"/>
    </row>
    <row r="472" spans="1:9" x14ac:dyDescent="0.2">
      <c r="A472" s="20">
        <v>471</v>
      </c>
      <c r="B472" s="21" t="s">
        <v>231</v>
      </c>
      <c r="C472" s="21" t="s">
        <v>480</v>
      </c>
      <c r="D472" s="22"/>
      <c r="E472" s="20"/>
      <c r="F472" s="23">
        <v>27424.799999999999</v>
      </c>
      <c r="G472" s="24">
        <f>G473</f>
        <v>4570.8</v>
      </c>
      <c r="H472" s="24">
        <v>4570.8</v>
      </c>
      <c r="I472" s="24">
        <f t="shared" si="11"/>
        <v>0</v>
      </c>
    </row>
    <row r="473" spans="1:9" x14ac:dyDescent="0.2">
      <c r="A473" s="33">
        <v>472</v>
      </c>
      <c r="B473" s="34" t="s">
        <v>771</v>
      </c>
      <c r="C473" s="34" t="s">
        <v>480</v>
      </c>
      <c r="D473" s="35"/>
      <c r="E473" s="33"/>
      <c r="F473" s="43">
        <v>27424.799999999999</v>
      </c>
      <c r="G473" s="37">
        <f>G474</f>
        <v>4570.8</v>
      </c>
      <c r="H473" s="37">
        <v>0</v>
      </c>
      <c r="I473" s="37"/>
    </row>
    <row r="474" spans="1:9" x14ac:dyDescent="0.2">
      <c r="A474" s="38">
        <v>473</v>
      </c>
      <c r="B474" s="39" t="s">
        <v>772</v>
      </c>
      <c r="C474" s="39" t="s">
        <v>480</v>
      </c>
      <c r="D474" s="40">
        <v>44713</v>
      </c>
      <c r="E474" s="38" t="s">
        <v>541</v>
      </c>
      <c r="F474" s="44">
        <v>27424.799999999999</v>
      </c>
      <c r="G474" s="42">
        <f>IF($C474="РОССИЯ",IF(E474&gt;2018,ROUND(F474/120*20,2),ROUND(F474/118*18,2)),IF(C474="","Ошибка (нет страны рег.)",0))</f>
        <v>4570.8</v>
      </c>
      <c r="H474" s="42"/>
      <c r="I474" s="42"/>
    </row>
    <row r="475" spans="1:9" x14ac:dyDescent="0.2">
      <c r="A475" s="20">
        <v>474</v>
      </c>
      <c r="B475" s="21" t="s">
        <v>232</v>
      </c>
      <c r="C475" s="21" t="s">
        <v>480</v>
      </c>
      <c r="D475" s="22"/>
      <c r="E475" s="20"/>
      <c r="F475" s="23">
        <v>7140000.54</v>
      </c>
      <c r="G475" s="24">
        <f>G476+G478</f>
        <v>1190000.0900000001</v>
      </c>
      <c r="H475" s="24">
        <v>1190000.1100000001</v>
      </c>
      <c r="I475" s="24">
        <f t="shared" si="11"/>
        <v>-2.0000000018626451E-2</v>
      </c>
    </row>
    <row r="476" spans="1:9" x14ac:dyDescent="0.2">
      <c r="A476" s="33">
        <v>475</v>
      </c>
      <c r="B476" s="34" t="s">
        <v>773</v>
      </c>
      <c r="C476" s="34" t="s">
        <v>480</v>
      </c>
      <c r="D476" s="35"/>
      <c r="E476" s="33"/>
      <c r="F476" s="43">
        <v>7140000</v>
      </c>
      <c r="G476" s="37">
        <f>G477</f>
        <v>1190000</v>
      </c>
      <c r="H476" s="37">
        <v>0</v>
      </c>
      <c r="I476" s="37"/>
    </row>
    <row r="477" spans="1:9" x14ac:dyDescent="0.2">
      <c r="A477" s="38">
        <v>476</v>
      </c>
      <c r="B477" s="39" t="s">
        <v>774</v>
      </c>
      <c r="C477" s="39" t="s">
        <v>480</v>
      </c>
      <c r="D477" s="40">
        <v>44721</v>
      </c>
      <c r="E477" s="38" t="s">
        <v>541</v>
      </c>
      <c r="F477" s="44">
        <v>7140000</v>
      </c>
      <c r="G477" s="42">
        <f>IF($C477="РОССИЯ",IF(E477&gt;2018,ROUND(F477/120*20,2),ROUND(F477/118*18,2)),IF(C477="","Ошибка (нет страны рег.)",0))</f>
        <v>1190000</v>
      </c>
      <c r="H477" s="42"/>
      <c r="I477" s="42"/>
    </row>
    <row r="478" spans="1:9" x14ac:dyDescent="0.2">
      <c r="A478" s="33">
        <v>477</v>
      </c>
      <c r="B478" s="34" t="s">
        <v>233</v>
      </c>
      <c r="C478" s="34" t="s">
        <v>480</v>
      </c>
      <c r="D478" s="35"/>
      <c r="E478" s="33"/>
      <c r="F478" s="36">
        <v>0.54</v>
      </c>
      <c r="G478" s="37">
        <f>G479</f>
        <v>0.09</v>
      </c>
      <c r="H478" s="37">
        <v>0</v>
      </c>
      <c r="I478" s="37"/>
    </row>
    <row r="479" spans="1:9" x14ac:dyDescent="0.2">
      <c r="A479" s="38">
        <v>478</v>
      </c>
      <c r="B479" s="39" t="s">
        <v>775</v>
      </c>
      <c r="C479" s="39" t="s">
        <v>480</v>
      </c>
      <c r="D479" s="40">
        <v>44180</v>
      </c>
      <c r="E479" s="38" t="s">
        <v>533</v>
      </c>
      <c r="F479" s="41">
        <v>0.54</v>
      </c>
      <c r="G479" s="42">
        <f>IF($C479="РОССИЯ",IF(E479&gt;2018,ROUND(F479/120*20,2),ROUND(F479/118*18,2)),IF(C479="","Ошибка (нет страны рег.)",0))</f>
        <v>0.09</v>
      </c>
      <c r="H479" s="42"/>
      <c r="I479" s="42"/>
    </row>
    <row r="480" spans="1:9" x14ac:dyDescent="0.2">
      <c r="A480" s="20">
        <v>479</v>
      </c>
      <c r="B480" s="21" t="s">
        <v>234</v>
      </c>
      <c r="C480" s="21" t="s">
        <v>480</v>
      </c>
      <c r="D480" s="22"/>
      <c r="E480" s="20"/>
      <c r="F480" s="23">
        <v>85000</v>
      </c>
      <c r="G480" s="24">
        <f>G481</f>
        <v>14166.67</v>
      </c>
      <c r="H480" s="24">
        <v>14166.67</v>
      </c>
      <c r="I480" s="24">
        <f t="shared" si="11"/>
        <v>0</v>
      </c>
    </row>
    <row r="481" spans="1:9" x14ac:dyDescent="0.2">
      <c r="A481" s="33">
        <v>480</v>
      </c>
      <c r="B481" s="34" t="s">
        <v>235</v>
      </c>
      <c r="C481" s="34" t="s">
        <v>480</v>
      </c>
      <c r="D481" s="35"/>
      <c r="E481" s="33"/>
      <c r="F481" s="43">
        <v>85000</v>
      </c>
      <c r="G481" s="37">
        <f>G482</f>
        <v>14166.67</v>
      </c>
      <c r="H481" s="37">
        <v>0</v>
      </c>
      <c r="I481" s="37"/>
    </row>
    <row r="482" spans="1:9" x14ac:dyDescent="0.2">
      <c r="A482" s="38">
        <v>481</v>
      </c>
      <c r="B482" s="39" t="s">
        <v>776</v>
      </c>
      <c r="C482" s="39" t="s">
        <v>480</v>
      </c>
      <c r="D482" s="40">
        <v>44666</v>
      </c>
      <c r="E482" s="38" t="s">
        <v>541</v>
      </c>
      <c r="F482" s="44">
        <v>85000</v>
      </c>
      <c r="G482" s="42">
        <f>IF($C482="РОССИЯ",IF(E482&gt;2018,ROUND(F482/120*20,2),ROUND(F482/118*18,2)),IF(C482="","Ошибка (нет страны рег.)",0))</f>
        <v>14166.67</v>
      </c>
      <c r="H482" s="42"/>
      <c r="I482" s="42"/>
    </row>
    <row r="483" spans="1:9" x14ac:dyDescent="0.2">
      <c r="A483" s="20">
        <v>482</v>
      </c>
      <c r="B483" s="21" t="s">
        <v>236</v>
      </c>
      <c r="C483" s="21" t="s">
        <v>480</v>
      </c>
      <c r="D483" s="22"/>
      <c r="E483" s="20"/>
      <c r="F483" s="23">
        <v>1000000</v>
      </c>
      <c r="G483" s="24">
        <f>G484</f>
        <v>166666.67000000001</v>
      </c>
      <c r="H483" s="24">
        <v>166666.67000000001</v>
      </c>
      <c r="I483" s="24">
        <f t="shared" si="11"/>
        <v>0</v>
      </c>
    </row>
    <row r="484" spans="1:9" x14ac:dyDescent="0.2">
      <c r="A484" s="33">
        <v>483</v>
      </c>
      <c r="B484" s="34" t="s">
        <v>777</v>
      </c>
      <c r="C484" s="34" t="s">
        <v>480</v>
      </c>
      <c r="D484" s="35"/>
      <c r="E484" s="33"/>
      <c r="F484" s="43">
        <v>1000000</v>
      </c>
      <c r="G484" s="37">
        <f>G485</f>
        <v>166666.67000000001</v>
      </c>
      <c r="H484" s="37">
        <v>0</v>
      </c>
      <c r="I484" s="37"/>
    </row>
    <row r="485" spans="1:9" x14ac:dyDescent="0.2">
      <c r="A485" s="38">
        <v>484</v>
      </c>
      <c r="B485" s="39" t="s">
        <v>778</v>
      </c>
      <c r="C485" s="39" t="s">
        <v>480</v>
      </c>
      <c r="D485" s="40">
        <v>44729</v>
      </c>
      <c r="E485" s="38" t="s">
        <v>541</v>
      </c>
      <c r="F485" s="44">
        <v>1000000</v>
      </c>
      <c r="G485" s="42">
        <f>IF($C485="РОССИЯ",IF(E485&gt;2018,ROUND(F485/120*20,2),ROUND(F485/118*18,2)),IF(C485="","Ошибка (нет страны рег.)",0))</f>
        <v>166666.67000000001</v>
      </c>
      <c r="H485" s="42"/>
      <c r="I485" s="42"/>
    </row>
    <row r="486" spans="1:9" x14ac:dyDescent="0.2">
      <c r="A486" s="20">
        <v>485</v>
      </c>
      <c r="B486" s="21" t="s">
        <v>237</v>
      </c>
      <c r="C486" s="21" t="s">
        <v>480</v>
      </c>
      <c r="D486" s="22"/>
      <c r="E486" s="20"/>
      <c r="F486" s="23">
        <v>19500</v>
      </c>
      <c r="G486" s="24">
        <f>G487</f>
        <v>3250</v>
      </c>
      <c r="H486" s="24">
        <v>3250</v>
      </c>
      <c r="I486" s="24">
        <f t="shared" si="11"/>
        <v>0</v>
      </c>
    </row>
    <row r="487" spans="1:9" x14ac:dyDescent="0.2">
      <c r="A487" s="33">
        <v>486</v>
      </c>
      <c r="B487" s="34" t="s">
        <v>238</v>
      </c>
      <c r="C487" s="34" t="s">
        <v>480</v>
      </c>
      <c r="D487" s="35"/>
      <c r="E487" s="33"/>
      <c r="F487" s="43">
        <v>19500</v>
      </c>
      <c r="G487" s="37">
        <f>G488</f>
        <v>3250</v>
      </c>
      <c r="H487" s="37">
        <v>0</v>
      </c>
      <c r="I487" s="37"/>
    </row>
    <row r="488" spans="1:9" x14ac:dyDescent="0.2">
      <c r="A488" s="38">
        <v>487</v>
      </c>
      <c r="B488" s="39" t="s">
        <v>779</v>
      </c>
      <c r="C488" s="39" t="s">
        <v>480</v>
      </c>
      <c r="D488" s="40">
        <v>44134</v>
      </c>
      <c r="E488" s="38" t="s">
        <v>533</v>
      </c>
      <c r="F488" s="44">
        <v>19500</v>
      </c>
      <c r="G488" s="42">
        <f>IF($C488="РОССИЯ",IF(E488&gt;2018,ROUND(F488/120*20,2),ROUND(F488/118*18,2)),IF(C488="","Ошибка (нет страны рег.)",0))</f>
        <v>3250</v>
      </c>
      <c r="H488" s="42"/>
      <c r="I488" s="42"/>
    </row>
    <row r="489" spans="1:9" x14ac:dyDescent="0.2">
      <c r="A489" s="20">
        <v>488</v>
      </c>
      <c r="B489" s="21" t="s">
        <v>239</v>
      </c>
      <c r="C489" s="21" t="s">
        <v>480</v>
      </c>
      <c r="D489" s="22"/>
      <c r="E489" s="20"/>
      <c r="F489" s="23">
        <v>10000</v>
      </c>
      <c r="G489" s="24">
        <f>G490</f>
        <v>1666.67</v>
      </c>
      <c r="H489" s="24">
        <v>1666.67</v>
      </c>
      <c r="I489" s="24">
        <f t="shared" si="11"/>
        <v>0</v>
      </c>
    </row>
    <row r="490" spans="1:9" x14ac:dyDescent="0.2">
      <c r="A490" s="33">
        <v>489</v>
      </c>
      <c r="B490" s="34" t="s">
        <v>240</v>
      </c>
      <c r="C490" s="34" t="s">
        <v>480</v>
      </c>
      <c r="D490" s="35"/>
      <c r="E490" s="33"/>
      <c r="F490" s="43">
        <v>10000</v>
      </c>
      <c r="G490" s="37">
        <f>G491</f>
        <v>1666.67</v>
      </c>
      <c r="H490" s="37">
        <v>0</v>
      </c>
      <c r="I490" s="37"/>
    </row>
    <row r="491" spans="1:9" x14ac:dyDescent="0.2">
      <c r="A491" s="38">
        <v>490</v>
      </c>
      <c r="B491" s="39" t="s">
        <v>780</v>
      </c>
      <c r="C491" s="39" t="s">
        <v>480</v>
      </c>
      <c r="D491" s="40">
        <v>44539</v>
      </c>
      <c r="E491" s="38" t="s">
        <v>531</v>
      </c>
      <c r="F491" s="44">
        <v>10000</v>
      </c>
      <c r="G491" s="42">
        <f>IF($C491="РОССИЯ",IF(E491&gt;2018,ROUND(F491/120*20,2),ROUND(F491/118*18,2)),IF(C491="","Ошибка (нет страны рег.)",0))</f>
        <v>1666.67</v>
      </c>
      <c r="H491" s="42"/>
      <c r="I491" s="42"/>
    </row>
    <row r="492" spans="1:9" x14ac:dyDescent="0.2">
      <c r="A492" s="20">
        <v>491</v>
      </c>
      <c r="B492" s="21" t="s">
        <v>241</v>
      </c>
      <c r="C492" s="21" t="s">
        <v>542</v>
      </c>
      <c r="D492" s="22"/>
      <c r="E492" s="20"/>
      <c r="F492" s="23">
        <v>1187.97</v>
      </c>
      <c r="G492" s="24" t="str">
        <f>G493</f>
        <v>Ошибка (нет страны рег.)</v>
      </c>
      <c r="H492" s="24">
        <v>0</v>
      </c>
      <c r="I492" s="24" t="s">
        <v>3</v>
      </c>
    </row>
    <row r="493" spans="1:9" x14ac:dyDescent="0.2">
      <c r="A493" s="33">
        <v>492</v>
      </c>
      <c r="B493" s="34" t="s">
        <v>242</v>
      </c>
      <c r="C493" s="34" t="s">
        <v>542</v>
      </c>
      <c r="D493" s="35"/>
      <c r="E493" s="33"/>
      <c r="F493" s="43">
        <v>1187.97</v>
      </c>
      <c r="G493" s="37" t="str">
        <f>G494</f>
        <v>Ошибка (нет страны рег.)</v>
      </c>
      <c r="H493" s="37">
        <v>0</v>
      </c>
      <c r="I493" s="37"/>
    </row>
    <row r="494" spans="1:9" x14ac:dyDescent="0.2">
      <c r="A494" s="38">
        <v>493</v>
      </c>
      <c r="B494" s="39" t="s">
        <v>781</v>
      </c>
      <c r="C494" s="39"/>
      <c r="D494" s="40">
        <v>43759</v>
      </c>
      <c r="E494" s="38" t="s">
        <v>538</v>
      </c>
      <c r="F494" s="44">
        <v>1187.97</v>
      </c>
      <c r="G494" s="45" t="str">
        <f>IF($C494="РОССИЯ",IF(E494&gt;2018,F494/120*20,2),IF(C494="","Ошибка (нет страны рег.)",0))</f>
        <v>Ошибка (нет страны рег.)</v>
      </c>
      <c r="H494" s="45"/>
      <c r="I494" s="45"/>
    </row>
    <row r="495" spans="1:9" x14ac:dyDescent="0.2">
      <c r="A495" s="20">
        <v>494</v>
      </c>
      <c r="B495" s="21" t="s">
        <v>782</v>
      </c>
      <c r="C495" s="21" t="s">
        <v>480</v>
      </c>
      <c r="D495" s="22"/>
      <c r="E495" s="20"/>
      <c r="F495" s="23">
        <v>11602.8</v>
      </c>
      <c r="G495" s="24">
        <f>G496</f>
        <v>1933.8</v>
      </c>
      <c r="H495" s="24">
        <v>1933.8</v>
      </c>
      <c r="I495" s="24">
        <f t="shared" si="11"/>
        <v>0</v>
      </c>
    </row>
    <row r="496" spans="1:9" x14ac:dyDescent="0.2">
      <c r="A496" s="33">
        <v>495</v>
      </c>
      <c r="B496" s="34" t="s">
        <v>783</v>
      </c>
      <c r="C496" s="34" t="s">
        <v>480</v>
      </c>
      <c r="D496" s="35"/>
      <c r="E496" s="33"/>
      <c r="F496" s="43">
        <v>11602.8</v>
      </c>
      <c r="G496" s="37">
        <f>G497</f>
        <v>1933.8</v>
      </c>
      <c r="H496" s="37">
        <v>0</v>
      </c>
      <c r="I496" s="37"/>
    </row>
    <row r="497" spans="1:9" x14ac:dyDescent="0.2">
      <c r="A497" s="38">
        <v>496</v>
      </c>
      <c r="B497" s="39" t="s">
        <v>784</v>
      </c>
      <c r="C497" s="39" t="s">
        <v>480</v>
      </c>
      <c r="D497" s="40">
        <v>44719</v>
      </c>
      <c r="E497" s="38" t="s">
        <v>541</v>
      </c>
      <c r="F497" s="44">
        <v>11602.8</v>
      </c>
      <c r="G497" s="42">
        <f>IF($C497="РОССИЯ",IF(E497&gt;2018,ROUND(F497/120*20,2),ROUND(F497/118*18,2)),IF(C497="","Ошибка (нет страны рег.)",0))</f>
        <v>1933.8</v>
      </c>
      <c r="H497" s="42"/>
      <c r="I497" s="42"/>
    </row>
    <row r="498" spans="1:9" x14ac:dyDescent="0.2">
      <c r="A498" s="20">
        <v>497</v>
      </c>
      <c r="B498" s="21" t="s">
        <v>243</v>
      </c>
      <c r="C498" s="21" t="s">
        <v>480</v>
      </c>
      <c r="D498" s="22"/>
      <c r="E498" s="20"/>
      <c r="F498" s="23">
        <v>2600</v>
      </c>
      <c r="G498" s="24">
        <f>G499</f>
        <v>433.33</v>
      </c>
      <c r="H498" s="24">
        <v>433.33</v>
      </c>
      <c r="I498" s="24">
        <f t="shared" si="11"/>
        <v>0</v>
      </c>
    </row>
    <row r="499" spans="1:9" x14ac:dyDescent="0.2">
      <c r="A499" s="33">
        <v>498</v>
      </c>
      <c r="B499" s="34" t="s">
        <v>244</v>
      </c>
      <c r="C499" s="34" t="s">
        <v>480</v>
      </c>
      <c r="D499" s="35"/>
      <c r="E499" s="33"/>
      <c r="F499" s="43">
        <v>2600</v>
      </c>
      <c r="G499" s="37">
        <f>G500</f>
        <v>433.33</v>
      </c>
      <c r="H499" s="37">
        <v>0</v>
      </c>
      <c r="I499" s="37"/>
    </row>
    <row r="500" spans="1:9" x14ac:dyDescent="0.2">
      <c r="A500" s="38">
        <v>499</v>
      </c>
      <c r="B500" s="39" t="s">
        <v>785</v>
      </c>
      <c r="C500" s="39" t="s">
        <v>480</v>
      </c>
      <c r="D500" s="40">
        <v>44495</v>
      </c>
      <c r="E500" s="38" t="s">
        <v>531</v>
      </c>
      <c r="F500" s="44">
        <v>2600</v>
      </c>
      <c r="G500" s="42">
        <f>IF($C500="РОССИЯ",IF(E500&gt;2018,ROUND(F500/120*20,2),ROUND(F500/118*18,2)),IF(C500="","Ошибка (нет страны рег.)",0))</f>
        <v>433.33</v>
      </c>
      <c r="H500" s="42"/>
      <c r="I500" s="42"/>
    </row>
    <row r="501" spans="1:9" x14ac:dyDescent="0.2">
      <c r="A501" s="20">
        <v>500</v>
      </c>
      <c r="B501" s="21" t="s">
        <v>245</v>
      </c>
      <c r="C501" s="21" t="s">
        <v>480</v>
      </c>
      <c r="D501" s="22"/>
      <c r="E501" s="20"/>
      <c r="F501" s="23">
        <v>1999.95</v>
      </c>
      <c r="G501" s="24">
        <f>G502</f>
        <v>333.33</v>
      </c>
      <c r="H501" s="24">
        <v>333.33</v>
      </c>
      <c r="I501" s="24">
        <f t="shared" si="11"/>
        <v>0</v>
      </c>
    </row>
    <row r="502" spans="1:9" x14ac:dyDescent="0.2">
      <c r="A502" s="33">
        <v>501</v>
      </c>
      <c r="B502" s="34" t="s">
        <v>70</v>
      </c>
      <c r="C502" s="34" t="s">
        <v>480</v>
      </c>
      <c r="D502" s="35"/>
      <c r="E502" s="33"/>
      <c r="F502" s="43">
        <v>1999.95</v>
      </c>
      <c r="G502" s="37">
        <f>G503</f>
        <v>333.33</v>
      </c>
      <c r="H502" s="37">
        <v>0</v>
      </c>
      <c r="I502" s="37"/>
    </row>
    <row r="503" spans="1:9" x14ac:dyDescent="0.2">
      <c r="A503" s="38">
        <v>502</v>
      </c>
      <c r="B503" s="39" t="s">
        <v>786</v>
      </c>
      <c r="C503" s="39" t="s">
        <v>480</v>
      </c>
      <c r="D503" s="40">
        <v>44579</v>
      </c>
      <c r="E503" s="38" t="s">
        <v>541</v>
      </c>
      <c r="F503" s="44">
        <v>1999.95</v>
      </c>
      <c r="G503" s="42">
        <f>IF($C503="РОССИЯ",IF(E503&gt;2018,ROUND(F503/120*20,2),ROUND(F503/118*18,2)),IF(C503="","Ошибка (нет страны рег.)",0))</f>
        <v>333.33</v>
      </c>
      <c r="H503" s="42"/>
      <c r="I503" s="42"/>
    </row>
    <row r="504" spans="1:9" x14ac:dyDescent="0.2">
      <c r="A504" s="20">
        <v>503</v>
      </c>
      <c r="B504" s="21" t="s">
        <v>246</v>
      </c>
      <c r="C504" s="21" t="s">
        <v>480</v>
      </c>
      <c r="D504" s="22"/>
      <c r="E504" s="20"/>
      <c r="F504" s="26">
        <v>0.38</v>
      </c>
      <c r="G504" s="24">
        <f>G505</f>
        <v>0.06</v>
      </c>
      <c r="H504" s="24">
        <v>0.06</v>
      </c>
      <c r="I504" s="24">
        <f t="shared" si="11"/>
        <v>0</v>
      </c>
    </row>
    <row r="505" spans="1:9" x14ac:dyDescent="0.2">
      <c r="A505" s="33">
        <v>504</v>
      </c>
      <c r="B505" s="34" t="s">
        <v>247</v>
      </c>
      <c r="C505" s="34" t="s">
        <v>480</v>
      </c>
      <c r="D505" s="35"/>
      <c r="E505" s="33"/>
      <c r="F505" s="36">
        <v>0.38</v>
      </c>
      <c r="G505" s="37">
        <f>G506</f>
        <v>0.06</v>
      </c>
      <c r="H505" s="37">
        <v>0</v>
      </c>
      <c r="I505" s="37"/>
    </row>
    <row r="506" spans="1:9" x14ac:dyDescent="0.2">
      <c r="A506" s="38">
        <v>505</v>
      </c>
      <c r="B506" s="39" t="s">
        <v>787</v>
      </c>
      <c r="C506" s="39" t="s">
        <v>480</v>
      </c>
      <c r="D506" s="40">
        <v>44246</v>
      </c>
      <c r="E506" s="38" t="s">
        <v>531</v>
      </c>
      <c r="F506" s="41">
        <v>0.38</v>
      </c>
      <c r="G506" s="42">
        <f>IF($C506="РОССИЯ",IF(E506&gt;2018,ROUND(F506/120*20,2),ROUND(F506/118*18,2)),IF(C506="","Ошибка (нет страны рег.)",0))</f>
        <v>0.06</v>
      </c>
      <c r="H506" s="42"/>
      <c r="I506" s="42"/>
    </row>
    <row r="507" spans="1:9" x14ac:dyDescent="0.2">
      <c r="A507" s="20">
        <v>506</v>
      </c>
      <c r="B507" s="21" t="s">
        <v>248</v>
      </c>
      <c r="C507" s="21" t="s">
        <v>480</v>
      </c>
      <c r="D507" s="22"/>
      <c r="E507" s="20"/>
      <c r="F507" s="23">
        <v>4720301.01</v>
      </c>
      <c r="G507" s="24">
        <f>G508</f>
        <v>786716.84</v>
      </c>
      <c r="H507" s="24">
        <v>786716.86</v>
      </c>
      <c r="I507" s="24">
        <f t="shared" si="11"/>
        <v>-2.0000000018626451E-2</v>
      </c>
    </row>
    <row r="508" spans="1:9" x14ac:dyDescent="0.2">
      <c r="A508" s="33">
        <v>507</v>
      </c>
      <c r="B508" s="34" t="s">
        <v>788</v>
      </c>
      <c r="C508" s="34" t="s">
        <v>480</v>
      </c>
      <c r="D508" s="35"/>
      <c r="E508" s="33"/>
      <c r="F508" s="43">
        <v>4720301.01</v>
      </c>
      <c r="G508" s="37">
        <f>G509</f>
        <v>786716.84</v>
      </c>
      <c r="H508" s="37">
        <v>0</v>
      </c>
      <c r="I508" s="37"/>
    </row>
    <row r="509" spans="1:9" x14ac:dyDescent="0.2">
      <c r="A509" s="38">
        <v>508</v>
      </c>
      <c r="B509" s="39" t="s">
        <v>789</v>
      </c>
      <c r="C509" s="39" t="s">
        <v>480</v>
      </c>
      <c r="D509" s="40">
        <v>44715</v>
      </c>
      <c r="E509" s="38" t="s">
        <v>541</v>
      </c>
      <c r="F509" s="44">
        <v>4720301.01</v>
      </c>
      <c r="G509" s="42">
        <f>IF($C509="РОССИЯ",IF(E509&gt;2018,ROUND(F509/120*20,2),ROUND(F509/118*18,2)),IF(C509="","Ошибка (нет страны рег.)",0))</f>
        <v>786716.84</v>
      </c>
      <c r="H509" s="42"/>
      <c r="I509" s="42"/>
    </row>
    <row r="510" spans="1:9" x14ac:dyDescent="0.2">
      <c r="A510" s="20">
        <v>509</v>
      </c>
      <c r="B510" s="21" t="s">
        <v>249</v>
      </c>
      <c r="C510" s="21" t="s">
        <v>480</v>
      </c>
      <c r="D510" s="22"/>
      <c r="E510" s="20"/>
      <c r="F510" s="23">
        <v>10000</v>
      </c>
      <c r="G510" s="24">
        <f>G511</f>
        <v>1666.67</v>
      </c>
      <c r="H510" s="24">
        <v>1666.67</v>
      </c>
      <c r="I510" s="24">
        <f t="shared" si="11"/>
        <v>0</v>
      </c>
    </row>
    <row r="511" spans="1:9" x14ac:dyDescent="0.2">
      <c r="A511" s="33">
        <v>510</v>
      </c>
      <c r="B511" s="34" t="s">
        <v>250</v>
      </c>
      <c r="C511" s="34" t="s">
        <v>480</v>
      </c>
      <c r="D511" s="35"/>
      <c r="E511" s="33"/>
      <c r="F511" s="43">
        <v>10000</v>
      </c>
      <c r="G511" s="37">
        <f>G512</f>
        <v>1666.67</v>
      </c>
      <c r="H511" s="37">
        <v>0</v>
      </c>
      <c r="I511" s="37"/>
    </row>
    <row r="512" spans="1:9" x14ac:dyDescent="0.2">
      <c r="A512" s="38">
        <v>511</v>
      </c>
      <c r="B512" s="39" t="s">
        <v>790</v>
      </c>
      <c r="C512" s="39" t="s">
        <v>480</v>
      </c>
      <c r="D512" s="40">
        <v>44432</v>
      </c>
      <c r="E512" s="38" t="s">
        <v>531</v>
      </c>
      <c r="F512" s="44">
        <v>10000</v>
      </c>
      <c r="G512" s="42">
        <f>IF($C512="РОССИЯ",IF(E512&gt;2018,ROUND(F512/120*20,2),ROUND(F512/118*18,2)),IF(C512="","Ошибка (нет страны рег.)",0))</f>
        <v>1666.67</v>
      </c>
      <c r="H512" s="42"/>
      <c r="I512" s="42"/>
    </row>
    <row r="513" spans="1:9" x14ac:dyDescent="0.2">
      <c r="A513" s="20">
        <v>512</v>
      </c>
      <c r="B513" s="21" t="s">
        <v>251</v>
      </c>
      <c r="C513" s="21" t="s">
        <v>480</v>
      </c>
      <c r="D513" s="22"/>
      <c r="E513" s="20"/>
      <c r="F513" s="23">
        <v>2068</v>
      </c>
      <c r="G513" s="24">
        <f>G514</f>
        <v>344.67</v>
      </c>
      <c r="H513" s="24">
        <v>344.67</v>
      </c>
      <c r="I513" s="24">
        <f t="shared" ref="I513:I553" si="12">G513-H513</f>
        <v>0</v>
      </c>
    </row>
    <row r="514" spans="1:9" x14ac:dyDescent="0.2">
      <c r="A514" s="33">
        <v>513</v>
      </c>
      <c r="B514" s="34" t="s">
        <v>252</v>
      </c>
      <c r="C514" s="34" t="s">
        <v>480</v>
      </c>
      <c r="D514" s="35"/>
      <c r="E514" s="33"/>
      <c r="F514" s="43">
        <v>2068</v>
      </c>
      <c r="G514" s="37">
        <f>G515</f>
        <v>344.67</v>
      </c>
      <c r="H514" s="37">
        <v>0</v>
      </c>
      <c r="I514" s="37"/>
    </row>
    <row r="515" spans="1:9" x14ac:dyDescent="0.2">
      <c r="A515" s="38">
        <v>514</v>
      </c>
      <c r="B515" s="39" t="s">
        <v>791</v>
      </c>
      <c r="C515" s="39" t="s">
        <v>480</v>
      </c>
      <c r="D515" s="40">
        <v>43871</v>
      </c>
      <c r="E515" s="38" t="s">
        <v>533</v>
      </c>
      <c r="F515" s="44">
        <v>2068</v>
      </c>
      <c r="G515" s="42">
        <f>IF($C515="РОССИЯ",IF(E515&gt;2018,ROUND(F515/120*20,2),ROUND(F515/118*18,2)),IF(C515="","Ошибка (нет страны рег.)",0))</f>
        <v>344.67</v>
      </c>
      <c r="H515" s="42"/>
      <c r="I515" s="42"/>
    </row>
    <row r="516" spans="1:9" x14ac:dyDescent="0.2">
      <c r="A516" s="20">
        <v>515</v>
      </c>
      <c r="B516" s="21" t="s">
        <v>253</v>
      </c>
      <c r="C516" s="21" t="s">
        <v>480</v>
      </c>
      <c r="D516" s="22"/>
      <c r="E516" s="20"/>
      <c r="F516" s="23">
        <v>8510894.3499999996</v>
      </c>
      <c r="G516" s="24">
        <f>G517+G520</f>
        <v>1418482.3900000001</v>
      </c>
      <c r="H516" s="24">
        <v>1418482.45</v>
      </c>
      <c r="I516" s="24">
        <f t="shared" si="12"/>
        <v>-5.9999999823048711E-2</v>
      </c>
    </row>
    <row r="517" spans="1:9" x14ac:dyDescent="0.2">
      <c r="A517" s="33">
        <v>516</v>
      </c>
      <c r="B517" s="34" t="s">
        <v>254</v>
      </c>
      <c r="C517" s="34" t="s">
        <v>480</v>
      </c>
      <c r="D517" s="35"/>
      <c r="E517" s="33"/>
      <c r="F517" s="43">
        <v>193794.35</v>
      </c>
      <c r="G517" s="37">
        <f>SUM(G518:G519)</f>
        <v>32299.059999999998</v>
      </c>
      <c r="H517" s="37">
        <v>0</v>
      </c>
      <c r="I517" s="37"/>
    </row>
    <row r="518" spans="1:9" x14ac:dyDescent="0.2">
      <c r="A518" s="38">
        <v>517</v>
      </c>
      <c r="B518" s="39" t="s">
        <v>792</v>
      </c>
      <c r="C518" s="39" t="s">
        <v>480</v>
      </c>
      <c r="D518" s="40">
        <v>44600</v>
      </c>
      <c r="E518" s="38" t="s">
        <v>541</v>
      </c>
      <c r="F518" s="44">
        <v>167698.38</v>
      </c>
      <c r="G518" s="42">
        <f>IF($C518="РОССИЯ",IF(E518&gt;2018,ROUND(F518/120*20,2),ROUND(F518/118*18,2)),IF(C518="","Ошибка (нет страны рег.)",0))</f>
        <v>27949.73</v>
      </c>
      <c r="H518" s="42"/>
      <c r="I518" s="42"/>
    </row>
    <row r="519" spans="1:9" x14ac:dyDescent="0.2">
      <c r="A519" s="38">
        <v>518</v>
      </c>
      <c r="B519" s="39" t="s">
        <v>793</v>
      </c>
      <c r="C519" s="39" t="s">
        <v>480</v>
      </c>
      <c r="D519" s="40">
        <v>44601</v>
      </c>
      <c r="E519" s="38" t="s">
        <v>541</v>
      </c>
      <c r="F519" s="44">
        <v>26095.97</v>
      </c>
      <c r="G519" s="42">
        <f>IF($C519="РОССИЯ",IF(E519&gt;2018,ROUND(F519/120*20,2),ROUND(F519/118*18,2)),IF(C519="","Ошибка (нет страны рег.)",0))</f>
        <v>4349.33</v>
      </c>
      <c r="H519" s="42"/>
      <c r="I519" s="42"/>
    </row>
    <row r="520" spans="1:9" x14ac:dyDescent="0.2">
      <c r="A520" s="33">
        <v>519</v>
      </c>
      <c r="B520" s="34" t="s">
        <v>794</v>
      </c>
      <c r="C520" s="34" t="s">
        <v>480</v>
      </c>
      <c r="D520" s="35"/>
      <c r="E520" s="33"/>
      <c r="F520" s="43">
        <v>8317100</v>
      </c>
      <c r="G520" s="37">
        <f>G521</f>
        <v>1386183.33</v>
      </c>
      <c r="H520" s="37">
        <v>0</v>
      </c>
      <c r="I520" s="37"/>
    </row>
    <row r="521" spans="1:9" x14ac:dyDescent="0.2">
      <c r="A521" s="38">
        <v>520</v>
      </c>
      <c r="B521" s="39" t="s">
        <v>795</v>
      </c>
      <c r="C521" s="39" t="s">
        <v>480</v>
      </c>
      <c r="D521" s="40">
        <v>44736</v>
      </c>
      <c r="E521" s="38" t="s">
        <v>541</v>
      </c>
      <c r="F521" s="44">
        <v>8317100</v>
      </c>
      <c r="G521" s="42">
        <f>IF($C521="РОССИЯ",IF(E521&gt;2018,ROUND(F521/120*20,2),ROUND(F521/118*18,2)),IF(C521="","Ошибка (нет страны рег.)",0))</f>
        <v>1386183.33</v>
      </c>
      <c r="H521" s="42"/>
      <c r="I521" s="42"/>
    </row>
    <row r="522" spans="1:9" x14ac:dyDescent="0.2">
      <c r="A522" s="20">
        <v>521</v>
      </c>
      <c r="B522" s="21" t="s">
        <v>255</v>
      </c>
      <c r="C522" s="21" t="s">
        <v>480</v>
      </c>
      <c r="D522" s="22"/>
      <c r="E522" s="20"/>
      <c r="F522" s="26">
        <v>83</v>
      </c>
      <c r="G522" s="24">
        <f>G523</f>
        <v>13.83</v>
      </c>
      <c r="H522" s="24">
        <v>13.83</v>
      </c>
      <c r="I522" s="24">
        <f t="shared" si="12"/>
        <v>0</v>
      </c>
    </row>
    <row r="523" spans="1:9" x14ac:dyDescent="0.2">
      <c r="A523" s="33">
        <v>522</v>
      </c>
      <c r="B523" s="34" t="s">
        <v>256</v>
      </c>
      <c r="C523" s="34" t="s">
        <v>480</v>
      </c>
      <c r="D523" s="35"/>
      <c r="E523" s="33"/>
      <c r="F523" s="36">
        <v>83</v>
      </c>
      <c r="G523" s="37">
        <f>G524</f>
        <v>13.83</v>
      </c>
      <c r="H523" s="37">
        <v>0</v>
      </c>
      <c r="I523" s="37"/>
    </row>
    <row r="524" spans="1:9" x14ac:dyDescent="0.2">
      <c r="A524" s="38">
        <v>523</v>
      </c>
      <c r="B524" s="39" t="s">
        <v>796</v>
      </c>
      <c r="C524" s="39" t="s">
        <v>480</v>
      </c>
      <c r="D524" s="40">
        <v>44018</v>
      </c>
      <c r="E524" s="38" t="s">
        <v>533</v>
      </c>
      <c r="F524" s="41">
        <v>83</v>
      </c>
      <c r="G524" s="42">
        <f>IF($C524="РОССИЯ",IF(E524&gt;2018,ROUND(F524/120*20,2),ROUND(F524/118*18,2)),IF(C524="","Ошибка (нет страны рег.)",0))</f>
        <v>13.83</v>
      </c>
      <c r="H524" s="42"/>
      <c r="I524" s="42"/>
    </row>
    <row r="525" spans="1:9" x14ac:dyDescent="0.2">
      <c r="A525" s="20">
        <v>524</v>
      </c>
      <c r="B525" s="21" t="s">
        <v>257</v>
      </c>
      <c r="C525" s="21" t="s">
        <v>480</v>
      </c>
      <c r="D525" s="22"/>
      <c r="E525" s="20"/>
      <c r="F525" s="23">
        <v>284694.11</v>
      </c>
      <c r="G525" s="24">
        <f>G526+G528</f>
        <v>47449.02</v>
      </c>
      <c r="H525" s="24">
        <v>47449.02</v>
      </c>
      <c r="I525" s="24">
        <f t="shared" si="12"/>
        <v>0</v>
      </c>
    </row>
    <row r="526" spans="1:9" x14ac:dyDescent="0.2">
      <c r="A526" s="33">
        <v>525</v>
      </c>
      <c r="B526" s="34" t="s">
        <v>70</v>
      </c>
      <c r="C526" s="34" t="s">
        <v>480</v>
      </c>
      <c r="D526" s="35"/>
      <c r="E526" s="33"/>
      <c r="F526" s="36">
        <v>355.2</v>
      </c>
      <c r="G526" s="37">
        <f>G527</f>
        <v>59.2</v>
      </c>
      <c r="H526" s="37">
        <v>0</v>
      </c>
      <c r="I526" s="37"/>
    </row>
    <row r="527" spans="1:9" x14ac:dyDescent="0.2">
      <c r="A527" s="38">
        <v>526</v>
      </c>
      <c r="B527" s="39" t="s">
        <v>797</v>
      </c>
      <c r="C527" s="39" t="s">
        <v>480</v>
      </c>
      <c r="D527" s="40">
        <v>44186</v>
      </c>
      <c r="E527" s="38" t="s">
        <v>533</v>
      </c>
      <c r="F527" s="41">
        <v>355.2</v>
      </c>
      <c r="G527" s="42">
        <f>IF($C527="РОССИЯ",IF(E527&gt;2018,ROUND(F527/120*20,2),ROUND(F527/118*18,2)),IF(C527="","Ошибка (нет страны рег.)",0))</f>
        <v>59.2</v>
      </c>
      <c r="H527" s="42"/>
      <c r="I527" s="42"/>
    </row>
    <row r="528" spans="1:9" x14ac:dyDescent="0.2">
      <c r="A528" s="33">
        <v>527</v>
      </c>
      <c r="B528" s="34" t="s">
        <v>798</v>
      </c>
      <c r="C528" s="34" t="s">
        <v>480</v>
      </c>
      <c r="D528" s="35"/>
      <c r="E528" s="33"/>
      <c r="F528" s="43">
        <v>284338.90999999997</v>
      </c>
      <c r="G528" s="37">
        <f>G529</f>
        <v>47389.82</v>
      </c>
      <c r="H528" s="37">
        <v>0</v>
      </c>
      <c r="I528" s="37"/>
    </row>
    <row r="529" spans="1:9" x14ac:dyDescent="0.2">
      <c r="A529" s="38">
        <v>528</v>
      </c>
      <c r="B529" s="39" t="s">
        <v>799</v>
      </c>
      <c r="C529" s="39" t="s">
        <v>480</v>
      </c>
      <c r="D529" s="40">
        <v>44726</v>
      </c>
      <c r="E529" s="38" t="s">
        <v>541</v>
      </c>
      <c r="F529" s="44">
        <v>284338.90999999997</v>
      </c>
      <c r="G529" s="42">
        <f>IF($C529="РОССИЯ",IF(E529&gt;2018,ROUND(F529/120*20,2),ROUND(F529/118*18,2)),IF(C529="","Ошибка (нет страны рег.)",0))</f>
        <v>47389.82</v>
      </c>
      <c r="H529" s="42"/>
      <c r="I529" s="42"/>
    </row>
    <row r="530" spans="1:9" x14ac:dyDescent="0.2">
      <c r="A530" s="20">
        <v>529</v>
      </c>
      <c r="B530" s="21" t="s">
        <v>258</v>
      </c>
      <c r="C530" s="21" t="s">
        <v>480</v>
      </c>
      <c r="D530" s="22"/>
      <c r="E530" s="20"/>
      <c r="F530" s="23">
        <v>38545.1</v>
      </c>
      <c r="G530" s="24">
        <f>G531</f>
        <v>6424.18</v>
      </c>
      <c r="H530" s="24">
        <v>6424.18</v>
      </c>
      <c r="I530" s="24">
        <f t="shared" si="12"/>
        <v>0</v>
      </c>
    </row>
    <row r="531" spans="1:9" x14ac:dyDescent="0.2">
      <c r="A531" s="33">
        <v>530</v>
      </c>
      <c r="B531" s="34" t="s">
        <v>259</v>
      </c>
      <c r="C531" s="34" t="s">
        <v>480</v>
      </c>
      <c r="D531" s="35"/>
      <c r="E531" s="33"/>
      <c r="F531" s="43">
        <v>38545.1</v>
      </c>
      <c r="G531" s="37">
        <f>G532</f>
        <v>6424.18</v>
      </c>
      <c r="H531" s="37">
        <v>0</v>
      </c>
      <c r="I531" s="37"/>
    </row>
    <row r="532" spans="1:9" x14ac:dyDescent="0.2">
      <c r="A532" s="38">
        <v>531</v>
      </c>
      <c r="B532" s="39" t="s">
        <v>800</v>
      </c>
      <c r="C532" s="39" t="s">
        <v>480</v>
      </c>
      <c r="D532" s="40">
        <v>44424</v>
      </c>
      <c r="E532" s="38" t="s">
        <v>531</v>
      </c>
      <c r="F532" s="44">
        <v>38545.1</v>
      </c>
      <c r="G532" s="42">
        <f>IF($C532="РОССИЯ",IF(E532&gt;2018,ROUND(F532/120*20,2),ROUND(F532/118*18,2)),IF(C532="","Ошибка (нет страны рег.)",0))</f>
        <v>6424.18</v>
      </c>
      <c r="H532" s="42"/>
      <c r="I532" s="42"/>
    </row>
    <row r="533" spans="1:9" x14ac:dyDescent="0.2">
      <c r="A533" s="20">
        <v>532</v>
      </c>
      <c r="B533" s="21" t="s">
        <v>260</v>
      </c>
      <c r="C533" s="21" t="s">
        <v>480</v>
      </c>
      <c r="D533" s="22"/>
      <c r="E533" s="20"/>
      <c r="F533" s="23">
        <v>640000</v>
      </c>
      <c r="G533" s="24">
        <f>G534</f>
        <v>106666.67</v>
      </c>
      <c r="H533" s="24">
        <v>106666.67</v>
      </c>
      <c r="I533" s="24">
        <f t="shared" si="12"/>
        <v>0</v>
      </c>
    </row>
    <row r="534" spans="1:9" x14ac:dyDescent="0.2">
      <c r="A534" s="33">
        <v>533</v>
      </c>
      <c r="B534" s="34" t="s">
        <v>801</v>
      </c>
      <c r="C534" s="34" t="s">
        <v>480</v>
      </c>
      <c r="D534" s="35"/>
      <c r="E534" s="33"/>
      <c r="F534" s="43">
        <v>640000</v>
      </c>
      <c r="G534" s="37">
        <f>G535</f>
        <v>106666.67</v>
      </c>
      <c r="H534" s="37">
        <v>0</v>
      </c>
      <c r="I534" s="37"/>
    </row>
    <row r="535" spans="1:9" x14ac:dyDescent="0.2">
      <c r="A535" s="38">
        <v>534</v>
      </c>
      <c r="B535" s="39" t="s">
        <v>802</v>
      </c>
      <c r="C535" s="39" t="s">
        <v>480</v>
      </c>
      <c r="D535" s="40">
        <v>44739</v>
      </c>
      <c r="E535" s="38" t="s">
        <v>541</v>
      </c>
      <c r="F535" s="44">
        <v>640000</v>
      </c>
      <c r="G535" s="42">
        <f>IF($C535="РОССИЯ",IF(E535&gt;2018,ROUND(F535/120*20,2),ROUND(F535/118*18,2)),IF(C535="","Ошибка (нет страны рег.)",0))</f>
        <v>106666.67</v>
      </c>
      <c r="H535" s="42"/>
      <c r="I535" s="42"/>
    </row>
    <row r="536" spans="1:9" x14ac:dyDescent="0.2">
      <c r="A536" s="20">
        <v>535</v>
      </c>
      <c r="B536" s="21" t="s">
        <v>261</v>
      </c>
      <c r="C536" s="21" t="s">
        <v>480</v>
      </c>
      <c r="D536" s="22"/>
      <c r="E536" s="20"/>
      <c r="F536" s="23">
        <v>3686803.82</v>
      </c>
      <c r="G536" s="24">
        <f>G537+G539+G543+G545+G547</f>
        <v>614467.30999999994</v>
      </c>
      <c r="H536" s="24">
        <v>614467.36</v>
      </c>
      <c r="I536" s="24">
        <f t="shared" si="12"/>
        <v>-5.0000000046566129E-2</v>
      </c>
    </row>
    <row r="537" spans="1:9" x14ac:dyDescent="0.2">
      <c r="A537" s="33">
        <v>536</v>
      </c>
      <c r="B537" s="34" t="s">
        <v>262</v>
      </c>
      <c r="C537" s="34" t="s">
        <v>480</v>
      </c>
      <c r="D537" s="35"/>
      <c r="E537" s="33"/>
      <c r="F537" s="36">
        <v>5.26</v>
      </c>
      <c r="G537" s="37">
        <f>G538</f>
        <v>0.88</v>
      </c>
      <c r="H537" s="37">
        <v>0</v>
      </c>
      <c r="I537" s="37"/>
    </row>
    <row r="538" spans="1:9" x14ac:dyDescent="0.2">
      <c r="A538" s="38">
        <v>537</v>
      </c>
      <c r="B538" s="39" t="s">
        <v>803</v>
      </c>
      <c r="C538" s="39" t="s">
        <v>480</v>
      </c>
      <c r="D538" s="40">
        <v>44617</v>
      </c>
      <c r="E538" s="38" t="s">
        <v>541</v>
      </c>
      <c r="F538" s="41">
        <v>5.26</v>
      </c>
      <c r="G538" s="42">
        <f>IF($C538="РОССИЯ",IF(E538&gt;2018,ROUND(F538/120*20,2),ROUND(F538/118*18,2)),IF(C538="","Ошибка (нет страны рег.)",0))</f>
        <v>0.88</v>
      </c>
      <c r="H538" s="42"/>
      <c r="I538" s="42"/>
    </row>
    <row r="539" spans="1:9" x14ac:dyDescent="0.2">
      <c r="A539" s="33">
        <v>538</v>
      </c>
      <c r="B539" s="34" t="s">
        <v>804</v>
      </c>
      <c r="C539" s="34" t="s">
        <v>480</v>
      </c>
      <c r="D539" s="35"/>
      <c r="E539" s="33"/>
      <c r="F539" s="43">
        <v>1590548.88</v>
      </c>
      <c r="G539" s="37">
        <f>SUM(G540:G542)</f>
        <v>265091.48</v>
      </c>
      <c r="H539" s="37">
        <v>0</v>
      </c>
      <c r="I539" s="37"/>
    </row>
    <row r="540" spans="1:9" x14ac:dyDescent="0.2">
      <c r="A540" s="38">
        <v>539</v>
      </c>
      <c r="B540" s="39" t="s">
        <v>805</v>
      </c>
      <c r="C540" s="39" t="s">
        <v>480</v>
      </c>
      <c r="D540" s="40">
        <v>44719</v>
      </c>
      <c r="E540" s="38" t="s">
        <v>541</v>
      </c>
      <c r="F540" s="44">
        <v>874441.58</v>
      </c>
      <c r="G540" s="42">
        <f>IF($C540="РОССИЯ",IF(E540&gt;2018,ROUND(F540/120*20,2),ROUND(F540/118*18,2)),IF(C540="","Ошибка (нет страны рег.)",0))</f>
        <v>145740.26</v>
      </c>
      <c r="H540" s="42"/>
      <c r="I540" s="42"/>
    </row>
    <row r="541" spans="1:9" x14ac:dyDescent="0.2">
      <c r="A541" s="38">
        <v>540</v>
      </c>
      <c r="B541" s="39" t="s">
        <v>806</v>
      </c>
      <c r="C541" s="39" t="s">
        <v>480</v>
      </c>
      <c r="D541" s="40">
        <v>44720</v>
      </c>
      <c r="E541" s="38" t="s">
        <v>541</v>
      </c>
      <c r="F541" s="44">
        <v>151107.29999999999</v>
      </c>
      <c r="G541" s="42">
        <f>IF($C541="РОССИЯ",IF(E541&gt;2018,ROUND(F541/120*20,2),ROUND(F541/118*18,2)),IF(C541="","Ошибка (нет страны рег.)",0))</f>
        <v>25184.55</v>
      </c>
      <c r="H541" s="42"/>
      <c r="I541" s="42"/>
    </row>
    <row r="542" spans="1:9" x14ac:dyDescent="0.2">
      <c r="A542" s="38">
        <v>541</v>
      </c>
      <c r="B542" s="39" t="s">
        <v>807</v>
      </c>
      <c r="C542" s="39" t="s">
        <v>480</v>
      </c>
      <c r="D542" s="40">
        <v>44742</v>
      </c>
      <c r="E542" s="38" t="s">
        <v>541</v>
      </c>
      <c r="F542" s="44">
        <v>565000</v>
      </c>
      <c r="G542" s="42">
        <f>IF($C542="РОССИЯ",IF(E542&gt;2018,ROUND(F542/120*20,2),ROUND(F542/118*18,2)),IF(C542="","Ошибка (нет страны рег.)",0))</f>
        <v>94166.67</v>
      </c>
      <c r="H542" s="42"/>
      <c r="I542" s="42"/>
    </row>
    <row r="543" spans="1:9" x14ac:dyDescent="0.2">
      <c r="A543" s="33">
        <v>542</v>
      </c>
      <c r="B543" s="34" t="s">
        <v>808</v>
      </c>
      <c r="C543" s="34" t="s">
        <v>480</v>
      </c>
      <c r="D543" s="35"/>
      <c r="E543" s="33"/>
      <c r="F543" s="43">
        <v>973777.06</v>
      </c>
      <c r="G543" s="37">
        <f>G544</f>
        <v>162296.18</v>
      </c>
      <c r="H543" s="37">
        <v>0</v>
      </c>
      <c r="I543" s="37"/>
    </row>
    <row r="544" spans="1:9" x14ac:dyDescent="0.2">
      <c r="A544" s="38">
        <v>543</v>
      </c>
      <c r="B544" s="39" t="s">
        <v>809</v>
      </c>
      <c r="C544" s="39" t="s">
        <v>480</v>
      </c>
      <c r="D544" s="40">
        <v>44734</v>
      </c>
      <c r="E544" s="38" t="s">
        <v>541</v>
      </c>
      <c r="F544" s="44">
        <v>973777.06</v>
      </c>
      <c r="G544" s="42">
        <f>IF($C544="РОССИЯ",IF(E544&gt;2018,ROUND(F544/120*20,2),ROUND(F544/118*18,2)),IF(C544="","Ошибка (нет страны рег.)",0))</f>
        <v>162296.18</v>
      </c>
      <c r="H544" s="42"/>
      <c r="I544" s="42"/>
    </row>
    <row r="545" spans="1:11" x14ac:dyDescent="0.2">
      <c r="A545" s="33">
        <v>544</v>
      </c>
      <c r="B545" s="34" t="s">
        <v>810</v>
      </c>
      <c r="C545" s="34" t="s">
        <v>480</v>
      </c>
      <c r="D545" s="35"/>
      <c r="E545" s="33"/>
      <c r="F545" s="43">
        <v>611965</v>
      </c>
      <c r="G545" s="37">
        <f>G546</f>
        <v>101994.17</v>
      </c>
      <c r="H545" s="37">
        <v>0</v>
      </c>
      <c r="I545" s="37"/>
    </row>
    <row r="546" spans="1:11" x14ac:dyDescent="0.2">
      <c r="A546" s="38">
        <v>545</v>
      </c>
      <c r="B546" s="39" t="s">
        <v>811</v>
      </c>
      <c r="C546" s="39" t="s">
        <v>480</v>
      </c>
      <c r="D546" s="40">
        <v>44740</v>
      </c>
      <c r="E546" s="38" t="s">
        <v>541</v>
      </c>
      <c r="F546" s="44">
        <v>611965</v>
      </c>
      <c r="G546" s="42">
        <f>IF($C546="РОССИЯ",IF(E546&gt;2018,ROUND(F546/120*20,2),ROUND(F546/118*18,2)),IF(C546="","Ошибка (нет страны рег.)",0))</f>
        <v>101994.17</v>
      </c>
      <c r="H546" s="42"/>
      <c r="I546" s="42"/>
    </row>
    <row r="547" spans="1:11" x14ac:dyDescent="0.2">
      <c r="A547" s="33">
        <v>546</v>
      </c>
      <c r="B547" s="34" t="s">
        <v>495</v>
      </c>
      <c r="C547" s="34" t="s">
        <v>480</v>
      </c>
      <c r="D547" s="35"/>
      <c r="E547" s="33"/>
      <c r="F547" s="43">
        <v>510507.62</v>
      </c>
      <c r="G547" s="37">
        <f>G548</f>
        <v>85084.6</v>
      </c>
      <c r="H547" s="37">
        <v>0</v>
      </c>
      <c r="I547" s="37"/>
    </row>
    <row r="548" spans="1:11" x14ac:dyDescent="0.2">
      <c r="A548" s="38">
        <v>547</v>
      </c>
      <c r="B548" s="39" t="s">
        <v>812</v>
      </c>
      <c r="C548" s="39" t="s">
        <v>480</v>
      </c>
      <c r="D548" s="40">
        <v>44606</v>
      </c>
      <c r="E548" s="38" t="s">
        <v>541</v>
      </c>
      <c r="F548" s="44">
        <v>510507.62</v>
      </c>
      <c r="G548" s="42">
        <f>IF($C548="РОССИЯ",IF(E548&gt;2018,ROUND(F548/120*20,2),ROUND(F548/118*18,2)),IF(C548="","Ошибка (нет страны рег.)",0))</f>
        <v>85084.6</v>
      </c>
      <c r="H548" s="42"/>
      <c r="I548" s="42"/>
    </row>
    <row r="549" spans="1:11" x14ac:dyDescent="0.2">
      <c r="A549" s="20">
        <v>548</v>
      </c>
      <c r="B549" s="21" t="s">
        <v>263</v>
      </c>
      <c r="C549" s="21" t="s">
        <v>480</v>
      </c>
      <c r="D549" s="22"/>
      <c r="E549" s="20"/>
      <c r="F549" s="23">
        <v>16260</v>
      </c>
      <c r="G549" s="24">
        <f>G550</f>
        <v>2710.01</v>
      </c>
      <c r="H549" s="24">
        <v>2710</v>
      </c>
      <c r="I549" s="24">
        <f t="shared" si="12"/>
        <v>1.0000000000218279E-2</v>
      </c>
    </row>
    <row r="550" spans="1:11" x14ac:dyDescent="0.2">
      <c r="A550" s="33">
        <v>549</v>
      </c>
      <c r="B550" s="34" t="s">
        <v>70</v>
      </c>
      <c r="C550" s="34" t="s">
        <v>480</v>
      </c>
      <c r="D550" s="35"/>
      <c r="E550" s="33"/>
      <c r="F550" s="43">
        <v>16260</v>
      </c>
      <c r="G550" s="37">
        <f>SUM(G551:G552)</f>
        <v>2710.01</v>
      </c>
      <c r="H550" s="37">
        <v>0</v>
      </c>
      <c r="I550" s="37"/>
    </row>
    <row r="551" spans="1:11" x14ac:dyDescent="0.2">
      <c r="A551" s="38">
        <v>550</v>
      </c>
      <c r="B551" s="39" t="s">
        <v>813</v>
      </c>
      <c r="C551" s="39" t="s">
        <v>480</v>
      </c>
      <c r="D551" s="40">
        <v>43999</v>
      </c>
      <c r="E551" s="38" t="s">
        <v>533</v>
      </c>
      <c r="F551" s="44">
        <v>9812.49</v>
      </c>
      <c r="G551" s="42">
        <f>IF($C551="РОССИЯ",IF(E551&gt;2018,ROUND(F551/120*20,2),ROUND(F551/118*18,2)),IF(C551="","Ошибка (нет страны рег.)",0))</f>
        <v>1635.42</v>
      </c>
      <c r="H551" s="42"/>
      <c r="I551" s="42"/>
    </row>
    <row r="552" spans="1:11" x14ac:dyDescent="0.2">
      <c r="A552" s="38">
        <v>551</v>
      </c>
      <c r="B552" s="39" t="s">
        <v>814</v>
      </c>
      <c r="C552" s="39" t="s">
        <v>480</v>
      </c>
      <c r="D552" s="40">
        <v>43693</v>
      </c>
      <c r="E552" s="38" t="s">
        <v>538</v>
      </c>
      <c r="F552" s="44">
        <v>6447.51</v>
      </c>
      <c r="G552" s="42">
        <f>IF($C552="РОССИЯ",IF(E552&gt;2018,ROUND(F552/120*20,2),ROUND(F552/118*18,2)),IF(C552="","Ошибка (нет страны рег.)",0))</f>
        <v>1074.5899999999999</v>
      </c>
      <c r="H552" s="42"/>
      <c r="I552" s="42"/>
    </row>
    <row r="553" spans="1:11" x14ac:dyDescent="0.2">
      <c r="A553" s="20">
        <v>552</v>
      </c>
      <c r="B553" s="21" t="s">
        <v>264</v>
      </c>
      <c r="C553" s="21" t="s">
        <v>480</v>
      </c>
      <c r="D553" s="22"/>
      <c r="E553" s="20"/>
      <c r="F553" s="23">
        <v>16583931.5</v>
      </c>
      <c r="G553" s="24">
        <f>G554+G556</f>
        <v>2763988.5899999994</v>
      </c>
      <c r="H553" s="24">
        <v>2763905.73</v>
      </c>
      <c r="I553" s="24">
        <f t="shared" si="12"/>
        <v>82.859999999403954</v>
      </c>
      <c r="K553" s="5" t="s">
        <v>4</v>
      </c>
    </row>
    <row r="554" spans="1:11" x14ac:dyDescent="0.2">
      <c r="A554" s="33">
        <v>553</v>
      </c>
      <c r="B554" s="34" t="s">
        <v>265</v>
      </c>
      <c r="C554" s="34" t="s">
        <v>480</v>
      </c>
      <c r="D554" s="35"/>
      <c r="E554" s="33"/>
      <c r="F554" s="43">
        <v>67010</v>
      </c>
      <c r="G554" s="37">
        <f>G555</f>
        <v>11168.33</v>
      </c>
      <c r="H554" s="37">
        <v>0</v>
      </c>
      <c r="I554" s="37"/>
    </row>
    <row r="555" spans="1:11" x14ac:dyDescent="0.2">
      <c r="A555" s="38">
        <v>554</v>
      </c>
      <c r="B555" s="39" t="s">
        <v>815</v>
      </c>
      <c r="C555" s="39" t="s">
        <v>480</v>
      </c>
      <c r="D555" s="40">
        <v>44680</v>
      </c>
      <c r="E555" s="38" t="s">
        <v>541</v>
      </c>
      <c r="F555" s="44">
        <v>67010</v>
      </c>
      <c r="G555" s="42">
        <f>IF($C555="РОССИЯ",IF(E555&gt;2018,ROUND(F555/120*20,2),ROUND(F555/118*18,2)),IF(C555="","Ошибка (нет страны рег.)",0))</f>
        <v>11168.33</v>
      </c>
      <c r="H555" s="42"/>
      <c r="I555" s="42"/>
    </row>
    <row r="556" spans="1:11" x14ac:dyDescent="0.2">
      <c r="A556" s="33">
        <v>555</v>
      </c>
      <c r="B556" s="34" t="s">
        <v>816</v>
      </c>
      <c r="C556" s="34" t="s">
        <v>480</v>
      </c>
      <c r="D556" s="35"/>
      <c r="E556" s="33"/>
      <c r="F556" s="43">
        <v>16516921.5</v>
      </c>
      <c r="G556" s="37">
        <f>SUM(G557:G577)</f>
        <v>2752820.2599999993</v>
      </c>
      <c r="H556" s="37">
        <v>0</v>
      </c>
      <c r="I556" s="37"/>
    </row>
    <row r="557" spans="1:11" x14ac:dyDescent="0.2">
      <c r="A557" s="38">
        <v>556</v>
      </c>
      <c r="B557" s="39" t="s">
        <v>817</v>
      </c>
      <c r="C557" s="39" t="s">
        <v>480</v>
      </c>
      <c r="D557" s="40">
        <v>44700</v>
      </c>
      <c r="E557" s="38" t="s">
        <v>541</v>
      </c>
      <c r="F557" s="44">
        <v>1403692.12</v>
      </c>
      <c r="G557" s="42">
        <f t="shared" ref="G557:G577" si="13">IF($C557="РОССИЯ",IF(E557&gt;2018,ROUND(F557/120*20,2),ROUND(F557/118*18,2)),IF(C557="","Ошибка (нет страны рег.)",0))</f>
        <v>233948.69</v>
      </c>
      <c r="H557" s="42"/>
      <c r="I557" s="42"/>
    </row>
    <row r="558" spans="1:11" x14ac:dyDescent="0.2">
      <c r="A558" s="38">
        <v>557</v>
      </c>
      <c r="B558" s="39" t="s">
        <v>818</v>
      </c>
      <c r="C558" s="39" t="s">
        <v>480</v>
      </c>
      <c r="D558" s="40">
        <v>44722</v>
      </c>
      <c r="E558" s="38" t="s">
        <v>541</v>
      </c>
      <c r="F558" s="44">
        <v>1403692.12</v>
      </c>
      <c r="G558" s="42">
        <f t="shared" si="13"/>
        <v>233948.69</v>
      </c>
      <c r="H558" s="42"/>
      <c r="I558" s="42"/>
    </row>
    <row r="559" spans="1:11" x14ac:dyDescent="0.2">
      <c r="A559" s="38">
        <v>558</v>
      </c>
      <c r="B559" s="39" t="s">
        <v>819</v>
      </c>
      <c r="C559" s="39" t="s">
        <v>480</v>
      </c>
      <c r="D559" s="40">
        <v>44700</v>
      </c>
      <c r="E559" s="38" t="s">
        <v>541</v>
      </c>
      <c r="F559" s="44">
        <v>402222</v>
      </c>
      <c r="G559" s="42">
        <f t="shared" si="13"/>
        <v>67037</v>
      </c>
      <c r="H559" s="42"/>
      <c r="I559" s="42"/>
    </row>
    <row r="560" spans="1:11" x14ac:dyDescent="0.2">
      <c r="A560" s="38">
        <v>559</v>
      </c>
      <c r="B560" s="39" t="s">
        <v>820</v>
      </c>
      <c r="C560" s="39" t="s">
        <v>480</v>
      </c>
      <c r="D560" s="40">
        <v>44729</v>
      </c>
      <c r="E560" s="38" t="s">
        <v>541</v>
      </c>
      <c r="F560" s="44">
        <v>402222</v>
      </c>
      <c r="G560" s="42">
        <f t="shared" si="13"/>
        <v>67037</v>
      </c>
      <c r="H560" s="42"/>
      <c r="I560" s="42"/>
    </row>
    <row r="561" spans="1:9" x14ac:dyDescent="0.2">
      <c r="A561" s="38">
        <v>560</v>
      </c>
      <c r="B561" s="39" t="s">
        <v>821</v>
      </c>
      <c r="C561" s="39" t="s">
        <v>480</v>
      </c>
      <c r="D561" s="40">
        <v>44700</v>
      </c>
      <c r="E561" s="38" t="s">
        <v>541</v>
      </c>
      <c r="F561" s="44">
        <v>836402</v>
      </c>
      <c r="G561" s="42">
        <f t="shared" si="13"/>
        <v>139400.32999999999</v>
      </c>
      <c r="H561" s="42"/>
      <c r="I561" s="42"/>
    </row>
    <row r="562" spans="1:9" x14ac:dyDescent="0.2">
      <c r="A562" s="38">
        <v>561</v>
      </c>
      <c r="B562" s="39" t="s">
        <v>822</v>
      </c>
      <c r="C562" s="39" t="s">
        <v>480</v>
      </c>
      <c r="D562" s="40">
        <v>44722</v>
      </c>
      <c r="E562" s="38" t="s">
        <v>541</v>
      </c>
      <c r="F562" s="44">
        <v>836402</v>
      </c>
      <c r="G562" s="42">
        <f t="shared" si="13"/>
        <v>139400.32999999999</v>
      </c>
      <c r="H562" s="42"/>
      <c r="I562" s="42"/>
    </row>
    <row r="563" spans="1:9" x14ac:dyDescent="0.2">
      <c r="A563" s="38">
        <v>562</v>
      </c>
      <c r="B563" s="39" t="s">
        <v>823</v>
      </c>
      <c r="C563" s="39" t="s">
        <v>480</v>
      </c>
      <c r="D563" s="40">
        <v>44700</v>
      </c>
      <c r="E563" s="38" t="s">
        <v>541</v>
      </c>
      <c r="F563" s="44">
        <v>521082.78</v>
      </c>
      <c r="G563" s="42">
        <f t="shared" si="13"/>
        <v>86847.13</v>
      </c>
      <c r="H563" s="42"/>
      <c r="I563" s="42"/>
    </row>
    <row r="564" spans="1:9" x14ac:dyDescent="0.2">
      <c r="A564" s="38">
        <v>563</v>
      </c>
      <c r="B564" s="39" t="s">
        <v>824</v>
      </c>
      <c r="C564" s="39" t="s">
        <v>480</v>
      </c>
      <c r="D564" s="40">
        <v>44720</v>
      </c>
      <c r="E564" s="38" t="s">
        <v>541</v>
      </c>
      <c r="F564" s="44">
        <v>521082.77</v>
      </c>
      <c r="G564" s="42">
        <f t="shared" si="13"/>
        <v>86847.13</v>
      </c>
      <c r="H564" s="42"/>
      <c r="I564" s="42"/>
    </row>
    <row r="565" spans="1:9" x14ac:dyDescent="0.2">
      <c r="A565" s="38">
        <v>564</v>
      </c>
      <c r="B565" s="39" t="s">
        <v>825</v>
      </c>
      <c r="C565" s="39" t="s">
        <v>480</v>
      </c>
      <c r="D565" s="40">
        <v>44700</v>
      </c>
      <c r="E565" s="38" t="s">
        <v>541</v>
      </c>
      <c r="F565" s="44">
        <v>235051.63</v>
      </c>
      <c r="G565" s="42">
        <f t="shared" si="13"/>
        <v>39175.269999999997</v>
      </c>
      <c r="H565" s="42"/>
      <c r="I565" s="42"/>
    </row>
    <row r="566" spans="1:9" x14ac:dyDescent="0.2">
      <c r="A566" s="38">
        <v>565</v>
      </c>
      <c r="B566" s="39" t="s">
        <v>826</v>
      </c>
      <c r="C566" s="39" t="s">
        <v>480</v>
      </c>
      <c r="D566" s="40">
        <v>44729</v>
      </c>
      <c r="E566" s="38" t="s">
        <v>541</v>
      </c>
      <c r="F566" s="44">
        <v>235051.62</v>
      </c>
      <c r="G566" s="42">
        <f t="shared" si="13"/>
        <v>39175.269999999997</v>
      </c>
      <c r="H566" s="42"/>
      <c r="I566" s="42"/>
    </row>
    <row r="567" spans="1:9" x14ac:dyDescent="0.2">
      <c r="A567" s="38">
        <v>566</v>
      </c>
      <c r="B567" s="39" t="s">
        <v>827</v>
      </c>
      <c r="C567" s="39" t="s">
        <v>480</v>
      </c>
      <c r="D567" s="40">
        <v>44700</v>
      </c>
      <c r="E567" s="38" t="s">
        <v>541</v>
      </c>
      <c r="F567" s="44">
        <v>129395.25</v>
      </c>
      <c r="G567" s="42">
        <f t="shared" si="13"/>
        <v>21565.88</v>
      </c>
      <c r="H567" s="42"/>
      <c r="I567" s="42"/>
    </row>
    <row r="568" spans="1:9" x14ac:dyDescent="0.2">
      <c r="A568" s="38">
        <v>567</v>
      </c>
      <c r="B568" s="39" t="s">
        <v>828</v>
      </c>
      <c r="C568" s="39" t="s">
        <v>480</v>
      </c>
      <c r="D568" s="40">
        <v>44729</v>
      </c>
      <c r="E568" s="38" t="s">
        <v>541</v>
      </c>
      <c r="F568" s="44">
        <v>129395.25</v>
      </c>
      <c r="G568" s="42">
        <f t="shared" si="13"/>
        <v>21565.88</v>
      </c>
      <c r="H568" s="42"/>
      <c r="I568" s="42"/>
    </row>
    <row r="569" spans="1:9" x14ac:dyDescent="0.2">
      <c r="A569" s="38">
        <v>568</v>
      </c>
      <c r="B569" s="39" t="s">
        <v>829</v>
      </c>
      <c r="C569" s="39" t="s">
        <v>480</v>
      </c>
      <c r="D569" s="40">
        <v>44700</v>
      </c>
      <c r="E569" s="38" t="s">
        <v>541</v>
      </c>
      <c r="F569" s="44">
        <v>439771.63</v>
      </c>
      <c r="G569" s="42">
        <f t="shared" si="13"/>
        <v>73295.27</v>
      </c>
      <c r="H569" s="42"/>
      <c r="I569" s="42"/>
    </row>
    <row r="570" spans="1:9" x14ac:dyDescent="0.2">
      <c r="A570" s="38">
        <v>569</v>
      </c>
      <c r="B570" s="39" t="s">
        <v>830</v>
      </c>
      <c r="C570" s="39" t="s">
        <v>480</v>
      </c>
      <c r="D570" s="40">
        <v>44729</v>
      </c>
      <c r="E570" s="38" t="s">
        <v>541</v>
      </c>
      <c r="F570" s="44">
        <v>439771.62</v>
      </c>
      <c r="G570" s="42">
        <f t="shared" si="13"/>
        <v>73295.27</v>
      </c>
      <c r="H570" s="42"/>
      <c r="I570" s="42"/>
    </row>
    <row r="571" spans="1:9" x14ac:dyDescent="0.2">
      <c r="A571" s="38">
        <v>570</v>
      </c>
      <c r="B571" s="39" t="s">
        <v>831</v>
      </c>
      <c r="C571" s="39" t="s">
        <v>480</v>
      </c>
      <c r="D571" s="40">
        <v>44700</v>
      </c>
      <c r="E571" s="38" t="s">
        <v>541</v>
      </c>
      <c r="F571" s="44">
        <v>1193127.79</v>
      </c>
      <c r="G571" s="42">
        <f t="shared" si="13"/>
        <v>198854.63</v>
      </c>
      <c r="H571" s="42"/>
      <c r="I571" s="42"/>
    </row>
    <row r="572" spans="1:9" x14ac:dyDescent="0.2">
      <c r="A572" s="38">
        <v>571</v>
      </c>
      <c r="B572" s="39" t="s">
        <v>832</v>
      </c>
      <c r="C572" s="39" t="s">
        <v>480</v>
      </c>
      <c r="D572" s="40">
        <v>44720</v>
      </c>
      <c r="E572" s="38" t="s">
        <v>541</v>
      </c>
      <c r="F572" s="44">
        <v>1193127.78</v>
      </c>
      <c r="G572" s="42">
        <f t="shared" si="13"/>
        <v>198854.63</v>
      </c>
      <c r="H572" s="42"/>
      <c r="I572" s="42"/>
    </row>
    <row r="573" spans="1:9" x14ac:dyDescent="0.2">
      <c r="A573" s="38">
        <v>572</v>
      </c>
      <c r="B573" s="39" t="s">
        <v>833</v>
      </c>
      <c r="C573" s="39" t="s">
        <v>480</v>
      </c>
      <c r="D573" s="40">
        <v>44704</v>
      </c>
      <c r="E573" s="38" t="s">
        <v>541</v>
      </c>
      <c r="F573" s="44">
        <v>2172500</v>
      </c>
      <c r="G573" s="42">
        <f t="shared" si="13"/>
        <v>362083.33</v>
      </c>
      <c r="H573" s="42"/>
      <c r="I573" s="42"/>
    </row>
    <row r="574" spans="1:9" x14ac:dyDescent="0.2">
      <c r="A574" s="38">
        <v>573</v>
      </c>
      <c r="B574" s="39" t="s">
        <v>834</v>
      </c>
      <c r="C574" s="39" t="s">
        <v>480</v>
      </c>
      <c r="D574" s="40">
        <v>44729</v>
      </c>
      <c r="E574" s="38" t="s">
        <v>541</v>
      </c>
      <c r="F574" s="44">
        <v>2172500</v>
      </c>
      <c r="G574" s="42">
        <f t="shared" si="13"/>
        <v>362083.33</v>
      </c>
      <c r="H574" s="42"/>
      <c r="I574" s="42"/>
    </row>
    <row r="575" spans="1:9" x14ac:dyDescent="0.2">
      <c r="A575" s="38">
        <v>574</v>
      </c>
      <c r="B575" s="39" t="s">
        <v>835</v>
      </c>
      <c r="C575" s="39" t="s">
        <v>480</v>
      </c>
      <c r="D575" s="40">
        <v>44705</v>
      </c>
      <c r="E575" s="38" t="s">
        <v>541</v>
      </c>
      <c r="F575" s="44">
        <v>924967</v>
      </c>
      <c r="G575" s="42">
        <f t="shared" si="13"/>
        <v>154161.17000000001</v>
      </c>
      <c r="H575" s="42"/>
      <c r="I575" s="42"/>
    </row>
    <row r="576" spans="1:9" x14ac:dyDescent="0.2">
      <c r="A576" s="38">
        <v>575</v>
      </c>
      <c r="B576" s="39" t="s">
        <v>836</v>
      </c>
      <c r="C576" s="39" t="s">
        <v>480</v>
      </c>
      <c r="D576" s="40">
        <v>44728</v>
      </c>
      <c r="E576" s="38" t="s">
        <v>541</v>
      </c>
      <c r="F576" s="41">
        <v>497.14</v>
      </c>
      <c r="G576" s="42">
        <f t="shared" si="13"/>
        <v>82.86</v>
      </c>
      <c r="H576" s="42"/>
      <c r="I576" s="42"/>
    </row>
    <row r="577" spans="1:9" x14ac:dyDescent="0.2">
      <c r="A577" s="38">
        <v>576</v>
      </c>
      <c r="B577" s="39" t="s">
        <v>837</v>
      </c>
      <c r="C577" s="39" t="s">
        <v>480</v>
      </c>
      <c r="D577" s="40">
        <v>44729</v>
      </c>
      <c r="E577" s="38" t="s">
        <v>541</v>
      </c>
      <c r="F577" s="44">
        <v>924967</v>
      </c>
      <c r="G577" s="42">
        <f t="shared" si="13"/>
        <v>154161.17000000001</v>
      </c>
      <c r="H577" s="42"/>
      <c r="I577" s="42"/>
    </row>
    <row r="578" spans="1:9" x14ac:dyDescent="0.2">
      <c r="A578" s="20">
        <v>577</v>
      </c>
      <c r="B578" s="21" t="s">
        <v>838</v>
      </c>
      <c r="C578" s="21" t="s">
        <v>480</v>
      </c>
      <c r="D578" s="22"/>
      <c r="E578" s="20"/>
      <c r="F578" s="23">
        <v>1315442.6000000001</v>
      </c>
      <c r="G578" s="24">
        <f>G579</f>
        <v>219240.43</v>
      </c>
      <c r="H578" s="24">
        <v>219240.43</v>
      </c>
      <c r="I578" s="24">
        <f t="shared" ref="I578:I638" si="14">G578-H578</f>
        <v>0</v>
      </c>
    </row>
    <row r="579" spans="1:9" x14ac:dyDescent="0.2">
      <c r="A579" s="33">
        <v>578</v>
      </c>
      <c r="B579" s="34" t="s">
        <v>839</v>
      </c>
      <c r="C579" s="34" t="s">
        <v>480</v>
      </c>
      <c r="D579" s="35"/>
      <c r="E579" s="33"/>
      <c r="F579" s="43">
        <v>1315442.6000000001</v>
      </c>
      <c r="G579" s="37">
        <f>G580</f>
        <v>219240.43</v>
      </c>
      <c r="H579" s="37">
        <v>0</v>
      </c>
      <c r="I579" s="37"/>
    </row>
    <row r="580" spans="1:9" x14ac:dyDescent="0.2">
      <c r="A580" s="38">
        <v>579</v>
      </c>
      <c r="B580" s="39" t="s">
        <v>840</v>
      </c>
      <c r="C580" s="39" t="s">
        <v>480</v>
      </c>
      <c r="D580" s="40">
        <v>44739</v>
      </c>
      <c r="E580" s="38" t="s">
        <v>541</v>
      </c>
      <c r="F580" s="44">
        <v>1315442.6000000001</v>
      </c>
      <c r="G580" s="42">
        <f>IF($C580="РОССИЯ",IF(E580&gt;2018,ROUND(F580/120*20,2),ROUND(F580/118*18,2)),IF(C580="","Ошибка (нет страны рег.)",0))</f>
        <v>219240.43</v>
      </c>
      <c r="H580" s="42"/>
      <c r="I580" s="42"/>
    </row>
    <row r="581" spans="1:9" x14ac:dyDescent="0.2">
      <c r="A581" s="20">
        <v>580</v>
      </c>
      <c r="B581" s="21" t="s">
        <v>266</v>
      </c>
      <c r="C581" s="21" t="s">
        <v>480</v>
      </c>
      <c r="D581" s="22"/>
      <c r="E581" s="20"/>
      <c r="F581" s="26">
        <v>83.02</v>
      </c>
      <c r="G581" s="24">
        <f>G582</f>
        <v>13.84</v>
      </c>
      <c r="H581" s="24">
        <v>13.84</v>
      </c>
      <c r="I581" s="24">
        <f t="shared" si="14"/>
        <v>0</v>
      </c>
    </row>
    <row r="582" spans="1:9" x14ac:dyDescent="0.2">
      <c r="A582" s="33">
        <v>581</v>
      </c>
      <c r="B582" s="34" t="s">
        <v>267</v>
      </c>
      <c r="C582" s="34" t="s">
        <v>480</v>
      </c>
      <c r="D582" s="35"/>
      <c r="E582" s="33"/>
      <c r="F582" s="36">
        <v>83.02</v>
      </c>
      <c r="G582" s="37">
        <f>G583</f>
        <v>13.84</v>
      </c>
      <c r="H582" s="37">
        <v>0</v>
      </c>
      <c r="I582" s="37"/>
    </row>
    <row r="583" spans="1:9" x14ac:dyDescent="0.2">
      <c r="A583" s="38">
        <v>582</v>
      </c>
      <c r="B583" s="39" t="s">
        <v>841</v>
      </c>
      <c r="C583" s="39" t="s">
        <v>480</v>
      </c>
      <c r="D583" s="40">
        <v>44403</v>
      </c>
      <c r="E583" s="38" t="s">
        <v>531</v>
      </c>
      <c r="F583" s="41">
        <v>83.02</v>
      </c>
      <c r="G583" s="42">
        <f>IF($C583="РОССИЯ",IF(E583&gt;2018,ROUND(F583/120*20,2),ROUND(F583/118*18,2)),IF(C583="","Ошибка (нет страны рег.)",0))</f>
        <v>13.84</v>
      </c>
      <c r="H583" s="42"/>
      <c r="I583" s="42"/>
    </row>
    <row r="584" spans="1:9" x14ac:dyDescent="0.2">
      <c r="A584" s="20">
        <v>583</v>
      </c>
      <c r="B584" s="21" t="s">
        <v>268</v>
      </c>
      <c r="C584" s="21" t="s">
        <v>480</v>
      </c>
      <c r="D584" s="22"/>
      <c r="E584" s="20"/>
      <c r="F584" s="26">
        <v>0.04</v>
      </c>
      <c r="G584" s="24">
        <f>G585</f>
        <v>0.01</v>
      </c>
      <c r="H584" s="24">
        <v>0.01</v>
      </c>
      <c r="I584" s="24">
        <f t="shared" si="14"/>
        <v>0</v>
      </c>
    </row>
    <row r="585" spans="1:9" x14ac:dyDescent="0.2">
      <c r="A585" s="33">
        <v>584</v>
      </c>
      <c r="B585" s="34" t="s">
        <v>269</v>
      </c>
      <c r="C585" s="34" t="s">
        <v>480</v>
      </c>
      <c r="D585" s="35"/>
      <c r="E585" s="33"/>
      <c r="F585" s="36">
        <v>0.04</v>
      </c>
      <c r="G585" s="37">
        <f>G586</f>
        <v>0.01</v>
      </c>
      <c r="H585" s="37">
        <v>0</v>
      </c>
      <c r="I585" s="37"/>
    </row>
    <row r="586" spans="1:9" x14ac:dyDescent="0.2">
      <c r="A586" s="38">
        <v>585</v>
      </c>
      <c r="B586" s="39" t="s">
        <v>842</v>
      </c>
      <c r="C586" s="39" t="s">
        <v>480</v>
      </c>
      <c r="D586" s="40">
        <v>44259</v>
      </c>
      <c r="E586" s="38" t="s">
        <v>531</v>
      </c>
      <c r="F586" s="41">
        <v>0.04</v>
      </c>
      <c r="G586" s="42">
        <f>IF($C586="РОССИЯ",IF(E586&gt;2018,ROUND(F586/120*20,2),ROUND(F586/118*18,2)),IF(C586="","Ошибка (нет страны рег.)",0))</f>
        <v>0.01</v>
      </c>
      <c r="H586" s="42"/>
      <c r="I586" s="42"/>
    </row>
    <row r="587" spans="1:9" x14ac:dyDescent="0.2">
      <c r="A587" s="20">
        <v>586</v>
      </c>
      <c r="B587" s="21" t="s">
        <v>496</v>
      </c>
      <c r="C587" s="21" t="s">
        <v>480</v>
      </c>
      <c r="D587" s="22"/>
      <c r="E587" s="20"/>
      <c r="F587" s="23">
        <v>44149910.68</v>
      </c>
      <c r="G587" s="24">
        <f>G588</f>
        <v>7358318.4499999993</v>
      </c>
      <c r="H587" s="24">
        <v>7358318.75</v>
      </c>
      <c r="I587" s="24">
        <f t="shared" si="14"/>
        <v>-0.30000000074505806</v>
      </c>
    </row>
    <row r="588" spans="1:9" x14ac:dyDescent="0.2">
      <c r="A588" s="33">
        <v>587</v>
      </c>
      <c r="B588" s="34" t="s">
        <v>497</v>
      </c>
      <c r="C588" s="34" t="s">
        <v>480</v>
      </c>
      <c r="D588" s="35"/>
      <c r="E588" s="33"/>
      <c r="F588" s="43">
        <v>44149910.68</v>
      </c>
      <c r="G588" s="37">
        <f>SUM(G589:G596)</f>
        <v>7358318.4499999993</v>
      </c>
      <c r="H588" s="37">
        <v>0</v>
      </c>
      <c r="I588" s="37"/>
    </row>
    <row r="589" spans="1:9" x14ac:dyDescent="0.2">
      <c r="A589" s="38">
        <v>588</v>
      </c>
      <c r="B589" s="39" t="s">
        <v>843</v>
      </c>
      <c r="C589" s="39" t="s">
        <v>480</v>
      </c>
      <c r="D589" s="40">
        <v>44624</v>
      </c>
      <c r="E589" s="38" t="s">
        <v>541</v>
      </c>
      <c r="F589" s="44">
        <v>13523419.720000001</v>
      </c>
      <c r="G589" s="42">
        <f t="shared" ref="G589:G596" si="15">IF($C589="РОССИЯ",IF(E589&gt;2018,ROUND(F589/120*20,2),ROUND(F589/118*18,2)),IF(C589="","Ошибка (нет страны рег.)",0))</f>
        <v>2253903.29</v>
      </c>
      <c r="H589" s="42"/>
      <c r="I589" s="42"/>
    </row>
    <row r="590" spans="1:9" x14ac:dyDescent="0.2">
      <c r="A590" s="38">
        <v>589</v>
      </c>
      <c r="B590" s="39" t="s">
        <v>844</v>
      </c>
      <c r="C590" s="39" t="s">
        <v>480</v>
      </c>
      <c r="D590" s="40">
        <v>44624</v>
      </c>
      <c r="E590" s="38" t="s">
        <v>541</v>
      </c>
      <c r="F590" s="44">
        <v>12596212.4</v>
      </c>
      <c r="G590" s="42">
        <f t="shared" si="15"/>
        <v>2099368.73</v>
      </c>
      <c r="H590" s="42"/>
      <c r="I590" s="42"/>
    </row>
    <row r="591" spans="1:9" x14ac:dyDescent="0.2">
      <c r="A591" s="38">
        <v>590</v>
      </c>
      <c r="B591" s="39" t="s">
        <v>845</v>
      </c>
      <c r="C591" s="39" t="s">
        <v>480</v>
      </c>
      <c r="D591" s="40">
        <v>44718</v>
      </c>
      <c r="E591" s="38" t="s">
        <v>541</v>
      </c>
      <c r="F591" s="44">
        <v>3600000</v>
      </c>
      <c r="G591" s="42">
        <f t="shared" si="15"/>
        <v>600000</v>
      </c>
      <c r="H591" s="42"/>
      <c r="I591" s="42"/>
    </row>
    <row r="592" spans="1:9" x14ac:dyDescent="0.2">
      <c r="A592" s="38">
        <v>591</v>
      </c>
      <c r="B592" s="39" t="s">
        <v>846</v>
      </c>
      <c r="C592" s="39" t="s">
        <v>480</v>
      </c>
      <c r="D592" s="40">
        <v>44736</v>
      </c>
      <c r="E592" s="38" t="s">
        <v>541</v>
      </c>
      <c r="F592" s="44">
        <v>2000000</v>
      </c>
      <c r="G592" s="42">
        <f t="shared" si="15"/>
        <v>333333.33</v>
      </c>
      <c r="H592" s="42"/>
      <c r="I592" s="42"/>
    </row>
    <row r="593" spans="1:9" x14ac:dyDescent="0.2">
      <c r="A593" s="38">
        <v>592</v>
      </c>
      <c r="B593" s="39" t="s">
        <v>847</v>
      </c>
      <c r="C593" s="39" t="s">
        <v>480</v>
      </c>
      <c r="D593" s="40">
        <v>44740</v>
      </c>
      <c r="E593" s="38" t="s">
        <v>541</v>
      </c>
      <c r="F593" s="44">
        <v>9430368.8399999999</v>
      </c>
      <c r="G593" s="42">
        <f t="shared" si="15"/>
        <v>1571728.14</v>
      </c>
      <c r="H593" s="42"/>
      <c r="I593" s="42"/>
    </row>
    <row r="594" spans="1:9" x14ac:dyDescent="0.2">
      <c r="A594" s="38">
        <v>593</v>
      </c>
      <c r="B594" s="39" t="s">
        <v>848</v>
      </c>
      <c r="C594" s="39" t="s">
        <v>480</v>
      </c>
      <c r="D594" s="40">
        <v>44740</v>
      </c>
      <c r="E594" s="38" t="s">
        <v>541</v>
      </c>
      <c r="F594" s="44">
        <v>1679756.37</v>
      </c>
      <c r="G594" s="42">
        <f t="shared" si="15"/>
        <v>279959.40000000002</v>
      </c>
      <c r="H594" s="42"/>
      <c r="I594" s="42"/>
    </row>
    <row r="595" spans="1:9" x14ac:dyDescent="0.2">
      <c r="A595" s="38">
        <v>594</v>
      </c>
      <c r="B595" s="39" t="s">
        <v>849</v>
      </c>
      <c r="C595" s="39" t="s">
        <v>480</v>
      </c>
      <c r="D595" s="40">
        <v>44680</v>
      </c>
      <c r="E595" s="38" t="s">
        <v>541</v>
      </c>
      <c r="F595" s="41">
        <v>0.04</v>
      </c>
      <c r="G595" s="42">
        <f t="shared" si="15"/>
        <v>0.01</v>
      </c>
      <c r="H595" s="42"/>
      <c r="I595" s="42"/>
    </row>
    <row r="596" spans="1:9" x14ac:dyDescent="0.2">
      <c r="A596" s="38">
        <v>595</v>
      </c>
      <c r="B596" s="39" t="s">
        <v>850</v>
      </c>
      <c r="C596" s="39" t="s">
        <v>480</v>
      </c>
      <c r="D596" s="40">
        <v>44740</v>
      </c>
      <c r="E596" s="38" t="s">
        <v>541</v>
      </c>
      <c r="F596" s="44">
        <v>1320153.31</v>
      </c>
      <c r="G596" s="42">
        <f t="shared" si="15"/>
        <v>220025.55</v>
      </c>
      <c r="H596" s="42"/>
      <c r="I596" s="42"/>
    </row>
    <row r="597" spans="1:9" x14ac:dyDescent="0.2">
      <c r="A597" s="20">
        <v>596</v>
      </c>
      <c r="B597" s="21" t="s">
        <v>270</v>
      </c>
      <c r="C597" s="21" t="s">
        <v>480</v>
      </c>
      <c r="D597" s="22"/>
      <c r="E597" s="20"/>
      <c r="F597" s="23">
        <v>21001.29</v>
      </c>
      <c r="G597" s="24">
        <f>G598</f>
        <v>3500.22</v>
      </c>
      <c r="H597" s="24">
        <v>3500.22</v>
      </c>
      <c r="I597" s="24">
        <f t="shared" si="14"/>
        <v>0</v>
      </c>
    </row>
    <row r="598" spans="1:9" x14ac:dyDescent="0.2">
      <c r="A598" s="33">
        <v>597</v>
      </c>
      <c r="B598" s="34" t="s">
        <v>271</v>
      </c>
      <c r="C598" s="34" t="s">
        <v>480</v>
      </c>
      <c r="D598" s="35"/>
      <c r="E598" s="33"/>
      <c r="F598" s="43">
        <v>21001.29</v>
      </c>
      <c r="G598" s="37">
        <f>G599</f>
        <v>3500.22</v>
      </c>
      <c r="H598" s="37">
        <v>0</v>
      </c>
      <c r="I598" s="37"/>
    </row>
    <row r="599" spans="1:9" x14ac:dyDescent="0.2">
      <c r="A599" s="38">
        <v>598</v>
      </c>
      <c r="B599" s="39" t="s">
        <v>851</v>
      </c>
      <c r="C599" s="39" t="s">
        <v>480</v>
      </c>
      <c r="D599" s="40">
        <v>44293</v>
      </c>
      <c r="E599" s="38" t="s">
        <v>531</v>
      </c>
      <c r="F599" s="44">
        <v>21001.29</v>
      </c>
      <c r="G599" s="42">
        <f>IF($C599="РОССИЯ",IF(E599&gt;2018,ROUND(F599/120*20,2),ROUND(F599/118*18,2)),IF(C599="","Ошибка (нет страны рег.)",0))</f>
        <v>3500.22</v>
      </c>
      <c r="H599" s="42"/>
      <c r="I599" s="42"/>
    </row>
    <row r="600" spans="1:9" x14ac:dyDescent="0.2">
      <c r="A600" s="20">
        <v>599</v>
      </c>
      <c r="B600" s="21" t="s">
        <v>272</v>
      </c>
      <c r="C600" s="21" t="s">
        <v>480</v>
      </c>
      <c r="D600" s="22"/>
      <c r="E600" s="20"/>
      <c r="F600" s="23">
        <v>50678.9</v>
      </c>
      <c r="G600" s="24">
        <f>G601</f>
        <v>7730.68</v>
      </c>
      <c r="H600" s="24">
        <v>7730.69</v>
      </c>
      <c r="I600" s="24">
        <f t="shared" si="14"/>
        <v>-9.999999999308784E-3</v>
      </c>
    </row>
    <row r="601" spans="1:9" x14ac:dyDescent="0.2">
      <c r="A601" s="33">
        <v>600</v>
      </c>
      <c r="B601" s="34" t="s">
        <v>273</v>
      </c>
      <c r="C601" s="34" t="s">
        <v>480</v>
      </c>
      <c r="D601" s="35"/>
      <c r="E601" s="33"/>
      <c r="F601" s="43">
        <v>50678.9</v>
      </c>
      <c r="G601" s="37">
        <f>G602</f>
        <v>7730.68</v>
      </c>
      <c r="H601" s="37">
        <v>0</v>
      </c>
      <c r="I601" s="37"/>
    </row>
    <row r="602" spans="1:9" x14ac:dyDescent="0.2">
      <c r="A602" s="38">
        <v>601</v>
      </c>
      <c r="B602" s="39" t="s">
        <v>852</v>
      </c>
      <c r="C602" s="39" t="s">
        <v>480</v>
      </c>
      <c r="D602" s="40">
        <v>43245</v>
      </c>
      <c r="E602" s="38">
        <v>2018</v>
      </c>
      <c r="F602" s="44">
        <v>50678.9</v>
      </c>
      <c r="G602" s="42">
        <f>IF($C602="РОССИЯ",IF(E602&gt;2018,ROUND(F602/120*20,2),ROUND(F602/118*18,2)),IF(C602="","Ошибка (нет страны рег.)",0))</f>
        <v>7730.68</v>
      </c>
      <c r="H602" s="42"/>
      <c r="I602" s="42"/>
    </row>
    <row r="603" spans="1:9" x14ac:dyDescent="0.2">
      <c r="A603" s="20">
        <v>602</v>
      </c>
      <c r="B603" s="21" t="s">
        <v>274</v>
      </c>
      <c r="C603" s="21" t="s">
        <v>480</v>
      </c>
      <c r="D603" s="22"/>
      <c r="E603" s="20"/>
      <c r="F603" s="23">
        <v>18587667.879999999</v>
      </c>
      <c r="G603" s="24">
        <f>G604+G614+G616+G619+G622</f>
        <v>3097944.65</v>
      </c>
      <c r="H603" s="24">
        <v>3097944.79</v>
      </c>
      <c r="I603" s="24">
        <f t="shared" si="14"/>
        <v>-0.14000000013038516</v>
      </c>
    </row>
    <row r="604" spans="1:9" x14ac:dyDescent="0.2">
      <c r="A604" s="33">
        <v>603</v>
      </c>
      <c r="B604" s="34" t="s">
        <v>275</v>
      </c>
      <c r="C604" s="34" t="s">
        <v>480</v>
      </c>
      <c r="D604" s="35"/>
      <c r="E604" s="33"/>
      <c r="F604" s="43">
        <v>4584577.3600000003</v>
      </c>
      <c r="G604" s="37">
        <f>SUM(G605:G613)</f>
        <v>764096.23</v>
      </c>
      <c r="H604" s="37">
        <v>0</v>
      </c>
      <c r="I604" s="37"/>
    </row>
    <row r="605" spans="1:9" x14ac:dyDescent="0.2">
      <c r="A605" s="38">
        <v>604</v>
      </c>
      <c r="B605" s="39" t="s">
        <v>853</v>
      </c>
      <c r="C605" s="39" t="s">
        <v>480</v>
      </c>
      <c r="D605" s="40">
        <v>44727</v>
      </c>
      <c r="E605" s="38" t="s">
        <v>541</v>
      </c>
      <c r="F605" s="44">
        <v>968275.01</v>
      </c>
      <c r="G605" s="42">
        <f t="shared" ref="G605:G613" si="16">IF($C605="РОССИЯ",IF(E605&gt;2018,ROUND(F605/120*20,2),ROUND(F605/118*18,2)),IF(C605="","Ошибка (нет страны рег.)",0))</f>
        <v>161379.17000000001</v>
      </c>
      <c r="H605" s="42"/>
      <c r="I605" s="42"/>
    </row>
    <row r="606" spans="1:9" x14ac:dyDescent="0.2">
      <c r="A606" s="38">
        <v>605</v>
      </c>
      <c r="B606" s="39" t="s">
        <v>854</v>
      </c>
      <c r="C606" s="39" t="s">
        <v>480</v>
      </c>
      <c r="D606" s="40">
        <v>44707</v>
      </c>
      <c r="E606" s="38" t="s">
        <v>541</v>
      </c>
      <c r="F606" s="44">
        <v>184301.1</v>
      </c>
      <c r="G606" s="42">
        <f t="shared" si="16"/>
        <v>30716.85</v>
      </c>
      <c r="H606" s="42"/>
      <c r="I606" s="42"/>
    </row>
    <row r="607" spans="1:9" x14ac:dyDescent="0.2">
      <c r="A607" s="38">
        <v>606</v>
      </c>
      <c r="B607" s="39" t="s">
        <v>855</v>
      </c>
      <c r="C607" s="39" t="s">
        <v>480</v>
      </c>
      <c r="D607" s="40">
        <v>44740</v>
      </c>
      <c r="E607" s="38" t="s">
        <v>541</v>
      </c>
      <c r="F607" s="44">
        <v>314839.26</v>
      </c>
      <c r="G607" s="42">
        <f t="shared" si="16"/>
        <v>52473.21</v>
      </c>
      <c r="H607" s="42"/>
      <c r="I607" s="42"/>
    </row>
    <row r="608" spans="1:9" x14ac:dyDescent="0.2">
      <c r="A608" s="38">
        <v>607</v>
      </c>
      <c r="B608" s="39" t="s">
        <v>856</v>
      </c>
      <c r="C608" s="39" t="s">
        <v>480</v>
      </c>
      <c r="D608" s="40">
        <v>44735</v>
      </c>
      <c r="E608" s="38" t="s">
        <v>541</v>
      </c>
      <c r="F608" s="44">
        <v>772283.79</v>
      </c>
      <c r="G608" s="42">
        <f t="shared" si="16"/>
        <v>128713.97</v>
      </c>
      <c r="H608" s="42"/>
      <c r="I608" s="42"/>
    </row>
    <row r="609" spans="1:9" x14ac:dyDescent="0.2">
      <c r="A609" s="38">
        <v>608</v>
      </c>
      <c r="B609" s="39" t="s">
        <v>857</v>
      </c>
      <c r="C609" s="39" t="s">
        <v>480</v>
      </c>
      <c r="D609" s="40">
        <v>44735</v>
      </c>
      <c r="E609" s="38" t="s">
        <v>541</v>
      </c>
      <c r="F609" s="44">
        <v>477598.44</v>
      </c>
      <c r="G609" s="42">
        <f t="shared" si="16"/>
        <v>79599.740000000005</v>
      </c>
      <c r="H609" s="42"/>
      <c r="I609" s="42"/>
    </row>
    <row r="610" spans="1:9" x14ac:dyDescent="0.2">
      <c r="A610" s="38">
        <v>609</v>
      </c>
      <c r="B610" s="39" t="s">
        <v>858</v>
      </c>
      <c r="C610" s="39" t="s">
        <v>480</v>
      </c>
      <c r="D610" s="40">
        <v>44740</v>
      </c>
      <c r="E610" s="38" t="s">
        <v>541</v>
      </c>
      <c r="F610" s="44">
        <v>5030.6400000000003</v>
      </c>
      <c r="G610" s="42">
        <f t="shared" si="16"/>
        <v>838.44</v>
      </c>
      <c r="H610" s="42"/>
      <c r="I610" s="42"/>
    </row>
    <row r="611" spans="1:9" x14ac:dyDescent="0.2">
      <c r="A611" s="38">
        <v>610</v>
      </c>
      <c r="B611" s="39" t="s">
        <v>859</v>
      </c>
      <c r="C611" s="39" t="s">
        <v>480</v>
      </c>
      <c r="D611" s="40">
        <v>44651</v>
      </c>
      <c r="E611" s="38" t="s">
        <v>541</v>
      </c>
      <c r="F611" s="44">
        <v>898726.39</v>
      </c>
      <c r="G611" s="42">
        <f t="shared" si="16"/>
        <v>149787.73000000001</v>
      </c>
      <c r="H611" s="42"/>
      <c r="I611" s="42"/>
    </row>
    <row r="612" spans="1:9" x14ac:dyDescent="0.2">
      <c r="A612" s="38">
        <v>611</v>
      </c>
      <c r="B612" s="39" t="s">
        <v>860</v>
      </c>
      <c r="C612" s="39" t="s">
        <v>480</v>
      </c>
      <c r="D612" s="40">
        <v>44742</v>
      </c>
      <c r="E612" s="38" t="s">
        <v>541</v>
      </c>
      <c r="F612" s="44">
        <v>888332.4</v>
      </c>
      <c r="G612" s="42">
        <f t="shared" si="16"/>
        <v>148055.4</v>
      </c>
      <c r="H612" s="42"/>
      <c r="I612" s="42"/>
    </row>
    <row r="613" spans="1:9" x14ac:dyDescent="0.2">
      <c r="A613" s="38">
        <v>612</v>
      </c>
      <c r="B613" s="39" t="s">
        <v>860</v>
      </c>
      <c r="C613" s="39" t="s">
        <v>480</v>
      </c>
      <c r="D613" s="40">
        <v>44742</v>
      </c>
      <c r="E613" s="38" t="s">
        <v>541</v>
      </c>
      <c r="F613" s="44">
        <v>75190.33</v>
      </c>
      <c r="G613" s="42">
        <f t="shared" si="16"/>
        <v>12531.72</v>
      </c>
      <c r="H613" s="42"/>
      <c r="I613" s="42"/>
    </row>
    <row r="614" spans="1:9" x14ac:dyDescent="0.2">
      <c r="A614" s="33">
        <v>613</v>
      </c>
      <c r="B614" s="34" t="s">
        <v>276</v>
      </c>
      <c r="C614" s="34" t="s">
        <v>480</v>
      </c>
      <c r="D614" s="35"/>
      <c r="E614" s="33"/>
      <c r="F614" s="43">
        <v>1367919.72</v>
      </c>
      <c r="G614" s="37">
        <f>G615</f>
        <v>227986.62</v>
      </c>
      <c r="H614" s="37">
        <v>0</v>
      </c>
      <c r="I614" s="37"/>
    </row>
    <row r="615" spans="1:9" x14ac:dyDescent="0.2">
      <c r="A615" s="38">
        <v>614</v>
      </c>
      <c r="B615" s="39" t="s">
        <v>861</v>
      </c>
      <c r="C615" s="39" t="s">
        <v>480</v>
      </c>
      <c r="D615" s="40">
        <v>44631</v>
      </c>
      <c r="E615" s="38" t="s">
        <v>541</v>
      </c>
      <c r="F615" s="44">
        <v>1367919.72</v>
      </c>
      <c r="G615" s="42">
        <f>IF($C615="РОССИЯ",IF(E615&gt;2018,ROUND(F615/120*20,2),ROUND(F615/118*18,2)),IF(C615="","Ошибка (нет страны рег.)",0))</f>
        <v>227986.62</v>
      </c>
      <c r="H615" s="42"/>
      <c r="I615" s="42"/>
    </row>
    <row r="616" spans="1:9" x14ac:dyDescent="0.2">
      <c r="A616" s="33">
        <v>615</v>
      </c>
      <c r="B616" s="34" t="s">
        <v>862</v>
      </c>
      <c r="C616" s="34" t="s">
        <v>480</v>
      </c>
      <c r="D616" s="35"/>
      <c r="E616" s="33"/>
      <c r="F616" s="43">
        <v>6348005.3099999996</v>
      </c>
      <c r="G616" s="37">
        <f>SUM(G617:G618)</f>
        <v>1058000.8799999999</v>
      </c>
      <c r="H616" s="37">
        <v>0</v>
      </c>
      <c r="I616" s="37"/>
    </row>
    <row r="617" spans="1:9" x14ac:dyDescent="0.2">
      <c r="A617" s="38">
        <v>616</v>
      </c>
      <c r="B617" s="39" t="s">
        <v>863</v>
      </c>
      <c r="C617" s="39" t="s">
        <v>480</v>
      </c>
      <c r="D617" s="40">
        <v>44705</v>
      </c>
      <c r="E617" s="38" t="s">
        <v>541</v>
      </c>
      <c r="F617" s="44">
        <v>3174002</v>
      </c>
      <c r="G617" s="42">
        <f>IF($C617="РОССИЯ",IF(E617&gt;2018,ROUND(F617/120*20,2),ROUND(F617/118*18,2)),IF(C617="","Ошибка (нет страны рег.)",0))</f>
        <v>529000.32999999996</v>
      </c>
      <c r="H617" s="42"/>
      <c r="I617" s="42"/>
    </row>
    <row r="618" spans="1:9" x14ac:dyDescent="0.2">
      <c r="A618" s="38">
        <v>617</v>
      </c>
      <c r="B618" s="39" t="s">
        <v>864</v>
      </c>
      <c r="C618" s="39" t="s">
        <v>480</v>
      </c>
      <c r="D618" s="40">
        <v>44740</v>
      </c>
      <c r="E618" s="38" t="s">
        <v>541</v>
      </c>
      <c r="F618" s="44">
        <v>3174003.31</v>
      </c>
      <c r="G618" s="42">
        <f>IF($C618="РОССИЯ",IF(E618&gt;2018,ROUND(F618/120*20,2),ROUND(F618/118*18,2)),IF(C618="","Ошибка (нет страны рег.)",0))</f>
        <v>529000.55000000005</v>
      </c>
      <c r="H618" s="42"/>
      <c r="I618" s="42"/>
    </row>
    <row r="619" spans="1:9" x14ac:dyDescent="0.2">
      <c r="A619" s="33">
        <v>618</v>
      </c>
      <c r="B619" s="34" t="s">
        <v>865</v>
      </c>
      <c r="C619" s="34" t="s">
        <v>480</v>
      </c>
      <c r="D619" s="35"/>
      <c r="E619" s="33"/>
      <c r="F619" s="43">
        <v>5367252.99</v>
      </c>
      <c r="G619" s="37">
        <f>SUM(G620:G621)</f>
        <v>894542.16999999993</v>
      </c>
      <c r="H619" s="37">
        <v>0</v>
      </c>
      <c r="I619" s="37"/>
    </row>
    <row r="620" spans="1:9" x14ac:dyDescent="0.2">
      <c r="A620" s="38">
        <v>619</v>
      </c>
      <c r="B620" s="39" t="s">
        <v>866</v>
      </c>
      <c r="C620" s="39" t="s">
        <v>480</v>
      </c>
      <c r="D620" s="40">
        <v>44726</v>
      </c>
      <c r="E620" s="38" t="s">
        <v>541</v>
      </c>
      <c r="F620" s="44">
        <v>1945368.94</v>
      </c>
      <c r="G620" s="42">
        <f>IF($C620="РОССИЯ",IF(E620&gt;2018,ROUND(F620/120*20,2),ROUND(F620/118*18,2)),IF(C620="","Ошибка (нет страны рег.)",0))</f>
        <v>324228.15999999997</v>
      </c>
      <c r="H620" s="42"/>
      <c r="I620" s="42"/>
    </row>
    <row r="621" spans="1:9" x14ac:dyDescent="0.2">
      <c r="A621" s="38">
        <v>620</v>
      </c>
      <c r="B621" s="39" t="s">
        <v>867</v>
      </c>
      <c r="C621" s="39" t="s">
        <v>480</v>
      </c>
      <c r="D621" s="40">
        <v>44733</v>
      </c>
      <c r="E621" s="38" t="s">
        <v>541</v>
      </c>
      <c r="F621" s="44">
        <v>3421884.05</v>
      </c>
      <c r="G621" s="42">
        <f>IF($C621="РОССИЯ",IF(E621&gt;2018,ROUND(F621/120*20,2),ROUND(F621/118*18,2)),IF(C621="","Ошибка (нет страны рег.)",0))</f>
        <v>570314.01</v>
      </c>
      <c r="H621" s="42"/>
      <c r="I621" s="42"/>
    </row>
    <row r="622" spans="1:9" x14ac:dyDescent="0.2">
      <c r="A622" s="33">
        <v>621</v>
      </c>
      <c r="B622" s="34" t="s">
        <v>868</v>
      </c>
      <c r="C622" s="34" t="s">
        <v>480</v>
      </c>
      <c r="D622" s="35"/>
      <c r="E622" s="33"/>
      <c r="F622" s="43">
        <v>919912.5</v>
      </c>
      <c r="G622" s="37">
        <f>G623</f>
        <v>153318.75</v>
      </c>
      <c r="H622" s="37">
        <v>0</v>
      </c>
      <c r="I622" s="37"/>
    </row>
    <row r="623" spans="1:9" x14ac:dyDescent="0.2">
      <c r="A623" s="38">
        <v>622</v>
      </c>
      <c r="B623" s="39" t="s">
        <v>869</v>
      </c>
      <c r="C623" s="39" t="s">
        <v>480</v>
      </c>
      <c r="D623" s="40">
        <v>44742</v>
      </c>
      <c r="E623" s="38" t="s">
        <v>541</v>
      </c>
      <c r="F623" s="44">
        <v>919912.5</v>
      </c>
      <c r="G623" s="42">
        <f>IF($C623="РОССИЯ",IF(E623&gt;2018,ROUND(F623/120*20,2),ROUND(F623/118*18,2)),IF(C623="","Ошибка (нет страны рег.)",0))</f>
        <v>153318.75</v>
      </c>
      <c r="H623" s="42"/>
      <c r="I623" s="42"/>
    </row>
    <row r="624" spans="1:9" x14ac:dyDescent="0.2">
      <c r="A624" s="20">
        <v>623</v>
      </c>
      <c r="B624" s="21" t="s">
        <v>277</v>
      </c>
      <c r="C624" s="21" t="s">
        <v>480</v>
      </c>
      <c r="D624" s="22"/>
      <c r="E624" s="20"/>
      <c r="F624" s="26">
        <v>3.17</v>
      </c>
      <c r="G624" s="24">
        <f>G625</f>
        <v>0.53</v>
      </c>
      <c r="H624" s="24">
        <v>0.53</v>
      </c>
      <c r="I624" s="24">
        <f t="shared" si="14"/>
        <v>0</v>
      </c>
    </row>
    <row r="625" spans="1:9" x14ac:dyDescent="0.2">
      <c r="A625" s="33">
        <v>624</v>
      </c>
      <c r="B625" s="34" t="s">
        <v>36</v>
      </c>
      <c r="C625" s="34" t="s">
        <v>480</v>
      </c>
      <c r="D625" s="35"/>
      <c r="E625" s="33"/>
      <c r="F625" s="36">
        <v>3.17</v>
      </c>
      <c r="G625" s="37">
        <f>G626</f>
        <v>0.53</v>
      </c>
      <c r="H625" s="37">
        <v>0</v>
      </c>
      <c r="I625" s="37"/>
    </row>
    <row r="626" spans="1:9" x14ac:dyDescent="0.2">
      <c r="A626" s="38">
        <v>625</v>
      </c>
      <c r="B626" s="39" t="s">
        <v>870</v>
      </c>
      <c r="C626" s="39" t="s">
        <v>480</v>
      </c>
      <c r="D626" s="40">
        <v>43810</v>
      </c>
      <c r="E626" s="38" t="s">
        <v>538</v>
      </c>
      <c r="F626" s="41">
        <v>3.17</v>
      </c>
      <c r="G626" s="42">
        <f>IF($C626="РОССИЯ",IF(E626&gt;2018,ROUND(F626/120*20,2),ROUND(F626/118*18,2)),IF(C626="","Ошибка (нет страны рег.)",0))</f>
        <v>0.53</v>
      </c>
      <c r="H626" s="42"/>
      <c r="I626" s="42"/>
    </row>
    <row r="627" spans="1:9" x14ac:dyDescent="0.2">
      <c r="A627" s="20">
        <v>626</v>
      </c>
      <c r="B627" s="21" t="s">
        <v>278</v>
      </c>
      <c r="C627" s="21" t="s">
        <v>480</v>
      </c>
      <c r="D627" s="22"/>
      <c r="E627" s="20"/>
      <c r="F627" s="23">
        <v>5962134.6200000001</v>
      </c>
      <c r="G627" s="24">
        <f>G628+G630+G632</f>
        <v>993689.11</v>
      </c>
      <c r="H627" s="24">
        <v>993689.11</v>
      </c>
      <c r="I627" s="24">
        <f t="shared" si="14"/>
        <v>0</v>
      </c>
    </row>
    <row r="628" spans="1:9" x14ac:dyDescent="0.2">
      <c r="A628" s="33">
        <v>627</v>
      </c>
      <c r="B628" s="34" t="s">
        <v>279</v>
      </c>
      <c r="C628" s="34" t="s">
        <v>480</v>
      </c>
      <c r="D628" s="35"/>
      <c r="E628" s="33"/>
      <c r="F628" s="36">
        <v>276.77999999999997</v>
      </c>
      <c r="G628" s="37">
        <f>G629</f>
        <v>46.13</v>
      </c>
      <c r="H628" s="37">
        <v>0</v>
      </c>
      <c r="I628" s="37"/>
    </row>
    <row r="629" spans="1:9" x14ac:dyDescent="0.2">
      <c r="A629" s="38">
        <v>628</v>
      </c>
      <c r="B629" s="39" t="s">
        <v>871</v>
      </c>
      <c r="C629" s="39" t="s">
        <v>480</v>
      </c>
      <c r="D629" s="40">
        <v>44194</v>
      </c>
      <c r="E629" s="38" t="s">
        <v>533</v>
      </c>
      <c r="F629" s="41">
        <v>276.77999999999997</v>
      </c>
      <c r="G629" s="42">
        <f>IF($C629="РОССИЯ",IF(E629&gt;2018,ROUND(F629/120*20,2),ROUND(F629/118*18,2)),IF(C629="","Ошибка (нет страны рег.)",0))</f>
        <v>46.13</v>
      </c>
      <c r="H629" s="42"/>
      <c r="I629" s="42"/>
    </row>
    <row r="630" spans="1:9" x14ac:dyDescent="0.2">
      <c r="A630" s="33">
        <v>629</v>
      </c>
      <c r="B630" s="34" t="s">
        <v>280</v>
      </c>
      <c r="C630" s="34" t="s">
        <v>480</v>
      </c>
      <c r="D630" s="35"/>
      <c r="E630" s="33"/>
      <c r="F630" s="43">
        <v>457239.84</v>
      </c>
      <c r="G630" s="37">
        <f>G631</f>
        <v>76206.64</v>
      </c>
      <c r="H630" s="37">
        <v>0</v>
      </c>
      <c r="I630" s="37"/>
    </row>
    <row r="631" spans="1:9" x14ac:dyDescent="0.2">
      <c r="A631" s="38">
        <v>630</v>
      </c>
      <c r="B631" s="39" t="s">
        <v>872</v>
      </c>
      <c r="C631" s="39" t="s">
        <v>480</v>
      </c>
      <c r="D631" s="40">
        <v>44285</v>
      </c>
      <c r="E631" s="38" t="s">
        <v>531</v>
      </c>
      <c r="F631" s="44">
        <v>457239.84</v>
      </c>
      <c r="G631" s="42">
        <f>IF($C631="РОССИЯ",IF(E631&gt;2018,ROUND(F631/120*20,2),ROUND(F631/118*18,2)),IF(C631="","Ошибка (нет страны рег.)",0))</f>
        <v>76206.64</v>
      </c>
      <c r="H631" s="42"/>
      <c r="I631" s="42"/>
    </row>
    <row r="632" spans="1:9" x14ac:dyDescent="0.2">
      <c r="A632" s="33">
        <v>631</v>
      </c>
      <c r="B632" s="34" t="s">
        <v>281</v>
      </c>
      <c r="C632" s="34" t="s">
        <v>480</v>
      </c>
      <c r="D632" s="35"/>
      <c r="E632" s="33"/>
      <c r="F632" s="43">
        <v>5504618</v>
      </c>
      <c r="G632" s="37">
        <f>SUM(G633:G634)</f>
        <v>917436.34</v>
      </c>
      <c r="H632" s="37">
        <v>0</v>
      </c>
      <c r="I632" s="37"/>
    </row>
    <row r="633" spans="1:9" x14ac:dyDescent="0.2">
      <c r="A633" s="38">
        <v>632</v>
      </c>
      <c r="B633" s="39" t="s">
        <v>873</v>
      </c>
      <c r="C633" s="39" t="s">
        <v>480</v>
      </c>
      <c r="D633" s="40">
        <v>44376</v>
      </c>
      <c r="E633" s="38" t="s">
        <v>531</v>
      </c>
      <c r="F633" s="44">
        <v>2500000</v>
      </c>
      <c r="G633" s="42">
        <f>IF($C633="РОССИЯ",IF(E633&gt;2018,ROUND(F633/120*20,2),ROUND(F633/118*18,2)),IF(C633="","Ошибка (нет страны рег.)",0))</f>
        <v>416666.67</v>
      </c>
      <c r="H633" s="42"/>
      <c r="I633" s="42"/>
    </row>
    <row r="634" spans="1:9" x14ac:dyDescent="0.2">
      <c r="A634" s="38">
        <v>633</v>
      </c>
      <c r="B634" s="39" t="s">
        <v>874</v>
      </c>
      <c r="C634" s="39" t="s">
        <v>480</v>
      </c>
      <c r="D634" s="40">
        <v>44376</v>
      </c>
      <c r="E634" s="38" t="s">
        <v>531</v>
      </c>
      <c r="F634" s="44">
        <v>3004618</v>
      </c>
      <c r="G634" s="42">
        <f>IF($C634="РОССИЯ",IF(E634&gt;2018,ROUND(F634/120*20,2),ROUND(F634/118*18,2)),IF(C634="","Ошибка (нет страны рег.)",0))</f>
        <v>500769.67</v>
      </c>
      <c r="H634" s="42"/>
      <c r="I634" s="42"/>
    </row>
    <row r="635" spans="1:9" x14ac:dyDescent="0.2">
      <c r="A635" s="20">
        <v>634</v>
      </c>
      <c r="B635" s="21" t="s">
        <v>875</v>
      </c>
      <c r="C635" s="21" t="s">
        <v>480</v>
      </c>
      <c r="D635" s="22"/>
      <c r="E635" s="20"/>
      <c r="F635" s="23">
        <v>487448.28</v>
      </c>
      <c r="G635" s="24">
        <f>G636</f>
        <v>81241.38</v>
      </c>
      <c r="H635" s="24">
        <v>81241.38</v>
      </c>
      <c r="I635" s="24">
        <f t="shared" si="14"/>
        <v>0</v>
      </c>
    </row>
    <row r="636" spans="1:9" x14ac:dyDescent="0.2">
      <c r="A636" s="33">
        <v>635</v>
      </c>
      <c r="B636" s="34" t="s">
        <v>876</v>
      </c>
      <c r="C636" s="34" t="s">
        <v>480</v>
      </c>
      <c r="D636" s="35"/>
      <c r="E636" s="33"/>
      <c r="F636" s="43">
        <v>487448.28</v>
      </c>
      <c r="G636" s="37">
        <f>G637</f>
        <v>81241.38</v>
      </c>
      <c r="H636" s="37">
        <v>0</v>
      </c>
      <c r="I636" s="37"/>
    </row>
    <row r="637" spans="1:9" x14ac:dyDescent="0.2">
      <c r="A637" s="38">
        <v>636</v>
      </c>
      <c r="B637" s="39" t="s">
        <v>877</v>
      </c>
      <c r="C637" s="39" t="s">
        <v>480</v>
      </c>
      <c r="D637" s="40">
        <v>44729</v>
      </c>
      <c r="E637" s="38" t="s">
        <v>541</v>
      </c>
      <c r="F637" s="44">
        <v>487448.28</v>
      </c>
      <c r="G637" s="42">
        <f>IF($C637="РОССИЯ",IF(E637&gt;2018,ROUND(F637/120*20,2),ROUND(F637/118*18,2)),IF(C637="","Ошибка (нет страны рег.)",0))</f>
        <v>81241.38</v>
      </c>
      <c r="H637" s="42"/>
      <c r="I637" s="42"/>
    </row>
    <row r="638" spans="1:9" x14ac:dyDescent="0.2">
      <c r="A638" s="20">
        <v>637</v>
      </c>
      <c r="B638" s="21" t="s">
        <v>282</v>
      </c>
      <c r="C638" s="21" t="s">
        <v>480</v>
      </c>
      <c r="D638" s="22"/>
      <c r="E638" s="20"/>
      <c r="F638" s="26">
        <v>27.99</v>
      </c>
      <c r="G638" s="24">
        <f>G639</f>
        <v>4.67</v>
      </c>
      <c r="H638" s="24">
        <v>4.67</v>
      </c>
      <c r="I638" s="24">
        <f t="shared" si="14"/>
        <v>0</v>
      </c>
    </row>
    <row r="639" spans="1:9" x14ac:dyDescent="0.2">
      <c r="A639" s="33">
        <v>638</v>
      </c>
      <c r="B639" s="34" t="s">
        <v>283</v>
      </c>
      <c r="C639" s="34" t="s">
        <v>480</v>
      </c>
      <c r="D639" s="35"/>
      <c r="E639" s="33"/>
      <c r="F639" s="36">
        <v>27.99</v>
      </c>
      <c r="G639" s="37">
        <f>G640</f>
        <v>4.67</v>
      </c>
      <c r="H639" s="37">
        <v>0</v>
      </c>
      <c r="I639" s="37"/>
    </row>
    <row r="640" spans="1:9" x14ac:dyDescent="0.2">
      <c r="A640" s="38">
        <v>639</v>
      </c>
      <c r="B640" s="39" t="s">
        <v>878</v>
      </c>
      <c r="C640" s="39" t="s">
        <v>480</v>
      </c>
      <c r="D640" s="40">
        <v>44287</v>
      </c>
      <c r="E640" s="38" t="s">
        <v>531</v>
      </c>
      <c r="F640" s="41">
        <v>27.99</v>
      </c>
      <c r="G640" s="42">
        <f>IF($C640="РОССИЯ",IF(E640&gt;2018,ROUND(F640/120*20,2),ROUND(F640/118*18,2)),IF(C640="","Ошибка (нет страны рег.)",0))</f>
        <v>4.67</v>
      </c>
      <c r="H640" s="42"/>
      <c r="I640" s="42"/>
    </row>
    <row r="641" spans="1:9" x14ac:dyDescent="0.2">
      <c r="A641" s="20">
        <v>640</v>
      </c>
      <c r="B641" s="21" t="s">
        <v>284</v>
      </c>
      <c r="C641" s="21" t="s">
        <v>480</v>
      </c>
      <c r="D641" s="22"/>
      <c r="E641" s="20"/>
      <c r="F641" s="26">
        <v>785</v>
      </c>
      <c r="G641" s="24">
        <f>G642</f>
        <v>130.83000000000001</v>
      </c>
      <c r="H641" s="24">
        <v>130.83000000000001</v>
      </c>
      <c r="I641" s="24">
        <f t="shared" ref="I641:I693" si="17">G641-H641</f>
        <v>0</v>
      </c>
    </row>
    <row r="642" spans="1:9" x14ac:dyDescent="0.2">
      <c r="A642" s="33">
        <v>641</v>
      </c>
      <c r="B642" s="34" t="s">
        <v>285</v>
      </c>
      <c r="C642" s="34" t="s">
        <v>480</v>
      </c>
      <c r="D642" s="35"/>
      <c r="E642" s="33"/>
      <c r="F642" s="36">
        <v>785</v>
      </c>
      <c r="G642" s="37">
        <f>G643</f>
        <v>130.83000000000001</v>
      </c>
      <c r="H642" s="37">
        <v>0</v>
      </c>
      <c r="I642" s="37"/>
    </row>
    <row r="643" spans="1:9" x14ac:dyDescent="0.2">
      <c r="A643" s="38">
        <v>642</v>
      </c>
      <c r="B643" s="39" t="s">
        <v>879</v>
      </c>
      <c r="C643" s="39" t="s">
        <v>480</v>
      </c>
      <c r="D643" s="40">
        <v>43690</v>
      </c>
      <c r="E643" s="38" t="s">
        <v>538</v>
      </c>
      <c r="F643" s="41">
        <v>785</v>
      </c>
      <c r="G643" s="42">
        <f>IF($C643="РОССИЯ",IF(E643&gt;2018,ROUND(F643/120*20,2),ROUND(F643/118*18,2)),IF(C643="","Ошибка (нет страны рег.)",0))</f>
        <v>130.83000000000001</v>
      </c>
      <c r="H643" s="42"/>
      <c r="I643" s="42"/>
    </row>
    <row r="644" spans="1:9" x14ac:dyDescent="0.2">
      <c r="A644" s="20">
        <v>643</v>
      </c>
      <c r="B644" s="21" t="s">
        <v>286</v>
      </c>
      <c r="C644" s="21" t="s">
        <v>480</v>
      </c>
      <c r="D644" s="22"/>
      <c r="E644" s="20"/>
      <c r="F644" s="23">
        <v>15236.08</v>
      </c>
      <c r="G644" s="24">
        <f>G645</f>
        <v>2539.35</v>
      </c>
      <c r="H644" s="24">
        <v>2539.35</v>
      </c>
      <c r="I644" s="24">
        <f t="shared" si="17"/>
        <v>0</v>
      </c>
    </row>
    <row r="645" spans="1:9" x14ac:dyDescent="0.2">
      <c r="A645" s="33">
        <v>644</v>
      </c>
      <c r="B645" s="34" t="s">
        <v>287</v>
      </c>
      <c r="C645" s="34" t="s">
        <v>480</v>
      </c>
      <c r="D645" s="35"/>
      <c r="E645" s="33"/>
      <c r="F645" s="43">
        <v>15236.08</v>
      </c>
      <c r="G645" s="37">
        <f>G646</f>
        <v>2539.35</v>
      </c>
      <c r="H645" s="37">
        <v>0</v>
      </c>
      <c r="I645" s="37"/>
    </row>
    <row r="646" spans="1:9" x14ac:dyDescent="0.2">
      <c r="A646" s="38">
        <v>645</v>
      </c>
      <c r="B646" s="39" t="s">
        <v>880</v>
      </c>
      <c r="C646" s="39" t="s">
        <v>480</v>
      </c>
      <c r="D646" s="40">
        <v>44396</v>
      </c>
      <c r="E646" s="38" t="s">
        <v>531</v>
      </c>
      <c r="F646" s="44">
        <v>15236.08</v>
      </c>
      <c r="G646" s="42">
        <f>IF($C646="РОССИЯ",IF(E646&gt;2018,ROUND(F646/120*20,2),ROUND(F646/118*18,2)),IF(C646="","Ошибка (нет страны рег.)",0))</f>
        <v>2539.35</v>
      </c>
      <c r="H646" s="42"/>
      <c r="I646" s="42"/>
    </row>
    <row r="647" spans="1:9" x14ac:dyDescent="0.2">
      <c r="A647" s="20">
        <v>646</v>
      </c>
      <c r="B647" s="21" t="s">
        <v>288</v>
      </c>
      <c r="C647" s="21" t="s">
        <v>480</v>
      </c>
      <c r="D647" s="22"/>
      <c r="E647" s="20"/>
      <c r="F647" s="23">
        <v>1010000</v>
      </c>
      <c r="G647" s="24">
        <f>G648+G650+G652</f>
        <v>168333.33000000002</v>
      </c>
      <c r="H647" s="24">
        <v>168333.39</v>
      </c>
      <c r="I647" s="24">
        <f t="shared" si="17"/>
        <v>-5.9999999997671694E-2</v>
      </c>
    </row>
    <row r="648" spans="1:9" x14ac:dyDescent="0.2">
      <c r="A648" s="33">
        <v>647</v>
      </c>
      <c r="B648" s="34" t="s">
        <v>498</v>
      </c>
      <c r="C648" s="34" t="s">
        <v>480</v>
      </c>
      <c r="D648" s="35"/>
      <c r="E648" s="33"/>
      <c r="F648" s="43">
        <v>180000</v>
      </c>
      <c r="G648" s="37">
        <f>G649</f>
        <v>30000</v>
      </c>
      <c r="H648" s="37">
        <v>0</v>
      </c>
      <c r="I648" s="37"/>
    </row>
    <row r="649" spans="1:9" x14ac:dyDescent="0.2">
      <c r="A649" s="38">
        <v>648</v>
      </c>
      <c r="B649" s="39" t="s">
        <v>881</v>
      </c>
      <c r="C649" s="39" t="s">
        <v>480</v>
      </c>
      <c r="D649" s="40">
        <v>44700</v>
      </c>
      <c r="E649" s="38" t="s">
        <v>541</v>
      </c>
      <c r="F649" s="44">
        <v>180000</v>
      </c>
      <c r="G649" s="42">
        <f>IF($C649="РОССИЯ",IF(E649&gt;2018,ROUND(F649/120*20,2),ROUND(F649/118*18,2)),IF(C649="","Ошибка (нет страны рег.)",0))</f>
        <v>30000</v>
      </c>
      <c r="H649" s="42"/>
      <c r="I649" s="42"/>
    </row>
    <row r="650" spans="1:9" x14ac:dyDescent="0.2">
      <c r="A650" s="33">
        <v>649</v>
      </c>
      <c r="B650" s="34" t="s">
        <v>882</v>
      </c>
      <c r="C650" s="34" t="s">
        <v>480</v>
      </c>
      <c r="D650" s="35"/>
      <c r="E650" s="33"/>
      <c r="F650" s="43">
        <v>240000</v>
      </c>
      <c r="G650" s="37">
        <f>G651</f>
        <v>40000</v>
      </c>
      <c r="H650" s="37">
        <v>0</v>
      </c>
      <c r="I650" s="37"/>
    </row>
    <row r="651" spans="1:9" x14ac:dyDescent="0.2">
      <c r="A651" s="38">
        <v>650</v>
      </c>
      <c r="B651" s="39" t="s">
        <v>883</v>
      </c>
      <c r="C651" s="39" t="s">
        <v>480</v>
      </c>
      <c r="D651" s="40">
        <v>44742</v>
      </c>
      <c r="E651" s="38" t="s">
        <v>541</v>
      </c>
      <c r="F651" s="44">
        <v>240000</v>
      </c>
      <c r="G651" s="42">
        <f>IF($C651="РОССИЯ",IF(E651&gt;2018,ROUND(F651/120*20,2),ROUND(F651/118*18,2)),IF(C651="","Ошибка (нет страны рег.)",0))</f>
        <v>40000</v>
      </c>
      <c r="H651" s="42"/>
      <c r="I651" s="42"/>
    </row>
    <row r="652" spans="1:9" x14ac:dyDescent="0.2">
      <c r="A652" s="33">
        <v>651</v>
      </c>
      <c r="B652" s="34" t="s">
        <v>884</v>
      </c>
      <c r="C652" s="34" t="s">
        <v>480</v>
      </c>
      <c r="D652" s="35"/>
      <c r="E652" s="33"/>
      <c r="F652" s="43">
        <v>590000</v>
      </c>
      <c r="G652" s="37">
        <f>G653</f>
        <v>98333.33</v>
      </c>
      <c r="H652" s="37">
        <v>0</v>
      </c>
      <c r="I652" s="37"/>
    </row>
    <row r="653" spans="1:9" x14ac:dyDescent="0.2">
      <c r="A653" s="38">
        <v>652</v>
      </c>
      <c r="B653" s="39" t="s">
        <v>885</v>
      </c>
      <c r="C653" s="39" t="s">
        <v>480</v>
      </c>
      <c r="D653" s="40">
        <v>44742</v>
      </c>
      <c r="E653" s="38" t="s">
        <v>541</v>
      </c>
      <c r="F653" s="44">
        <v>590000</v>
      </c>
      <c r="G653" s="42">
        <f>IF($C653="РОССИЯ",IF(E653&gt;2018,ROUND(F653/120*20,2),ROUND(F653/118*18,2)),IF(C653="","Ошибка (нет страны рег.)",0))</f>
        <v>98333.33</v>
      </c>
      <c r="H653" s="42"/>
      <c r="I653" s="42"/>
    </row>
    <row r="654" spans="1:9" x14ac:dyDescent="0.2">
      <c r="A654" s="20">
        <v>653</v>
      </c>
      <c r="B654" s="21" t="s">
        <v>289</v>
      </c>
      <c r="C654" s="21" t="s">
        <v>480</v>
      </c>
      <c r="D654" s="22"/>
      <c r="E654" s="20"/>
      <c r="F654" s="26">
        <v>7</v>
      </c>
      <c r="G654" s="24">
        <f>G655</f>
        <v>1.17</v>
      </c>
      <c r="H654" s="24">
        <v>1.17</v>
      </c>
      <c r="I654" s="24">
        <f t="shared" si="17"/>
        <v>0</v>
      </c>
    </row>
    <row r="655" spans="1:9" x14ac:dyDescent="0.2">
      <c r="A655" s="33">
        <v>654</v>
      </c>
      <c r="B655" s="34" t="s">
        <v>290</v>
      </c>
      <c r="C655" s="34" t="s">
        <v>480</v>
      </c>
      <c r="D655" s="35"/>
      <c r="E655" s="33"/>
      <c r="F655" s="36">
        <v>7</v>
      </c>
      <c r="G655" s="37">
        <f>G656</f>
        <v>1.17</v>
      </c>
      <c r="H655" s="37">
        <v>0</v>
      </c>
      <c r="I655" s="37"/>
    </row>
    <row r="656" spans="1:9" x14ac:dyDescent="0.2">
      <c r="A656" s="38">
        <v>655</v>
      </c>
      <c r="B656" s="39" t="s">
        <v>886</v>
      </c>
      <c r="C656" s="39" t="s">
        <v>480</v>
      </c>
      <c r="D656" s="40">
        <v>44459</v>
      </c>
      <c r="E656" s="38" t="s">
        <v>531</v>
      </c>
      <c r="F656" s="41">
        <v>7</v>
      </c>
      <c r="G656" s="42">
        <f>IF($C656="РОССИЯ",IF(E656&gt;2018,ROUND(F656/120*20,2),ROUND(F656/118*18,2)),IF(C656="","Ошибка (нет страны рег.)",0))</f>
        <v>1.17</v>
      </c>
      <c r="H656" s="42"/>
      <c r="I656" s="42"/>
    </row>
    <row r="657" spans="1:9" x14ac:dyDescent="0.2">
      <c r="A657" s="20">
        <v>656</v>
      </c>
      <c r="B657" s="21" t="s">
        <v>291</v>
      </c>
      <c r="C657" s="21" t="s">
        <v>480</v>
      </c>
      <c r="D657" s="22"/>
      <c r="E657" s="20"/>
      <c r="F657" s="23">
        <v>9652171.7100000009</v>
      </c>
      <c r="G657" s="24">
        <f>G658+G660</f>
        <v>1608695.3</v>
      </c>
      <c r="H657" s="24">
        <v>1608695.3</v>
      </c>
      <c r="I657" s="24">
        <f t="shared" si="17"/>
        <v>0</v>
      </c>
    </row>
    <row r="658" spans="1:9" x14ac:dyDescent="0.2">
      <c r="A658" s="33">
        <v>657</v>
      </c>
      <c r="B658" s="34" t="s">
        <v>292</v>
      </c>
      <c r="C658" s="34" t="s">
        <v>480</v>
      </c>
      <c r="D658" s="35"/>
      <c r="E658" s="33"/>
      <c r="F658" s="36">
        <v>3.61</v>
      </c>
      <c r="G658" s="37">
        <f>G659</f>
        <v>0.6</v>
      </c>
      <c r="H658" s="37">
        <v>0</v>
      </c>
      <c r="I658" s="37"/>
    </row>
    <row r="659" spans="1:9" x14ac:dyDescent="0.2">
      <c r="A659" s="38">
        <v>658</v>
      </c>
      <c r="B659" s="39" t="s">
        <v>887</v>
      </c>
      <c r="C659" s="39" t="s">
        <v>480</v>
      </c>
      <c r="D659" s="40">
        <v>44306</v>
      </c>
      <c r="E659" s="38" t="s">
        <v>531</v>
      </c>
      <c r="F659" s="41">
        <v>3.61</v>
      </c>
      <c r="G659" s="42">
        <f>IF($C659="РОССИЯ",IF(E659&gt;2018,ROUND(F659/120*20,2),ROUND(F659/118*18,2)),IF(C659="","Ошибка (нет страны рег.)",0))</f>
        <v>0.6</v>
      </c>
      <c r="H659" s="42"/>
      <c r="I659" s="42"/>
    </row>
    <row r="660" spans="1:9" x14ac:dyDescent="0.2">
      <c r="A660" s="33">
        <v>659</v>
      </c>
      <c r="B660" s="34" t="s">
        <v>888</v>
      </c>
      <c r="C660" s="34" t="s">
        <v>480</v>
      </c>
      <c r="D660" s="35"/>
      <c r="E660" s="33"/>
      <c r="F660" s="43">
        <v>9652168.0999999996</v>
      </c>
      <c r="G660" s="37">
        <f>SUM(G661:G677)</f>
        <v>1608694.7</v>
      </c>
      <c r="H660" s="37">
        <v>0</v>
      </c>
      <c r="I660" s="37"/>
    </row>
    <row r="661" spans="1:9" x14ac:dyDescent="0.2">
      <c r="A661" s="38">
        <v>660</v>
      </c>
      <c r="B661" s="39" t="s">
        <v>889</v>
      </c>
      <c r="C661" s="39" t="s">
        <v>480</v>
      </c>
      <c r="D661" s="40">
        <v>44722</v>
      </c>
      <c r="E661" s="38" t="s">
        <v>541</v>
      </c>
      <c r="F661" s="44">
        <v>755119.96</v>
      </c>
      <c r="G661" s="42">
        <f t="shared" ref="G661:G677" si="18">IF($C661="РОССИЯ",IF(E661&gt;2018,ROUND(F661/120*20,2),ROUND(F661/118*18,2)),IF(C661="","Ошибка (нет страны рег.)",0))</f>
        <v>125853.33</v>
      </c>
      <c r="H661" s="42"/>
      <c r="I661" s="42"/>
    </row>
    <row r="662" spans="1:9" x14ac:dyDescent="0.2">
      <c r="A662" s="38">
        <v>661</v>
      </c>
      <c r="B662" s="39" t="s">
        <v>889</v>
      </c>
      <c r="C662" s="39" t="s">
        <v>480</v>
      </c>
      <c r="D662" s="40">
        <v>44722</v>
      </c>
      <c r="E662" s="38" t="s">
        <v>541</v>
      </c>
      <c r="F662" s="44">
        <v>429045.14</v>
      </c>
      <c r="G662" s="42">
        <f t="shared" si="18"/>
        <v>71507.520000000004</v>
      </c>
      <c r="H662" s="42"/>
      <c r="I662" s="42"/>
    </row>
    <row r="663" spans="1:9" x14ac:dyDescent="0.2">
      <c r="A663" s="38">
        <v>662</v>
      </c>
      <c r="B663" s="39" t="s">
        <v>889</v>
      </c>
      <c r="C663" s="39" t="s">
        <v>480</v>
      </c>
      <c r="D663" s="40">
        <v>44722</v>
      </c>
      <c r="E663" s="38" t="s">
        <v>541</v>
      </c>
      <c r="F663" s="44">
        <v>214485.65</v>
      </c>
      <c r="G663" s="42">
        <f t="shared" si="18"/>
        <v>35747.61</v>
      </c>
      <c r="H663" s="42"/>
      <c r="I663" s="42"/>
    </row>
    <row r="664" spans="1:9" x14ac:dyDescent="0.2">
      <c r="A664" s="38">
        <v>663</v>
      </c>
      <c r="B664" s="39" t="s">
        <v>889</v>
      </c>
      <c r="C664" s="39" t="s">
        <v>480</v>
      </c>
      <c r="D664" s="40">
        <v>44722</v>
      </c>
      <c r="E664" s="38" t="s">
        <v>541</v>
      </c>
      <c r="F664" s="44">
        <v>507559.13</v>
      </c>
      <c r="G664" s="42">
        <f t="shared" si="18"/>
        <v>84593.19</v>
      </c>
      <c r="H664" s="42"/>
      <c r="I664" s="42"/>
    </row>
    <row r="665" spans="1:9" x14ac:dyDescent="0.2">
      <c r="A665" s="38">
        <v>664</v>
      </c>
      <c r="B665" s="39" t="s">
        <v>889</v>
      </c>
      <c r="C665" s="39" t="s">
        <v>480</v>
      </c>
      <c r="D665" s="40">
        <v>44722</v>
      </c>
      <c r="E665" s="38" t="s">
        <v>541</v>
      </c>
      <c r="F665" s="44">
        <v>266436</v>
      </c>
      <c r="G665" s="42">
        <f t="shared" si="18"/>
        <v>44406</v>
      </c>
      <c r="H665" s="42"/>
      <c r="I665" s="42"/>
    </row>
    <row r="666" spans="1:9" x14ac:dyDescent="0.2">
      <c r="A666" s="38">
        <v>665</v>
      </c>
      <c r="B666" s="39" t="s">
        <v>889</v>
      </c>
      <c r="C666" s="39" t="s">
        <v>480</v>
      </c>
      <c r="D666" s="40">
        <v>44722</v>
      </c>
      <c r="E666" s="38" t="s">
        <v>541</v>
      </c>
      <c r="F666" s="44">
        <v>175996.36</v>
      </c>
      <c r="G666" s="42">
        <f t="shared" si="18"/>
        <v>29332.73</v>
      </c>
      <c r="H666" s="42"/>
      <c r="I666" s="42"/>
    </row>
    <row r="667" spans="1:9" x14ac:dyDescent="0.2">
      <c r="A667" s="38">
        <v>666</v>
      </c>
      <c r="B667" s="39" t="s">
        <v>889</v>
      </c>
      <c r="C667" s="39" t="s">
        <v>480</v>
      </c>
      <c r="D667" s="40">
        <v>44722</v>
      </c>
      <c r="E667" s="38" t="s">
        <v>541</v>
      </c>
      <c r="F667" s="44">
        <v>459391.54</v>
      </c>
      <c r="G667" s="42">
        <f t="shared" si="18"/>
        <v>76565.259999999995</v>
      </c>
      <c r="H667" s="42"/>
      <c r="I667" s="42"/>
    </row>
    <row r="668" spans="1:9" x14ac:dyDescent="0.2">
      <c r="A668" s="38">
        <v>667</v>
      </c>
      <c r="B668" s="39" t="s">
        <v>889</v>
      </c>
      <c r="C668" s="39" t="s">
        <v>480</v>
      </c>
      <c r="D668" s="40">
        <v>44722</v>
      </c>
      <c r="E668" s="38" t="s">
        <v>541</v>
      </c>
      <c r="F668" s="44">
        <v>208572.42</v>
      </c>
      <c r="G668" s="42">
        <f t="shared" si="18"/>
        <v>34762.07</v>
      </c>
      <c r="H668" s="42"/>
      <c r="I668" s="42"/>
    </row>
    <row r="669" spans="1:9" x14ac:dyDescent="0.2">
      <c r="A669" s="38">
        <v>668</v>
      </c>
      <c r="B669" s="39" t="s">
        <v>889</v>
      </c>
      <c r="C669" s="39" t="s">
        <v>480</v>
      </c>
      <c r="D669" s="40">
        <v>44722</v>
      </c>
      <c r="E669" s="38" t="s">
        <v>541</v>
      </c>
      <c r="F669" s="44">
        <v>4125835.32</v>
      </c>
      <c r="G669" s="42">
        <f t="shared" si="18"/>
        <v>687639.22</v>
      </c>
      <c r="H669" s="42"/>
      <c r="I669" s="42"/>
    </row>
    <row r="670" spans="1:9" x14ac:dyDescent="0.2">
      <c r="A670" s="38">
        <v>669</v>
      </c>
      <c r="B670" s="39" t="s">
        <v>889</v>
      </c>
      <c r="C670" s="39" t="s">
        <v>480</v>
      </c>
      <c r="D670" s="40">
        <v>44722</v>
      </c>
      <c r="E670" s="38" t="s">
        <v>541</v>
      </c>
      <c r="F670" s="44">
        <v>52665.48</v>
      </c>
      <c r="G670" s="42">
        <f t="shared" si="18"/>
        <v>8777.58</v>
      </c>
      <c r="H670" s="42"/>
      <c r="I670" s="42"/>
    </row>
    <row r="671" spans="1:9" x14ac:dyDescent="0.2">
      <c r="A671" s="38">
        <v>670</v>
      </c>
      <c r="B671" s="39" t="s">
        <v>889</v>
      </c>
      <c r="C671" s="39" t="s">
        <v>480</v>
      </c>
      <c r="D671" s="40">
        <v>44722</v>
      </c>
      <c r="E671" s="38" t="s">
        <v>541</v>
      </c>
      <c r="F671" s="44">
        <v>52665.48</v>
      </c>
      <c r="G671" s="42">
        <f t="shared" si="18"/>
        <v>8777.58</v>
      </c>
      <c r="H671" s="42"/>
      <c r="I671" s="42"/>
    </row>
    <row r="672" spans="1:9" x14ac:dyDescent="0.2">
      <c r="A672" s="38">
        <v>671</v>
      </c>
      <c r="B672" s="39" t="s">
        <v>889</v>
      </c>
      <c r="C672" s="39" t="s">
        <v>480</v>
      </c>
      <c r="D672" s="40">
        <v>44722</v>
      </c>
      <c r="E672" s="38" t="s">
        <v>541</v>
      </c>
      <c r="F672" s="44">
        <v>131663.71</v>
      </c>
      <c r="G672" s="42">
        <f t="shared" si="18"/>
        <v>21943.95</v>
      </c>
      <c r="H672" s="42"/>
      <c r="I672" s="42"/>
    </row>
    <row r="673" spans="1:9" x14ac:dyDescent="0.2">
      <c r="A673" s="38">
        <v>672</v>
      </c>
      <c r="B673" s="39" t="s">
        <v>889</v>
      </c>
      <c r="C673" s="39" t="s">
        <v>480</v>
      </c>
      <c r="D673" s="40">
        <v>44722</v>
      </c>
      <c r="E673" s="38" t="s">
        <v>541</v>
      </c>
      <c r="F673" s="44">
        <v>47398.55</v>
      </c>
      <c r="G673" s="42">
        <f t="shared" si="18"/>
        <v>7899.76</v>
      </c>
      <c r="H673" s="42"/>
      <c r="I673" s="42"/>
    </row>
    <row r="674" spans="1:9" x14ac:dyDescent="0.2">
      <c r="A674" s="38">
        <v>673</v>
      </c>
      <c r="B674" s="39" t="s">
        <v>889</v>
      </c>
      <c r="C674" s="39" t="s">
        <v>480</v>
      </c>
      <c r="D674" s="40">
        <v>44722</v>
      </c>
      <c r="E674" s="38" t="s">
        <v>541</v>
      </c>
      <c r="F674" s="44">
        <v>522814.06</v>
      </c>
      <c r="G674" s="42">
        <f t="shared" si="18"/>
        <v>87135.679999999993</v>
      </c>
      <c r="H674" s="42"/>
      <c r="I674" s="42"/>
    </row>
    <row r="675" spans="1:9" x14ac:dyDescent="0.2">
      <c r="A675" s="38">
        <v>674</v>
      </c>
      <c r="B675" s="39" t="s">
        <v>889</v>
      </c>
      <c r="C675" s="39" t="s">
        <v>480</v>
      </c>
      <c r="D675" s="40">
        <v>44722</v>
      </c>
      <c r="E675" s="38" t="s">
        <v>541</v>
      </c>
      <c r="F675" s="44">
        <v>53440.93</v>
      </c>
      <c r="G675" s="42">
        <f t="shared" si="18"/>
        <v>8906.82</v>
      </c>
      <c r="H675" s="42"/>
      <c r="I675" s="42"/>
    </row>
    <row r="676" spans="1:9" x14ac:dyDescent="0.2">
      <c r="A676" s="38">
        <v>675</v>
      </c>
      <c r="B676" s="39" t="s">
        <v>889</v>
      </c>
      <c r="C676" s="39" t="s">
        <v>480</v>
      </c>
      <c r="D676" s="40">
        <v>44722</v>
      </c>
      <c r="E676" s="38" t="s">
        <v>541</v>
      </c>
      <c r="F676" s="44">
        <v>157724.38</v>
      </c>
      <c r="G676" s="42">
        <f t="shared" si="18"/>
        <v>26287.4</v>
      </c>
      <c r="H676" s="42"/>
      <c r="I676" s="42"/>
    </row>
    <row r="677" spans="1:9" x14ac:dyDescent="0.2">
      <c r="A677" s="38">
        <v>676</v>
      </c>
      <c r="B677" s="39" t="s">
        <v>889</v>
      </c>
      <c r="C677" s="39" t="s">
        <v>480</v>
      </c>
      <c r="D677" s="40">
        <v>44722</v>
      </c>
      <c r="E677" s="38" t="s">
        <v>541</v>
      </c>
      <c r="F677" s="44">
        <v>1491353.99</v>
      </c>
      <c r="G677" s="42">
        <f t="shared" si="18"/>
        <v>248559</v>
      </c>
      <c r="H677" s="42"/>
      <c r="I677" s="42"/>
    </row>
    <row r="678" spans="1:9" x14ac:dyDescent="0.2">
      <c r="A678" s="20">
        <v>677</v>
      </c>
      <c r="B678" s="21" t="s">
        <v>890</v>
      </c>
      <c r="C678" s="21" t="s">
        <v>480</v>
      </c>
      <c r="D678" s="22"/>
      <c r="E678" s="20"/>
      <c r="F678" s="23">
        <v>9280282.5500000007</v>
      </c>
      <c r="G678" s="24">
        <f>G679</f>
        <v>1546713.76</v>
      </c>
      <c r="H678" s="24">
        <v>1546713.78</v>
      </c>
      <c r="I678" s="24">
        <f t="shared" si="17"/>
        <v>-2.0000000018626451E-2</v>
      </c>
    </row>
    <row r="679" spans="1:9" x14ac:dyDescent="0.2">
      <c r="A679" s="33">
        <v>678</v>
      </c>
      <c r="B679" s="34" t="s">
        <v>891</v>
      </c>
      <c r="C679" s="34" t="s">
        <v>480</v>
      </c>
      <c r="D679" s="35"/>
      <c r="E679" s="33"/>
      <c r="F679" s="43">
        <v>9280282.5500000007</v>
      </c>
      <c r="G679" s="37">
        <f>G680</f>
        <v>1546713.76</v>
      </c>
      <c r="H679" s="37">
        <v>0</v>
      </c>
      <c r="I679" s="37"/>
    </row>
    <row r="680" spans="1:9" x14ac:dyDescent="0.2">
      <c r="A680" s="38">
        <v>679</v>
      </c>
      <c r="B680" s="39" t="s">
        <v>892</v>
      </c>
      <c r="C680" s="39" t="s">
        <v>480</v>
      </c>
      <c r="D680" s="40">
        <v>44714</v>
      </c>
      <c r="E680" s="38" t="s">
        <v>541</v>
      </c>
      <c r="F680" s="44">
        <v>9280282.5500000007</v>
      </c>
      <c r="G680" s="42">
        <f>IF($C680="РОССИЯ",IF(E680&gt;2018,ROUND(F680/120*20,2),ROUND(F680/118*18,2)),IF(C680="","Ошибка (нет страны рег.)",0))</f>
        <v>1546713.76</v>
      </c>
      <c r="H680" s="42"/>
      <c r="I680" s="42"/>
    </row>
    <row r="681" spans="1:9" x14ac:dyDescent="0.2">
      <c r="A681" s="20">
        <v>680</v>
      </c>
      <c r="B681" s="21" t="s">
        <v>293</v>
      </c>
      <c r="C681" s="21" t="s">
        <v>480</v>
      </c>
      <c r="D681" s="22"/>
      <c r="E681" s="20"/>
      <c r="F681" s="23">
        <v>14503.5</v>
      </c>
      <c r="G681" s="24">
        <f>G682</f>
        <v>2417.25</v>
      </c>
      <c r="H681" s="24">
        <v>2417.25</v>
      </c>
      <c r="I681" s="24">
        <f t="shared" si="17"/>
        <v>0</v>
      </c>
    </row>
    <row r="682" spans="1:9" x14ac:dyDescent="0.2">
      <c r="A682" s="33">
        <v>681</v>
      </c>
      <c r="B682" s="34" t="s">
        <v>893</v>
      </c>
      <c r="C682" s="34" t="s">
        <v>480</v>
      </c>
      <c r="D682" s="35"/>
      <c r="E682" s="33"/>
      <c r="F682" s="43">
        <v>14503.5</v>
      </c>
      <c r="G682" s="37">
        <f>G683</f>
        <v>2417.25</v>
      </c>
      <c r="H682" s="37">
        <v>0</v>
      </c>
      <c r="I682" s="37"/>
    </row>
    <row r="683" spans="1:9" x14ac:dyDescent="0.2">
      <c r="A683" s="38">
        <v>682</v>
      </c>
      <c r="B683" s="39" t="s">
        <v>894</v>
      </c>
      <c r="C683" s="39" t="s">
        <v>480</v>
      </c>
      <c r="D683" s="40">
        <v>44700</v>
      </c>
      <c r="E683" s="38" t="s">
        <v>541</v>
      </c>
      <c r="F683" s="44">
        <v>14503.5</v>
      </c>
      <c r="G683" s="42">
        <f>IF($C683="РОССИЯ",IF(E683&gt;2018,ROUND(F683/120*20,2),ROUND(F683/118*18,2)),IF(C683="","Ошибка (нет страны рег.)",0))</f>
        <v>2417.25</v>
      </c>
      <c r="H683" s="42"/>
      <c r="I683" s="42"/>
    </row>
    <row r="684" spans="1:9" x14ac:dyDescent="0.2">
      <c r="A684" s="20">
        <v>683</v>
      </c>
      <c r="B684" s="21" t="s">
        <v>895</v>
      </c>
      <c r="C684" s="21" t="s">
        <v>479</v>
      </c>
      <c r="D684" s="22"/>
      <c r="E684" s="20"/>
      <c r="F684" s="23">
        <v>1603047.02</v>
      </c>
      <c r="G684" s="24">
        <f>G685</f>
        <v>0</v>
      </c>
      <c r="H684" s="24">
        <v>0</v>
      </c>
      <c r="I684" s="24">
        <f t="shared" si="17"/>
        <v>0</v>
      </c>
    </row>
    <row r="685" spans="1:9" x14ac:dyDescent="0.2">
      <c r="A685" s="33">
        <v>684</v>
      </c>
      <c r="B685" s="34" t="s">
        <v>896</v>
      </c>
      <c r="C685" s="34" t="s">
        <v>479</v>
      </c>
      <c r="D685" s="35"/>
      <c r="E685" s="33"/>
      <c r="F685" s="43">
        <v>1603047.02</v>
      </c>
      <c r="G685" s="37">
        <f>G686</f>
        <v>0</v>
      </c>
      <c r="H685" s="37">
        <v>0</v>
      </c>
      <c r="I685" s="37"/>
    </row>
    <row r="686" spans="1:9" x14ac:dyDescent="0.2">
      <c r="A686" s="38">
        <v>685</v>
      </c>
      <c r="B686" s="39" t="s">
        <v>897</v>
      </c>
      <c r="C686" s="39" t="s">
        <v>479</v>
      </c>
      <c r="D686" s="40">
        <v>44741</v>
      </c>
      <c r="E686" s="38" t="s">
        <v>541</v>
      </c>
      <c r="F686" s="44">
        <v>1603047.02</v>
      </c>
      <c r="G686" s="42">
        <f>IF($C686="РОССИЯ",IF(E686&gt;2018,F686/120*20,2),IF(C686="","Ошибка (нет страны рег.)",0))</f>
        <v>0</v>
      </c>
      <c r="H686" s="42"/>
      <c r="I686" s="42"/>
    </row>
    <row r="687" spans="1:9" x14ac:dyDescent="0.2">
      <c r="A687" s="20">
        <v>686</v>
      </c>
      <c r="B687" s="21" t="s">
        <v>294</v>
      </c>
      <c r="C687" s="21" t="s">
        <v>480</v>
      </c>
      <c r="D687" s="22"/>
      <c r="E687" s="20"/>
      <c r="F687" s="23">
        <v>13122.66</v>
      </c>
      <c r="G687" s="24">
        <f>G688</f>
        <v>2187.11</v>
      </c>
      <c r="H687" s="24">
        <v>2187.11</v>
      </c>
      <c r="I687" s="24">
        <f t="shared" si="17"/>
        <v>0</v>
      </c>
    </row>
    <row r="688" spans="1:9" x14ac:dyDescent="0.2">
      <c r="A688" s="33">
        <v>687</v>
      </c>
      <c r="B688" s="34" t="s">
        <v>295</v>
      </c>
      <c r="C688" s="34" t="s">
        <v>480</v>
      </c>
      <c r="D688" s="35"/>
      <c r="E688" s="33"/>
      <c r="F688" s="43">
        <v>13122.66</v>
      </c>
      <c r="G688" s="37">
        <f>G689</f>
        <v>2187.11</v>
      </c>
      <c r="H688" s="37">
        <v>0</v>
      </c>
      <c r="I688" s="37"/>
    </row>
    <row r="689" spans="1:9" x14ac:dyDescent="0.2">
      <c r="A689" s="38">
        <v>688</v>
      </c>
      <c r="B689" s="39" t="s">
        <v>898</v>
      </c>
      <c r="C689" s="39" t="s">
        <v>480</v>
      </c>
      <c r="D689" s="40">
        <v>44221</v>
      </c>
      <c r="E689" s="38" t="s">
        <v>531</v>
      </c>
      <c r="F689" s="44">
        <v>13122.66</v>
      </c>
      <c r="G689" s="42">
        <f>IF($C689="РОССИЯ",IF(E689&gt;2018,ROUND(F689/120*20,2),ROUND(F689/118*18,2)),IF(C689="","Ошибка (нет страны рег.)",0))</f>
        <v>2187.11</v>
      </c>
      <c r="H689" s="42"/>
      <c r="I689" s="42"/>
    </row>
    <row r="690" spans="1:9" x14ac:dyDescent="0.2">
      <c r="A690" s="20">
        <v>689</v>
      </c>
      <c r="B690" s="21" t="s">
        <v>296</v>
      </c>
      <c r="C690" s="21" t="s">
        <v>480</v>
      </c>
      <c r="D690" s="22"/>
      <c r="E690" s="20"/>
      <c r="F690" s="23">
        <v>53707.59</v>
      </c>
      <c r="G690" s="24">
        <f>G691</f>
        <v>8951.27</v>
      </c>
      <c r="H690" s="24">
        <v>8951.27</v>
      </c>
      <c r="I690" s="24">
        <f t="shared" si="17"/>
        <v>0</v>
      </c>
    </row>
    <row r="691" spans="1:9" x14ac:dyDescent="0.2">
      <c r="A691" s="33">
        <v>690</v>
      </c>
      <c r="B691" s="34" t="s">
        <v>297</v>
      </c>
      <c r="C691" s="34" t="s">
        <v>480</v>
      </c>
      <c r="D691" s="35"/>
      <c r="E691" s="33"/>
      <c r="F691" s="43">
        <v>53707.59</v>
      </c>
      <c r="G691" s="37">
        <f>G692</f>
        <v>8951.27</v>
      </c>
      <c r="H691" s="37">
        <v>0</v>
      </c>
      <c r="I691" s="37"/>
    </row>
    <row r="692" spans="1:9" x14ac:dyDescent="0.2">
      <c r="A692" s="38">
        <v>691</v>
      </c>
      <c r="B692" s="39" t="s">
        <v>899</v>
      </c>
      <c r="C692" s="39" t="s">
        <v>480</v>
      </c>
      <c r="D692" s="40">
        <v>44679</v>
      </c>
      <c r="E692" s="38" t="s">
        <v>541</v>
      </c>
      <c r="F692" s="44">
        <v>53707.59</v>
      </c>
      <c r="G692" s="42">
        <f>IF($C692="РОССИЯ",IF(E692&gt;2018,ROUND(F692/120*20,2),ROUND(F692/118*18,2)),IF(C692="","Ошибка (нет страны рег.)",0))</f>
        <v>8951.27</v>
      </c>
      <c r="H692" s="42"/>
      <c r="I692" s="42"/>
    </row>
    <row r="693" spans="1:9" x14ac:dyDescent="0.2">
      <c r="A693" s="20">
        <v>692</v>
      </c>
      <c r="B693" s="21" t="s">
        <v>298</v>
      </c>
      <c r="C693" s="21" t="s">
        <v>480</v>
      </c>
      <c r="D693" s="22"/>
      <c r="E693" s="20"/>
      <c r="F693" s="23">
        <v>2492811.2200000002</v>
      </c>
      <c r="G693" s="24">
        <f>G694+G699+G703+G706+G708</f>
        <v>415468.55000000005</v>
      </c>
      <c r="H693" s="24">
        <v>415468.78</v>
      </c>
      <c r="I693" s="24">
        <f t="shared" si="17"/>
        <v>-0.22999999998137355</v>
      </c>
    </row>
    <row r="694" spans="1:9" x14ac:dyDescent="0.2">
      <c r="A694" s="33">
        <v>693</v>
      </c>
      <c r="B694" s="34" t="s">
        <v>299</v>
      </c>
      <c r="C694" s="34" t="s">
        <v>480</v>
      </c>
      <c r="D694" s="35"/>
      <c r="E694" s="33"/>
      <c r="F694" s="36">
        <v>153.74</v>
      </c>
      <c r="G694" s="37">
        <f>SUM(G695:G698)</f>
        <v>25.63</v>
      </c>
      <c r="H694" s="37">
        <v>0</v>
      </c>
      <c r="I694" s="37"/>
    </row>
    <row r="695" spans="1:9" x14ac:dyDescent="0.2">
      <c r="A695" s="38">
        <v>694</v>
      </c>
      <c r="B695" s="39" t="s">
        <v>900</v>
      </c>
      <c r="C695" s="39" t="s">
        <v>480</v>
      </c>
      <c r="D695" s="40">
        <v>44678</v>
      </c>
      <c r="E695" s="38" t="s">
        <v>541</v>
      </c>
      <c r="F695" s="41">
        <v>40</v>
      </c>
      <c r="G695" s="42">
        <f>IF($C695="РОССИЯ",IF(E695&gt;2018,ROUND(F695/120*20,2),ROUND(F695/118*18,2)),IF(C695="","Ошибка (нет страны рег.)",0))</f>
        <v>6.67</v>
      </c>
      <c r="H695" s="42"/>
      <c r="I695" s="42"/>
    </row>
    <row r="696" spans="1:9" x14ac:dyDescent="0.2">
      <c r="A696" s="38">
        <v>695</v>
      </c>
      <c r="B696" s="39" t="s">
        <v>901</v>
      </c>
      <c r="C696" s="39" t="s">
        <v>480</v>
      </c>
      <c r="D696" s="40">
        <v>44538</v>
      </c>
      <c r="E696" s="38" t="s">
        <v>531</v>
      </c>
      <c r="F696" s="41">
        <v>56.39</v>
      </c>
      <c r="G696" s="42">
        <f>IF($C696="РОССИЯ",IF(E696&gt;2018,ROUND(F696/120*20,2),ROUND(F696/118*18,2)),IF(C696="","Ошибка (нет страны рег.)",0))</f>
        <v>9.4</v>
      </c>
      <c r="H696" s="42"/>
      <c r="I696" s="42"/>
    </row>
    <row r="697" spans="1:9" x14ac:dyDescent="0.2">
      <c r="A697" s="38">
        <v>696</v>
      </c>
      <c r="B697" s="39" t="s">
        <v>902</v>
      </c>
      <c r="C697" s="39" t="s">
        <v>480</v>
      </c>
      <c r="D697" s="40">
        <v>44538</v>
      </c>
      <c r="E697" s="38" t="s">
        <v>531</v>
      </c>
      <c r="F697" s="41">
        <v>56.39</v>
      </c>
      <c r="G697" s="42">
        <f>IF($C697="РОССИЯ",IF(E697&gt;2018,ROUND(F697/120*20,2),ROUND(F697/118*18,2)),IF(C697="","Ошибка (нет страны рег.)",0))</f>
        <v>9.4</v>
      </c>
      <c r="H697" s="42"/>
      <c r="I697" s="42"/>
    </row>
    <row r="698" spans="1:9" x14ac:dyDescent="0.2">
      <c r="A698" s="38">
        <v>697</v>
      </c>
      <c r="B698" s="39" t="s">
        <v>903</v>
      </c>
      <c r="C698" s="39" t="s">
        <v>480</v>
      </c>
      <c r="D698" s="40">
        <v>44602</v>
      </c>
      <c r="E698" s="38" t="s">
        <v>541</v>
      </c>
      <c r="F698" s="41">
        <v>0.96</v>
      </c>
      <c r="G698" s="42">
        <f>IF($C698="РОССИЯ",IF(E698&gt;2018,ROUND(F698/120*20,2),ROUND(F698/118*18,2)),IF(C698="","Ошибка (нет страны рег.)",0))</f>
        <v>0.16</v>
      </c>
      <c r="H698" s="42"/>
      <c r="I698" s="42"/>
    </row>
    <row r="699" spans="1:9" x14ac:dyDescent="0.2">
      <c r="A699" s="33">
        <v>698</v>
      </c>
      <c r="B699" s="34" t="s">
        <v>300</v>
      </c>
      <c r="C699" s="34" t="s">
        <v>480</v>
      </c>
      <c r="D699" s="35"/>
      <c r="E699" s="33"/>
      <c r="F699" s="43">
        <v>3305.4</v>
      </c>
      <c r="G699" s="37">
        <f>SUM(G700:G702)</f>
        <v>550.90000000000009</v>
      </c>
      <c r="H699" s="37">
        <v>0</v>
      </c>
      <c r="I699" s="37"/>
    </row>
    <row r="700" spans="1:9" x14ac:dyDescent="0.2">
      <c r="A700" s="38">
        <v>699</v>
      </c>
      <c r="B700" s="39" t="s">
        <v>904</v>
      </c>
      <c r="C700" s="39" t="s">
        <v>480</v>
      </c>
      <c r="D700" s="40">
        <v>44151</v>
      </c>
      <c r="E700" s="38" t="s">
        <v>533</v>
      </c>
      <c r="F700" s="41">
        <v>998.75</v>
      </c>
      <c r="G700" s="42">
        <f>IF($C700="РОССИЯ",IF(E700&gt;2018,ROUND(F700/120*20,2),ROUND(F700/118*18,2)),IF(C700="","Ошибка (нет страны рег.)",0))</f>
        <v>166.46</v>
      </c>
      <c r="H700" s="42"/>
      <c r="I700" s="42"/>
    </row>
    <row r="701" spans="1:9" x14ac:dyDescent="0.2">
      <c r="A701" s="38">
        <v>700</v>
      </c>
      <c r="B701" s="39" t="s">
        <v>905</v>
      </c>
      <c r="C701" s="39" t="s">
        <v>480</v>
      </c>
      <c r="D701" s="40">
        <v>44147</v>
      </c>
      <c r="E701" s="38" t="s">
        <v>533</v>
      </c>
      <c r="F701" s="44">
        <v>2305.39</v>
      </c>
      <c r="G701" s="42">
        <f>IF($C701="РОССИЯ",IF(E701&gt;2018,ROUND(F701/120*20,2),ROUND(F701/118*18,2)),IF(C701="","Ошибка (нет страны рег.)",0))</f>
        <v>384.23</v>
      </c>
      <c r="H701" s="42"/>
      <c r="I701" s="42"/>
    </row>
    <row r="702" spans="1:9" x14ac:dyDescent="0.2">
      <c r="A702" s="38">
        <v>701</v>
      </c>
      <c r="B702" s="39" t="s">
        <v>906</v>
      </c>
      <c r="C702" s="39" t="s">
        <v>480</v>
      </c>
      <c r="D702" s="40">
        <v>44169</v>
      </c>
      <c r="E702" s="38" t="s">
        <v>533</v>
      </c>
      <c r="F702" s="41">
        <v>1.26</v>
      </c>
      <c r="G702" s="42">
        <f>IF($C702="РОССИЯ",IF(E702&gt;2018,ROUND(F702/120*20,2),ROUND(F702/118*18,2)),IF(C702="","Ошибка (нет страны рег.)",0))</f>
        <v>0.21</v>
      </c>
      <c r="H702" s="42"/>
      <c r="I702" s="42"/>
    </row>
    <row r="703" spans="1:9" x14ac:dyDescent="0.2">
      <c r="A703" s="33">
        <v>702</v>
      </c>
      <c r="B703" s="34" t="s">
        <v>907</v>
      </c>
      <c r="C703" s="34" t="s">
        <v>480</v>
      </c>
      <c r="D703" s="35"/>
      <c r="E703" s="33"/>
      <c r="F703" s="43">
        <v>652809.57999999996</v>
      </c>
      <c r="G703" s="37">
        <f>SUM(G704:G705)</f>
        <v>108801.60000000001</v>
      </c>
      <c r="H703" s="37">
        <v>0</v>
      </c>
      <c r="I703" s="37"/>
    </row>
    <row r="704" spans="1:9" x14ac:dyDescent="0.2">
      <c r="A704" s="38">
        <v>703</v>
      </c>
      <c r="B704" s="39" t="s">
        <v>908</v>
      </c>
      <c r="C704" s="39" t="s">
        <v>480</v>
      </c>
      <c r="D704" s="40">
        <v>44740</v>
      </c>
      <c r="E704" s="38" t="s">
        <v>541</v>
      </c>
      <c r="F704" s="44">
        <v>202809.58</v>
      </c>
      <c r="G704" s="42">
        <f>IF($C704="РОССИЯ",IF(E704&gt;2018,ROUND(F704/120*20,2),ROUND(F704/118*18,2)),IF(C704="","Ошибка (нет страны рег.)",0))</f>
        <v>33801.599999999999</v>
      </c>
      <c r="H704" s="42"/>
      <c r="I704" s="42"/>
    </row>
    <row r="705" spans="1:11" x14ac:dyDescent="0.2">
      <c r="A705" s="38">
        <v>704</v>
      </c>
      <c r="B705" s="39" t="s">
        <v>909</v>
      </c>
      <c r="C705" s="39" t="s">
        <v>480</v>
      </c>
      <c r="D705" s="40">
        <v>44740</v>
      </c>
      <c r="E705" s="38" t="s">
        <v>541</v>
      </c>
      <c r="F705" s="44">
        <v>450000</v>
      </c>
      <c r="G705" s="42">
        <f>IF($C705="РОССИЯ",IF(E705&gt;2018,ROUND(F705/120*20,2),ROUND(F705/118*18,2)),IF(C705="","Ошибка (нет страны рег.)",0))</f>
        <v>75000</v>
      </c>
      <c r="H705" s="42"/>
      <c r="I705" s="42"/>
    </row>
    <row r="706" spans="1:11" x14ac:dyDescent="0.2">
      <c r="A706" s="33">
        <v>705</v>
      </c>
      <c r="B706" s="34" t="s">
        <v>910</v>
      </c>
      <c r="C706" s="34" t="s">
        <v>480</v>
      </c>
      <c r="D706" s="35"/>
      <c r="E706" s="33"/>
      <c r="F706" s="43">
        <v>825000</v>
      </c>
      <c r="G706" s="37">
        <f>G707</f>
        <v>137500</v>
      </c>
      <c r="H706" s="37">
        <v>0</v>
      </c>
      <c r="I706" s="37"/>
    </row>
    <row r="707" spans="1:11" x14ac:dyDescent="0.2">
      <c r="A707" s="38">
        <v>706</v>
      </c>
      <c r="B707" s="39" t="s">
        <v>911</v>
      </c>
      <c r="C707" s="39" t="s">
        <v>480</v>
      </c>
      <c r="D707" s="40">
        <v>44741</v>
      </c>
      <c r="E707" s="38" t="s">
        <v>541</v>
      </c>
      <c r="F707" s="44">
        <v>825000</v>
      </c>
      <c r="G707" s="42">
        <f>IF($C707="РОССИЯ",IF(E707&gt;2018,ROUND(F707/120*20,2),ROUND(F707/118*18,2)),IF(C707="","Ошибка (нет страны рег.)",0))</f>
        <v>137500</v>
      </c>
      <c r="H707" s="42"/>
      <c r="I707" s="42"/>
    </row>
    <row r="708" spans="1:11" x14ac:dyDescent="0.2">
      <c r="A708" s="33">
        <v>707</v>
      </c>
      <c r="B708" s="34" t="s">
        <v>912</v>
      </c>
      <c r="C708" s="34" t="s">
        <v>480</v>
      </c>
      <c r="D708" s="35"/>
      <c r="E708" s="33"/>
      <c r="F708" s="43">
        <v>1011542.5</v>
      </c>
      <c r="G708" s="37">
        <f>G709</f>
        <v>168590.42</v>
      </c>
      <c r="H708" s="37">
        <v>0</v>
      </c>
      <c r="I708" s="37"/>
    </row>
    <row r="709" spans="1:11" x14ac:dyDescent="0.2">
      <c r="A709" s="38">
        <v>708</v>
      </c>
      <c r="B709" s="39" t="s">
        <v>913</v>
      </c>
      <c r="C709" s="39" t="s">
        <v>480</v>
      </c>
      <c r="D709" s="40">
        <v>44742</v>
      </c>
      <c r="E709" s="38" t="s">
        <v>541</v>
      </c>
      <c r="F709" s="44">
        <v>1011542.5</v>
      </c>
      <c r="G709" s="42">
        <f>IF($C709="РОССИЯ",IF(E709&gt;2018,ROUND(F709/120*20,2),ROUND(F709/118*18,2)),IF(C709="","Ошибка (нет страны рег.)",0))</f>
        <v>168590.42</v>
      </c>
      <c r="H709" s="42"/>
      <c r="I709" s="42"/>
    </row>
    <row r="710" spans="1:11" x14ac:dyDescent="0.2">
      <c r="A710" s="20">
        <v>709</v>
      </c>
      <c r="B710" s="21" t="s">
        <v>301</v>
      </c>
      <c r="C710" s="21" t="s">
        <v>480</v>
      </c>
      <c r="D710" s="22"/>
      <c r="E710" s="20"/>
      <c r="F710" s="23">
        <v>450000</v>
      </c>
      <c r="G710" s="24">
        <f>G711</f>
        <v>75000</v>
      </c>
      <c r="H710" s="24">
        <v>75000</v>
      </c>
      <c r="I710" s="24">
        <f t="shared" ref="I710:I765" si="19">G710-H710</f>
        <v>0</v>
      </c>
    </row>
    <row r="711" spans="1:11" x14ac:dyDescent="0.2">
      <c r="A711" s="33">
        <v>710</v>
      </c>
      <c r="B711" s="34" t="s">
        <v>914</v>
      </c>
      <c r="C711" s="34" t="s">
        <v>480</v>
      </c>
      <c r="D711" s="35"/>
      <c r="E711" s="33"/>
      <c r="F711" s="43">
        <v>450000</v>
      </c>
      <c r="G711" s="37">
        <f>SUM(G712:G713)</f>
        <v>75000</v>
      </c>
      <c r="H711" s="37">
        <v>0</v>
      </c>
      <c r="I711" s="37"/>
    </row>
    <row r="712" spans="1:11" x14ac:dyDescent="0.2">
      <c r="A712" s="38">
        <v>711</v>
      </c>
      <c r="B712" s="39" t="s">
        <v>915</v>
      </c>
      <c r="C712" s="39" t="s">
        <v>480</v>
      </c>
      <c r="D712" s="40">
        <v>44733</v>
      </c>
      <c r="E712" s="38" t="s">
        <v>541</v>
      </c>
      <c r="F712" s="44">
        <v>129250</v>
      </c>
      <c r="G712" s="42">
        <f>IF($C712="РОССИЯ",IF(E712&gt;2018,ROUND(F712/120*20,2),ROUND(F712/118*18,2)),IF(C712="","Ошибка (нет страны рег.)",0))</f>
        <v>21541.67</v>
      </c>
      <c r="H712" s="42"/>
      <c r="I712" s="42"/>
    </row>
    <row r="713" spans="1:11" x14ac:dyDescent="0.2">
      <c r="A713" s="38">
        <v>712</v>
      </c>
      <c r="B713" s="39" t="s">
        <v>916</v>
      </c>
      <c r="C713" s="39" t="s">
        <v>480</v>
      </c>
      <c r="D713" s="40">
        <v>44733</v>
      </c>
      <c r="E713" s="38" t="s">
        <v>541</v>
      </c>
      <c r="F713" s="44">
        <v>320750</v>
      </c>
      <c r="G713" s="42">
        <f>IF($C713="РОССИЯ",IF(E713&gt;2018,ROUND(F713/120*20,2),ROUND(F713/118*18,2)),IF(C713="","Ошибка (нет страны рег.)",0))</f>
        <v>53458.33</v>
      </c>
      <c r="H713" s="42"/>
      <c r="I713" s="42"/>
    </row>
    <row r="714" spans="1:11" x14ac:dyDescent="0.2">
      <c r="A714" s="20">
        <v>713</v>
      </c>
      <c r="B714" s="21" t="s">
        <v>302</v>
      </c>
      <c r="C714" s="21" t="s">
        <v>480</v>
      </c>
      <c r="D714" s="22"/>
      <c r="E714" s="20"/>
      <c r="F714" s="26">
        <v>102</v>
      </c>
      <c r="G714" s="24">
        <f>G715</f>
        <v>17</v>
      </c>
      <c r="H714" s="24">
        <v>0</v>
      </c>
      <c r="I714" s="24">
        <f t="shared" si="19"/>
        <v>17</v>
      </c>
      <c r="K714" s="5" t="s">
        <v>524</v>
      </c>
    </row>
    <row r="715" spans="1:11" x14ac:dyDescent="0.2">
      <c r="A715" s="33">
        <v>714</v>
      </c>
      <c r="B715" s="34" t="s">
        <v>303</v>
      </c>
      <c r="C715" s="34" t="s">
        <v>480</v>
      </c>
      <c r="D715" s="35"/>
      <c r="E715" s="33"/>
      <c r="F715" s="36">
        <v>102</v>
      </c>
      <c r="G715" s="37">
        <f>G716</f>
        <v>17</v>
      </c>
      <c r="H715" s="37">
        <v>0</v>
      </c>
      <c r="I715" s="37"/>
    </row>
    <row r="716" spans="1:11" x14ac:dyDescent="0.2">
      <c r="A716" s="38">
        <v>715</v>
      </c>
      <c r="B716" s="39" t="s">
        <v>917</v>
      </c>
      <c r="C716" s="39" t="s">
        <v>480</v>
      </c>
      <c r="D716" s="40">
        <v>44182</v>
      </c>
      <c r="E716" s="38" t="s">
        <v>533</v>
      </c>
      <c r="F716" s="41">
        <v>102</v>
      </c>
      <c r="G716" s="42">
        <f>IF($C716="РОССИЯ",IF(E716&gt;2018,ROUND(F716/120*20,2),ROUND(F716/118*18,2)),IF(C716="","Ошибка (нет страны рег.)",0))</f>
        <v>17</v>
      </c>
      <c r="H716" s="42"/>
      <c r="I716" s="42"/>
    </row>
    <row r="717" spans="1:11" x14ac:dyDescent="0.2">
      <c r="A717" s="20">
        <v>716</v>
      </c>
      <c r="B717" s="21" t="s">
        <v>304</v>
      </c>
      <c r="C717" s="21" t="s">
        <v>480</v>
      </c>
      <c r="D717" s="22"/>
      <c r="E717" s="20"/>
      <c r="F717" s="23">
        <v>3491.65</v>
      </c>
      <c r="G717" s="24">
        <f>G718</f>
        <v>581.94000000000005</v>
      </c>
      <c r="H717" s="24">
        <v>581.94000000000005</v>
      </c>
      <c r="I717" s="24">
        <f t="shared" si="19"/>
        <v>0</v>
      </c>
    </row>
    <row r="718" spans="1:11" x14ac:dyDescent="0.2">
      <c r="A718" s="33">
        <v>717</v>
      </c>
      <c r="B718" s="34" t="s">
        <v>305</v>
      </c>
      <c r="C718" s="34" t="s">
        <v>480</v>
      </c>
      <c r="D718" s="35"/>
      <c r="E718" s="33"/>
      <c r="F718" s="43">
        <v>3491.65</v>
      </c>
      <c r="G718" s="37">
        <f>G719</f>
        <v>581.94000000000005</v>
      </c>
      <c r="H718" s="37">
        <v>0</v>
      </c>
      <c r="I718" s="37"/>
    </row>
    <row r="719" spans="1:11" x14ac:dyDescent="0.2">
      <c r="A719" s="38">
        <v>718</v>
      </c>
      <c r="B719" s="39" t="s">
        <v>918</v>
      </c>
      <c r="C719" s="39" t="s">
        <v>480</v>
      </c>
      <c r="D719" s="40">
        <v>44162</v>
      </c>
      <c r="E719" s="38" t="s">
        <v>533</v>
      </c>
      <c r="F719" s="44">
        <v>3491.65</v>
      </c>
      <c r="G719" s="42">
        <f>IF($C719="РОССИЯ",IF(E719&gt;2018,ROUND(F719/120*20,2),ROUND(F719/118*18,2)),IF(C719="","Ошибка (нет страны рег.)",0))</f>
        <v>581.94000000000005</v>
      </c>
      <c r="H719" s="42"/>
      <c r="I719" s="42"/>
    </row>
    <row r="720" spans="1:11" x14ac:dyDescent="0.2">
      <c r="A720" s="20">
        <v>719</v>
      </c>
      <c r="B720" s="21" t="s">
        <v>306</v>
      </c>
      <c r="C720" s="21" t="s">
        <v>480</v>
      </c>
      <c r="D720" s="22"/>
      <c r="E720" s="20"/>
      <c r="F720" s="23">
        <v>3542</v>
      </c>
      <c r="G720" s="24">
        <f>G721</f>
        <v>590.33000000000004</v>
      </c>
      <c r="H720" s="24">
        <v>590.33000000000004</v>
      </c>
      <c r="I720" s="24">
        <f t="shared" si="19"/>
        <v>0</v>
      </c>
    </row>
    <row r="721" spans="1:9" x14ac:dyDescent="0.2">
      <c r="A721" s="33">
        <v>720</v>
      </c>
      <c r="B721" s="34" t="s">
        <v>307</v>
      </c>
      <c r="C721" s="34" t="s">
        <v>480</v>
      </c>
      <c r="D721" s="35"/>
      <c r="E721" s="33"/>
      <c r="F721" s="43">
        <v>3542</v>
      </c>
      <c r="G721" s="37">
        <f>G722</f>
        <v>590.33000000000004</v>
      </c>
      <c r="H721" s="37">
        <v>0</v>
      </c>
      <c r="I721" s="37"/>
    </row>
    <row r="722" spans="1:9" x14ac:dyDescent="0.2">
      <c r="A722" s="38">
        <v>721</v>
      </c>
      <c r="B722" s="39" t="s">
        <v>919</v>
      </c>
      <c r="C722" s="39" t="s">
        <v>480</v>
      </c>
      <c r="D722" s="40">
        <v>44008</v>
      </c>
      <c r="E722" s="38" t="s">
        <v>533</v>
      </c>
      <c r="F722" s="44">
        <v>3542</v>
      </c>
      <c r="G722" s="42">
        <f>IF($C722="РОССИЯ",IF(E722&gt;2018,ROUND(F722/120*20,2),ROUND(F722/118*18,2)),IF(C722="","Ошибка (нет страны рег.)",0))</f>
        <v>590.33000000000004</v>
      </c>
      <c r="H722" s="42"/>
      <c r="I722" s="42"/>
    </row>
    <row r="723" spans="1:9" x14ac:dyDescent="0.2">
      <c r="A723" s="20">
        <v>722</v>
      </c>
      <c r="B723" s="21" t="s">
        <v>308</v>
      </c>
      <c r="C723" s="21" t="s">
        <v>480</v>
      </c>
      <c r="D723" s="22"/>
      <c r="E723" s="20"/>
      <c r="F723" s="23">
        <v>2407324.38</v>
      </c>
      <c r="G723" s="24">
        <f>G724</f>
        <v>401220.73</v>
      </c>
      <c r="H723" s="24">
        <v>401220.73</v>
      </c>
      <c r="I723" s="24">
        <f t="shared" si="19"/>
        <v>0</v>
      </c>
    </row>
    <row r="724" spans="1:9" x14ac:dyDescent="0.2">
      <c r="A724" s="33">
        <v>723</v>
      </c>
      <c r="B724" s="34" t="s">
        <v>920</v>
      </c>
      <c r="C724" s="34" t="s">
        <v>480</v>
      </c>
      <c r="D724" s="35"/>
      <c r="E724" s="33"/>
      <c r="F724" s="43">
        <v>2407324.38</v>
      </c>
      <c r="G724" s="37">
        <f>SUM(G725:G727)</f>
        <v>401220.73</v>
      </c>
      <c r="H724" s="37">
        <v>0</v>
      </c>
      <c r="I724" s="37"/>
    </row>
    <row r="725" spans="1:9" x14ac:dyDescent="0.2">
      <c r="A725" s="38">
        <v>724</v>
      </c>
      <c r="B725" s="39" t="s">
        <v>921</v>
      </c>
      <c r="C725" s="39" t="s">
        <v>480</v>
      </c>
      <c r="D725" s="40">
        <v>44718</v>
      </c>
      <c r="E725" s="38" t="s">
        <v>541</v>
      </c>
      <c r="F725" s="44">
        <v>553050.69999999995</v>
      </c>
      <c r="G725" s="42">
        <f>IF($C725="РОССИЯ",IF(E725&gt;2018,ROUND(F725/120*20,2),ROUND(F725/118*18,2)),IF(C725="","Ошибка (нет страны рег.)",0))</f>
        <v>92175.12</v>
      </c>
      <c r="H725" s="42"/>
      <c r="I725" s="42"/>
    </row>
    <row r="726" spans="1:9" x14ac:dyDescent="0.2">
      <c r="A726" s="38">
        <v>725</v>
      </c>
      <c r="B726" s="39" t="s">
        <v>922</v>
      </c>
      <c r="C726" s="39" t="s">
        <v>480</v>
      </c>
      <c r="D726" s="40">
        <v>44726</v>
      </c>
      <c r="E726" s="38" t="s">
        <v>541</v>
      </c>
      <c r="F726" s="44">
        <v>1254273.68</v>
      </c>
      <c r="G726" s="42">
        <f>IF($C726="РОССИЯ",IF(E726&gt;2018,ROUND(F726/120*20,2),ROUND(F726/118*18,2)),IF(C726="","Ошибка (нет страны рег.)",0))</f>
        <v>209045.61</v>
      </c>
      <c r="H726" s="42"/>
      <c r="I726" s="42"/>
    </row>
    <row r="727" spans="1:9" x14ac:dyDescent="0.2">
      <c r="A727" s="38">
        <v>726</v>
      </c>
      <c r="B727" s="39" t="s">
        <v>923</v>
      </c>
      <c r="C727" s="39" t="s">
        <v>480</v>
      </c>
      <c r="D727" s="40">
        <v>44742</v>
      </c>
      <c r="E727" s="38" t="s">
        <v>541</v>
      </c>
      <c r="F727" s="44">
        <v>600000</v>
      </c>
      <c r="G727" s="42">
        <f>IF($C727="РОССИЯ",IF(E727&gt;2018,ROUND(F727/120*20,2),ROUND(F727/118*18,2)),IF(C727="","Ошибка (нет страны рег.)",0))</f>
        <v>100000</v>
      </c>
      <c r="H727" s="42"/>
      <c r="I727" s="42"/>
    </row>
    <row r="728" spans="1:9" x14ac:dyDescent="0.2">
      <c r="A728" s="20">
        <v>727</v>
      </c>
      <c r="B728" s="21" t="s">
        <v>309</v>
      </c>
      <c r="C728" s="21" t="s">
        <v>480</v>
      </c>
      <c r="D728" s="22"/>
      <c r="E728" s="20"/>
      <c r="F728" s="23">
        <v>4003.78</v>
      </c>
      <c r="G728" s="24">
        <f>G729</f>
        <v>667.3</v>
      </c>
      <c r="H728" s="24">
        <v>667.29</v>
      </c>
      <c r="I728" s="24">
        <f t="shared" si="19"/>
        <v>9.9999999999909051E-3</v>
      </c>
    </row>
    <row r="729" spans="1:9" x14ac:dyDescent="0.2">
      <c r="A729" s="33">
        <v>728</v>
      </c>
      <c r="B729" s="34" t="s">
        <v>310</v>
      </c>
      <c r="C729" s="34" t="s">
        <v>480</v>
      </c>
      <c r="D729" s="35"/>
      <c r="E729" s="33"/>
      <c r="F729" s="43">
        <v>4003.78</v>
      </c>
      <c r="G729" s="37">
        <f>G730</f>
        <v>667.3</v>
      </c>
      <c r="H729" s="37">
        <v>0</v>
      </c>
      <c r="I729" s="37"/>
    </row>
    <row r="730" spans="1:9" x14ac:dyDescent="0.2">
      <c r="A730" s="38">
        <v>729</v>
      </c>
      <c r="B730" s="39" t="s">
        <v>924</v>
      </c>
      <c r="C730" s="39" t="s">
        <v>480</v>
      </c>
      <c r="D730" s="40">
        <v>44313</v>
      </c>
      <c r="E730" s="38" t="s">
        <v>531</v>
      </c>
      <c r="F730" s="44">
        <v>4003.78</v>
      </c>
      <c r="G730" s="42">
        <f>IF($C730="РОССИЯ",IF(E730&gt;2018,ROUND(F730/120*20,2),ROUND(F730/118*18,2)),IF(C730="","Ошибка (нет страны рег.)",0))</f>
        <v>667.3</v>
      </c>
      <c r="H730" s="42"/>
      <c r="I730" s="42"/>
    </row>
    <row r="731" spans="1:9" x14ac:dyDescent="0.2">
      <c r="A731" s="20">
        <v>730</v>
      </c>
      <c r="B731" s="21" t="s">
        <v>925</v>
      </c>
      <c r="C731" s="21" t="s">
        <v>480</v>
      </c>
      <c r="D731" s="22"/>
      <c r="E731" s="20"/>
      <c r="F731" s="23">
        <v>2149538.5499999998</v>
      </c>
      <c r="G731" s="24">
        <f>G732</f>
        <v>358256.43</v>
      </c>
      <c r="H731" s="24">
        <v>358256.43</v>
      </c>
      <c r="I731" s="24">
        <f t="shared" si="19"/>
        <v>0</v>
      </c>
    </row>
    <row r="732" spans="1:9" x14ac:dyDescent="0.2">
      <c r="A732" s="33">
        <v>731</v>
      </c>
      <c r="B732" s="34" t="s">
        <v>926</v>
      </c>
      <c r="C732" s="34" t="s">
        <v>480</v>
      </c>
      <c r="D732" s="35"/>
      <c r="E732" s="33"/>
      <c r="F732" s="43">
        <v>2149538.5499999998</v>
      </c>
      <c r="G732" s="37">
        <f>G733</f>
        <v>358256.43</v>
      </c>
      <c r="H732" s="37">
        <v>0</v>
      </c>
      <c r="I732" s="37"/>
    </row>
    <row r="733" spans="1:9" x14ac:dyDescent="0.2">
      <c r="A733" s="38">
        <v>732</v>
      </c>
      <c r="B733" s="39" t="s">
        <v>927</v>
      </c>
      <c r="C733" s="39" t="s">
        <v>480</v>
      </c>
      <c r="D733" s="40">
        <v>44726</v>
      </c>
      <c r="E733" s="38" t="s">
        <v>541</v>
      </c>
      <c r="F733" s="44">
        <v>2149538.5499999998</v>
      </c>
      <c r="G733" s="42">
        <f>IF($C733="РОССИЯ",IF(E733&gt;2018,ROUND(F733/120*20,2),ROUND(F733/118*18,2)),IF(C733="","Ошибка (нет страны рег.)",0))</f>
        <v>358256.43</v>
      </c>
      <c r="H733" s="42"/>
      <c r="I733" s="42"/>
    </row>
    <row r="734" spans="1:9" x14ac:dyDescent="0.2">
      <c r="A734" s="20">
        <v>733</v>
      </c>
      <c r="B734" s="21" t="s">
        <v>311</v>
      </c>
      <c r="C734" s="21" t="s">
        <v>480</v>
      </c>
      <c r="D734" s="22"/>
      <c r="E734" s="20"/>
      <c r="F734" s="23">
        <v>18046376.059999999</v>
      </c>
      <c r="G734" s="24">
        <f>G735+G737</f>
        <v>3007729.3499999996</v>
      </c>
      <c r="H734" s="24">
        <v>3007729.35</v>
      </c>
      <c r="I734" s="24">
        <f t="shared" si="19"/>
        <v>0</v>
      </c>
    </row>
    <row r="735" spans="1:9" x14ac:dyDescent="0.2">
      <c r="A735" s="33">
        <v>734</v>
      </c>
      <c r="B735" s="34" t="s">
        <v>312</v>
      </c>
      <c r="C735" s="34" t="s">
        <v>480</v>
      </c>
      <c r="D735" s="35"/>
      <c r="E735" s="33"/>
      <c r="F735" s="43">
        <v>20376.060000000001</v>
      </c>
      <c r="G735" s="37">
        <f>G736</f>
        <v>3396.01</v>
      </c>
      <c r="H735" s="37">
        <v>0</v>
      </c>
      <c r="I735" s="37"/>
    </row>
    <row r="736" spans="1:9" x14ac:dyDescent="0.2">
      <c r="A736" s="38">
        <v>735</v>
      </c>
      <c r="B736" s="39" t="s">
        <v>928</v>
      </c>
      <c r="C736" s="39" t="s">
        <v>480</v>
      </c>
      <c r="D736" s="40">
        <v>44371</v>
      </c>
      <c r="E736" s="38" t="s">
        <v>531</v>
      </c>
      <c r="F736" s="44">
        <v>20376.060000000001</v>
      </c>
      <c r="G736" s="42">
        <f>IF($C736="РОССИЯ",IF(E736&gt;2018,ROUND(F736/120*20,2),ROUND(F736/118*18,2)),IF(C736="","Ошибка (нет страны рег.)",0))</f>
        <v>3396.01</v>
      </c>
      <c r="H736" s="42"/>
      <c r="I736" s="42"/>
    </row>
    <row r="737" spans="1:9" x14ac:dyDescent="0.2">
      <c r="A737" s="33">
        <v>736</v>
      </c>
      <c r="B737" s="34" t="s">
        <v>929</v>
      </c>
      <c r="C737" s="34" t="s">
        <v>480</v>
      </c>
      <c r="D737" s="35"/>
      <c r="E737" s="33"/>
      <c r="F737" s="43">
        <v>18026000</v>
      </c>
      <c r="G737" s="37">
        <f>SUM(G738:G740)</f>
        <v>3004333.34</v>
      </c>
      <c r="H737" s="37">
        <v>0</v>
      </c>
      <c r="I737" s="37"/>
    </row>
    <row r="738" spans="1:9" x14ac:dyDescent="0.2">
      <c r="A738" s="38">
        <v>737</v>
      </c>
      <c r="B738" s="39" t="s">
        <v>930</v>
      </c>
      <c r="C738" s="39" t="s">
        <v>480</v>
      </c>
      <c r="D738" s="40">
        <v>44697</v>
      </c>
      <c r="E738" s="38" t="s">
        <v>541</v>
      </c>
      <c r="F738" s="44">
        <v>5402457.5999999996</v>
      </c>
      <c r="G738" s="42">
        <f>IF($C738="РОССИЯ",IF(E738&gt;2018,ROUND(F738/120*20,2),ROUND(F738/118*18,2)),IF(C738="","Ошибка (нет страны рег.)",0))</f>
        <v>900409.6</v>
      </c>
      <c r="H738" s="42"/>
      <c r="I738" s="42"/>
    </row>
    <row r="739" spans="1:9" x14ac:dyDescent="0.2">
      <c r="A739" s="38">
        <v>738</v>
      </c>
      <c r="B739" s="39" t="s">
        <v>931</v>
      </c>
      <c r="C739" s="39" t="s">
        <v>480</v>
      </c>
      <c r="D739" s="40">
        <v>44701</v>
      </c>
      <c r="E739" s="38" t="s">
        <v>541</v>
      </c>
      <c r="F739" s="44">
        <v>3601638.4</v>
      </c>
      <c r="G739" s="42">
        <f>IF($C739="РОССИЯ",IF(E739&gt;2018,ROUND(F739/120*20,2),ROUND(F739/118*18,2)),IF(C739="","Ошибка (нет страны рег.)",0))</f>
        <v>600273.06999999995</v>
      </c>
      <c r="H739" s="42"/>
      <c r="I739" s="42"/>
    </row>
    <row r="740" spans="1:9" x14ac:dyDescent="0.2">
      <c r="A740" s="38">
        <v>739</v>
      </c>
      <c r="B740" s="39" t="s">
        <v>932</v>
      </c>
      <c r="C740" s="39" t="s">
        <v>480</v>
      </c>
      <c r="D740" s="40">
        <v>44742</v>
      </c>
      <c r="E740" s="38" t="s">
        <v>541</v>
      </c>
      <c r="F740" s="44">
        <v>9021904</v>
      </c>
      <c r="G740" s="42">
        <f>IF($C740="РОССИЯ",IF(E740&gt;2018,ROUND(F740/120*20,2),ROUND(F740/118*18,2)),IF(C740="","Ошибка (нет страны рег.)",0))</f>
        <v>1503650.67</v>
      </c>
      <c r="H740" s="42"/>
      <c r="I740" s="42"/>
    </row>
    <row r="741" spans="1:9" x14ac:dyDescent="0.2">
      <c r="A741" s="20">
        <v>740</v>
      </c>
      <c r="B741" s="21" t="s">
        <v>933</v>
      </c>
      <c r="C741" s="21" t="s">
        <v>480</v>
      </c>
      <c r="D741" s="22"/>
      <c r="E741" s="20"/>
      <c r="F741" s="23">
        <v>500000</v>
      </c>
      <c r="G741" s="24">
        <f>G742</f>
        <v>83333.34</v>
      </c>
      <c r="H741" s="24">
        <v>83333.34</v>
      </c>
      <c r="I741" s="24">
        <f t="shared" si="19"/>
        <v>0</v>
      </c>
    </row>
    <row r="742" spans="1:9" x14ac:dyDescent="0.2">
      <c r="A742" s="33">
        <v>741</v>
      </c>
      <c r="B742" s="34" t="s">
        <v>934</v>
      </c>
      <c r="C742" s="34" t="s">
        <v>480</v>
      </c>
      <c r="D742" s="35"/>
      <c r="E742" s="33"/>
      <c r="F742" s="43">
        <v>500000</v>
      </c>
      <c r="G742" s="37">
        <f>SUM(G743:G744)</f>
        <v>83333.34</v>
      </c>
      <c r="H742" s="37">
        <v>0</v>
      </c>
      <c r="I742" s="37"/>
    </row>
    <row r="743" spans="1:9" x14ac:dyDescent="0.2">
      <c r="A743" s="38">
        <v>742</v>
      </c>
      <c r="B743" s="39" t="s">
        <v>935</v>
      </c>
      <c r="C743" s="39" t="s">
        <v>480</v>
      </c>
      <c r="D743" s="40">
        <v>44741</v>
      </c>
      <c r="E743" s="38" t="s">
        <v>541</v>
      </c>
      <c r="F743" s="44">
        <v>250000</v>
      </c>
      <c r="G743" s="42">
        <f>IF($C743="РОССИЯ",IF(E743&gt;2018,ROUND(F743/120*20,2),ROUND(F743/118*18,2)),IF(C743="","Ошибка (нет страны рег.)",0))</f>
        <v>41666.67</v>
      </c>
      <c r="H743" s="42"/>
      <c r="I743" s="42"/>
    </row>
    <row r="744" spans="1:9" x14ac:dyDescent="0.2">
      <c r="A744" s="38">
        <v>743</v>
      </c>
      <c r="B744" s="39" t="s">
        <v>936</v>
      </c>
      <c r="C744" s="39" t="s">
        <v>480</v>
      </c>
      <c r="D744" s="40">
        <v>44742</v>
      </c>
      <c r="E744" s="38" t="s">
        <v>541</v>
      </c>
      <c r="F744" s="44">
        <v>250000</v>
      </c>
      <c r="G744" s="42">
        <f>IF($C744="РОССИЯ",IF(E744&gt;2018,ROUND(F744/120*20,2),ROUND(F744/118*18,2)),IF(C744="","Ошибка (нет страны рег.)",0))</f>
        <v>41666.67</v>
      </c>
      <c r="H744" s="42"/>
      <c r="I744" s="42"/>
    </row>
    <row r="745" spans="1:9" x14ac:dyDescent="0.2">
      <c r="A745" s="20">
        <v>744</v>
      </c>
      <c r="B745" s="21" t="s">
        <v>313</v>
      </c>
      <c r="C745" s="21" t="s">
        <v>480</v>
      </c>
      <c r="D745" s="22"/>
      <c r="E745" s="20"/>
      <c r="F745" s="26">
        <v>96</v>
      </c>
      <c r="G745" s="24">
        <f>G746</f>
        <v>16</v>
      </c>
      <c r="H745" s="24">
        <v>16</v>
      </c>
      <c r="I745" s="24">
        <f t="shared" si="19"/>
        <v>0</v>
      </c>
    </row>
    <row r="746" spans="1:9" x14ac:dyDescent="0.2">
      <c r="A746" s="33">
        <v>745</v>
      </c>
      <c r="B746" s="34" t="s">
        <v>61</v>
      </c>
      <c r="C746" s="34" t="s">
        <v>480</v>
      </c>
      <c r="D746" s="35"/>
      <c r="E746" s="33"/>
      <c r="F746" s="36">
        <v>96</v>
      </c>
      <c r="G746" s="37">
        <f>G747</f>
        <v>16</v>
      </c>
      <c r="H746" s="37">
        <v>0</v>
      </c>
      <c r="I746" s="37"/>
    </row>
    <row r="747" spans="1:9" x14ac:dyDescent="0.2">
      <c r="A747" s="38">
        <v>746</v>
      </c>
      <c r="B747" s="39" t="s">
        <v>937</v>
      </c>
      <c r="C747" s="39" t="s">
        <v>480</v>
      </c>
      <c r="D747" s="40">
        <v>43551</v>
      </c>
      <c r="E747" s="38" t="s">
        <v>538</v>
      </c>
      <c r="F747" s="41">
        <v>96</v>
      </c>
      <c r="G747" s="42">
        <f>IF($C747="РОССИЯ",IF(E747&gt;2018,ROUND(F747/120*20,2),ROUND(F747/118*18,2)),IF(C747="","Ошибка (нет страны рег.)",0))</f>
        <v>16</v>
      </c>
      <c r="H747" s="42"/>
      <c r="I747" s="42"/>
    </row>
    <row r="748" spans="1:9" x14ac:dyDescent="0.2">
      <c r="A748" s="20">
        <v>747</v>
      </c>
      <c r="B748" s="21" t="s">
        <v>314</v>
      </c>
      <c r="C748" s="21" t="s">
        <v>480</v>
      </c>
      <c r="D748" s="22"/>
      <c r="E748" s="20"/>
      <c r="F748" s="23">
        <v>5191.6499999999996</v>
      </c>
      <c r="G748" s="24">
        <f>G749</f>
        <v>865.28</v>
      </c>
      <c r="H748" s="24">
        <v>865.27</v>
      </c>
      <c r="I748" s="24">
        <f t="shared" si="19"/>
        <v>9.9999999999909051E-3</v>
      </c>
    </row>
    <row r="749" spans="1:9" x14ac:dyDescent="0.2">
      <c r="A749" s="33">
        <v>748</v>
      </c>
      <c r="B749" s="34" t="s">
        <v>315</v>
      </c>
      <c r="C749" s="34" t="s">
        <v>480</v>
      </c>
      <c r="D749" s="35"/>
      <c r="E749" s="33"/>
      <c r="F749" s="43">
        <v>5191.6499999999996</v>
      </c>
      <c r="G749" s="37">
        <f>G750</f>
        <v>865.28</v>
      </c>
      <c r="H749" s="37">
        <v>0</v>
      </c>
      <c r="I749" s="37"/>
    </row>
    <row r="750" spans="1:9" x14ac:dyDescent="0.2">
      <c r="A750" s="38">
        <v>749</v>
      </c>
      <c r="B750" s="39" t="s">
        <v>938</v>
      </c>
      <c r="C750" s="39" t="s">
        <v>480</v>
      </c>
      <c r="D750" s="40">
        <v>43741</v>
      </c>
      <c r="E750" s="38" t="s">
        <v>538</v>
      </c>
      <c r="F750" s="44">
        <v>5191.6499999999996</v>
      </c>
      <c r="G750" s="42">
        <f>IF($C750="РОССИЯ",IF(E750&gt;2018,ROUND(F750/120*20,2),ROUND(F750/118*18,2)),IF(C750="","Ошибка (нет страны рег.)",0))</f>
        <v>865.28</v>
      </c>
      <c r="H750" s="42"/>
      <c r="I750" s="42"/>
    </row>
    <row r="751" spans="1:9" x14ac:dyDescent="0.2">
      <c r="A751" s="20">
        <v>750</v>
      </c>
      <c r="B751" s="21" t="s">
        <v>499</v>
      </c>
      <c r="C751" s="21" t="s">
        <v>480</v>
      </c>
      <c r="D751" s="22"/>
      <c r="E751" s="20"/>
      <c r="F751" s="23">
        <v>11691760.18</v>
      </c>
      <c r="G751" s="24">
        <f>G752</f>
        <v>1948626.69</v>
      </c>
      <c r="H751" s="24">
        <v>1948626.69</v>
      </c>
      <c r="I751" s="24">
        <f t="shared" si="19"/>
        <v>0</v>
      </c>
    </row>
    <row r="752" spans="1:9" x14ac:dyDescent="0.2">
      <c r="A752" s="33">
        <v>751</v>
      </c>
      <c r="B752" s="34" t="s">
        <v>500</v>
      </c>
      <c r="C752" s="34" t="s">
        <v>480</v>
      </c>
      <c r="D752" s="35"/>
      <c r="E752" s="33"/>
      <c r="F752" s="43">
        <v>11691760.18</v>
      </c>
      <c r="G752" s="37">
        <f>SUM(G753:G755)</f>
        <v>1948626.69</v>
      </c>
      <c r="H752" s="37">
        <v>0</v>
      </c>
      <c r="I752" s="37"/>
    </row>
    <row r="753" spans="1:9" x14ac:dyDescent="0.2">
      <c r="A753" s="38">
        <v>752</v>
      </c>
      <c r="B753" s="39" t="s">
        <v>939</v>
      </c>
      <c r="C753" s="39" t="s">
        <v>480</v>
      </c>
      <c r="D753" s="40">
        <v>44733</v>
      </c>
      <c r="E753" s="38" t="s">
        <v>541</v>
      </c>
      <c r="F753" s="44">
        <v>2584704.6800000002</v>
      </c>
      <c r="G753" s="42">
        <f>IF($C753="РОССИЯ",IF(E753&gt;2018,ROUND(F753/120*20,2),ROUND(F753/118*18,2)),IF(C753="","Ошибка (нет страны рег.)",0))</f>
        <v>430784.11</v>
      </c>
      <c r="H753" s="42"/>
      <c r="I753" s="42"/>
    </row>
    <row r="754" spans="1:9" x14ac:dyDescent="0.2">
      <c r="A754" s="38">
        <v>753</v>
      </c>
      <c r="B754" s="39" t="s">
        <v>940</v>
      </c>
      <c r="C754" s="39" t="s">
        <v>480</v>
      </c>
      <c r="D754" s="40">
        <v>44678</v>
      </c>
      <c r="E754" s="38" t="s">
        <v>541</v>
      </c>
      <c r="F754" s="44">
        <v>4404350</v>
      </c>
      <c r="G754" s="42">
        <f>IF($C754="РОССИЯ",IF(E754&gt;2018,ROUND(F754/120*20,2),ROUND(F754/118*18,2)),IF(C754="","Ошибка (нет страны рег.)",0))</f>
        <v>734058.33</v>
      </c>
      <c r="H754" s="42"/>
      <c r="I754" s="42"/>
    </row>
    <row r="755" spans="1:9" x14ac:dyDescent="0.2">
      <c r="A755" s="38">
        <v>754</v>
      </c>
      <c r="B755" s="39" t="s">
        <v>939</v>
      </c>
      <c r="C755" s="39" t="s">
        <v>480</v>
      </c>
      <c r="D755" s="40">
        <v>44733</v>
      </c>
      <c r="E755" s="38" t="s">
        <v>541</v>
      </c>
      <c r="F755" s="44">
        <v>4702705.5</v>
      </c>
      <c r="G755" s="42">
        <f>IF($C755="РОССИЯ",IF(E755&gt;2018,ROUND(F755/120*20,2),ROUND(F755/118*18,2)),IF(C755="","Ошибка (нет страны рег.)",0))</f>
        <v>783784.25</v>
      </c>
      <c r="H755" s="42"/>
      <c r="I755" s="42"/>
    </row>
    <row r="756" spans="1:9" x14ac:dyDescent="0.2">
      <c r="A756" s="20">
        <v>755</v>
      </c>
      <c r="B756" s="21" t="s">
        <v>941</v>
      </c>
      <c r="C756" s="21" t="s">
        <v>480</v>
      </c>
      <c r="D756" s="22"/>
      <c r="E756" s="20"/>
      <c r="F756" s="23">
        <v>3700000</v>
      </c>
      <c r="G756" s="24">
        <f>G757</f>
        <v>616666.66</v>
      </c>
      <c r="H756" s="24">
        <v>616666.75</v>
      </c>
      <c r="I756" s="24">
        <f t="shared" si="19"/>
        <v>-8.999999996740371E-2</v>
      </c>
    </row>
    <row r="757" spans="1:9" x14ac:dyDescent="0.2">
      <c r="A757" s="33">
        <v>756</v>
      </c>
      <c r="B757" s="34" t="s">
        <v>942</v>
      </c>
      <c r="C757" s="34" t="s">
        <v>480</v>
      </c>
      <c r="D757" s="35"/>
      <c r="E757" s="33"/>
      <c r="F757" s="43">
        <v>3700000</v>
      </c>
      <c r="G757" s="37">
        <f>SUM(G758:G761)</f>
        <v>616666.66</v>
      </c>
      <c r="H757" s="37">
        <v>0</v>
      </c>
      <c r="I757" s="37"/>
    </row>
    <row r="758" spans="1:9" x14ac:dyDescent="0.2">
      <c r="A758" s="38">
        <v>757</v>
      </c>
      <c r="B758" s="39" t="s">
        <v>943</v>
      </c>
      <c r="C758" s="39" t="s">
        <v>480</v>
      </c>
      <c r="D758" s="40">
        <v>44720</v>
      </c>
      <c r="E758" s="38" t="s">
        <v>541</v>
      </c>
      <c r="F758" s="44">
        <v>1800000</v>
      </c>
      <c r="G758" s="42">
        <f>IF($C758="РОССИЯ",IF(E758&gt;2018,ROUND(F758/120*20,2),ROUND(F758/118*18,2)),IF(C758="","Ошибка (нет страны рег.)",0))</f>
        <v>300000</v>
      </c>
      <c r="H758" s="42"/>
      <c r="I758" s="42"/>
    </row>
    <row r="759" spans="1:9" x14ac:dyDescent="0.2">
      <c r="A759" s="38">
        <v>758</v>
      </c>
      <c r="B759" s="39" t="s">
        <v>944</v>
      </c>
      <c r="C759" s="39" t="s">
        <v>480</v>
      </c>
      <c r="D759" s="40">
        <v>44727</v>
      </c>
      <c r="E759" s="38" t="s">
        <v>541</v>
      </c>
      <c r="F759" s="44">
        <v>50000</v>
      </c>
      <c r="G759" s="42">
        <f>IF($C759="РОССИЯ",IF(E759&gt;2018,ROUND(F759/120*20,2),ROUND(F759/118*18,2)),IF(C759="","Ошибка (нет страны рег.)",0))</f>
        <v>8333.33</v>
      </c>
      <c r="H759" s="42"/>
      <c r="I759" s="42"/>
    </row>
    <row r="760" spans="1:9" x14ac:dyDescent="0.2">
      <c r="A760" s="38">
        <v>759</v>
      </c>
      <c r="B760" s="39" t="s">
        <v>943</v>
      </c>
      <c r="C760" s="39" t="s">
        <v>480</v>
      </c>
      <c r="D760" s="40">
        <v>44720</v>
      </c>
      <c r="E760" s="38" t="s">
        <v>541</v>
      </c>
      <c r="F760" s="44">
        <v>1800000</v>
      </c>
      <c r="G760" s="42">
        <f>IF($C760="РОССИЯ",IF(E760&gt;2018,ROUND(F760/120*20,2),ROUND(F760/118*18,2)),IF(C760="","Ошибка (нет страны рег.)",0))</f>
        <v>300000</v>
      </c>
      <c r="H760" s="42"/>
      <c r="I760" s="42"/>
    </row>
    <row r="761" spans="1:9" x14ac:dyDescent="0.2">
      <c r="A761" s="38">
        <v>760</v>
      </c>
      <c r="B761" s="39" t="s">
        <v>944</v>
      </c>
      <c r="C761" s="39" t="s">
        <v>480</v>
      </c>
      <c r="D761" s="40">
        <v>44727</v>
      </c>
      <c r="E761" s="38" t="s">
        <v>541</v>
      </c>
      <c r="F761" s="44">
        <v>50000</v>
      </c>
      <c r="G761" s="42">
        <f>IF($C761="РОССИЯ",IF(E761&gt;2018,ROUND(F761/120*20,2),ROUND(F761/118*18,2)),IF(C761="","Ошибка (нет страны рег.)",0))</f>
        <v>8333.33</v>
      </c>
      <c r="H761" s="42"/>
      <c r="I761" s="42"/>
    </row>
    <row r="762" spans="1:9" x14ac:dyDescent="0.2">
      <c r="A762" s="20">
        <v>761</v>
      </c>
      <c r="B762" s="21" t="s">
        <v>316</v>
      </c>
      <c r="C762" s="21" t="s">
        <v>480</v>
      </c>
      <c r="D762" s="22"/>
      <c r="E762" s="20"/>
      <c r="F762" s="26">
        <v>1.1499999999999999</v>
      </c>
      <c r="G762" s="24">
        <f>G763</f>
        <v>0.19</v>
      </c>
      <c r="H762" s="24">
        <v>0.19</v>
      </c>
      <c r="I762" s="24">
        <f t="shared" si="19"/>
        <v>0</v>
      </c>
    </row>
    <row r="763" spans="1:9" x14ac:dyDescent="0.2">
      <c r="A763" s="33">
        <v>762</v>
      </c>
      <c r="B763" s="34" t="s">
        <v>317</v>
      </c>
      <c r="C763" s="34" t="s">
        <v>480</v>
      </c>
      <c r="D763" s="35"/>
      <c r="E763" s="33"/>
      <c r="F763" s="36">
        <v>1.1499999999999999</v>
      </c>
      <c r="G763" s="37">
        <f>G764</f>
        <v>0.19</v>
      </c>
      <c r="H763" s="37">
        <v>0</v>
      </c>
      <c r="I763" s="37"/>
    </row>
    <row r="764" spans="1:9" x14ac:dyDescent="0.2">
      <c r="A764" s="38">
        <v>763</v>
      </c>
      <c r="B764" s="39" t="s">
        <v>945</v>
      </c>
      <c r="C764" s="39" t="s">
        <v>480</v>
      </c>
      <c r="D764" s="40">
        <v>44538</v>
      </c>
      <c r="E764" s="38" t="s">
        <v>531</v>
      </c>
      <c r="F764" s="41">
        <v>1.1499999999999999</v>
      </c>
      <c r="G764" s="42">
        <f>IF($C764="РОССИЯ",IF(E764&gt;2018,ROUND(F764/120*20,2),ROUND(F764/118*18,2)),IF(C764="","Ошибка (нет страны рег.)",0))</f>
        <v>0.19</v>
      </c>
      <c r="H764" s="42"/>
      <c r="I764" s="42"/>
    </row>
    <row r="765" spans="1:9" x14ac:dyDescent="0.2">
      <c r="A765" s="20">
        <v>764</v>
      </c>
      <c r="B765" s="21" t="s">
        <v>318</v>
      </c>
      <c r="C765" s="21" t="s">
        <v>480</v>
      </c>
      <c r="D765" s="22"/>
      <c r="E765" s="20"/>
      <c r="F765" s="23">
        <v>967822.12</v>
      </c>
      <c r="G765" s="24">
        <f>G766+G768</f>
        <v>161303.69</v>
      </c>
      <c r="H765" s="24">
        <v>161303.69</v>
      </c>
      <c r="I765" s="24">
        <f t="shared" si="19"/>
        <v>0</v>
      </c>
    </row>
    <row r="766" spans="1:9" x14ac:dyDescent="0.2">
      <c r="A766" s="33">
        <v>765</v>
      </c>
      <c r="B766" s="34" t="s">
        <v>946</v>
      </c>
      <c r="C766" s="34" t="s">
        <v>480</v>
      </c>
      <c r="D766" s="35"/>
      <c r="E766" s="33"/>
      <c r="F766" s="43">
        <v>410992.32</v>
      </c>
      <c r="G766" s="37">
        <f>G767</f>
        <v>68498.720000000001</v>
      </c>
      <c r="H766" s="37">
        <v>0</v>
      </c>
      <c r="I766" s="37"/>
    </row>
    <row r="767" spans="1:9" x14ac:dyDescent="0.2">
      <c r="A767" s="38">
        <v>766</v>
      </c>
      <c r="B767" s="39" t="s">
        <v>947</v>
      </c>
      <c r="C767" s="39" t="s">
        <v>480</v>
      </c>
      <c r="D767" s="40">
        <v>44734</v>
      </c>
      <c r="E767" s="38" t="s">
        <v>541</v>
      </c>
      <c r="F767" s="44">
        <v>410992.32</v>
      </c>
      <c r="G767" s="42">
        <f>IF($C767="РОССИЯ",IF(E767&gt;2018,ROUND(F767/120*20,2),ROUND(F767/118*18,2)),IF(C767="","Ошибка (нет страны рег.)",0))</f>
        <v>68498.720000000001</v>
      </c>
      <c r="H767" s="42"/>
      <c r="I767" s="42"/>
    </row>
    <row r="768" spans="1:9" x14ac:dyDescent="0.2">
      <c r="A768" s="33">
        <v>767</v>
      </c>
      <c r="B768" s="34" t="s">
        <v>948</v>
      </c>
      <c r="C768" s="34" t="s">
        <v>480</v>
      </c>
      <c r="D768" s="35"/>
      <c r="E768" s="33"/>
      <c r="F768" s="43">
        <v>556829.80000000005</v>
      </c>
      <c r="G768" s="37">
        <f>G769</f>
        <v>92804.97</v>
      </c>
      <c r="H768" s="37">
        <v>0</v>
      </c>
      <c r="I768" s="37"/>
    </row>
    <row r="769" spans="1:9" x14ac:dyDescent="0.2">
      <c r="A769" s="38">
        <v>768</v>
      </c>
      <c r="B769" s="39" t="s">
        <v>949</v>
      </c>
      <c r="C769" s="39" t="s">
        <v>480</v>
      </c>
      <c r="D769" s="40">
        <v>44735</v>
      </c>
      <c r="E769" s="38" t="s">
        <v>541</v>
      </c>
      <c r="F769" s="44">
        <v>556829.80000000005</v>
      </c>
      <c r="G769" s="42">
        <f>IF($C769="РОССИЯ",IF(E769&gt;2018,ROUND(F769/120*20,2),ROUND(F769/118*18,2)),IF(C769="","Ошибка (нет страны рег.)",0))</f>
        <v>92804.97</v>
      </c>
      <c r="H769" s="42"/>
      <c r="I769" s="42"/>
    </row>
    <row r="770" spans="1:9" x14ac:dyDescent="0.2">
      <c r="A770" s="20">
        <v>769</v>
      </c>
      <c r="B770" s="21" t="s">
        <v>319</v>
      </c>
      <c r="C770" s="21" t="s">
        <v>480</v>
      </c>
      <c r="D770" s="22"/>
      <c r="E770" s="20"/>
      <c r="F770" s="26">
        <v>502.77</v>
      </c>
      <c r="G770" s="24">
        <f>G771</f>
        <v>83.8</v>
      </c>
      <c r="H770" s="24">
        <v>83.8</v>
      </c>
      <c r="I770" s="24">
        <f t="shared" ref="I770:I830" si="20">G770-H770</f>
        <v>0</v>
      </c>
    </row>
    <row r="771" spans="1:9" x14ac:dyDescent="0.2">
      <c r="A771" s="33">
        <v>770</v>
      </c>
      <c r="B771" s="34" t="s">
        <v>320</v>
      </c>
      <c r="C771" s="34" t="s">
        <v>480</v>
      </c>
      <c r="D771" s="35"/>
      <c r="E771" s="33"/>
      <c r="F771" s="36">
        <v>502.77</v>
      </c>
      <c r="G771" s="37">
        <f>G772</f>
        <v>83.8</v>
      </c>
      <c r="H771" s="37">
        <v>0</v>
      </c>
      <c r="I771" s="37"/>
    </row>
    <row r="772" spans="1:9" x14ac:dyDescent="0.2">
      <c r="A772" s="38">
        <v>771</v>
      </c>
      <c r="B772" s="39" t="s">
        <v>950</v>
      </c>
      <c r="C772" s="39" t="s">
        <v>480</v>
      </c>
      <c r="D772" s="40">
        <v>44635</v>
      </c>
      <c r="E772" s="38" t="s">
        <v>541</v>
      </c>
      <c r="F772" s="41">
        <v>502.77</v>
      </c>
      <c r="G772" s="42">
        <f>IF($C772="РОССИЯ",IF(E772&gt;2018,ROUND(F772/120*20,2),ROUND(F772/118*18,2)),IF(C772="","Ошибка (нет страны рег.)",0))</f>
        <v>83.8</v>
      </c>
      <c r="H772" s="42"/>
      <c r="I772" s="42"/>
    </row>
    <row r="773" spans="1:9" x14ac:dyDescent="0.2">
      <c r="A773" s="20">
        <v>772</v>
      </c>
      <c r="B773" s="21" t="s">
        <v>321</v>
      </c>
      <c r="C773" s="21" t="s">
        <v>480</v>
      </c>
      <c r="D773" s="22"/>
      <c r="E773" s="20"/>
      <c r="F773" s="23">
        <v>5219000</v>
      </c>
      <c r="G773" s="24">
        <f>G774+G776+G778+G780</f>
        <v>869833.32000000007</v>
      </c>
      <c r="H773" s="24">
        <v>869833.43</v>
      </c>
      <c r="I773" s="24">
        <f t="shared" si="20"/>
        <v>-0.10999999998603016</v>
      </c>
    </row>
    <row r="774" spans="1:9" x14ac:dyDescent="0.2">
      <c r="A774" s="33">
        <v>773</v>
      </c>
      <c r="B774" s="34" t="s">
        <v>951</v>
      </c>
      <c r="C774" s="34" t="s">
        <v>480</v>
      </c>
      <c r="D774" s="35"/>
      <c r="E774" s="33"/>
      <c r="F774" s="43">
        <v>1493000</v>
      </c>
      <c r="G774" s="37">
        <f>G775</f>
        <v>248833.33</v>
      </c>
      <c r="H774" s="37">
        <v>0</v>
      </c>
      <c r="I774" s="37"/>
    </row>
    <row r="775" spans="1:9" x14ac:dyDescent="0.2">
      <c r="A775" s="38">
        <v>774</v>
      </c>
      <c r="B775" s="39" t="s">
        <v>952</v>
      </c>
      <c r="C775" s="39" t="s">
        <v>480</v>
      </c>
      <c r="D775" s="40">
        <v>44698</v>
      </c>
      <c r="E775" s="38" t="s">
        <v>541</v>
      </c>
      <c r="F775" s="44">
        <v>1493000</v>
      </c>
      <c r="G775" s="42">
        <f>IF($C775="РОССИЯ",IF(E775&gt;2018,ROUND(F775/120*20,2),ROUND(F775/118*18,2)),IF(C775="","Ошибка (нет страны рег.)",0))</f>
        <v>248833.33</v>
      </c>
      <c r="H775" s="42"/>
      <c r="I775" s="42"/>
    </row>
    <row r="776" spans="1:9" x14ac:dyDescent="0.2">
      <c r="A776" s="33">
        <v>775</v>
      </c>
      <c r="B776" s="34" t="s">
        <v>953</v>
      </c>
      <c r="C776" s="34" t="s">
        <v>480</v>
      </c>
      <c r="D776" s="35"/>
      <c r="E776" s="33"/>
      <c r="F776" s="43">
        <v>344000</v>
      </c>
      <c r="G776" s="37">
        <f>G777</f>
        <v>57333.33</v>
      </c>
      <c r="H776" s="37">
        <v>0</v>
      </c>
      <c r="I776" s="37"/>
    </row>
    <row r="777" spans="1:9" x14ac:dyDescent="0.2">
      <c r="A777" s="38">
        <v>776</v>
      </c>
      <c r="B777" s="39" t="s">
        <v>954</v>
      </c>
      <c r="C777" s="39" t="s">
        <v>480</v>
      </c>
      <c r="D777" s="40">
        <v>44720</v>
      </c>
      <c r="E777" s="38" t="s">
        <v>541</v>
      </c>
      <c r="F777" s="44">
        <v>344000</v>
      </c>
      <c r="G777" s="42">
        <f>IF($C777="РОССИЯ",IF(E777&gt;2018,ROUND(F777/120*20,2),ROUND(F777/118*18,2)),IF(C777="","Ошибка (нет страны рег.)",0))</f>
        <v>57333.33</v>
      </c>
      <c r="H777" s="42"/>
      <c r="I777" s="42"/>
    </row>
    <row r="778" spans="1:9" x14ac:dyDescent="0.2">
      <c r="A778" s="33">
        <v>777</v>
      </c>
      <c r="B778" s="34" t="s">
        <v>955</v>
      </c>
      <c r="C778" s="34" t="s">
        <v>480</v>
      </c>
      <c r="D778" s="35"/>
      <c r="E778" s="33"/>
      <c r="F778" s="43">
        <v>482000</v>
      </c>
      <c r="G778" s="37">
        <f>G779</f>
        <v>80333.33</v>
      </c>
      <c r="H778" s="37">
        <v>0</v>
      </c>
      <c r="I778" s="37"/>
    </row>
    <row r="779" spans="1:9" x14ac:dyDescent="0.2">
      <c r="A779" s="38">
        <v>778</v>
      </c>
      <c r="B779" s="39" t="s">
        <v>956</v>
      </c>
      <c r="C779" s="39" t="s">
        <v>480</v>
      </c>
      <c r="D779" s="40">
        <v>44720</v>
      </c>
      <c r="E779" s="38" t="s">
        <v>541</v>
      </c>
      <c r="F779" s="44">
        <v>482000</v>
      </c>
      <c r="G779" s="42">
        <f>IF($C779="РОССИЯ",IF(E779&gt;2018,ROUND(F779/120*20,2),ROUND(F779/118*18,2)),IF(C779="","Ошибка (нет страны рег.)",0))</f>
        <v>80333.33</v>
      </c>
      <c r="H779" s="42"/>
      <c r="I779" s="42"/>
    </row>
    <row r="780" spans="1:9" x14ac:dyDescent="0.2">
      <c r="A780" s="33">
        <v>779</v>
      </c>
      <c r="B780" s="34" t="s">
        <v>957</v>
      </c>
      <c r="C780" s="34" t="s">
        <v>480</v>
      </c>
      <c r="D780" s="35"/>
      <c r="E780" s="33"/>
      <c r="F780" s="43">
        <v>2900000</v>
      </c>
      <c r="G780" s="37">
        <f>G781</f>
        <v>483333.33</v>
      </c>
      <c r="H780" s="37">
        <v>0</v>
      </c>
      <c r="I780" s="37"/>
    </row>
    <row r="781" spans="1:9" x14ac:dyDescent="0.2">
      <c r="A781" s="38">
        <v>780</v>
      </c>
      <c r="B781" s="39" t="s">
        <v>958</v>
      </c>
      <c r="C781" s="39" t="s">
        <v>480</v>
      </c>
      <c r="D781" s="40">
        <v>44742</v>
      </c>
      <c r="E781" s="38" t="s">
        <v>541</v>
      </c>
      <c r="F781" s="44">
        <v>2900000</v>
      </c>
      <c r="G781" s="42">
        <f>IF($C781="РОССИЯ",IF(E781&gt;2018,ROUND(F781/120*20,2),ROUND(F781/118*18,2)),IF(C781="","Ошибка (нет страны рег.)",0))</f>
        <v>483333.33</v>
      </c>
      <c r="H781" s="42"/>
      <c r="I781" s="42"/>
    </row>
    <row r="782" spans="1:9" x14ac:dyDescent="0.2">
      <c r="A782" s="20">
        <v>781</v>
      </c>
      <c r="B782" s="21" t="s">
        <v>322</v>
      </c>
      <c r="C782" s="21" t="s">
        <v>480</v>
      </c>
      <c r="D782" s="22"/>
      <c r="E782" s="20"/>
      <c r="F782" s="23">
        <v>329995.21000000002</v>
      </c>
      <c r="G782" s="24">
        <f>G783</f>
        <v>54999.199999999997</v>
      </c>
      <c r="H782" s="24">
        <v>54999.199999999997</v>
      </c>
      <c r="I782" s="24">
        <f t="shared" si="20"/>
        <v>0</v>
      </c>
    </row>
    <row r="783" spans="1:9" x14ac:dyDescent="0.2">
      <c r="A783" s="33">
        <v>782</v>
      </c>
      <c r="B783" s="34" t="s">
        <v>323</v>
      </c>
      <c r="C783" s="34" t="s">
        <v>480</v>
      </c>
      <c r="D783" s="35"/>
      <c r="E783" s="33"/>
      <c r="F783" s="43">
        <v>329995.21000000002</v>
      </c>
      <c r="G783" s="37">
        <f>G784</f>
        <v>54999.199999999997</v>
      </c>
      <c r="H783" s="37">
        <v>0</v>
      </c>
      <c r="I783" s="37"/>
    </row>
    <row r="784" spans="1:9" x14ac:dyDescent="0.2">
      <c r="A784" s="38">
        <v>783</v>
      </c>
      <c r="B784" s="39" t="s">
        <v>959</v>
      </c>
      <c r="C784" s="39" t="s">
        <v>480</v>
      </c>
      <c r="D784" s="40">
        <v>44456</v>
      </c>
      <c r="E784" s="38" t="s">
        <v>531</v>
      </c>
      <c r="F784" s="44">
        <v>329995.21000000002</v>
      </c>
      <c r="G784" s="42">
        <f>IF($C784="РОССИЯ",IF(E784&gt;2018,ROUND(F784/120*20,2),ROUND(F784/118*18,2)),IF(C784="","Ошибка (нет страны рег.)",0))</f>
        <v>54999.199999999997</v>
      </c>
      <c r="H784" s="42"/>
      <c r="I784" s="42"/>
    </row>
    <row r="785" spans="1:9" x14ac:dyDescent="0.2">
      <c r="A785" s="20">
        <v>784</v>
      </c>
      <c r="B785" s="21" t="s">
        <v>960</v>
      </c>
      <c r="C785" s="21" t="s">
        <v>480</v>
      </c>
      <c r="D785" s="22"/>
      <c r="E785" s="20"/>
      <c r="F785" s="23">
        <v>637924.14</v>
      </c>
      <c r="G785" s="24">
        <f>G786</f>
        <v>106320.69</v>
      </c>
      <c r="H785" s="24">
        <v>106320.69</v>
      </c>
      <c r="I785" s="24">
        <f t="shared" si="20"/>
        <v>0</v>
      </c>
    </row>
    <row r="786" spans="1:9" x14ac:dyDescent="0.2">
      <c r="A786" s="33">
        <v>785</v>
      </c>
      <c r="B786" s="34" t="s">
        <v>961</v>
      </c>
      <c r="C786" s="34" t="s">
        <v>480</v>
      </c>
      <c r="D786" s="35"/>
      <c r="E786" s="33"/>
      <c r="F786" s="43">
        <v>637924.14</v>
      </c>
      <c r="G786" s="37">
        <f>G787</f>
        <v>106320.69</v>
      </c>
      <c r="H786" s="37">
        <v>0</v>
      </c>
      <c r="I786" s="37"/>
    </row>
    <row r="787" spans="1:9" x14ac:dyDescent="0.2">
      <c r="A787" s="38">
        <v>786</v>
      </c>
      <c r="B787" s="39" t="s">
        <v>962</v>
      </c>
      <c r="C787" s="39" t="s">
        <v>480</v>
      </c>
      <c r="D787" s="40">
        <v>44742</v>
      </c>
      <c r="E787" s="38" t="s">
        <v>541</v>
      </c>
      <c r="F787" s="44">
        <v>637924.14</v>
      </c>
      <c r="G787" s="42">
        <f>IF($C787="РОССИЯ",IF(E787&gt;2018,ROUND(F787/120*20,2),ROUND(F787/118*18,2)),IF(C787="","Ошибка (нет страны рег.)",0))</f>
        <v>106320.69</v>
      </c>
      <c r="H787" s="42"/>
      <c r="I787" s="42"/>
    </row>
    <row r="788" spans="1:9" x14ac:dyDescent="0.2">
      <c r="A788" s="20">
        <v>787</v>
      </c>
      <c r="B788" s="21" t="s">
        <v>324</v>
      </c>
      <c r="C788" s="21" t="s">
        <v>480</v>
      </c>
      <c r="D788" s="22"/>
      <c r="E788" s="20"/>
      <c r="F788" s="23">
        <v>10350</v>
      </c>
      <c r="G788" s="24">
        <f>G789</f>
        <v>1725</v>
      </c>
      <c r="H788" s="24">
        <v>1725</v>
      </c>
      <c r="I788" s="24">
        <f t="shared" si="20"/>
        <v>0</v>
      </c>
    </row>
    <row r="789" spans="1:9" x14ac:dyDescent="0.2">
      <c r="A789" s="33">
        <v>788</v>
      </c>
      <c r="B789" s="34" t="s">
        <v>325</v>
      </c>
      <c r="C789" s="34" t="s">
        <v>480</v>
      </c>
      <c r="D789" s="35"/>
      <c r="E789" s="33"/>
      <c r="F789" s="43">
        <v>10350</v>
      </c>
      <c r="G789" s="37">
        <f>G790</f>
        <v>1725</v>
      </c>
      <c r="H789" s="37">
        <v>0</v>
      </c>
      <c r="I789" s="37"/>
    </row>
    <row r="790" spans="1:9" x14ac:dyDescent="0.2">
      <c r="A790" s="38">
        <v>789</v>
      </c>
      <c r="B790" s="39" t="s">
        <v>963</v>
      </c>
      <c r="C790" s="39" t="s">
        <v>480</v>
      </c>
      <c r="D790" s="40">
        <v>44501</v>
      </c>
      <c r="E790" s="38" t="s">
        <v>531</v>
      </c>
      <c r="F790" s="44">
        <v>10350</v>
      </c>
      <c r="G790" s="42">
        <f>IF($C790="РОССИЯ",IF(E790&gt;2018,ROUND(F790/120*20,2),ROUND(F790/118*18,2)),IF(C790="","Ошибка (нет страны рег.)",0))</f>
        <v>1725</v>
      </c>
      <c r="H790" s="42"/>
      <c r="I790" s="42"/>
    </row>
    <row r="791" spans="1:9" x14ac:dyDescent="0.2">
      <c r="A791" s="20">
        <v>790</v>
      </c>
      <c r="B791" s="21" t="s">
        <v>326</v>
      </c>
      <c r="C791" s="21" t="s">
        <v>480</v>
      </c>
      <c r="D791" s="22"/>
      <c r="E791" s="20"/>
      <c r="F791" s="23">
        <v>87548.61</v>
      </c>
      <c r="G791" s="24">
        <f>G792</f>
        <v>14591.44</v>
      </c>
      <c r="H791" s="24">
        <v>14591.43</v>
      </c>
      <c r="I791" s="24">
        <f t="shared" si="20"/>
        <v>1.0000000000218279E-2</v>
      </c>
    </row>
    <row r="792" spans="1:9" x14ac:dyDescent="0.2">
      <c r="A792" s="33">
        <v>791</v>
      </c>
      <c r="B792" s="34" t="s">
        <v>327</v>
      </c>
      <c r="C792" s="34" t="s">
        <v>480</v>
      </c>
      <c r="D792" s="35"/>
      <c r="E792" s="33"/>
      <c r="F792" s="43">
        <v>87548.61</v>
      </c>
      <c r="G792" s="37">
        <f>G793</f>
        <v>14591.44</v>
      </c>
      <c r="H792" s="37">
        <v>0</v>
      </c>
      <c r="I792" s="37"/>
    </row>
    <row r="793" spans="1:9" x14ac:dyDescent="0.2">
      <c r="A793" s="38">
        <v>792</v>
      </c>
      <c r="B793" s="39" t="s">
        <v>964</v>
      </c>
      <c r="C793" s="39" t="s">
        <v>480</v>
      </c>
      <c r="D793" s="40">
        <v>44643</v>
      </c>
      <c r="E793" s="38" t="s">
        <v>541</v>
      </c>
      <c r="F793" s="44">
        <v>87548.61</v>
      </c>
      <c r="G793" s="42">
        <f>IF($C793="РОССИЯ",IF(E793&gt;2018,ROUND(F793/120*20,2),ROUND(F793/118*18,2)),IF(C793="","Ошибка (нет страны рег.)",0))</f>
        <v>14591.44</v>
      </c>
      <c r="H793" s="42"/>
      <c r="I793" s="42"/>
    </row>
    <row r="794" spans="1:9" x14ac:dyDescent="0.2">
      <c r="A794" s="20">
        <v>793</v>
      </c>
      <c r="B794" s="21" t="s">
        <v>328</v>
      </c>
      <c r="C794" s="21" t="s">
        <v>480</v>
      </c>
      <c r="D794" s="22"/>
      <c r="E794" s="20"/>
      <c r="F794" s="23">
        <v>27000</v>
      </c>
      <c r="G794" s="24">
        <f>G795</f>
        <v>4500</v>
      </c>
      <c r="H794" s="24">
        <v>4500</v>
      </c>
      <c r="I794" s="24">
        <f t="shared" si="20"/>
        <v>0</v>
      </c>
    </row>
    <row r="795" spans="1:9" x14ac:dyDescent="0.2">
      <c r="A795" s="33">
        <v>794</v>
      </c>
      <c r="B795" s="34" t="s">
        <v>329</v>
      </c>
      <c r="C795" s="34" t="s">
        <v>480</v>
      </c>
      <c r="D795" s="35"/>
      <c r="E795" s="33"/>
      <c r="F795" s="43">
        <v>27000</v>
      </c>
      <c r="G795" s="37">
        <f>G796</f>
        <v>4500</v>
      </c>
      <c r="H795" s="37">
        <v>0</v>
      </c>
      <c r="I795" s="37"/>
    </row>
    <row r="796" spans="1:9" x14ac:dyDescent="0.2">
      <c r="A796" s="38">
        <v>795</v>
      </c>
      <c r="B796" s="39" t="s">
        <v>965</v>
      </c>
      <c r="C796" s="39" t="s">
        <v>480</v>
      </c>
      <c r="D796" s="40">
        <v>43760</v>
      </c>
      <c r="E796" s="38" t="s">
        <v>538</v>
      </c>
      <c r="F796" s="44">
        <v>27000</v>
      </c>
      <c r="G796" s="42">
        <f>IF($C796="РОССИЯ",IF(E796&gt;2018,ROUND(F796/120*20,2),ROUND(F796/118*18,2)),IF(C796="","Ошибка (нет страны рег.)",0))</f>
        <v>4500</v>
      </c>
      <c r="H796" s="42"/>
      <c r="I796" s="42"/>
    </row>
    <row r="797" spans="1:9" x14ac:dyDescent="0.2">
      <c r="A797" s="20">
        <v>796</v>
      </c>
      <c r="B797" s="21" t="s">
        <v>330</v>
      </c>
      <c r="C797" s="21" t="s">
        <v>480</v>
      </c>
      <c r="D797" s="22"/>
      <c r="E797" s="20"/>
      <c r="F797" s="23">
        <v>1949.39</v>
      </c>
      <c r="G797" s="24">
        <f>G798</f>
        <v>324.89999999999998</v>
      </c>
      <c r="H797" s="24">
        <v>324.89999999999998</v>
      </c>
      <c r="I797" s="24">
        <f t="shared" si="20"/>
        <v>0</v>
      </c>
    </row>
    <row r="798" spans="1:9" x14ac:dyDescent="0.2">
      <c r="A798" s="33">
        <v>797</v>
      </c>
      <c r="B798" s="34" t="s">
        <v>331</v>
      </c>
      <c r="C798" s="34" t="s">
        <v>480</v>
      </c>
      <c r="D798" s="35"/>
      <c r="E798" s="33"/>
      <c r="F798" s="43">
        <v>1949.39</v>
      </c>
      <c r="G798" s="37">
        <f>G799</f>
        <v>324.89999999999998</v>
      </c>
      <c r="H798" s="37">
        <v>0</v>
      </c>
      <c r="I798" s="37"/>
    </row>
    <row r="799" spans="1:9" x14ac:dyDescent="0.2">
      <c r="A799" s="38">
        <v>798</v>
      </c>
      <c r="B799" s="39" t="s">
        <v>966</v>
      </c>
      <c r="C799" s="39" t="s">
        <v>480</v>
      </c>
      <c r="D799" s="40">
        <v>44412</v>
      </c>
      <c r="E799" s="38" t="s">
        <v>531</v>
      </c>
      <c r="F799" s="44">
        <v>1949.39</v>
      </c>
      <c r="G799" s="42">
        <f>IF($C799="РОССИЯ",IF(E799&gt;2018,ROUND(F799/120*20,2),ROUND(F799/118*18,2)),IF(C799="","Ошибка (нет страны рег.)",0))</f>
        <v>324.89999999999998</v>
      </c>
      <c r="H799" s="42"/>
      <c r="I799" s="42"/>
    </row>
    <row r="800" spans="1:9" x14ac:dyDescent="0.2">
      <c r="A800" s="20">
        <v>799</v>
      </c>
      <c r="B800" s="21" t="s">
        <v>332</v>
      </c>
      <c r="C800" s="21" t="s">
        <v>480</v>
      </c>
      <c r="D800" s="22"/>
      <c r="E800" s="20"/>
      <c r="F800" s="26">
        <v>103.2</v>
      </c>
      <c r="G800" s="24">
        <f>G801</f>
        <v>17.2</v>
      </c>
      <c r="H800" s="24">
        <v>17.2</v>
      </c>
      <c r="I800" s="24">
        <f t="shared" si="20"/>
        <v>0</v>
      </c>
    </row>
    <row r="801" spans="1:9" x14ac:dyDescent="0.2">
      <c r="A801" s="33">
        <v>800</v>
      </c>
      <c r="B801" s="34" t="s">
        <v>333</v>
      </c>
      <c r="C801" s="34" t="s">
        <v>480</v>
      </c>
      <c r="D801" s="35"/>
      <c r="E801" s="33"/>
      <c r="F801" s="36">
        <v>103.2</v>
      </c>
      <c r="G801" s="37">
        <f>G802</f>
        <v>17.2</v>
      </c>
      <c r="H801" s="37">
        <v>0</v>
      </c>
      <c r="I801" s="37"/>
    </row>
    <row r="802" spans="1:9" x14ac:dyDescent="0.2">
      <c r="A802" s="38">
        <v>801</v>
      </c>
      <c r="B802" s="39" t="s">
        <v>967</v>
      </c>
      <c r="C802" s="39" t="s">
        <v>480</v>
      </c>
      <c r="D802" s="40">
        <v>44532</v>
      </c>
      <c r="E802" s="38" t="s">
        <v>531</v>
      </c>
      <c r="F802" s="41">
        <v>103.2</v>
      </c>
      <c r="G802" s="42">
        <f>IF($C802="РОССИЯ",IF(E802&gt;2018,ROUND(F802/120*20,2),ROUND(F802/118*18,2)),IF(C802="","Ошибка (нет страны рег.)",0))</f>
        <v>17.2</v>
      </c>
      <c r="H802" s="42"/>
      <c r="I802" s="42"/>
    </row>
    <row r="803" spans="1:9" x14ac:dyDescent="0.2">
      <c r="A803" s="20">
        <v>802</v>
      </c>
      <c r="B803" s="21" t="s">
        <v>334</v>
      </c>
      <c r="C803" s="21" t="s">
        <v>480</v>
      </c>
      <c r="D803" s="22"/>
      <c r="E803" s="20"/>
      <c r="F803" s="26">
        <v>140.36000000000001</v>
      </c>
      <c r="G803" s="24">
        <f>G804</f>
        <v>23.39</v>
      </c>
      <c r="H803" s="24">
        <v>23.39</v>
      </c>
      <c r="I803" s="24">
        <f t="shared" si="20"/>
        <v>0</v>
      </c>
    </row>
    <row r="804" spans="1:9" x14ac:dyDescent="0.2">
      <c r="A804" s="33">
        <v>803</v>
      </c>
      <c r="B804" s="34" t="s">
        <v>335</v>
      </c>
      <c r="C804" s="34" t="s">
        <v>480</v>
      </c>
      <c r="D804" s="35"/>
      <c r="E804" s="33"/>
      <c r="F804" s="36">
        <v>140.36000000000001</v>
      </c>
      <c r="G804" s="37">
        <f>G805</f>
        <v>23.39</v>
      </c>
      <c r="H804" s="37">
        <v>0</v>
      </c>
      <c r="I804" s="37"/>
    </row>
    <row r="805" spans="1:9" x14ac:dyDescent="0.2">
      <c r="A805" s="38">
        <v>804</v>
      </c>
      <c r="B805" s="39" t="s">
        <v>968</v>
      </c>
      <c r="C805" s="39" t="s">
        <v>480</v>
      </c>
      <c r="D805" s="40">
        <v>43784</v>
      </c>
      <c r="E805" s="38" t="s">
        <v>538</v>
      </c>
      <c r="F805" s="41">
        <v>140.36000000000001</v>
      </c>
      <c r="G805" s="42">
        <f>IF($C805="РОССИЯ",IF(E805&gt;2018,ROUND(F805/120*20,2),ROUND(F805/118*18,2)),IF(C805="","Ошибка (нет страны рег.)",0))</f>
        <v>23.39</v>
      </c>
      <c r="H805" s="42"/>
      <c r="I805" s="42"/>
    </row>
    <row r="806" spans="1:9" x14ac:dyDescent="0.2">
      <c r="A806" s="20">
        <v>805</v>
      </c>
      <c r="B806" s="21" t="s">
        <v>336</v>
      </c>
      <c r="C806" s="21" t="s">
        <v>480</v>
      </c>
      <c r="D806" s="22"/>
      <c r="E806" s="20"/>
      <c r="F806" s="23">
        <v>3271.7</v>
      </c>
      <c r="G806" s="24">
        <f>G807</f>
        <v>545.28</v>
      </c>
      <c r="H806" s="24">
        <v>545.28</v>
      </c>
      <c r="I806" s="24">
        <f t="shared" si="20"/>
        <v>0</v>
      </c>
    </row>
    <row r="807" spans="1:9" x14ac:dyDescent="0.2">
      <c r="A807" s="33">
        <v>806</v>
      </c>
      <c r="B807" s="34" t="s">
        <v>337</v>
      </c>
      <c r="C807" s="34" t="s">
        <v>480</v>
      </c>
      <c r="D807" s="35"/>
      <c r="E807" s="33"/>
      <c r="F807" s="43">
        <v>3271.7</v>
      </c>
      <c r="G807" s="37">
        <f>G808</f>
        <v>545.28</v>
      </c>
      <c r="H807" s="37">
        <v>0</v>
      </c>
      <c r="I807" s="37"/>
    </row>
    <row r="808" spans="1:9" x14ac:dyDescent="0.2">
      <c r="A808" s="38">
        <v>807</v>
      </c>
      <c r="B808" s="39" t="s">
        <v>969</v>
      </c>
      <c r="C808" s="39" t="s">
        <v>480</v>
      </c>
      <c r="D808" s="40">
        <v>44000</v>
      </c>
      <c r="E808" s="38" t="s">
        <v>533</v>
      </c>
      <c r="F808" s="44">
        <v>3271.7</v>
      </c>
      <c r="G808" s="42">
        <f>IF($C808="РОССИЯ",IF(E808&gt;2018,ROUND(F808/120*20,2),ROUND(F808/118*18,2)),IF(C808="","Ошибка (нет страны рег.)",0))</f>
        <v>545.28</v>
      </c>
      <c r="H808" s="42"/>
      <c r="I808" s="42"/>
    </row>
    <row r="809" spans="1:9" x14ac:dyDescent="0.2">
      <c r="A809" s="20">
        <v>808</v>
      </c>
      <c r="B809" s="21" t="s">
        <v>338</v>
      </c>
      <c r="C809" s="21" t="s">
        <v>480</v>
      </c>
      <c r="D809" s="22"/>
      <c r="E809" s="20"/>
      <c r="F809" s="23">
        <v>11895980</v>
      </c>
      <c r="G809" s="24">
        <f>G810</f>
        <v>1814641.0199999998</v>
      </c>
      <c r="H809" s="24">
        <v>1814641.02</v>
      </c>
      <c r="I809" s="24">
        <f t="shared" si="20"/>
        <v>0</v>
      </c>
    </row>
    <row r="810" spans="1:9" x14ac:dyDescent="0.2">
      <c r="A810" s="33">
        <v>809</v>
      </c>
      <c r="B810" s="34" t="s">
        <v>339</v>
      </c>
      <c r="C810" s="34" t="s">
        <v>480</v>
      </c>
      <c r="D810" s="35"/>
      <c r="E810" s="33"/>
      <c r="F810" s="43">
        <v>11895980</v>
      </c>
      <c r="G810" s="37">
        <f>SUM(G811:G812)</f>
        <v>1814641.0199999998</v>
      </c>
      <c r="H810" s="37">
        <v>0</v>
      </c>
      <c r="I810" s="37"/>
    </row>
    <row r="811" spans="1:9" x14ac:dyDescent="0.2">
      <c r="A811" s="38">
        <v>810</v>
      </c>
      <c r="B811" s="39" t="s">
        <v>970</v>
      </c>
      <c r="C811" s="39" t="s">
        <v>480</v>
      </c>
      <c r="D811" s="40">
        <v>43109</v>
      </c>
      <c r="E811" s="38">
        <v>2018</v>
      </c>
      <c r="F811" s="44">
        <v>11892980</v>
      </c>
      <c r="G811" s="42">
        <f>IF($C811="РОССИЯ",IF(E811&gt;2018,ROUND(F811/120*20,2),ROUND(F811/118*18,2)),IF(C811="","Ошибка (нет страны рег.)",0))</f>
        <v>1814183.39</v>
      </c>
      <c r="H811" s="42"/>
      <c r="I811" s="42"/>
    </row>
    <row r="812" spans="1:9" x14ac:dyDescent="0.2">
      <c r="A812" s="38">
        <v>811</v>
      </c>
      <c r="B812" s="39" t="s">
        <v>971</v>
      </c>
      <c r="C812" s="39" t="s">
        <v>480</v>
      </c>
      <c r="D812" s="40">
        <v>43110</v>
      </c>
      <c r="E812" s="38">
        <v>2018</v>
      </c>
      <c r="F812" s="44">
        <v>3000</v>
      </c>
      <c r="G812" s="42">
        <f>IF($C812="РОССИЯ",IF(E812&gt;2018,ROUND(F812/120*20,2),ROUND(F812/118*18,2)),IF(C812="","Ошибка (нет страны рег.)",0))</f>
        <v>457.63</v>
      </c>
      <c r="H812" s="42"/>
      <c r="I812" s="42"/>
    </row>
    <row r="813" spans="1:9" x14ac:dyDescent="0.2">
      <c r="A813" s="20">
        <v>812</v>
      </c>
      <c r="B813" s="21" t="s">
        <v>340</v>
      </c>
      <c r="C813" s="21" t="s">
        <v>480</v>
      </c>
      <c r="D813" s="22"/>
      <c r="E813" s="20"/>
      <c r="F813" s="23">
        <v>1391.9</v>
      </c>
      <c r="G813" s="24">
        <f>G814</f>
        <v>231.98</v>
      </c>
      <c r="H813" s="24">
        <v>231.98</v>
      </c>
      <c r="I813" s="24">
        <f t="shared" si="20"/>
        <v>0</v>
      </c>
    </row>
    <row r="814" spans="1:9" x14ac:dyDescent="0.2">
      <c r="A814" s="33">
        <v>813</v>
      </c>
      <c r="B814" s="34" t="s">
        <v>61</v>
      </c>
      <c r="C814" s="34" t="s">
        <v>480</v>
      </c>
      <c r="D814" s="35"/>
      <c r="E814" s="33"/>
      <c r="F814" s="43">
        <v>1391.9</v>
      </c>
      <c r="G814" s="37">
        <f>G815</f>
        <v>231.98</v>
      </c>
      <c r="H814" s="37">
        <v>0</v>
      </c>
      <c r="I814" s="37"/>
    </row>
    <row r="815" spans="1:9" x14ac:dyDescent="0.2">
      <c r="A815" s="38">
        <v>814</v>
      </c>
      <c r="B815" s="39" t="s">
        <v>972</v>
      </c>
      <c r="C815" s="39" t="s">
        <v>480</v>
      </c>
      <c r="D815" s="40">
        <v>43642</v>
      </c>
      <c r="E815" s="38" t="s">
        <v>538</v>
      </c>
      <c r="F815" s="44">
        <v>1391.9</v>
      </c>
      <c r="G815" s="42">
        <f>IF($C815="РОССИЯ",IF(E815&gt;2018,ROUND(F815/120*20,2),ROUND(F815/118*18,2)),IF(C815="","Ошибка (нет страны рег.)",0))</f>
        <v>231.98</v>
      </c>
      <c r="H815" s="42"/>
      <c r="I815" s="42"/>
    </row>
    <row r="816" spans="1:9" x14ac:dyDescent="0.2">
      <c r="A816" s="20">
        <v>815</v>
      </c>
      <c r="B816" s="21" t="s">
        <v>341</v>
      </c>
      <c r="C816" s="21" t="s">
        <v>480</v>
      </c>
      <c r="D816" s="22"/>
      <c r="E816" s="20"/>
      <c r="F816" s="26">
        <v>332.08</v>
      </c>
      <c r="G816" s="24">
        <f>G817</f>
        <v>55.35</v>
      </c>
      <c r="H816" s="24">
        <v>55.35</v>
      </c>
      <c r="I816" s="24">
        <f t="shared" si="20"/>
        <v>0</v>
      </c>
    </row>
    <row r="817" spans="1:9" x14ac:dyDescent="0.2">
      <c r="A817" s="33">
        <v>816</v>
      </c>
      <c r="B817" s="34" t="s">
        <v>342</v>
      </c>
      <c r="C817" s="34" t="s">
        <v>480</v>
      </c>
      <c r="D817" s="35"/>
      <c r="E817" s="33"/>
      <c r="F817" s="36">
        <v>332.08</v>
      </c>
      <c r="G817" s="37">
        <f>G818</f>
        <v>55.35</v>
      </c>
      <c r="H817" s="37">
        <v>0</v>
      </c>
      <c r="I817" s="37"/>
    </row>
    <row r="818" spans="1:9" x14ac:dyDescent="0.2">
      <c r="A818" s="38">
        <v>817</v>
      </c>
      <c r="B818" s="39" t="s">
        <v>973</v>
      </c>
      <c r="C818" s="39" t="s">
        <v>480</v>
      </c>
      <c r="D818" s="40">
        <v>43803</v>
      </c>
      <c r="E818" s="38" t="s">
        <v>538</v>
      </c>
      <c r="F818" s="41">
        <v>332.08</v>
      </c>
      <c r="G818" s="42">
        <f>IF($C818="РОССИЯ",IF(E818&gt;2018,ROUND(F818/120*20,2),ROUND(F818/118*18,2)),IF(C818="","Ошибка (нет страны рег.)",0))</f>
        <v>55.35</v>
      </c>
      <c r="H818" s="42"/>
      <c r="I818" s="42"/>
    </row>
    <row r="819" spans="1:9" x14ac:dyDescent="0.2">
      <c r="A819" s="20">
        <v>818</v>
      </c>
      <c r="B819" s="21" t="s">
        <v>974</v>
      </c>
      <c r="C819" s="21" t="s">
        <v>480</v>
      </c>
      <c r="D819" s="22"/>
      <c r="E819" s="20"/>
      <c r="F819" s="23">
        <v>633624.93000000005</v>
      </c>
      <c r="G819" s="24">
        <f>G820</f>
        <v>105604.16</v>
      </c>
      <c r="H819" s="24">
        <v>105604.19</v>
      </c>
      <c r="I819" s="24">
        <f t="shared" si="20"/>
        <v>-2.9999999998835847E-2</v>
      </c>
    </row>
    <row r="820" spans="1:9" x14ac:dyDescent="0.2">
      <c r="A820" s="33">
        <v>819</v>
      </c>
      <c r="B820" s="34" t="s">
        <v>975</v>
      </c>
      <c r="C820" s="34" t="s">
        <v>480</v>
      </c>
      <c r="D820" s="35"/>
      <c r="E820" s="33"/>
      <c r="F820" s="43">
        <v>633624.93000000005</v>
      </c>
      <c r="G820" s="37">
        <f>G821</f>
        <v>105604.16</v>
      </c>
      <c r="H820" s="37">
        <v>0</v>
      </c>
      <c r="I820" s="37"/>
    </row>
    <row r="821" spans="1:9" x14ac:dyDescent="0.2">
      <c r="A821" s="38">
        <v>820</v>
      </c>
      <c r="B821" s="39" t="s">
        <v>976</v>
      </c>
      <c r="C821" s="39" t="s">
        <v>480</v>
      </c>
      <c r="D821" s="40">
        <v>44694</v>
      </c>
      <c r="E821" s="38" t="s">
        <v>541</v>
      </c>
      <c r="F821" s="44">
        <v>633624.93000000005</v>
      </c>
      <c r="G821" s="42">
        <f>IF($C821="РОССИЯ",IF(E821&gt;2018,ROUND(F821/120*20,2),ROUND(F821/118*18,2)),IF(C821="","Ошибка (нет страны рег.)",0))</f>
        <v>105604.16</v>
      </c>
      <c r="H821" s="42"/>
      <c r="I821" s="42"/>
    </row>
    <row r="822" spans="1:9" x14ac:dyDescent="0.2">
      <c r="A822" s="20">
        <v>821</v>
      </c>
      <c r="B822" s="21" t="s">
        <v>343</v>
      </c>
      <c r="C822" s="21" t="s">
        <v>480</v>
      </c>
      <c r="D822" s="22"/>
      <c r="E822" s="20"/>
      <c r="F822" s="23">
        <v>35479.019999999997</v>
      </c>
      <c r="G822" s="24">
        <f>G823+G825</f>
        <v>5913.17</v>
      </c>
      <c r="H822" s="24">
        <v>5913.17</v>
      </c>
      <c r="I822" s="24">
        <f t="shared" si="20"/>
        <v>0</v>
      </c>
    </row>
    <row r="823" spans="1:9" x14ac:dyDescent="0.2">
      <c r="A823" s="33">
        <v>822</v>
      </c>
      <c r="B823" s="34" t="s">
        <v>344</v>
      </c>
      <c r="C823" s="34" t="s">
        <v>480</v>
      </c>
      <c r="D823" s="35"/>
      <c r="E823" s="33"/>
      <c r="F823" s="43">
        <v>29200</v>
      </c>
      <c r="G823" s="37">
        <f>G824</f>
        <v>4866.67</v>
      </c>
      <c r="H823" s="37">
        <v>0</v>
      </c>
      <c r="I823" s="37"/>
    </row>
    <row r="824" spans="1:9" x14ac:dyDescent="0.2">
      <c r="A824" s="38">
        <v>823</v>
      </c>
      <c r="B824" s="39" t="s">
        <v>977</v>
      </c>
      <c r="C824" s="39" t="s">
        <v>480</v>
      </c>
      <c r="D824" s="40">
        <v>43937</v>
      </c>
      <c r="E824" s="38" t="s">
        <v>533</v>
      </c>
      <c r="F824" s="44">
        <v>29200</v>
      </c>
      <c r="G824" s="42">
        <f>IF($C824="РОССИЯ",IF(E824&gt;2018,ROUND(F824/120*20,2),ROUND(F824/118*18,2)),IF(C824="","Ошибка (нет страны рег.)",0))</f>
        <v>4866.67</v>
      </c>
      <c r="H824" s="42"/>
      <c r="I824" s="42"/>
    </row>
    <row r="825" spans="1:9" x14ac:dyDescent="0.2">
      <c r="A825" s="33">
        <v>824</v>
      </c>
      <c r="B825" s="34" t="s">
        <v>345</v>
      </c>
      <c r="C825" s="34" t="s">
        <v>480</v>
      </c>
      <c r="D825" s="35"/>
      <c r="E825" s="33"/>
      <c r="F825" s="43">
        <v>6279.02</v>
      </c>
      <c r="G825" s="37">
        <f>G826</f>
        <v>1046.5</v>
      </c>
      <c r="H825" s="37">
        <v>0</v>
      </c>
      <c r="I825" s="37"/>
    </row>
    <row r="826" spans="1:9" x14ac:dyDescent="0.2">
      <c r="A826" s="38">
        <v>825</v>
      </c>
      <c r="B826" s="39" t="s">
        <v>978</v>
      </c>
      <c r="C826" s="39" t="s">
        <v>480</v>
      </c>
      <c r="D826" s="40">
        <v>44389</v>
      </c>
      <c r="E826" s="38" t="s">
        <v>531</v>
      </c>
      <c r="F826" s="44">
        <v>6279.02</v>
      </c>
      <c r="G826" s="42">
        <f>IF($C826="РОССИЯ",IF(E826&gt;2018,ROUND(F826/120*20,2),ROUND(F826/118*18,2)),IF(C826="","Ошибка (нет страны рег.)",0))</f>
        <v>1046.5</v>
      </c>
      <c r="H826" s="42"/>
      <c r="I826" s="42"/>
    </row>
    <row r="827" spans="1:9" x14ac:dyDescent="0.2">
      <c r="A827" s="20">
        <v>826</v>
      </c>
      <c r="B827" s="21" t="s">
        <v>501</v>
      </c>
      <c r="C827" s="21" t="s">
        <v>480</v>
      </c>
      <c r="D827" s="22"/>
      <c r="E827" s="20"/>
      <c r="F827" s="23">
        <v>81900</v>
      </c>
      <c r="G827" s="24">
        <f>G828</f>
        <v>13650</v>
      </c>
      <c r="H827" s="24">
        <v>13650</v>
      </c>
      <c r="I827" s="24">
        <f t="shared" si="20"/>
        <v>0</v>
      </c>
    </row>
    <row r="828" spans="1:9" x14ac:dyDescent="0.2">
      <c r="A828" s="33">
        <v>827</v>
      </c>
      <c r="B828" s="34" t="s">
        <v>979</v>
      </c>
      <c r="C828" s="34" t="s">
        <v>480</v>
      </c>
      <c r="D828" s="35"/>
      <c r="E828" s="33"/>
      <c r="F828" s="43">
        <v>81900</v>
      </c>
      <c r="G828" s="37">
        <f>G829</f>
        <v>13650</v>
      </c>
      <c r="H828" s="37">
        <v>0</v>
      </c>
      <c r="I828" s="37"/>
    </row>
    <row r="829" spans="1:9" x14ac:dyDescent="0.2">
      <c r="A829" s="38">
        <v>828</v>
      </c>
      <c r="B829" s="39" t="s">
        <v>980</v>
      </c>
      <c r="C829" s="39" t="s">
        <v>480</v>
      </c>
      <c r="D829" s="40">
        <v>44734</v>
      </c>
      <c r="E829" s="38" t="s">
        <v>541</v>
      </c>
      <c r="F829" s="44">
        <v>81900</v>
      </c>
      <c r="G829" s="42">
        <f>IF($C829="РОССИЯ",IF(E829&gt;2018,ROUND(F829/120*20,2),ROUND(F829/118*18,2)),IF(C829="","Ошибка (нет страны рег.)",0))</f>
        <v>13650</v>
      </c>
      <c r="H829" s="42"/>
      <c r="I829" s="42"/>
    </row>
    <row r="830" spans="1:9" x14ac:dyDescent="0.2">
      <c r="A830" s="20">
        <v>829</v>
      </c>
      <c r="B830" s="21" t="s">
        <v>346</v>
      </c>
      <c r="C830" s="21" t="s">
        <v>480</v>
      </c>
      <c r="D830" s="22"/>
      <c r="E830" s="20"/>
      <c r="F830" s="23">
        <v>109200</v>
      </c>
      <c r="G830" s="24">
        <f>G831</f>
        <v>18200</v>
      </c>
      <c r="H830" s="24">
        <v>18200</v>
      </c>
      <c r="I830" s="24">
        <f t="shared" si="20"/>
        <v>0</v>
      </c>
    </row>
    <row r="831" spans="1:9" x14ac:dyDescent="0.2">
      <c r="A831" s="33">
        <v>830</v>
      </c>
      <c r="B831" s="34" t="s">
        <v>347</v>
      </c>
      <c r="C831" s="34" t="s">
        <v>480</v>
      </c>
      <c r="D831" s="35"/>
      <c r="E831" s="33"/>
      <c r="F831" s="43">
        <v>109200</v>
      </c>
      <c r="G831" s="37">
        <f>SUM(G832:G833)</f>
        <v>18200</v>
      </c>
      <c r="H831" s="37">
        <v>0</v>
      </c>
      <c r="I831" s="37"/>
    </row>
    <row r="832" spans="1:9" x14ac:dyDescent="0.2">
      <c r="A832" s="38">
        <v>831</v>
      </c>
      <c r="B832" s="39" t="s">
        <v>981</v>
      </c>
      <c r="C832" s="39" t="s">
        <v>480</v>
      </c>
      <c r="D832" s="40">
        <v>44551</v>
      </c>
      <c r="E832" s="38" t="s">
        <v>531</v>
      </c>
      <c r="F832" s="44">
        <v>38814</v>
      </c>
      <c r="G832" s="42">
        <f>IF($C832="РОССИЯ",IF(E832&gt;2018,ROUND(F832/120*20,2),ROUND(F832/118*18,2)),IF(C832="","Ошибка (нет страны рег.)",0))</f>
        <v>6469</v>
      </c>
      <c r="H832" s="42"/>
      <c r="I832" s="42"/>
    </row>
    <row r="833" spans="1:9" x14ac:dyDescent="0.2">
      <c r="A833" s="38">
        <v>832</v>
      </c>
      <c r="B833" s="39" t="s">
        <v>981</v>
      </c>
      <c r="C833" s="39" t="s">
        <v>480</v>
      </c>
      <c r="D833" s="40">
        <v>44551</v>
      </c>
      <c r="E833" s="38" t="s">
        <v>531</v>
      </c>
      <c r="F833" s="44">
        <v>70386</v>
      </c>
      <c r="G833" s="42">
        <f>IF($C833="РОССИЯ",IF(E833&gt;2018,ROUND(F833/120*20,2),ROUND(F833/118*18,2)),IF(C833="","Ошибка (нет страны рег.)",0))</f>
        <v>11731</v>
      </c>
      <c r="H833" s="42"/>
      <c r="I833" s="42"/>
    </row>
    <row r="834" spans="1:9" x14ac:dyDescent="0.2">
      <c r="A834" s="20">
        <v>833</v>
      </c>
      <c r="B834" s="21" t="s">
        <v>348</v>
      </c>
      <c r="C834" s="21" t="s">
        <v>480</v>
      </c>
      <c r="D834" s="22"/>
      <c r="E834" s="20"/>
      <c r="F834" s="23">
        <v>15256348.699999999</v>
      </c>
      <c r="G834" s="24">
        <f>G835+G837+G839+G841+G843+G845+G847+G849+G851+G853+G855+G857+G859+G861+G863+G865+G867+G869+G871+G873+G875+G877+G879+G881+G883</f>
        <v>2542724.7999999998</v>
      </c>
      <c r="H834" s="24">
        <v>2542724.88</v>
      </c>
      <c r="I834" s="24">
        <f t="shared" ref="I834:I895" si="21">G834-H834</f>
        <v>-8.0000000074505806E-2</v>
      </c>
    </row>
    <row r="835" spans="1:9" x14ac:dyDescent="0.2">
      <c r="A835" s="33">
        <v>834</v>
      </c>
      <c r="B835" s="34" t="s">
        <v>982</v>
      </c>
      <c r="C835" s="34" t="s">
        <v>480</v>
      </c>
      <c r="D835" s="35"/>
      <c r="E835" s="33"/>
      <c r="F835" s="43">
        <v>357559.26</v>
      </c>
      <c r="G835" s="37">
        <f>G836</f>
        <v>59593.21</v>
      </c>
      <c r="H835" s="37">
        <v>0</v>
      </c>
      <c r="I835" s="37"/>
    </row>
    <row r="836" spans="1:9" x14ac:dyDescent="0.2">
      <c r="A836" s="38">
        <v>835</v>
      </c>
      <c r="B836" s="39" t="s">
        <v>983</v>
      </c>
      <c r="C836" s="39" t="s">
        <v>480</v>
      </c>
      <c r="D836" s="40">
        <v>44694</v>
      </c>
      <c r="E836" s="38" t="s">
        <v>541</v>
      </c>
      <c r="F836" s="44">
        <v>357559.26</v>
      </c>
      <c r="G836" s="42">
        <f>IF($C836="РОССИЯ",IF(E836&gt;2018,ROUND(F836/120*20,2),ROUND(F836/118*18,2)),IF(C836="","Ошибка (нет страны рег.)",0))</f>
        <v>59593.21</v>
      </c>
      <c r="H836" s="42"/>
      <c r="I836" s="42"/>
    </row>
    <row r="837" spans="1:9" x14ac:dyDescent="0.2">
      <c r="A837" s="33">
        <v>836</v>
      </c>
      <c r="B837" s="34" t="s">
        <v>984</v>
      </c>
      <c r="C837" s="34" t="s">
        <v>480</v>
      </c>
      <c r="D837" s="35"/>
      <c r="E837" s="33"/>
      <c r="F837" s="43">
        <v>182484.46</v>
      </c>
      <c r="G837" s="37">
        <f>G838</f>
        <v>30414.080000000002</v>
      </c>
      <c r="H837" s="37">
        <v>0</v>
      </c>
      <c r="I837" s="37"/>
    </row>
    <row r="838" spans="1:9" x14ac:dyDescent="0.2">
      <c r="A838" s="38">
        <v>837</v>
      </c>
      <c r="B838" s="39" t="s">
        <v>985</v>
      </c>
      <c r="C838" s="39" t="s">
        <v>480</v>
      </c>
      <c r="D838" s="40">
        <v>44694</v>
      </c>
      <c r="E838" s="38" t="s">
        <v>541</v>
      </c>
      <c r="F838" s="44">
        <v>182484.46</v>
      </c>
      <c r="G838" s="42">
        <f>IF($C838="РОССИЯ",IF(E838&gt;2018,ROUND(F838/120*20,2),ROUND(F838/118*18,2)),IF(C838="","Ошибка (нет страны рег.)",0))</f>
        <v>30414.080000000002</v>
      </c>
      <c r="H838" s="42"/>
      <c r="I838" s="42"/>
    </row>
    <row r="839" spans="1:9" x14ac:dyDescent="0.2">
      <c r="A839" s="33">
        <v>838</v>
      </c>
      <c r="B839" s="34" t="s">
        <v>986</v>
      </c>
      <c r="C839" s="34" t="s">
        <v>480</v>
      </c>
      <c r="D839" s="35"/>
      <c r="E839" s="33"/>
      <c r="F839" s="43">
        <v>292766.53000000003</v>
      </c>
      <c r="G839" s="37">
        <f>G840</f>
        <v>48794.42</v>
      </c>
      <c r="H839" s="37">
        <v>0</v>
      </c>
      <c r="I839" s="37"/>
    </row>
    <row r="840" spans="1:9" x14ac:dyDescent="0.2">
      <c r="A840" s="38">
        <v>839</v>
      </c>
      <c r="B840" s="39" t="s">
        <v>987</v>
      </c>
      <c r="C840" s="39" t="s">
        <v>480</v>
      </c>
      <c r="D840" s="40">
        <v>44694</v>
      </c>
      <c r="E840" s="38" t="s">
        <v>541</v>
      </c>
      <c r="F840" s="44">
        <v>292766.53000000003</v>
      </c>
      <c r="G840" s="42">
        <f>IF($C840="РОССИЯ",IF(E840&gt;2018,ROUND(F840/120*20,2),ROUND(F840/118*18,2)),IF(C840="","Ошибка (нет страны рег.)",0))</f>
        <v>48794.42</v>
      </c>
      <c r="H840" s="42"/>
      <c r="I840" s="42"/>
    </row>
    <row r="841" spans="1:9" x14ac:dyDescent="0.2">
      <c r="A841" s="33">
        <v>840</v>
      </c>
      <c r="B841" s="34" t="s">
        <v>988</v>
      </c>
      <c r="C841" s="34" t="s">
        <v>480</v>
      </c>
      <c r="D841" s="35"/>
      <c r="E841" s="33"/>
      <c r="F841" s="43">
        <v>4453.22</v>
      </c>
      <c r="G841" s="37">
        <f>G842</f>
        <v>742.2</v>
      </c>
      <c r="H841" s="37">
        <v>0</v>
      </c>
      <c r="I841" s="37"/>
    </row>
    <row r="842" spans="1:9" x14ac:dyDescent="0.2">
      <c r="A842" s="38">
        <v>841</v>
      </c>
      <c r="B842" s="39" t="s">
        <v>989</v>
      </c>
      <c r="C842" s="39" t="s">
        <v>480</v>
      </c>
      <c r="D842" s="40">
        <v>44694</v>
      </c>
      <c r="E842" s="38" t="s">
        <v>541</v>
      </c>
      <c r="F842" s="44">
        <v>4453.22</v>
      </c>
      <c r="G842" s="42">
        <f>IF($C842="РОССИЯ",IF(E842&gt;2018,ROUND(F842/120*20,2),ROUND(F842/118*18,2)),IF(C842="","Ошибка (нет страны рег.)",0))</f>
        <v>742.2</v>
      </c>
      <c r="H842" s="42"/>
      <c r="I842" s="42"/>
    </row>
    <row r="843" spans="1:9" x14ac:dyDescent="0.2">
      <c r="A843" s="33">
        <v>842</v>
      </c>
      <c r="B843" s="34" t="s">
        <v>990</v>
      </c>
      <c r="C843" s="34" t="s">
        <v>480</v>
      </c>
      <c r="D843" s="35"/>
      <c r="E843" s="33"/>
      <c r="F843" s="43">
        <v>581825.93999999994</v>
      </c>
      <c r="G843" s="37">
        <f>G844</f>
        <v>96970.99</v>
      </c>
      <c r="H843" s="37">
        <v>0</v>
      </c>
      <c r="I843" s="37"/>
    </row>
    <row r="844" spans="1:9" x14ac:dyDescent="0.2">
      <c r="A844" s="38">
        <v>843</v>
      </c>
      <c r="B844" s="39" t="s">
        <v>991</v>
      </c>
      <c r="C844" s="39" t="s">
        <v>480</v>
      </c>
      <c r="D844" s="40">
        <v>44694</v>
      </c>
      <c r="E844" s="38" t="s">
        <v>541</v>
      </c>
      <c r="F844" s="44">
        <v>581825.93999999994</v>
      </c>
      <c r="G844" s="42">
        <f>IF($C844="РОССИЯ",IF(E844&gt;2018,ROUND(F844/120*20,2),ROUND(F844/118*18,2)),IF(C844="","Ошибка (нет страны рег.)",0))</f>
        <v>96970.99</v>
      </c>
      <c r="H844" s="42"/>
      <c r="I844" s="42"/>
    </row>
    <row r="845" spans="1:9" x14ac:dyDescent="0.2">
      <c r="A845" s="33">
        <v>844</v>
      </c>
      <c r="B845" s="34" t="s">
        <v>992</v>
      </c>
      <c r="C845" s="34" t="s">
        <v>480</v>
      </c>
      <c r="D845" s="35"/>
      <c r="E845" s="33"/>
      <c r="F845" s="43">
        <v>341038.21</v>
      </c>
      <c r="G845" s="37">
        <f>G846</f>
        <v>56839.7</v>
      </c>
      <c r="H845" s="37">
        <v>0</v>
      </c>
      <c r="I845" s="37"/>
    </row>
    <row r="846" spans="1:9" x14ac:dyDescent="0.2">
      <c r="A846" s="38">
        <v>845</v>
      </c>
      <c r="B846" s="39" t="s">
        <v>993</v>
      </c>
      <c r="C846" s="39" t="s">
        <v>480</v>
      </c>
      <c r="D846" s="40">
        <v>44694</v>
      </c>
      <c r="E846" s="38" t="s">
        <v>541</v>
      </c>
      <c r="F846" s="44">
        <v>341038.21</v>
      </c>
      <c r="G846" s="42">
        <f>IF($C846="РОССИЯ",IF(E846&gt;2018,ROUND(F846/120*20,2),ROUND(F846/118*18,2)),IF(C846="","Ошибка (нет страны рег.)",0))</f>
        <v>56839.7</v>
      </c>
      <c r="H846" s="42"/>
      <c r="I846" s="42"/>
    </row>
    <row r="847" spans="1:9" x14ac:dyDescent="0.2">
      <c r="A847" s="33">
        <v>846</v>
      </c>
      <c r="B847" s="34" t="s">
        <v>994</v>
      </c>
      <c r="C847" s="34" t="s">
        <v>480</v>
      </c>
      <c r="D847" s="35"/>
      <c r="E847" s="33"/>
      <c r="F847" s="43">
        <v>1877365.28</v>
      </c>
      <c r="G847" s="37">
        <f>G848</f>
        <v>312894.21000000002</v>
      </c>
      <c r="H847" s="37">
        <v>0</v>
      </c>
      <c r="I847" s="37"/>
    </row>
    <row r="848" spans="1:9" x14ac:dyDescent="0.2">
      <c r="A848" s="38">
        <v>847</v>
      </c>
      <c r="B848" s="39" t="s">
        <v>995</v>
      </c>
      <c r="C848" s="39" t="s">
        <v>480</v>
      </c>
      <c r="D848" s="40">
        <v>44694</v>
      </c>
      <c r="E848" s="38" t="s">
        <v>541</v>
      </c>
      <c r="F848" s="44">
        <v>1877365.28</v>
      </c>
      <c r="G848" s="42">
        <f>IF($C848="РОССИЯ",IF(E848&gt;2018,ROUND(F848/120*20,2),ROUND(F848/118*18,2)),IF(C848="","Ошибка (нет страны рег.)",0))</f>
        <v>312894.21000000002</v>
      </c>
      <c r="H848" s="42"/>
      <c r="I848" s="42"/>
    </row>
    <row r="849" spans="1:9" x14ac:dyDescent="0.2">
      <c r="A849" s="33">
        <v>848</v>
      </c>
      <c r="B849" s="34" t="s">
        <v>996</v>
      </c>
      <c r="C849" s="34" t="s">
        <v>480</v>
      </c>
      <c r="D849" s="35"/>
      <c r="E849" s="33"/>
      <c r="F849" s="43">
        <v>293545.65999999997</v>
      </c>
      <c r="G849" s="37">
        <f>G850</f>
        <v>48924.28</v>
      </c>
      <c r="H849" s="37">
        <v>0</v>
      </c>
      <c r="I849" s="37"/>
    </row>
    <row r="850" spans="1:9" x14ac:dyDescent="0.2">
      <c r="A850" s="38">
        <v>849</v>
      </c>
      <c r="B850" s="39" t="s">
        <v>997</v>
      </c>
      <c r="C850" s="39" t="s">
        <v>480</v>
      </c>
      <c r="D850" s="40">
        <v>44694</v>
      </c>
      <c r="E850" s="38" t="s">
        <v>541</v>
      </c>
      <c r="F850" s="44">
        <v>293545.65999999997</v>
      </c>
      <c r="G850" s="42">
        <f>IF($C850="РОССИЯ",IF(E850&gt;2018,ROUND(F850/120*20,2),ROUND(F850/118*18,2)),IF(C850="","Ошибка (нет страны рег.)",0))</f>
        <v>48924.28</v>
      </c>
      <c r="H850" s="42"/>
      <c r="I850" s="42"/>
    </row>
    <row r="851" spans="1:9" x14ac:dyDescent="0.2">
      <c r="A851" s="33">
        <v>850</v>
      </c>
      <c r="B851" s="34" t="s">
        <v>998</v>
      </c>
      <c r="C851" s="34" t="s">
        <v>480</v>
      </c>
      <c r="D851" s="35"/>
      <c r="E851" s="33"/>
      <c r="F851" s="43">
        <v>1048548.91</v>
      </c>
      <c r="G851" s="37">
        <f>G852</f>
        <v>174758.15</v>
      </c>
      <c r="H851" s="37">
        <v>0</v>
      </c>
      <c r="I851" s="37"/>
    </row>
    <row r="852" spans="1:9" x14ac:dyDescent="0.2">
      <c r="A852" s="38">
        <v>851</v>
      </c>
      <c r="B852" s="39" t="s">
        <v>999</v>
      </c>
      <c r="C852" s="39" t="s">
        <v>480</v>
      </c>
      <c r="D852" s="40">
        <v>44708</v>
      </c>
      <c r="E852" s="38" t="s">
        <v>541</v>
      </c>
      <c r="F852" s="44">
        <v>1048548.91</v>
      </c>
      <c r="G852" s="42">
        <f>IF($C852="РОССИЯ",IF(E852&gt;2018,ROUND(F852/120*20,2),ROUND(F852/118*18,2)),IF(C852="","Ошибка (нет страны рег.)",0))</f>
        <v>174758.15</v>
      </c>
      <c r="H852" s="42"/>
      <c r="I852" s="42"/>
    </row>
    <row r="853" spans="1:9" x14ac:dyDescent="0.2">
      <c r="A853" s="33">
        <v>852</v>
      </c>
      <c r="B853" s="34" t="s">
        <v>1000</v>
      </c>
      <c r="C853" s="34" t="s">
        <v>480</v>
      </c>
      <c r="D853" s="35"/>
      <c r="E853" s="33"/>
      <c r="F853" s="43">
        <v>409439.89</v>
      </c>
      <c r="G853" s="37">
        <f>G854</f>
        <v>68239.98</v>
      </c>
      <c r="H853" s="37">
        <v>0</v>
      </c>
      <c r="I853" s="37"/>
    </row>
    <row r="854" spans="1:9" x14ac:dyDescent="0.2">
      <c r="A854" s="38">
        <v>853</v>
      </c>
      <c r="B854" s="39" t="s">
        <v>1001</v>
      </c>
      <c r="C854" s="39" t="s">
        <v>480</v>
      </c>
      <c r="D854" s="40">
        <v>44708</v>
      </c>
      <c r="E854" s="38" t="s">
        <v>541</v>
      </c>
      <c r="F854" s="44">
        <v>409439.89</v>
      </c>
      <c r="G854" s="42">
        <f>IF($C854="РОССИЯ",IF(E854&gt;2018,ROUND(F854/120*20,2),ROUND(F854/118*18,2)),IF(C854="","Ошибка (нет страны рег.)",0))</f>
        <v>68239.98</v>
      </c>
      <c r="H854" s="42"/>
      <c r="I854" s="42"/>
    </row>
    <row r="855" spans="1:9" x14ac:dyDescent="0.2">
      <c r="A855" s="33">
        <v>854</v>
      </c>
      <c r="B855" s="34" t="s">
        <v>1002</v>
      </c>
      <c r="C855" s="34" t="s">
        <v>480</v>
      </c>
      <c r="D855" s="35"/>
      <c r="E855" s="33"/>
      <c r="F855" s="43">
        <v>125376.51</v>
      </c>
      <c r="G855" s="37">
        <f>G856</f>
        <v>20896.09</v>
      </c>
      <c r="H855" s="37">
        <v>0</v>
      </c>
      <c r="I855" s="37"/>
    </row>
    <row r="856" spans="1:9" x14ac:dyDescent="0.2">
      <c r="A856" s="38">
        <v>855</v>
      </c>
      <c r="B856" s="39" t="s">
        <v>1003</v>
      </c>
      <c r="C856" s="39" t="s">
        <v>480</v>
      </c>
      <c r="D856" s="40">
        <v>44734</v>
      </c>
      <c r="E856" s="38" t="s">
        <v>541</v>
      </c>
      <c r="F856" s="44">
        <v>125376.51</v>
      </c>
      <c r="G856" s="42">
        <f>IF($C856="РОССИЯ",IF(E856&gt;2018,ROUND(F856/120*20,2),ROUND(F856/118*18,2)),IF(C856="","Ошибка (нет страны рег.)",0))</f>
        <v>20896.09</v>
      </c>
      <c r="H856" s="42"/>
      <c r="I856" s="42"/>
    </row>
    <row r="857" spans="1:9" x14ac:dyDescent="0.2">
      <c r="A857" s="33">
        <v>856</v>
      </c>
      <c r="B857" s="34" t="s">
        <v>1004</v>
      </c>
      <c r="C857" s="34" t="s">
        <v>480</v>
      </c>
      <c r="D857" s="35"/>
      <c r="E857" s="33"/>
      <c r="F857" s="43">
        <v>755652.75</v>
      </c>
      <c r="G857" s="37">
        <f>G858</f>
        <v>125942.13</v>
      </c>
      <c r="H857" s="37">
        <v>0</v>
      </c>
      <c r="I857" s="37"/>
    </row>
    <row r="858" spans="1:9" x14ac:dyDescent="0.2">
      <c r="A858" s="38">
        <v>857</v>
      </c>
      <c r="B858" s="39" t="s">
        <v>1005</v>
      </c>
      <c r="C858" s="39" t="s">
        <v>480</v>
      </c>
      <c r="D858" s="40">
        <v>44708</v>
      </c>
      <c r="E858" s="38" t="s">
        <v>541</v>
      </c>
      <c r="F858" s="44">
        <v>755652.75</v>
      </c>
      <c r="G858" s="42">
        <f>IF($C858="РОССИЯ",IF(E858&gt;2018,ROUND(F858/120*20,2),ROUND(F858/118*18,2)),IF(C858="","Ошибка (нет страны рег.)",0))</f>
        <v>125942.13</v>
      </c>
      <c r="H858" s="42"/>
      <c r="I858" s="42"/>
    </row>
    <row r="859" spans="1:9" x14ac:dyDescent="0.2">
      <c r="A859" s="33">
        <v>858</v>
      </c>
      <c r="B859" s="34" t="s">
        <v>1006</v>
      </c>
      <c r="C859" s="34" t="s">
        <v>480</v>
      </c>
      <c r="D859" s="35"/>
      <c r="E859" s="33"/>
      <c r="F859" s="43">
        <v>336423.7</v>
      </c>
      <c r="G859" s="37">
        <f>G860</f>
        <v>56070.62</v>
      </c>
      <c r="H859" s="37">
        <v>0</v>
      </c>
      <c r="I859" s="37"/>
    </row>
    <row r="860" spans="1:9" x14ac:dyDescent="0.2">
      <c r="A860" s="38">
        <v>859</v>
      </c>
      <c r="B860" s="39" t="s">
        <v>1007</v>
      </c>
      <c r="C860" s="39" t="s">
        <v>480</v>
      </c>
      <c r="D860" s="40">
        <v>44708</v>
      </c>
      <c r="E860" s="38" t="s">
        <v>541</v>
      </c>
      <c r="F860" s="44">
        <v>336423.7</v>
      </c>
      <c r="G860" s="42">
        <f>IF($C860="РОССИЯ",IF(E860&gt;2018,ROUND(F860/120*20,2),ROUND(F860/118*18,2)),IF(C860="","Ошибка (нет страны рег.)",0))</f>
        <v>56070.62</v>
      </c>
      <c r="H860" s="42"/>
      <c r="I860" s="42"/>
    </row>
    <row r="861" spans="1:9" x14ac:dyDescent="0.2">
      <c r="A861" s="33">
        <v>860</v>
      </c>
      <c r="B861" s="34" t="s">
        <v>1008</v>
      </c>
      <c r="C861" s="34" t="s">
        <v>480</v>
      </c>
      <c r="D861" s="35"/>
      <c r="E861" s="33"/>
      <c r="F861" s="43">
        <v>985516.55</v>
      </c>
      <c r="G861" s="37">
        <f>G862</f>
        <v>164252.76</v>
      </c>
      <c r="H861" s="37">
        <v>0</v>
      </c>
      <c r="I861" s="37"/>
    </row>
    <row r="862" spans="1:9" x14ac:dyDescent="0.2">
      <c r="A862" s="38">
        <v>861</v>
      </c>
      <c r="B862" s="39" t="s">
        <v>1009</v>
      </c>
      <c r="C862" s="39" t="s">
        <v>480</v>
      </c>
      <c r="D862" s="40">
        <v>44712</v>
      </c>
      <c r="E862" s="38" t="s">
        <v>541</v>
      </c>
      <c r="F862" s="44">
        <v>985516.55</v>
      </c>
      <c r="G862" s="42">
        <f>IF($C862="РОССИЯ",IF(E862&gt;2018,ROUND(F862/120*20,2),ROUND(F862/118*18,2)),IF(C862="","Ошибка (нет страны рег.)",0))</f>
        <v>164252.76</v>
      </c>
      <c r="H862" s="42"/>
      <c r="I862" s="42"/>
    </row>
    <row r="863" spans="1:9" x14ac:dyDescent="0.2">
      <c r="A863" s="33">
        <v>862</v>
      </c>
      <c r="B863" s="34" t="s">
        <v>1010</v>
      </c>
      <c r="C863" s="34" t="s">
        <v>480</v>
      </c>
      <c r="D863" s="35"/>
      <c r="E863" s="33"/>
      <c r="F863" s="43">
        <v>300097.52</v>
      </c>
      <c r="G863" s="37">
        <f>G864</f>
        <v>50016.25</v>
      </c>
      <c r="H863" s="37">
        <v>0</v>
      </c>
      <c r="I863" s="37"/>
    </row>
    <row r="864" spans="1:9" x14ac:dyDescent="0.2">
      <c r="A864" s="38">
        <v>863</v>
      </c>
      <c r="B864" s="39" t="s">
        <v>1011</v>
      </c>
      <c r="C864" s="39" t="s">
        <v>480</v>
      </c>
      <c r="D864" s="40">
        <v>44712</v>
      </c>
      <c r="E864" s="38" t="s">
        <v>541</v>
      </c>
      <c r="F864" s="44">
        <v>300097.52</v>
      </c>
      <c r="G864" s="42">
        <f>IF($C864="РОССИЯ",IF(E864&gt;2018,ROUND(F864/120*20,2),ROUND(F864/118*18,2)),IF(C864="","Ошибка (нет страны рег.)",0))</f>
        <v>50016.25</v>
      </c>
      <c r="H864" s="42"/>
      <c r="I864" s="42"/>
    </row>
    <row r="865" spans="1:9" x14ac:dyDescent="0.2">
      <c r="A865" s="33">
        <v>864</v>
      </c>
      <c r="B865" s="34" t="s">
        <v>1012</v>
      </c>
      <c r="C865" s="34" t="s">
        <v>480</v>
      </c>
      <c r="D865" s="35"/>
      <c r="E865" s="33"/>
      <c r="F865" s="43">
        <v>1265226.57</v>
      </c>
      <c r="G865" s="37">
        <f>G866</f>
        <v>210871.1</v>
      </c>
      <c r="H865" s="37">
        <v>0</v>
      </c>
      <c r="I865" s="37"/>
    </row>
    <row r="866" spans="1:9" x14ac:dyDescent="0.2">
      <c r="A866" s="38">
        <v>865</v>
      </c>
      <c r="B866" s="39" t="s">
        <v>1013</v>
      </c>
      <c r="C866" s="39" t="s">
        <v>480</v>
      </c>
      <c r="D866" s="40">
        <v>44712</v>
      </c>
      <c r="E866" s="38" t="s">
        <v>541</v>
      </c>
      <c r="F866" s="44">
        <v>1265226.57</v>
      </c>
      <c r="G866" s="42">
        <f>IF($C866="РОССИЯ",IF(E866&gt;2018,ROUND(F866/120*20,2),ROUND(F866/118*18,2)),IF(C866="","Ошибка (нет страны рег.)",0))</f>
        <v>210871.1</v>
      </c>
      <c r="H866" s="42"/>
      <c r="I866" s="42"/>
    </row>
    <row r="867" spans="1:9" x14ac:dyDescent="0.2">
      <c r="A867" s="33">
        <v>866</v>
      </c>
      <c r="B867" s="34" t="s">
        <v>1014</v>
      </c>
      <c r="C867" s="34" t="s">
        <v>480</v>
      </c>
      <c r="D867" s="35"/>
      <c r="E867" s="33"/>
      <c r="F867" s="43">
        <v>276004.52</v>
      </c>
      <c r="G867" s="37">
        <f>G868</f>
        <v>46000.75</v>
      </c>
      <c r="H867" s="37">
        <v>0</v>
      </c>
      <c r="I867" s="37"/>
    </row>
    <row r="868" spans="1:9" x14ac:dyDescent="0.2">
      <c r="A868" s="38">
        <v>867</v>
      </c>
      <c r="B868" s="39" t="s">
        <v>1015</v>
      </c>
      <c r="C868" s="39" t="s">
        <v>480</v>
      </c>
      <c r="D868" s="40">
        <v>44712</v>
      </c>
      <c r="E868" s="38" t="s">
        <v>541</v>
      </c>
      <c r="F868" s="44">
        <v>276004.52</v>
      </c>
      <c r="G868" s="42">
        <f>IF($C868="РОССИЯ",IF(E868&gt;2018,ROUND(F868/120*20,2),ROUND(F868/118*18,2)),IF(C868="","Ошибка (нет страны рег.)",0))</f>
        <v>46000.75</v>
      </c>
      <c r="H868" s="42"/>
      <c r="I868" s="42"/>
    </row>
    <row r="869" spans="1:9" x14ac:dyDescent="0.2">
      <c r="A869" s="33">
        <v>868</v>
      </c>
      <c r="B869" s="34" t="s">
        <v>1016</v>
      </c>
      <c r="C869" s="34" t="s">
        <v>480</v>
      </c>
      <c r="D869" s="35"/>
      <c r="E869" s="33"/>
      <c r="F869" s="43">
        <v>750401.04</v>
      </c>
      <c r="G869" s="37">
        <f>G870</f>
        <v>125066.84</v>
      </c>
      <c r="H869" s="37">
        <v>0</v>
      </c>
      <c r="I869" s="37"/>
    </row>
    <row r="870" spans="1:9" x14ac:dyDescent="0.2">
      <c r="A870" s="38">
        <v>869</v>
      </c>
      <c r="B870" s="39" t="s">
        <v>1017</v>
      </c>
      <c r="C870" s="39" t="s">
        <v>480</v>
      </c>
      <c r="D870" s="40">
        <v>44729</v>
      </c>
      <c r="E870" s="38" t="s">
        <v>541</v>
      </c>
      <c r="F870" s="44">
        <v>750401.04</v>
      </c>
      <c r="G870" s="42">
        <f>IF($C870="РОССИЯ",IF(E870&gt;2018,ROUND(F870/120*20,2),ROUND(F870/118*18,2)),IF(C870="","Ошибка (нет страны рег.)",0))</f>
        <v>125066.84</v>
      </c>
      <c r="H870" s="42"/>
      <c r="I870" s="42"/>
    </row>
    <row r="871" spans="1:9" x14ac:dyDescent="0.2">
      <c r="A871" s="33">
        <v>870</v>
      </c>
      <c r="B871" s="34" t="s">
        <v>1018</v>
      </c>
      <c r="C871" s="34" t="s">
        <v>480</v>
      </c>
      <c r="D871" s="35"/>
      <c r="E871" s="33"/>
      <c r="F871" s="43">
        <v>975230.99</v>
      </c>
      <c r="G871" s="37">
        <f>G872</f>
        <v>162538.5</v>
      </c>
      <c r="H871" s="37">
        <v>0</v>
      </c>
      <c r="I871" s="37"/>
    </row>
    <row r="872" spans="1:9" x14ac:dyDescent="0.2">
      <c r="A872" s="38">
        <v>871</v>
      </c>
      <c r="B872" s="39" t="s">
        <v>1019</v>
      </c>
      <c r="C872" s="39" t="s">
        <v>480</v>
      </c>
      <c r="D872" s="40">
        <v>44729</v>
      </c>
      <c r="E872" s="38" t="s">
        <v>541</v>
      </c>
      <c r="F872" s="44">
        <v>975230.99</v>
      </c>
      <c r="G872" s="42">
        <f>IF($C872="РОССИЯ",IF(E872&gt;2018,ROUND(F872/120*20,2),ROUND(F872/118*18,2)),IF(C872="","Ошибка (нет страны рег.)",0))</f>
        <v>162538.5</v>
      </c>
      <c r="H872" s="42"/>
      <c r="I872" s="42"/>
    </row>
    <row r="873" spans="1:9" x14ac:dyDescent="0.2">
      <c r="A873" s="33">
        <v>872</v>
      </c>
      <c r="B873" s="34" t="s">
        <v>1020</v>
      </c>
      <c r="C873" s="34" t="s">
        <v>480</v>
      </c>
      <c r="D873" s="35"/>
      <c r="E873" s="33"/>
      <c r="F873" s="43">
        <v>252817.75</v>
      </c>
      <c r="G873" s="37">
        <f>G874</f>
        <v>42136.29</v>
      </c>
      <c r="H873" s="37">
        <v>0</v>
      </c>
      <c r="I873" s="37"/>
    </row>
    <row r="874" spans="1:9" x14ac:dyDescent="0.2">
      <c r="A874" s="38">
        <v>873</v>
      </c>
      <c r="B874" s="39" t="s">
        <v>1021</v>
      </c>
      <c r="C874" s="39" t="s">
        <v>480</v>
      </c>
      <c r="D874" s="40">
        <v>44729</v>
      </c>
      <c r="E874" s="38" t="s">
        <v>541</v>
      </c>
      <c r="F874" s="44">
        <v>252817.75</v>
      </c>
      <c r="G874" s="42">
        <f>IF($C874="РОССИЯ",IF(E874&gt;2018,ROUND(F874/120*20,2),ROUND(F874/118*18,2)),IF(C874="","Ошибка (нет страны рег.)",0))</f>
        <v>42136.29</v>
      </c>
      <c r="H874" s="42"/>
      <c r="I874" s="42"/>
    </row>
    <row r="875" spans="1:9" x14ac:dyDescent="0.2">
      <c r="A875" s="33">
        <v>874</v>
      </c>
      <c r="B875" s="34" t="s">
        <v>1022</v>
      </c>
      <c r="C875" s="34" t="s">
        <v>480</v>
      </c>
      <c r="D875" s="35"/>
      <c r="E875" s="33"/>
      <c r="F875" s="43">
        <v>1156220.1399999999</v>
      </c>
      <c r="G875" s="37">
        <f>G876</f>
        <v>192703.35999999999</v>
      </c>
      <c r="H875" s="37">
        <v>0</v>
      </c>
      <c r="I875" s="37"/>
    </row>
    <row r="876" spans="1:9" x14ac:dyDescent="0.2">
      <c r="A876" s="38">
        <v>875</v>
      </c>
      <c r="B876" s="39" t="s">
        <v>1023</v>
      </c>
      <c r="C876" s="39" t="s">
        <v>480</v>
      </c>
      <c r="D876" s="40">
        <v>44729</v>
      </c>
      <c r="E876" s="38" t="s">
        <v>541</v>
      </c>
      <c r="F876" s="44">
        <v>1156220.1399999999</v>
      </c>
      <c r="G876" s="42">
        <f>IF($C876="РОССИЯ",IF(E876&gt;2018,ROUND(F876/120*20,2),ROUND(F876/118*18,2)),IF(C876="","Ошибка (нет страны рег.)",0))</f>
        <v>192703.35999999999</v>
      </c>
      <c r="H876" s="42"/>
      <c r="I876" s="42"/>
    </row>
    <row r="877" spans="1:9" x14ac:dyDescent="0.2">
      <c r="A877" s="33">
        <v>876</v>
      </c>
      <c r="B877" s="34" t="s">
        <v>1024</v>
      </c>
      <c r="C877" s="34" t="s">
        <v>480</v>
      </c>
      <c r="D877" s="35"/>
      <c r="E877" s="33"/>
      <c r="F877" s="43">
        <v>2067417.77</v>
      </c>
      <c r="G877" s="37">
        <f>G878</f>
        <v>344569.63</v>
      </c>
      <c r="H877" s="37">
        <v>0</v>
      </c>
      <c r="I877" s="37"/>
    </row>
    <row r="878" spans="1:9" x14ac:dyDescent="0.2">
      <c r="A878" s="38">
        <v>877</v>
      </c>
      <c r="B878" s="39" t="s">
        <v>1025</v>
      </c>
      <c r="C878" s="39" t="s">
        <v>480</v>
      </c>
      <c r="D878" s="40">
        <v>44742</v>
      </c>
      <c r="E878" s="38" t="s">
        <v>541</v>
      </c>
      <c r="F878" s="44">
        <v>2067417.77</v>
      </c>
      <c r="G878" s="42">
        <f>IF($C878="РОССИЯ",IF(E878&gt;2018,ROUND(F878/120*20,2),ROUND(F878/118*18,2)),IF(C878="","Ошибка (нет страны рег.)",0))</f>
        <v>344569.63</v>
      </c>
      <c r="H878" s="42"/>
      <c r="I878" s="42"/>
    </row>
    <row r="879" spans="1:9" x14ac:dyDescent="0.2">
      <c r="A879" s="33">
        <v>878</v>
      </c>
      <c r="B879" s="34" t="s">
        <v>1026</v>
      </c>
      <c r="C879" s="34" t="s">
        <v>480</v>
      </c>
      <c r="D879" s="35"/>
      <c r="E879" s="33"/>
      <c r="F879" s="43">
        <v>356620</v>
      </c>
      <c r="G879" s="37">
        <f>G880</f>
        <v>59436.67</v>
      </c>
      <c r="H879" s="37">
        <v>0</v>
      </c>
      <c r="I879" s="37"/>
    </row>
    <row r="880" spans="1:9" x14ac:dyDescent="0.2">
      <c r="A880" s="38">
        <v>879</v>
      </c>
      <c r="B880" s="39" t="s">
        <v>1027</v>
      </c>
      <c r="C880" s="39" t="s">
        <v>480</v>
      </c>
      <c r="D880" s="40">
        <v>44742</v>
      </c>
      <c r="E880" s="38" t="s">
        <v>541</v>
      </c>
      <c r="F880" s="44">
        <v>356620</v>
      </c>
      <c r="G880" s="42">
        <f>IF($C880="РОССИЯ",IF(E880&gt;2018,ROUND(F880/120*20,2),ROUND(F880/118*18,2)),IF(C880="","Ошибка (нет страны рег.)",0))</f>
        <v>59436.67</v>
      </c>
      <c r="H880" s="42"/>
      <c r="I880" s="42"/>
    </row>
    <row r="881" spans="1:9" x14ac:dyDescent="0.2">
      <c r="A881" s="33">
        <v>880</v>
      </c>
      <c r="B881" s="34" t="s">
        <v>1028</v>
      </c>
      <c r="C881" s="34" t="s">
        <v>480</v>
      </c>
      <c r="D881" s="35"/>
      <c r="E881" s="33"/>
      <c r="F881" s="43">
        <v>262909.53000000003</v>
      </c>
      <c r="G881" s="37">
        <f>G882</f>
        <v>43818.26</v>
      </c>
      <c r="H881" s="37">
        <v>0</v>
      </c>
      <c r="I881" s="37"/>
    </row>
    <row r="882" spans="1:9" x14ac:dyDescent="0.2">
      <c r="A882" s="38">
        <v>881</v>
      </c>
      <c r="B882" s="39" t="s">
        <v>1029</v>
      </c>
      <c r="C882" s="39" t="s">
        <v>480</v>
      </c>
      <c r="D882" s="40">
        <v>44742</v>
      </c>
      <c r="E882" s="38" t="s">
        <v>541</v>
      </c>
      <c r="F882" s="44">
        <v>262909.53000000003</v>
      </c>
      <c r="G882" s="42">
        <f>IF($C882="РОССИЯ",IF(E882&gt;2018,ROUND(F882/120*20,2),ROUND(F882/118*18,2)),IF(C882="","Ошибка (нет страны рег.)",0))</f>
        <v>43818.26</v>
      </c>
      <c r="H882" s="42"/>
      <c r="I882" s="42"/>
    </row>
    <row r="883" spans="1:9" x14ac:dyDescent="0.2">
      <c r="A883" s="33">
        <v>882</v>
      </c>
      <c r="B883" s="34" t="s">
        <v>349</v>
      </c>
      <c r="C883" s="34" t="s">
        <v>480</v>
      </c>
      <c r="D883" s="35"/>
      <c r="E883" s="33"/>
      <c r="F883" s="43">
        <v>1406</v>
      </c>
      <c r="G883" s="37">
        <f>G884</f>
        <v>234.33</v>
      </c>
      <c r="H883" s="37">
        <v>0</v>
      </c>
      <c r="I883" s="37"/>
    </row>
    <row r="884" spans="1:9" x14ac:dyDescent="0.2">
      <c r="A884" s="38">
        <v>883</v>
      </c>
      <c r="B884" s="39" t="s">
        <v>1030</v>
      </c>
      <c r="C884" s="39" t="s">
        <v>480</v>
      </c>
      <c r="D884" s="40">
        <v>44302</v>
      </c>
      <c r="E884" s="38" t="s">
        <v>531</v>
      </c>
      <c r="F884" s="44">
        <v>1406</v>
      </c>
      <c r="G884" s="42">
        <f>IF($C884="РОССИЯ",IF(E884&gt;2018,ROUND(F884/120*20,2),ROUND(F884/118*18,2)),IF(C884="","Ошибка (нет страны рег.)",0))</f>
        <v>234.33</v>
      </c>
      <c r="H884" s="42"/>
      <c r="I884" s="42"/>
    </row>
    <row r="885" spans="1:9" x14ac:dyDescent="0.2">
      <c r="A885" s="20">
        <v>884</v>
      </c>
      <c r="B885" s="21" t="s">
        <v>1031</v>
      </c>
      <c r="C885" s="21" t="s">
        <v>480</v>
      </c>
      <c r="D885" s="22"/>
      <c r="E885" s="20"/>
      <c r="F885" s="23">
        <v>117415.88</v>
      </c>
      <c r="G885" s="24">
        <f>G886</f>
        <v>19569.310000000001</v>
      </c>
      <c r="H885" s="24">
        <v>19569.310000000001</v>
      </c>
      <c r="I885" s="24">
        <f t="shared" si="21"/>
        <v>0</v>
      </c>
    </row>
    <row r="886" spans="1:9" x14ac:dyDescent="0.2">
      <c r="A886" s="33">
        <v>885</v>
      </c>
      <c r="B886" s="34" t="s">
        <v>1032</v>
      </c>
      <c r="C886" s="34" t="s">
        <v>480</v>
      </c>
      <c r="D886" s="35"/>
      <c r="E886" s="33"/>
      <c r="F886" s="43">
        <v>117415.88</v>
      </c>
      <c r="G886" s="37">
        <f>G887</f>
        <v>19569.310000000001</v>
      </c>
      <c r="H886" s="37">
        <v>0</v>
      </c>
      <c r="I886" s="37"/>
    </row>
    <row r="887" spans="1:9" x14ac:dyDescent="0.2">
      <c r="A887" s="38">
        <v>886</v>
      </c>
      <c r="B887" s="39" t="s">
        <v>1033</v>
      </c>
      <c r="C887" s="39" t="s">
        <v>480</v>
      </c>
      <c r="D887" s="40">
        <v>44736</v>
      </c>
      <c r="E887" s="38" t="s">
        <v>541</v>
      </c>
      <c r="F887" s="44">
        <v>117415.88</v>
      </c>
      <c r="G887" s="42">
        <f>IF($C887="РОССИЯ",IF(E887&gt;2018,ROUND(F887/120*20,2),ROUND(F887/118*18,2)),IF(C887="","Ошибка (нет страны рег.)",0))</f>
        <v>19569.310000000001</v>
      </c>
      <c r="H887" s="42"/>
      <c r="I887" s="42"/>
    </row>
    <row r="888" spans="1:9" x14ac:dyDescent="0.2">
      <c r="A888" s="20">
        <v>887</v>
      </c>
      <c r="B888" s="21" t="s">
        <v>350</v>
      </c>
      <c r="C888" s="21" t="s">
        <v>480</v>
      </c>
      <c r="D888" s="22"/>
      <c r="E888" s="20"/>
      <c r="F888" s="23">
        <v>519526.96</v>
      </c>
      <c r="G888" s="24">
        <f>G889+G891+G893</f>
        <v>86587.83</v>
      </c>
      <c r="H888" s="24">
        <v>86587.83</v>
      </c>
      <c r="I888" s="24">
        <f t="shared" si="21"/>
        <v>0</v>
      </c>
    </row>
    <row r="889" spans="1:9" x14ac:dyDescent="0.2">
      <c r="A889" s="33">
        <v>888</v>
      </c>
      <c r="B889" s="34" t="s">
        <v>351</v>
      </c>
      <c r="C889" s="34" t="s">
        <v>480</v>
      </c>
      <c r="D889" s="35"/>
      <c r="E889" s="33"/>
      <c r="F889" s="43">
        <v>37468.449999999997</v>
      </c>
      <c r="G889" s="37">
        <f>G890</f>
        <v>6244.74</v>
      </c>
      <c r="H889" s="37">
        <v>0</v>
      </c>
      <c r="I889" s="37"/>
    </row>
    <row r="890" spans="1:9" x14ac:dyDescent="0.2">
      <c r="A890" s="38">
        <v>889</v>
      </c>
      <c r="B890" s="39" t="s">
        <v>1034</v>
      </c>
      <c r="C890" s="39" t="s">
        <v>480</v>
      </c>
      <c r="D890" s="40">
        <v>44396</v>
      </c>
      <c r="E890" s="38" t="s">
        <v>531</v>
      </c>
      <c r="F890" s="44">
        <v>37468.449999999997</v>
      </c>
      <c r="G890" s="42">
        <f>IF($C890="РОССИЯ",IF(E890&gt;2018,ROUND(F890/120*20,2),ROUND(F890/118*18,2)),IF(C890="","Ошибка (нет страны рег.)",0))</f>
        <v>6244.74</v>
      </c>
      <c r="H890" s="42"/>
      <c r="I890" s="42"/>
    </row>
    <row r="891" spans="1:9" x14ac:dyDescent="0.2">
      <c r="A891" s="33">
        <v>890</v>
      </c>
      <c r="B891" s="34" t="s">
        <v>352</v>
      </c>
      <c r="C891" s="34" t="s">
        <v>480</v>
      </c>
      <c r="D891" s="35"/>
      <c r="E891" s="33"/>
      <c r="F891" s="36">
        <v>2.19</v>
      </c>
      <c r="G891" s="37">
        <f>G892</f>
        <v>0.37</v>
      </c>
      <c r="H891" s="37">
        <v>0</v>
      </c>
      <c r="I891" s="37"/>
    </row>
    <row r="892" spans="1:9" x14ac:dyDescent="0.2">
      <c r="A892" s="38">
        <v>891</v>
      </c>
      <c r="B892" s="39" t="s">
        <v>1035</v>
      </c>
      <c r="C892" s="39" t="s">
        <v>480</v>
      </c>
      <c r="D892" s="40">
        <v>44714</v>
      </c>
      <c r="E892" s="38" t="s">
        <v>541</v>
      </c>
      <c r="F892" s="41">
        <v>2.19</v>
      </c>
      <c r="G892" s="42">
        <f>IF($C892="РОССИЯ",IF(E892&gt;2018,ROUND(F892/120*20,2),ROUND(F892/118*18,2)),IF(C892="","Ошибка (нет страны рег.)",0))</f>
        <v>0.37</v>
      </c>
      <c r="H892" s="42"/>
      <c r="I892" s="42"/>
    </row>
    <row r="893" spans="1:9" x14ac:dyDescent="0.2">
      <c r="A893" s="33">
        <v>892</v>
      </c>
      <c r="B893" s="34" t="s">
        <v>1036</v>
      </c>
      <c r="C893" s="34" t="s">
        <v>480</v>
      </c>
      <c r="D893" s="35"/>
      <c r="E893" s="33"/>
      <c r="F893" s="43">
        <v>482056.32</v>
      </c>
      <c r="G893" s="37">
        <f>G894</f>
        <v>80342.720000000001</v>
      </c>
      <c r="H893" s="37">
        <v>0</v>
      </c>
      <c r="I893" s="37"/>
    </row>
    <row r="894" spans="1:9" x14ac:dyDescent="0.2">
      <c r="A894" s="38">
        <v>893</v>
      </c>
      <c r="B894" s="39" t="s">
        <v>1037</v>
      </c>
      <c r="C894" s="39" t="s">
        <v>480</v>
      </c>
      <c r="D894" s="40">
        <v>44741</v>
      </c>
      <c r="E894" s="38" t="s">
        <v>541</v>
      </c>
      <c r="F894" s="44">
        <v>482056.32</v>
      </c>
      <c r="G894" s="42">
        <f>IF($C894="РОССИЯ",IF(E894&gt;2018,ROUND(F894/120*20,2),ROUND(F894/118*18,2)),IF(C894="","Ошибка (нет страны рег.)",0))</f>
        <v>80342.720000000001</v>
      </c>
      <c r="H894" s="42"/>
      <c r="I894" s="42"/>
    </row>
    <row r="895" spans="1:9" x14ac:dyDescent="0.2">
      <c r="A895" s="20">
        <v>894</v>
      </c>
      <c r="B895" s="21" t="s">
        <v>353</v>
      </c>
      <c r="C895" s="21" t="s">
        <v>480</v>
      </c>
      <c r="D895" s="22"/>
      <c r="E895" s="20"/>
      <c r="F895" s="23">
        <v>74686.05</v>
      </c>
      <c r="G895" s="24">
        <f>G896</f>
        <v>12447.67</v>
      </c>
      <c r="H895" s="24">
        <v>12447.68</v>
      </c>
      <c r="I895" s="24">
        <f t="shared" si="21"/>
        <v>-1.0000000000218279E-2</v>
      </c>
    </row>
    <row r="896" spans="1:9" x14ac:dyDescent="0.2">
      <c r="A896" s="33">
        <v>895</v>
      </c>
      <c r="B896" s="34" t="s">
        <v>354</v>
      </c>
      <c r="C896" s="34" t="s">
        <v>480</v>
      </c>
      <c r="D896" s="35"/>
      <c r="E896" s="33"/>
      <c r="F896" s="43">
        <v>74686.05</v>
      </c>
      <c r="G896" s="37">
        <f>SUM(G897:G898)</f>
        <v>12447.67</v>
      </c>
      <c r="H896" s="37">
        <v>0</v>
      </c>
      <c r="I896" s="37"/>
    </row>
    <row r="897" spans="1:9" x14ac:dyDescent="0.2">
      <c r="A897" s="38">
        <v>896</v>
      </c>
      <c r="B897" s="39" t="s">
        <v>1038</v>
      </c>
      <c r="C897" s="39" t="s">
        <v>480</v>
      </c>
      <c r="D897" s="40">
        <v>43700</v>
      </c>
      <c r="E897" s="38" t="s">
        <v>538</v>
      </c>
      <c r="F897" s="44">
        <v>66686.05</v>
      </c>
      <c r="G897" s="42">
        <f>IF($C897="РОССИЯ",IF(E897&gt;2018,ROUND(F897/120*20,2),ROUND(F897/118*18,2)),IF(C897="","Ошибка (нет страны рег.)",0))</f>
        <v>11114.34</v>
      </c>
      <c r="H897" s="42"/>
      <c r="I897" s="42"/>
    </row>
    <row r="898" spans="1:9" x14ac:dyDescent="0.2">
      <c r="A898" s="38">
        <v>897</v>
      </c>
      <c r="B898" s="39" t="s">
        <v>1039</v>
      </c>
      <c r="C898" s="39" t="s">
        <v>480</v>
      </c>
      <c r="D898" s="40">
        <v>43704</v>
      </c>
      <c r="E898" s="38" t="s">
        <v>538</v>
      </c>
      <c r="F898" s="44">
        <v>8000</v>
      </c>
      <c r="G898" s="42">
        <f>IF($C898="РОССИЯ",IF(E898&gt;2018,ROUND(F898/120*20,2),ROUND(F898/118*18,2)),IF(C898="","Ошибка (нет страны рег.)",0))</f>
        <v>1333.33</v>
      </c>
      <c r="H898" s="42"/>
      <c r="I898" s="42"/>
    </row>
    <row r="899" spans="1:9" x14ac:dyDescent="0.2">
      <c r="A899" s="20">
        <v>898</v>
      </c>
      <c r="B899" s="21" t="s">
        <v>355</v>
      </c>
      <c r="C899" s="21" t="s">
        <v>480</v>
      </c>
      <c r="D899" s="22"/>
      <c r="E899" s="20"/>
      <c r="F899" s="26">
        <v>25.2</v>
      </c>
      <c r="G899" s="24">
        <f>G900</f>
        <v>4.2</v>
      </c>
      <c r="H899" s="24">
        <v>4.2</v>
      </c>
      <c r="I899" s="24">
        <f t="shared" ref="I899:I959" si="22">G899-H899</f>
        <v>0</v>
      </c>
    </row>
    <row r="900" spans="1:9" x14ac:dyDescent="0.2">
      <c r="A900" s="33">
        <v>899</v>
      </c>
      <c r="B900" s="34" t="s">
        <v>356</v>
      </c>
      <c r="C900" s="34" t="s">
        <v>480</v>
      </c>
      <c r="D900" s="35"/>
      <c r="E900" s="33"/>
      <c r="F900" s="36">
        <v>25.2</v>
      </c>
      <c r="G900" s="37">
        <f>G901</f>
        <v>4.2</v>
      </c>
      <c r="H900" s="37">
        <v>0</v>
      </c>
      <c r="I900" s="37"/>
    </row>
    <row r="901" spans="1:9" x14ac:dyDescent="0.2">
      <c r="A901" s="38">
        <v>900</v>
      </c>
      <c r="B901" s="39" t="s">
        <v>1040</v>
      </c>
      <c r="C901" s="39" t="s">
        <v>480</v>
      </c>
      <c r="D901" s="40">
        <v>43718</v>
      </c>
      <c r="E901" s="38" t="s">
        <v>538</v>
      </c>
      <c r="F901" s="41">
        <v>25.2</v>
      </c>
      <c r="G901" s="42">
        <f>IF($C901="РОССИЯ",IF(E901&gt;2018,ROUND(F901/120*20,2),ROUND(F901/118*18,2)),IF(C901="","Ошибка (нет страны рег.)",0))</f>
        <v>4.2</v>
      </c>
      <c r="H901" s="42"/>
      <c r="I901" s="42"/>
    </row>
    <row r="902" spans="1:9" x14ac:dyDescent="0.2">
      <c r="A902" s="20">
        <v>901</v>
      </c>
      <c r="B902" s="21" t="s">
        <v>357</v>
      </c>
      <c r="C902" s="21" t="s">
        <v>480</v>
      </c>
      <c r="D902" s="22"/>
      <c r="E902" s="20"/>
      <c r="F902" s="23">
        <v>52000</v>
      </c>
      <c r="G902" s="24">
        <f>G903</f>
        <v>8666.67</v>
      </c>
      <c r="H902" s="24">
        <v>8666.67</v>
      </c>
      <c r="I902" s="24">
        <f t="shared" si="22"/>
        <v>0</v>
      </c>
    </row>
    <row r="903" spans="1:9" x14ac:dyDescent="0.2">
      <c r="A903" s="33">
        <v>902</v>
      </c>
      <c r="B903" s="34" t="s">
        <v>358</v>
      </c>
      <c r="C903" s="34" t="s">
        <v>480</v>
      </c>
      <c r="D903" s="35"/>
      <c r="E903" s="33"/>
      <c r="F903" s="43">
        <v>52000</v>
      </c>
      <c r="G903" s="37">
        <f>SUM(G904:G905)</f>
        <v>8666.67</v>
      </c>
      <c r="H903" s="37">
        <v>0</v>
      </c>
      <c r="I903" s="37"/>
    </row>
    <row r="904" spans="1:9" x14ac:dyDescent="0.2">
      <c r="A904" s="38">
        <v>903</v>
      </c>
      <c r="B904" s="39" t="s">
        <v>1041</v>
      </c>
      <c r="C904" s="39" t="s">
        <v>480</v>
      </c>
      <c r="D904" s="40">
        <v>44375</v>
      </c>
      <c r="E904" s="38" t="s">
        <v>531</v>
      </c>
      <c r="F904" s="44">
        <v>49344</v>
      </c>
      <c r="G904" s="42">
        <f>IF($C904="РОССИЯ",IF(E904&gt;2018,ROUND(F904/120*20,2),ROUND(F904/118*18,2)),IF(C904="","Ошибка (нет страны рег.)",0))</f>
        <v>8224</v>
      </c>
      <c r="H904" s="42"/>
      <c r="I904" s="42"/>
    </row>
    <row r="905" spans="1:9" x14ac:dyDescent="0.2">
      <c r="A905" s="38">
        <v>904</v>
      </c>
      <c r="B905" s="39" t="s">
        <v>1042</v>
      </c>
      <c r="C905" s="39" t="s">
        <v>480</v>
      </c>
      <c r="D905" s="40">
        <v>44495</v>
      </c>
      <c r="E905" s="38" t="s">
        <v>531</v>
      </c>
      <c r="F905" s="44">
        <v>2656</v>
      </c>
      <c r="G905" s="42">
        <f>IF($C905="РОССИЯ",IF(E905&gt;2018,ROUND(F905/120*20,2),ROUND(F905/118*18,2)),IF(C905="","Ошибка (нет страны рег.)",0))</f>
        <v>442.67</v>
      </c>
      <c r="H905" s="42"/>
      <c r="I905" s="42"/>
    </row>
    <row r="906" spans="1:9" x14ac:dyDescent="0.2">
      <c r="A906" s="20">
        <v>905</v>
      </c>
      <c r="B906" s="21" t="s">
        <v>359</v>
      </c>
      <c r="C906" s="21" t="s">
        <v>480</v>
      </c>
      <c r="D906" s="22"/>
      <c r="E906" s="20"/>
      <c r="F906" s="23">
        <v>3457.08</v>
      </c>
      <c r="G906" s="24">
        <f>G907</f>
        <v>576.17999999999995</v>
      </c>
      <c r="H906" s="24">
        <v>576.17999999999995</v>
      </c>
      <c r="I906" s="24">
        <f t="shared" si="22"/>
        <v>0</v>
      </c>
    </row>
    <row r="907" spans="1:9" x14ac:dyDescent="0.2">
      <c r="A907" s="33">
        <v>906</v>
      </c>
      <c r="B907" s="34" t="s">
        <v>360</v>
      </c>
      <c r="C907" s="34" t="s">
        <v>480</v>
      </c>
      <c r="D907" s="35"/>
      <c r="E907" s="33"/>
      <c r="F907" s="43">
        <v>3457.08</v>
      </c>
      <c r="G907" s="37">
        <f>G908</f>
        <v>576.17999999999995</v>
      </c>
      <c r="H907" s="37">
        <v>0</v>
      </c>
      <c r="I907" s="37"/>
    </row>
    <row r="908" spans="1:9" x14ac:dyDescent="0.2">
      <c r="A908" s="38">
        <v>907</v>
      </c>
      <c r="B908" s="39" t="s">
        <v>1043</v>
      </c>
      <c r="C908" s="39" t="s">
        <v>480</v>
      </c>
      <c r="D908" s="40">
        <v>43807</v>
      </c>
      <c r="E908" s="38" t="s">
        <v>538</v>
      </c>
      <c r="F908" s="44">
        <v>3457.08</v>
      </c>
      <c r="G908" s="42">
        <f>IF($C908="РОССИЯ",IF(E908&gt;2018,ROUND(F908/120*20,2),ROUND(F908/118*18,2)),IF(C908="","Ошибка (нет страны рег.)",0))</f>
        <v>576.17999999999995</v>
      </c>
      <c r="H908" s="42"/>
      <c r="I908" s="42"/>
    </row>
    <row r="909" spans="1:9" x14ac:dyDescent="0.2">
      <c r="A909" s="20">
        <v>908</v>
      </c>
      <c r="B909" s="21" t="s">
        <v>361</v>
      </c>
      <c r="C909" s="21" t="s">
        <v>480</v>
      </c>
      <c r="D909" s="22"/>
      <c r="E909" s="20"/>
      <c r="F909" s="23">
        <v>2080.5</v>
      </c>
      <c r="G909" s="24">
        <f>G910</f>
        <v>346.75</v>
      </c>
      <c r="H909" s="24">
        <v>346.75</v>
      </c>
      <c r="I909" s="24">
        <f t="shared" si="22"/>
        <v>0</v>
      </c>
    </row>
    <row r="910" spans="1:9" x14ac:dyDescent="0.2">
      <c r="A910" s="33">
        <v>909</v>
      </c>
      <c r="B910" s="34" t="s">
        <v>362</v>
      </c>
      <c r="C910" s="34" t="s">
        <v>480</v>
      </c>
      <c r="D910" s="35"/>
      <c r="E910" s="33"/>
      <c r="F910" s="43">
        <v>2080.5</v>
      </c>
      <c r="G910" s="37">
        <f>G911</f>
        <v>346.75</v>
      </c>
      <c r="H910" s="37">
        <v>0</v>
      </c>
      <c r="I910" s="37"/>
    </row>
    <row r="911" spans="1:9" x14ac:dyDescent="0.2">
      <c r="A911" s="38">
        <v>910</v>
      </c>
      <c r="B911" s="39" t="s">
        <v>1044</v>
      </c>
      <c r="C911" s="39" t="s">
        <v>480</v>
      </c>
      <c r="D911" s="40">
        <v>43599</v>
      </c>
      <c r="E911" s="38" t="s">
        <v>538</v>
      </c>
      <c r="F911" s="44">
        <v>2080.5</v>
      </c>
      <c r="G911" s="42">
        <f>IF($C911="РОССИЯ",IF(E911&gt;2018,ROUND(F911/120*20,2),ROUND(F911/118*18,2)),IF(C911="","Ошибка (нет страны рег.)",0))</f>
        <v>346.75</v>
      </c>
      <c r="H911" s="42"/>
      <c r="I911" s="42"/>
    </row>
    <row r="912" spans="1:9" x14ac:dyDescent="0.2">
      <c r="A912" s="20">
        <v>911</v>
      </c>
      <c r="B912" s="21" t="s">
        <v>363</v>
      </c>
      <c r="C912" s="21" t="s">
        <v>480</v>
      </c>
      <c r="D912" s="22"/>
      <c r="E912" s="20"/>
      <c r="F912" s="23">
        <v>1190869.67</v>
      </c>
      <c r="G912" s="24">
        <f>G913</f>
        <v>198478.29</v>
      </c>
      <c r="H912" s="24">
        <v>198478.28</v>
      </c>
      <c r="I912" s="24">
        <f t="shared" si="22"/>
        <v>1.0000000009313226E-2</v>
      </c>
    </row>
    <row r="913" spans="1:9" x14ac:dyDescent="0.2">
      <c r="A913" s="33">
        <v>912</v>
      </c>
      <c r="B913" s="34" t="s">
        <v>364</v>
      </c>
      <c r="C913" s="34" t="s">
        <v>480</v>
      </c>
      <c r="D913" s="35"/>
      <c r="E913" s="33"/>
      <c r="F913" s="43">
        <v>1190869.67</v>
      </c>
      <c r="G913" s="37">
        <f>SUM(G914:G918)</f>
        <v>198478.29</v>
      </c>
      <c r="H913" s="37">
        <v>0</v>
      </c>
      <c r="I913" s="37"/>
    </row>
    <row r="914" spans="1:9" x14ac:dyDescent="0.2">
      <c r="A914" s="38">
        <v>913</v>
      </c>
      <c r="B914" s="39" t="s">
        <v>1045</v>
      </c>
      <c r="C914" s="39" t="s">
        <v>480</v>
      </c>
      <c r="D914" s="40">
        <v>44561</v>
      </c>
      <c r="E914" s="38" t="s">
        <v>531</v>
      </c>
      <c r="F914" s="44">
        <v>210919.83</v>
      </c>
      <c r="G914" s="42">
        <f>IF($C914="РОССИЯ",IF(E914&gt;2018,ROUND(F914/120*20,2),ROUND(F914/118*18,2)),IF(C914="","Ошибка (нет страны рег.)",0))</f>
        <v>35153.31</v>
      </c>
      <c r="H914" s="42"/>
      <c r="I914" s="42"/>
    </row>
    <row r="915" spans="1:9" x14ac:dyDescent="0.2">
      <c r="A915" s="38">
        <v>914</v>
      </c>
      <c r="B915" s="39" t="s">
        <v>1045</v>
      </c>
      <c r="C915" s="39" t="s">
        <v>480</v>
      </c>
      <c r="D915" s="40">
        <v>44561</v>
      </c>
      <c r="E915" s="38" t="s">
        <v>531</v>
      </c>
      <c r="F915" s="44">
        <v>66394.070000000007</v>
      </c>
      <c r="G915" s="42">
        <f>IF($C915="РОССИЯ",IF(E915&gt;2018,ROUND(F915/120*20,2),ROUND(F915/118*18,2)),IF(C915="","Ошибка (нет страны рег.)",0))</f>
        <v>11065.68</v>
      </c>
      <c r="H915" s="42"/>
      <c r="I915" s="42"/>
    </row>
    <row r="916" spans="1:9" x14ac:dyDescent="0.2">
      <c r="A916" s="38">
        <v>915</v>
      </c>
      <c r="B916" s="39" t="s">
        <v>1045</v>
      </c>
      <c r="C916" s="39" t="s">
        <v>480</v>
      </c>
      <c r="D916" s="40">
        <v>44561</v>
      </c>
      <c r="E916" s="38" t="s">
        <v>531</v>
      </c>
      <c r="F916" s="44">
        <v>113555.77</v>
      </c>
      <c r="G916" s="42">
        <f>IF($C916="РОССИЯ",IF(E916&gt;2018,ROUND(F916/120*20,2),ROUND(F916/118*18,2)),IF(C916="","Ошибка (нет страны рег.)",0))</f>
        <v>18925.96</v>
      </c>
      <c r="H916" s="42"/>
      <c r="I916" s="42"/>
    </row>
    <row r="917" spans="1:9" x14ac:dyDescent="0.2">
      <c r="A917" s="38">
        <v>916</v>
      </c>
      <c r="B917" s="39" t="s">
        <v>1046</v>
      </c>
      <c r="C917" s="39" t="s">
        <v>480</v>
      </c>
      <c r="D917" s="40">
        <v>43495</v>
      </c>
      <c r="E917" s="38" t="s">
        <v>538</v>
      </c>
      <c r="F917" s="44">
        <v>140435.56</v>
      </c>
      <c r="G917" s="42">
        <f>IF($C917="РОССИЯ",IF(E917&gt;2018,ROUND(F917/120*20,2),ROUND(F917/118*18,2)),IF(C917="","Ошибка (нет страны рег.)",0))</f>
        <v>23405.93</v>
      </c>
      <c r="H917" s="42"/>
      <c r="I917" s="42"/>
    </row>
    <row r="918" spans="1:9" x14ac:dyDescent="0.2">
      <c r="A918" s="38">
        <v>917</v>
      </c>
      <c r="B918" s="39" t="s">
        <v>1045</v>
      </c>
      <c r="C918" s="39" t="s">
        <v>480</v>
      </c>
      <c r="D918" s="40">
        <v>44561</v>
      </c>
      <c r="E918" s="38" t="s">
        <v>531</v>
      </c>
      <c r="F918" s="44">
        <v>659564.43999999994</v>
      </c>
      <c r="G918" s="42">
        <f>IF($C918="РОССИЯ",IF(E918&gt;2018,ROUND(F918/120*20,2),ROUND(F918/118*18,2)),IF(C918="","Ошибка (нет страны рег.)",0))</f>
        <v>109927.41</v>
      </c>
      <c r="H918" s="42"/>
      <c r="I918" s="42"/>
    </row>
    <row r="919" spans="1:9" x14ac:dyDescent="0.2">
      <c r="A919" s="20">
        <v>918</v>
      </c>
      <c r="B919" s="21" t="s">
        <v>502</v>
      </c>
      <c r="C919" s="21" t="s">
        <v>480</v>
      </c>
      <c r="D919" s="22"/>
      <c r="E919" s="20"/>
      <c r="F919" s="23">
        <v>1304185.46</v>
      </c>
      <c r="G919" s="24">
        <f>G920</f>
        <v>217364.24</v>
      </c>
      <c r="H919" s="24">
        <v>217364.24</v>
      </c>
      <c r="I919" s="24">
        <f t="shared" si="22"/>
        <v>0</v>
      </c>
    </row>
    <row r="920" spans="1:9" x14ac:dyDescent="0.2">
      <c r="A920" s="33">
        <v>919</v>
      </c>
      <c r="B920" s="34" t="s">
        <v>1047</v>
      </c>
      <c r="C920" s="34" t="s">
        <v>480</v>
      </c>
      <c r="D920" s="35"/>
      <c r="E920" s="33"/>
      <c r="F920" s="43">
        <v>1304185.46</v>
      </c>
      <c r="G920" s="37">
        <f>G921</f>
        <v>217364.24</v>
      </c>
      <c r="H920" s="37">
        <v>0</v>
      </c>
      <c r="I920" s="37"/>
    </row>
    <row r="921" spans="1:9" x14ac:dyDescent="0.2">
      <c r="A921" s="38">
        <v>920</v>
      </c>
      <c r="B921" s="39" t="s">
        <v>1048</v>
      </c>
      <c r="C921" s="39" t="s">
        <v>480</v>
      </c>
      <c r="D921" s="40">
        <v>44740</v>
      </c>
      <c r="E921" s="38" t="s">
        <v>541</v>
      </c>
      <c r="F921" s="44">
        <v>1304185.46</v>
      </c>
      <c r="G921" s="42">
        <f>IF($C921="РОССИЯ",IF(E921&gt;2018,ROUND(F921/120*20,2),ROUND(F921/118*18,2)),IF(C921="","Ошибка (нет страны рег.)",0))</f>
        <v>217364.24</v>
      </c>
      <c r="H921" s="42"/>
      <c r="I921" s="42"/>
    </row>
    <row r="922" spans="1:9" x14ac:dyDescent="0.2">
      <c r="A922" s="20">
        <v>921</v>
      </c>
      <c r="B922" s="21" t="s">
        <v>365</v>
      </c>
      <c r="C922" s="21" t="s">
        <v>480</v>
      </c>
      <c r="D922" s="22"/>
      <c r="E922" s="20"/>
      <c r="F922" s="23">
        <v>58380.04</v>
      </c>
      <c r="G922" s="24">
        <f>G923+G926+G928</f>
        <v>9730.01</v>
      </c>
      <c r="H922" s="24">
        <v>9730.15</v>
      </c>
      <c r="I922" s="24">
        <f t="shared" si="22"/>
        <v>-0.13999999999941792</v>
      </c>
    </row>
    <row r="923" spans="1:9" x14ac:dyDescent="0.2">
      <c r="A923" s="33">
        <v>922</v>
      </c>
      <c r="B923" s="34" t="s">
        <v>366</v>
      </c>
      <c r="C923" s="34" t="s">
        <v>480</v>
      </c>
      <c r="D923" s="35"/>
      <c r="E923" s="33"/>
      <c r="F923" s="43">
        <v>57741.78</v>
      </c>
      <c r="G923" s="37">
        <f>SUM(G924:G925)</f>
        <v>9623.630000000001</v>
      </c>
      <c r="H923" s="37">
        <v>0</v>
      </c>
      <c r="I923" s="37"/>
    </row>
    <row r="924" spans="1:9" x14ac:dyDescent="0.2">
      <c r="A924" s="38">
        <v>923</v>
      </c>
      <c r="B924" s="39" t="s">
        <v>1049</v>
      </c>
      <c r="C924" s="39" t="s">
        <v>480</v>
      </c>
      <c r="D924" s="40">
        <v>44333</v>
      </c>
      <c r="E924" s="38" t="s">
        <v>531</v>
      </c>
      <c r="F924" s="44">
        <v>46979.03</v>
      </c>
      <c r="G924" s="42">
        <f>IF($C924="РОССИЯ",IF(E924&gt;2018,ROUND(F924/120*20,2),ROUND(F924/118*18,2)),IF(C924="","Ошибка (нет страны рег.)",0))</f>
        <v>7829.84</v>
      </c>
      <c r="H924" s="42"/>
      <c r="I924" s="42"/>
    </row>
    <row r="925" spans="1:9" x14ac:dyDescent="0.2">
      <c r="A925" s="38">
        <v>924</v>
      </c>
      <c r="B925" s="39" t="s">
        <v>1050</v>
      </c>
      <c r="C925" s="39" t="s">
        <v>480</v>
      </c>
      <c r="D925" s="40">
        <v>44333</v>
      </c>
      <c r="E925" s="38" t="s">
        <v>531</v>
      </c>
      <c r="F925" s="44">
        <v>10762.75</v>
      </c>
      <c r="G925" s="42">
        <f>IF($C925="РОССИЯ",IF(E925&gt;2018,ROUND(F925/120*20,2),ROUND(F925/118*18,2)),IF(C925="","Ошибка (нет страны рег.)",0))</f>
        <v>1793.79</v>
      </c>
      <c r="H925" s="42"/>
      <c r="I925" s="42"/>
    </row>
    <row r="926" spans="1:9" x14ac:dyDescent="0.2">
      <c r="A926" s="33">
        <v>925</v>
      </c>
      <c r="B926" s="34" t="s">
        <v>367</v>
      </c>
      <c r="C926" s="34" t="s">
        <v>480</v>
      </c>
      <c r="D926" s="35"/>
      <c r="E926" s="33"/>
      <c r="F926" s="36">
        <v>0.46</v>
      </c>
      <c r="G926" s="37">
        <f>G927</f>
        <v>0.08</v>
      </c>
      <c r="H926" s="37">
        <v>0</v>
      </c>
      <c r="I926" s="37"/>
    </row>
    <row r="927" spans="1:9" x14ac:dyDescent="0.2">
      <c r="A927" s="38">
        <v>926</v>
      </c>
      <c r="B927" s="39" t="s">
        <v>1051</v>
      </c>
      <c r="C927" s="39" t="s">
        <v>480</v>
      </c>
      <c r="D927" s="40">
        <v>43864</v>
      </c>
      <c r="E927" s="38" t="s">
        <v>533</v>
      </c>
      <c r="F927" s="41">
        <v>0.46</v>
      </c>
      <c r="G927" s="42">
        <f>IF($C927="РОССИЯ",IF(E927&gt;2018,ROUND(F927/120*20,2),ROUND(F927/118*18,2)),IF(C927="","Ошибка (нет страны рег.)",0))</f>
        <v>0.08</v>
      </c>
      <c r="H927" s="42"/>
      <c r="I927" s="42"/>
    </row>
    <row r="928" spans="1:9" x14ac:dyDescent="0.2">
      <c r="A928" s="33">
        <v>927</v>
      </c>
      <c r="B928" s="34" t="s">
        <v>368</v>
      </c>
      <c r="C928" s="34" t="s">
        <v>480</v>
      </c>
      <c r="D928" s="35"/>
      <c r="E928" s="33"/>
      <c r="F928" s="36">
        <v>637.79999999999995</v>
      </c>
      <c r="G928" s="37">
        <f>G929</f>
        <v>106.3</v>
      </c>
      <c r="H928" s="37">
        <v>0</v>
      </c>
      <c r="I928" s="37"/>
    </row>
    <row r="929" spans="1:13" x14ac:dyDescent="0.2">
      <c r="A929" s="38">
        <v>928</v>
      </c>
      <c r="B929" s="39" t="s">
        <v>1052</v>
      </c>
      <c r="C929" s="39" t="s">
        <v>480</v>
      </c>
      <c r="D929" s="40">
        <v>43682</v>
      </c>
      <c r="E929" s="38" t="s">
        <v>538</v>
      </c>
      <c r="F929" s="41">
        <v>637.79999999999995</v>
      </c>
      <c r="G929" s="42">
        <f>IF($C929="РОССИЯ",IF(E929&gt;2018,ROUND(F929/120*20,2),ROUND(F929/118*18,2)),IF(C929="","Ошибка (нет страны рег.)",0))</f>
        <v>106.3</v>
      </c>
      <c r="H929" s="42"/>
      <c r="I929" s="42"/>
    </row>
    <row r="930" spans="1:13" x14ac:dyDescent="0.2">
      <c r="A930" s="20">
        <v>929</v>
      </c>
      <c r="B930" s="21" t="s">
        <v>369</v>
      </c>
      <c r="C930" s="21" t="s">
        <v>480</v>
      </c>
      <c r="D930" s="22"/>
      <c r="E930" s="20"/>
      <c r="F930" s="23">
        <v>991490.86</v>
      </c>
      <c r="G930" s="24">
        <f>G931+G933+G935+G937</f>
        <v>165248.48000000001</v>
      </c>
      <c r="H930" s="24">
        <v>165248.47</v>
      </c>
      <c r="I930" s="24">
        <f t="shared" si="22"/>
        <v>1.0000000009313226E-2</v>
      </c>
    </row>
    <row r="931" spans="1:13" x14ac:dyDescent="0.2">
      <c r="A931" s="33">
        <v>930</v>
      </c>
      <c r="B931" s="34" t="s">
        <v>1053</v>
      </c>
      <c r="C931" s="34" t="s">
        <v>480</v>
      </c>
      <c r="D931" s="35"/>
      <c r="E931" s="33"/>
      <c r="F931" s="43">
        <v>205149.01</v>
      </c>
      <c r="G931" s="37">
        <f>G932</f>
        <v>34191.5</v>
      </c>
      <c r="H931" s="37">
        <v>0</v>
      </c>
      <c r="I931" s="37"/>
    </row>
    <row r="932" spans="1:13" x14ac:dyDescent="0.2">
      <c r="A932" s="38">
        <v>931</v>
      </c>
      <c r="B932" s="39" t="s">
        <v>1054</v>
      </c>
      <c r="C932" s="39" t="s">
        <v>480</v>
      </c>
      <c r="D932" s="40">
        <v>44740</v>
      </c>
      <c r="E932" s="38" t="s">
        <v>541</v>
      </c>
      <c r="F932" s="44">
        <v>205149.01</v>
      </c>
      <c r="G932" s="42">
        <f>IF($C932="РОССИЯ",IF(E932&gt;2018,ROUND(F932/120*20,2),ROUND(F932/118*18,2)),IF(C932="","Ошибка (нет страны рег.)",0))</f>
        <v>34191.5</v>
      </c>
      <c r="H932" s="42"/>
      <c r="I932" s="42"/>
    </row>
    <row r="933" spans="1:13" x14ac:dyDescent="0.2">
      <c r="A933" s="33">
        <v>932</v>
      </c>
      <c r="B933" s="34" t="s">
        <v>1055</v>
      </c>
      <c r="C933" s="34" t="s">
        <v>480</v>
      </c>
      <c r="D933" s="35"/>
      <c r="E933" s="33"/>
      <c r="F933" s="43">
        <v>761336.84</v>
      </c>
      <c r="G933" s="37">
        <f>G934</f>
        <v>126889.47</v>
      </c>
      <c r="H933" s="37">
        <v>0</v>
      </c>
      <c r="I933" s="37"/>
    </row>
    <row r="934" spans="1:13" x14ac:dyDescent="0.2">
      <c r="A934" s="38">
        <v>933</v>
      </c>
      <c r="B934" s="39" t="s">
        <v>1056</v>
      </c>
      <c r="C934" s="39" t="s">
        <v>480</v>
      </c>
      <c r="D934" s="40">
        <v>44740</v>
      </c>
      <c r="E934" s="38" t="s">
        <v>541</v>
      </c>
      <c r="F934" s="44">
        <v>761336.84</v>
      </c>
      <c r="G934" s="42">
        <f>IF($C934="РОССИЯ",IF(E934&gt;2018,ROUND(F934/120*20,2),ROUND(F934/118*18,2)),IF(C934="","Ошибка (нет страны рег.)",0))</f>
        <v>126889.47</v>
      </c>
      <c r="H934" s="42"/>
      <c r="I934" s="42"/>
    </row>
    <row r="935" spans="1:13" x14ac:dyDescent="0.2">
      <c r="A935" s="33">
        <v>934</v>
      </c>
      <c r="B935" s="34" t="s">
        <v>370</v>
      </c>
      <c r="C935" s="34" t="s">
        <v>480</v>
      </c>
      <c r="D935" s="35"/>
      <c r="E935" s="33"/>
      <c r="F935" s="43">
        <v>25000</v>
      </c>
      <c r="G935" s="37">
        <f>G936</f>
        <v>4166.67</v>
      </c>
      <c r="H935" s="37">
        <v>0</v>
      </c>
      <c r="I935" s="37"/>
    </row>
    <row r="936" spans="1:13" x14ac:dyDescent="0.2">
      <c r="A936" s="38">
        <v>935</v>
      </c>
      <c r="B936" s="39" t="s">
        <v>1057</v>
      </c>
      <c r="C936" s="39" t="s">
        <v>480</v>
      </c>
      <c r="D936" s="40">
        <v>44707</v>
      </c>
      <c r="E936" s="38" t="s">
        <v>541</v>
      </c>
      <c r="F936" s="44">
        <v>25000</v>
      </c>
      <c r="G936" s="42">
        <f>IF($C936="РОССИЯ",IF(E936&gt;2018,ROUND(F936/120*20,2),ROUND(F936/118*18,2)),IF(C936="","Ошибка (нет страны рег.)",0))</f>
        <v>4166.67</v>
      </c>
      <c r="H936" s="42"/>
      <c r="I936" s="42"/>
    </row>
    <row r="937" spans="1:13" x14ac:dyDescent="0.2">
      <c r="A937" s="33">
        <v>936</v>
      </c>
      <c r="B937" s="34" t="s">
        <v>371</v>
      </c>
      <c r="C937" s="34" t="s">
        <v>480</v>
      </c>
      <c r="D937" s="35"/>
      <c r="E937" s="33"/>
      <c r="F937" s="36">
        <v>5.01</v>
      </c>
      <c r="G937" s="37">
        <f>G938</f>
        <v>0.84</v>
      </c>
      <c r="H937" s="37">
        <v>0</v>
      </c>
      <c r="I937" s="37"/>
    </row>
    <row r="938" spans="1:13" x14ac:dyDescent="0.2">
      <c r="A938" s="38">
        <v>937</v>
      </c>
      <c r="B938" s="39" t="s">
        <v>1058</v>
      </c>
      <c r="C938" s="39" t="s">
        <v>480</v>
      </c>
      <c r="D938" s="40">
        <v>43734</v>
      </c>
      <c r="E938" s="38" t="s">
        <v>538</v>
      </c>
      <c r="F938" s="41">
        <v>5.01</v>
      </c>
      <c r="G938" s="42">
        <f>IF($C938="РОССИЯ",IF(E938&gt;2018,ROUND(F938/120*20,2),ROUND(F938/118*18,2)),IF(C938="","Ошибка (нет страны рег.)",0))</f>
        <v>0.84</v>
      </c>
      <c r="H938" s="42"/>
      <c r="I938" s="42"/>
    </row>
    <row r="939" spans="1:13" x14ac:dyDescent="0.2">
      <c r="A939" s="20">
        <v>938</v>
      </c>
      <c r="B939" s="21" t="s">
        <v>372</v>
      </c>
      <c r="C939" s="21" t="s">
        <v>479</v>
      </c>
      <c r="D939" s="22"/>
      <c r="E939" s="20"/>
      <c r="F939" s="23">
        <v>28215.11</v>
      </c>
      <c r="G939" s="24">
        <f>G940+G942</f>
        <v>0</v>
      </c>
      <c r="H939" s="24">
        <v>0</v>
      </c>
      <c r="I939" s="24">
        <f t="shared" si="22"/>
        <v>0</v>
      </c>
    </row>
    <row r="940" spans="1:13" s="19" customFormat="1" x14ac:dyDescent="0.2">
      <c r="A940" s="33">
        <v>939</v>
      </c>
      <c r="B940" s="34" t="s">
        <v>373</v>
      </c>
      <c r="C940" s="34" t="s">
        <v>479</v>
      </c>
      <c r="D940" s="35"/>
      <c r="E940" s="33"/>
      <c r="F940" s="43">
        <v>27285.91</v>
      </c>
      <c r="G940" s="37">
        <f>G941</f>
        <v>0</v>
      </c>
      <c r="H940" s="37">
        <v>0</v>
      </c>
      <c r="I940" s="37"/>
      <c r="J940" s="5"/>
      <c r="K940" s="5"/>
      <c r="L940" s="5"/>
      <c r="M940" s="5"/>
    </row>
    <row r="941" spans="1:13" s="19" customFormat="1" x14ac:dyDescent="0.2">
      <c r="A941" s="38">
        <v>940</v>
      </c>
      <c r="B941" s="39" t="s">
        <v>1059</v>
      </c>
      <c r="C941" s="39" t="s">
        <v>479</v>
      </c>
      <c r="D941" s="40">
        <v>44575</v>
      </c>
      <c r="E941" s="38" t="s">
        <v>541</v>
      </c>
      <c r="F941" s="44">
        <v>27285.91</v>
      </c>
      <c r="G941" s="42">
        <f>IF($C941="РОССИЯ",IF(E941&gt;2018,F941/120*20,2),IF(C941="","Ошибка (нет страны рег.)",0))</f>
        <v>0</v>
      </c>
      <c r="H941" s="42"/>
      <c r="I941" s="42"/>
      <c r="J941" s="5"/>
      <c r="K941" s="5"/>
      <c r="L941" s="5"/>
      <c r="M941" s="5"/>
    </row>
    <row r="942" spans="1:13" s="19" customFormat="1" x14ac:dyDescent="0.2">
      <c r="A942" s="33">
        <v>941</v>
      </c>
      <c r="B942" s="34" t="s">
        <v>374</v>
      </c>
      <c r="C942" s="34" t="s">
        <v>479</v>
      </c>
      <c r="D942" s="35"/>
      <c r="E942" s="33"/>
      <c r="F942" s="36">
        <v>929.2</v>
      </c>
      <c r="G942" s="37">
        <f>G943</f>
        <v>0</v>
      </c>
      <c r="H942" s="37">
        <v>0</v>
      </c>
      <c r="I942" s="37"/>
      <c r="J942" s="5"/>
      <c r="K942" s="5"/>
      <c r="L942" s="5"/>
      <c r="M942" s="5"/>
    </row>
    <row r="943" spans="1:13" s="19" customFormat="1" x14ac:dyDescent="0.2">
      <c r="A943" s="38">
        <v>942</v>
      </c>
      <c r="B943" s="39" t="s">
        <v>1060</v>
      </c>
      <c r="C943" s="39" t="s">
        <v>479</v>
      </c>
      <c r="D943" s="40">
        <v>44607</v>
      </c>
      <c r="E943" s="38" t="s">
        <v>541</v>
      </c>
      <c r="F943" s="41">
        <v>929.2</v>
      </c>
      <c r="G943" s="42">
        <f>IF($C943="РОССИЯ",IF(E943&gt;2018,F943/120*20,2),IF(C943="","Ошибка (нет страны рег.)",0))</f>
        <v>0</v>
      </c>
      <c r="H943" s="42"/>
      <c r="I943" s="42"/>
      <c r="J943" s="5"/>
      <c r="K943" s="5"/>
      <c r="L943" s="5"/>
      <c r="M943" s="5"/>
    </row>
    <row r="944" spans="1:13" s="19" customFormat="1" x14ac:dyDescent="0.2">
      <c r="A944" s="20">
        <v>943</v>
      </c>
      <c r="B944" s="21" t="s">
        <v>375</v>
      </c>
      <c r="C944" s="21" t="s">
        <v>480</v>
      </c>
      <c r="D944" s="22"/>
      <c r="E944" s="20"/>
      <c r="F944" s="23">
        <v>2759648.79</v>
      </c>
      <c r="G944" s="24">
        <f>G945+G947+G949</f>
        <v>459941.47</v>
      </c>
      <c r="H944" s="24">
        <v>459941.47</v>
      </c>
      <c r="I944" s="24">
        <f t="shared" si="22"/>
        <v>0</v>
      </c>
      <c r="J944" s="5"/>
      <c r="K944" s="5"/>
      <c r="L944" s="5"/>
      <c r="M944" s="5"/>
    </row>
    <row r="945" spans="1:13" s="19" customFormat="1" x14ac:dyDescent="0.2">
      <c r="A945" s="33">
        <v>944</v>
      </c>
      <c r="B945" s="34" t="s">
        <v>376</v>
      </c>
      <c r="C945" s="34" t="s">
        <v>480</v>
      </c>
      <c r="D945" s="35"/>
      <c r="E945" s="33"/>
      <c r="F945" s="43">
        <v>2284.3200000000002</v>
      </c>
      <c r="G945" s="37">
        <f>G946</f>
        <v>380.72</v>
      </c>
      <c r="H945" s="37">
        <v>0</v>
      </c>
      <c r="I945" s="37"/>
      <c r="J945" s="5"/>
      <c r="K945" s="5"/>
      <c r="L945" s="5"/>
      <c r="M945" s="5"/>
    </row>
    <row r="946" spans="1:13" s="19" customFormat="1" x14ac:dyDescent="0.2">
      <c r="A946" s="38">
        <v>945</v>
      </c>
      <c r="B946" s="39" t="s">
        <v>1061</v>
      </c>
      <c r="C946" s="39" t="s">
        <v>480</v>
      </c>
      <c r="D946" s="40">
        <v>44371</v>
      </c>
      <c r="E946" s="38" t="s">
        <v>531</v>
      </c>
      <c r="F946" s="44">
        <v>2284.3200000000002</v>
      </c>
      <c r="G946" s="42">
        <f>IF($C946="РОССИЯ",IF(E946&gt;2018,ROUND(F946/120*20,2),ROUND(F946/118*18,2)),IF(C946="","Ошибка (нет страны рег.)",0))</f>
        <v>380.72</v>
      </c>
      <c r="H946" s="42"/>
      <c r="I946" s="42"/>
      <c r="J946" s="5"/>
      <c r="K946" s="5"/>
      <c r="L946" s="5"/>
      <c r="M946" s="5"/>
    </row>
    <row r="947" spans="1:13" s="19" customFormat="1" x14ac:dyDescent="0.2">
      <c r="A947" s="33">
        <v>946</v>
      </c>
      <c r="B947" s="34" t="s">
        <v>1062</v>
      </c>
      <c r="C947" s="34" t="s">
        <v>480</v>
      </c>
      <c r="D947" s="35"/>
      <c r="E947" s="33"/>
      <c r="F947" s="43">
        <v>695375.62</v>
      </c>
      <c r="G947" s="37">
        <f>G948</f>
        <v>115895.94</v>
      </c>
      <c r="H947" s="37">
        <v>0</v>
      </c>
      <c r="I947" s="37"/>
      <c r="J947" s="5"/>
      <c r="K947" s="5"/>
      <c r="L947" s="5"/>
      <c r="M947" s="5"/>
    </row>
    <row r="948" spans="1:13" s="19" customFormat="1" x14ac:dyDescent="0.2">
      <c r="A948" s="38">
        <v>947</v>
      </c>
      <c r="B948" s="39" t="s">
        <v>1063</v>
      </c>
      <c r="C948" s="39" t="s">
        <v>480</v>
      </c>
      <c r="D948" s="40">
        <v>44699</v>
      </c>
      <c r="E948" s="38" t="s">
        <v>541</v>
      </c>
      <c r="F948" s="44">
        <v>695375.62</v>
      </c>
      <c r="G948" s="42">
        <f>IF($C948="РОССИЯ",IF(E948&gt;2018,ROUND(F948/120*20,2),ROUND(F948/118*18,2)),IF(C948="","Ошибка (нет страны рег.)",0))</f>
        <v>115895.94</v>
      </c>
      <c r="H948" s="42"/>
      <c r="I948" s="42"/>
      <c r="J948" s="5"/>
      <c r="K948" s="5"/>
      <c r="L948" s="5"/>
      <c r="M948" s="5"/>
    </row>
    <row r="949" spans="1:13" s="19" customFormat="1" x14ac:dyDescent="0.2">
      <c r="A949" s="33">
        <v>948</v>
      </c>
      <c r="B949" s="34" t="s">
        <v>1064</v>
      </c>
      <c r="C949" s="34" t="s">
        <v>480</v>
      </c>
      <c r="D949" s="35"/>
      <c r="E949" s="33"/>
      <c r="F949" s="43">
        <v>2061988.85</v>
      </c>
      <c r="G949" s="37">
        <f>SUM(G950:G951)</f>
        <v>343664.81</v>
      </c>
      <c r="H949" s="37">
        <v>0</v>
      </c>
      <c r="I949" s="37"/>
      <c r="J949" s="5"/>
      <c r="K949" s="5"/>
      <c r="L949" s="5"/>
      <c r="M949" s="5"/>
    </row>
    <row r="950" spans="1:13" s="19" customFormat="1" x14ac:dyDescent="0.2">
      <c r="A950" s="38">
        <v>949</v>
      </c>
      <c r="B950" s="39" t="s">
        <v>1065</v>
      </c>
      <c r="C950" s="39" t="s">
        <v>480</v>
      </c>
      <c r="D950" s="40">
        <v>44732</v>
      </c>
      <c r="E950" s="38" t="s">
        <v>541</v>
      </c>
      <c r="F950" s="44">
        <v>1030994.43</v>
      </c>
      <c r="G950" s="42">
        <f>IF($C950="РОССИЯ",IF(E950&gt;2018,ROUND(F950/120*20,2),ROUND(F950/118*18,2)),IF(C950="","Ошибка (нет страны рег.)",0))</f>
        <v>171832.41</v>
      </c>
      <c r="H950" s="42"/>
      <c r="I950" s="42"/>
      <c r="J950" s="5"/>
      <c r="K950" s="5"/>
      <c r="L950" s="5"/>
      <c r="M950" s="5"/>
    </row>
    <row r="951" spans="1:13" s="19" customFormat="1" x14ac:dyDescent="0.2">
      <c r="A951" s="38">
        <v>950</v>
      </c>
      <c r="B951" s="39" t="s">
        <v>1066</v>
      </c>
      <c r="C951" s="39" t="s">
        <v>480</v>
      </c>
      <c r="D951" s="40">
        <v>44741</v>
      </c>
      <c r="E951" s="38" t="s">
        <v>541</v>
      </c>
      <c r="F951" s="44">
        <v>1030994.42</v>
      </c>
      <c r="G951" s="42">
        <f>IF($C951="РОССИЯ",IF(E951&gt;2018,ROUND(F951/120*20,2),ROUND(F951/118*18,2)),IF(C951="","Ошибка (нет страны рег.)",0))</f>
        <v>171832.4</v>
      </c>
      <c r="H951" s="42"/>
      <c r="I951" s="42"/>
      <c r="J951" s="5"/>
      <c r="K951" s="5"/>
      <c r="L951" s="5"/>
      <c r="M951" s="5"/>
    </row>
    <row r="952" spans="1:13" s="19" customFormat="1" x14ac:dyDescent="0.2">
      <c r="A952" s="20">
        <v>951</v>
      </c>
      <c r="B952" s="21" t="s">
        <v>377</v>
      </c>
      <c r="C952" s="21" t="s">
        <v>479</v>
      </c>
      <c r="D952" s="22"/>
      <c r="E952" s="20"/>
      <c r="F952" s="23">
        <v>25746934.050000001</v>
      </c>
      <c r="G952" s="24">
        <f>G953</f>
        <v>0</v>
      </c>
      <c r="H952" s="24">
        <v>0</v>
      </c>
      <c r="I952" s="24">
        <f t="shared" si="22"/>
        <v>0</v>
      </c>
      <c r="J952" s="5"/>
      <c r="K952" s="5"/>
      <c r="L952" s="5"/>
      <c r="M952" s="5"/>
    </row>
    <row r="953" spans="1:13" s="19" customFormat="1" x14ac:dyDescent="0.2">
      <c r="A953" s="33">
        <v>952</v>
      </c>
      <c r="B953" s="34" t="s">
        <v>378</v>
      </c>
      <c r="C953" s="34" t="s">
        <v>479</v>
      </c>
      <c r="D953" s="35"/>
      <c r="E953" s="33"/>
      <c r="F953" s="43">
        <v>25746934.050000001</v>
      </c>
      <c r="G953" s="37">
        <f>SUM(G954:G955)</f>
        <v>0</v>
      </c>
      <c r="H953" s="37">
        <v>0</v>
      </c>
      <c r="I953" s="37"/>
      <c r="J953" s="5"/>
      <c r="K953" s="5"/>
      <c r="L953" s="5"/>
      <c r="M953" s="5"/>
    </row>
    <row r="954" spans="1:13" s="19" customFormat="1" x14ac:dyDescent="0.2">
      <c r="A954" s="38">
        <v>953</v>
      </c>
      <c r="B954" s="39" t="s">
        <v>1067</v>
      </c>
      <c r="C954" s="39" t="s">
        <v>479</v>
      </c>
      <c r="D954" s="40">
        <v>44624</v>
      </c>
      <c r="E954" s="38" t="s">
        <v>541</v>
      </c>
      <c r="F954" s="44">
        <v>5821.86</v>
      </c>
      <c r="G954" s="42">
        <f>IF($C954="РОССИЯ",IF(E954&gt;2018,F954/120*20,2),IF(C954="","Ошибка (нет страны рег.)",0))</f>
        <v>0</v>
      </c>
      <c r="H954" s="42"/>
      <c r="I954" s="42"/>
      <c r="J954" s="5"/>
      <c r="K954" s="5"/>
      <c r="L954" s="5"/>
      <c r="M954" s="5"/>
    </row>
    <row r="955" spans="1:13" s="19" customFormat="1" x14ac:dyDescent="0.2">
      <c r="A955" s="38">
        <v>954</v>
      </c>
      <c r="B955" s="39" t="s">
        <v>1068</v>
      </c>
      <c r="C955" s="39" t="s">
        <v>479</v>
      </c>
      <c r="D955" s="40">
        <v>44734</v>
      </c>
      <c r="E955" s="38" t="s">
        <v>541</v>
      </c>
      <c r="F955" s="44">
        <v>25741112.190000001</v>
      </c>
      <c r="G955" s="42">
        <f>IF($C955="РОССИЯ",IF(E955&gt;2018,F955/120*20,2),IF(C955="","Ошибка (нет страны рег.)",0))</f>
        <v>0</v>
      </c>
      <c r="H955" s="42"/>
      <c r="I955" s="42"/>
      <c r="J955" s="5"/>
      <c r="K955" s="5"/>
      <c r="L955" s="5"/>
      <c r="M955" s="5"/>
    </row>
    <row r="956" spans="1:13" s="19" customFormat="1" x14ac:dyDescent="0.2">
      <c r="A956" s="20">
        <v>955</v>
      </c>
      <c r="B956" s="21" t="s">
        <v>379</v>
      </c>
      <c r="C956" s="21" t="s">
        <v>480</v>
      </c>
      <c r="D956" s="22"/>
      <c r="E956" s="20"/>
      <c r="F956" s="23">
        <v>14042.83</v>
      </c>
      <c r="G956" s="24">
        <f>G957</f>
        <v>2340.4699999999998</v>
      </c>
      <c r="H956" s="24">
        <v>2340.4699999999998</v>
      </c>
      <c r="I956" s="24">
        <f t="shared" si="22"/>
        <v>0</v>
      </c>
      <c r="J956" s="5"/>
      <c r="K956" s="5"/>
      <c r="L956" s="5"/>
      <c r="M956" s="5"/>
    </row>
    <row r="957" spans="1:13" s="19" customFormat="1" x14ac:dyDescent="0.2">
      <c r="A957" s="33">
        <v>956</v>
      </c>
      <c r="B957" s="34" t="s">
        <v>380</v>
      </c>
      <c r="C957" s="34" t="s">
        <v>480</v>
      </c>
      <c r="D957" s="35"/>
      <c r="E957" s="33"/>
      <c r="F957" s="43">
        <v>14042.83</v>
      </c>
      <c r="G957" s="37">
        <f>G958</f>
        <v>2340.4699999999998</v>
      </c>
      <c r="H957" s="37">
        <v>0</v>
      </c>
      <c r="I957" s="37"/>
      <c r="J957" s="5"/>
      <c r="K957" s="5"/>
      <c r="L957" s="5"/>
      <c r="M957" s="5"/>
    </row>
    <row r="958" spans="1:13" s="19" customFormat="1" x14ac:dyDescent="0.2">
      <c r="A958" s="38">
        <v>957</v>
      </c>
      <c r="B958" s="39" t="s">
        <v>1069</v>
      </c>
      <c r="C958" s="39" t="s">
        <v>480</v>
      </c>
      <c r="D958" s="40">
        <v>43636</v>
      </c>
      <c r="E958" s="38" t="s">
        <v>538</v>
      </c>
      <c r="F958" s="44">
        <v>14042.83</v>
      </c>
      <c r="G958" s="42">
        <f>IF($C958="РОССИЯ",IF(E958&gt;2018,ROUND(F958/120*20,2),ROUND(F958/118*18,2)),IF(C958="","Ошибка (нет страны рег.)",0))</f>
        <v>2340.4699999999998</v>
      </c>
      <c r="H958" s="42"/>
      <c r="I958" s="42"/>
      <c r="J958" s="5"/>
      <c r="K958" s="5"/>
      <c r="L958" s="5"/>
      <c r="M958" s="5"/>
    </row>
    <row r="959" spans="1:13" s="19" customFormat="1" x14ac:dyDescent="0.2">
      <c r="A959" s="20">
        <v>958</v>
      </c>
      <c r="B959" s="21" t="s">
        <v>381</v>
      </c>
      <c r="C959" s="21" t="s">
        <v>480</v>
      </c>
      <c r="D959" s="22"/>
      <c r="E959" s="20"/>
      <c r="F959" s="26">
        <v>457.5</v>
      </c>
      <c r="G959" s="24">
        <f>G960</f>
        <v>76.25</v>
      </c>
      <c r="H959" s="24">
        <v>76.25</v>
      </c>
      <c r="I959" s="24">
        <f t="shared" si="22"/>
        <v>0</v>
      </c>
      <c r="J959" s="5"/>
      <c r="K959" s="5"/>
      <c r="L959" s="5"/>
      <c r="M959" s="5"/>
    </row>
    <row r="960" spans="1:13" s="19" customFormat="1" x14ac:dyDescent="0.2">
      <c r="A960" s="33">
        <v>959</v>
      </c>
      <c r="B960" s="34" t="s">
        <v>70</v>
      </c>
      <c r="C960" s="34" t="s">
        <v>480</v>
      </c>
      <c r="D960" s="35"/>
      <c r="E960" s="33"/>
      <c r="F960" s="36">
        <v>457.5</v>
      </c>
      <c r="G960" s="37">
        <f>G961</f>
        <v>76.25</v>
      </c>
      <c r="H960" s="37">
        <v>0</v>
      </c>
      <c r="I960" s="37"/>
      <c r="J960" s="5"/>
      <c r="K960" s="5"/>
      <c r="L960" s="5"/>
      <c r="M960" s="5"/>
    </row>
    <row r="961" spans="1:13" s="19" customFormat="1" x14ac:dyDescent="0.2">
      <c r="A961" s="38">
        <v>960</v>
      </c>
      <c r="B961" s="39" t="s">
        <v>1070</v>
      </c>
      <c r="C961" s="39" t="s">
        <v>480</v>
      </c>
      <c r="D961" s="40">
        <v>44050</v>
      </c>
      <c r="E961" s="38" t="s">
        <v>533</v>
      </c>
      <c r="F961" s="41">
        <v>457.5</v>
      </c>
      <c r="G961" s="42">
        <f>IF($C961="РОССИЯ",IF(E961&gt;2018,ROUND(F961/120*20,2),ROUND(F961/118*18,2)),IF(C961="","Ошибка (нет страны рег.)",0))</f>
        <v>76.25</v>
      </c>
      <c r="H961" s="42"/>
      <c r="I961" s="42"/>
      <c r="J961" s="5"/>
      <c r="K961" s="5"/>
      <c r="L961" s="5"/>
      <c r="M961" s="5"/>
    </row>
    <row r="962" spans="1:13" s="19" customFormat="1" x14ac:dyDescent="0.2">
      <c r="A962" s="20">
        <v>961</v>
      </c>
      <c r="B962" s="21" t="s">
        <v>1071</v>
      </c>
      <c r="C962" s="21" t="s">
        <v>480</v>
      </c>
      <c r="D962" s="22"/>
      <c r="E962" s="20"/>
      <c r="F962" s="23">
        <v>1608599.58</v>
      </c>
      <c r="G962" s="24">
        <f>G963</f>
        <v>268099.93</v>
      </c>
      <c r="H962" s="24">
        <v>268099.93</v>
      </c>
      <c r="I962" s="24">
        <f t="shared" ref="I962:I1022" si="23">G962-H962</f>
        <v>0</v>
      </c>
      <c r="J962" s="5"/>
      <c r="K962" s="5"/>
      <c r="L962" s="5"/>
      <c r="M962" s="5"/>
    </row>
    <row r="963" spans="1:13" s="19" customFormat="1" x14ac:dyDescent="0.2">
      <c r="A963" s="33">
        <v>962</v>
      </c>
      <c r="B963" s="34" t="s">
        <v>1072</v>
      </c>
      <c r="C963" s="34" t="s">
        <v>480</v>
      </c>
      <c r="D963" s="35"/>
      <c r="E963" s="33"/>
      <c r="F963" s="43">
        <v>1608599.58</v>
      </c>
      <c r="G963" s="37">
        <f>G964</f>
        <v>268099.93</v>
      </c>
      <c r="H963" s="37">
        <v>0</v>
      </c>
      <c r="I963" s="37"/>
      <c r="J963" s="5"/>
      <c r="K963" s="5"/>
      <c r="L963" s="5"/>
      <c r="M963" s="5"/>
    </row>
    <row r="964" spans="1:13" s="19" customFormat="1" x14ac:dyDescent="0.2">
      <c r="A964" s="38">
        <v>963</v>
      </c>
      <c r="B964" s="39" t="s">
        <v>1073</v>
      </c>
      <c r="C964" s="39" t="s">
        <v>480</v>
      </c>
      <c r="D964" s="40">
        <v>44732</v>
      </c>
      <c r="E964" s="38" t="s">
        <v>541</v>
      </c>
      <c r="F964" s="44">
        <v>1608599.58</v>
      </c>
      <c r="G964" s="42">
        <f>IF($C964="РОССИЯ",IF(E964&gt;2018,ROUND(F964/120*20,2),ROUND(F964/118*18,2)),IF(C964="","Ошибка (нет страны рег.)",0))</f>
        <v>268099.93</v>
      </c>
      <c r="H964" s="42"/>
      <c r="I964" s="42"/>
      <c r="J964" s="5"/>
      <c r="K964" s="5"/>
      <c r="L964" s="5"/>
      <c r="M964" s="5"/>
    </row>
    <row r="965" spans="1:13" s="19" customFormat="1" x14ac:dyDescent="0.2">
      <c r="A965" s="20">
        <v>964</v>
      </c>
      <c r="B965" s="21" t="s">
        <v>382</v>
      </c>
      <c r="C965" s="21" t="s">
        <v>480</v>
      </c>
      <c r="D965" s="22"/>
      <c r="E965" s="20"/>
      <c r="F965" s="26">
        <v>380.07</v>
      </c>
      <c r="G965" s="24">
        <f>G966</f>
        <v>63.35</v>
      </c>
      <c r="H965" s="24">
        <v>63.35</v>
      </c>
      <c r="I965" s="24">
        <f t="shared" si="23"/>
        <v>0</v>
      </c>
      <c r="J965" s="5"/>
      <c r="K965" s="5"/>
      <c r="L965" s="5"/>
      <c r="M965" s="5"/>
    </row>
    <row r="966" spans="1:13" s="19" customFormat="1" x14ac:dyDescent="0.2">
      <c r="A966" s="33">
        <v>965</v>
      </c>
      <c r="B966" s="34" t="s">
        <v>383</v>
      </c>
      <c r="C966" s="34" t="s">
        <v>480</v>
      </c>
      <c r="D966" s="35"/>
      <c r="E966" s="33"/>
      <c r="F966" s="36">
        <v>380.07</v>
      </c>
      <c r="G966" s="37">
        <f>G967</f>
        <v>63.35</v>
      </c>
      <c r="H966" s="37">
        <v>0</v>
      </c>
      <c r="I966" s="37"/>
      <c r="J966" s="5"/>
      <c r="K966" s="5"/>
      <c r="L966" s="5"/>
      <c r="M966" s="5"/>
    </row>
    <row r="967" spans="1:13" s="19" customFormat="1" x14ac:dyDescent="0.2">
      <c r="A967" s="38">
        <v>966</v>
      </c>
      <c r="B967" s="39" t="s">
        <v>1074</v>
      </c>
      <c r="C967" s="39" t="s">
        <v>480</v>
      </c>
      <c r="D967" s="40">
        <v>43934</v>
      </c>
      <c r="E967" s="38" t="s">
        <v>533</v>
      </c>
      <c r="F967" s="41">
        <v>380.07</v>
      </c>
      <c r="G967" s="42">
        <f>IF($C967="РОССИЯ",IF(E967&gt;2018,ROUND(F967/120*20,2),ROUND(F967/118*18,2)),IF(C967="","Ошибка (нет страны рег.)",0))</f>
        <v>63.35</v>
      </c>
      <c r="H967" s="42"/>
      <c r="I967" s="42"/>
      <c r="J967" s="5"/>
      <c r="K967" s="5"/>
      <c r="L967" s="5"/>
      <c r="M967" s="5"/>
    </row>
    <row r="968" spans="1:13" s="19" customFormat="1" x14ac:dyDescent="0.2">
      <c r="A968" s="20">
        <v>967</v>
      </c>
      <c r="B968" s="21" t="s">
        <v>1075</v>
      </c>
      <c r="C968" s="21" t="s">
        <v>480</v>
      </c>
      <c r="D968" s="22"/>
      <c r="E968" s="20"/>
      <c r="F968" s="23">
        <v>7444934.2800000003</v>
      </c>
      <c r="G968" s="24">
        <f>G969</f>
        <v>1240822.3800000001</v>
      </c>
      <c r="H968" s="24">
        <v>1240822.3799999999</v>
      </c>
      <c r="I968" s="24">
        <f t="shared" si="23"/>
        <v>0</v>
      </c>
      <c r="J968" s="5"/>
      <c r="K968" s="5"/>
      <c r="L968" s="5"/>
      <c r="M968" s="5"/>
    </row>
    <row r="969" spans="1:13" s="19" customFormat="1" x14ac:dyDescent="0.2">
      <c r="A969" s="33">
        <v>968</v>
      </c>
      <c r="B969" s="34" t="s">
        <v>1076</v>
      </c>
      <c r="C969" s="34" t="s">
        <v>480</v>
      </c>
      <c r="D969" s="35"/>
      <c r="E969" s="33"/>
      <c r="F969" s="43">
        <v>7444934.2800000003</v>
      </c>
      <c r="G969" s="37">
        <f>SUM(G970:G973)</f>
        <v>1240822.3800000001</v>
      </c>
      <c r="H969" s="37">
        <v>0</v>
      </c>
      <c r="I969" s="37"/>
      <c r="J969" s="5"/>
      <c r="K969" s="5"/>
      <c r="L969" s="5"/>
      <c r="M969" s="5"/>
    </row>
    <row r="970" spans="1:13" s="19" customFormat="1" x14ac:dyDescent="0.2">
      <c r="A970" s="38">
        <v>969</v>
      </c>
      <c r="B970" s="39" t="s">
        <v>1077</v>
      </c>
      <c r="C970" s="39" t="s">
        <v>480</v>
      </c>
      <c r="D970" s="40">
        <v>44686</v>
      </c>
      <c r="E970" s="38" t="s">
        <v>541</v>
      </c>
      <c r="F970" s="44">
        <v>2693889.9</v>
      </c>
      <c r="G970" s="42">
        <f>IF($C970="РОССИЯ",IF(E970&gt;2018,ROUND(F970/120*20,2),ROUND(F970/118*18,2)),IF(C970="","Ошибка (нет страны рег.)",0))</f>
        <v>448981.65</v>
      </c>
      <c r="H970" s="42"/>
      <c r="I970" s="42"/>
      <c r="J970" s="5"/>
      <c r="K970" s="5"/>
      <c r="L970" s="5"/>
      <c r="M970" s="5"/>
    </row>
    <row r="971" spans="1:13" s="19" customFormat="1" x14ac:dyDescent="0.2">
      <c r="A971" s="38">
        <v>970</v>
      </c>
      <c r="B971" s="39" t="s">
        <v>1078</v>
      </c>
      <c r="C971" s="39" t="s">
        <v>480</v>
      </c>
      <c r="D971" s="40">
        <v>44739</v>
      </c>
      <c r="E971" s="38" t="s">
        <v>541</v>
      </c>
      <c r="F971" s="44">
        <v>2693889.9</v>
      </c>
      <c r="G971" s="42">
        <f>IF($C971="РОССИЯ",IF(E971&gt;2018,ROUND(F971/120*20,2),ROUND(F971/118*18,2)),IF(C971="","Ошибка (нет страны рег.)",0))</f>
        <v>448981.65</v>
      </c>
      <c r="H971" s="42"/>
      <c r="I971" s="42"/>
      <c r="J971" s="5"/>
      <c r="K971" s="5"/>
      <c r="L971" s="5"/>
      <c r="M971" s="5"/>
    </row>
    <row r="972" spans="1:13" s="19" customFormat="1" x14ac:dyDescent="0.2">
      <c r="A972" s="38">
        <v>971</v>
      </c>
      <c r="B972" s="39" t="s">
        <v>1077</v>
      </c>
      <c r="C972" s="39" t="s">
        <v>480</v>
      </c>
      <c r="D972" s="40">
        <v>44686</v>
      </c>
      <c r="E972" s="38" t="s">
        <v>541</v>
      </c>
      <c r="F972" s="44">
        <v>1028577.24</v>
      </c>
      <c r="G972" s="42">
        <f>IF($C972="РОССИЯ",IF(E972&gt;2018,ROUND(F972/120*20,2),ROUND(F972/118*18,2)),IF(C972="","Ошибка (нет страны рег.)",0))</f>
        <v>171429.54</v>
      </c>
      <c r="H972" s="42"/>
      <c r="I972" s="42"/>
      <c r="J972" s="5"/>
      <c r="K972" s="5"/>
      <c r="L972" s="5"/>
      <c r="M972" s="5"/>
    </row>
    <row r="973" spans="1:13" s="19" customFormat="1" x14ac:dyDescent="0.2">
      <c r="A973" s="38">
        <v>972</v>
      </c>
      <c r="B973" s="39" t="s">
        <v>1078</v>
      </c>
      <c r="C973" s="39" t="s">
        <v>480</v>
      </c>
      <c r="D973" s="40">
        <v>44739</v>
      </c>
      <c r="E973" s="38" t="s">
        <v>541</v>
      </c>
      <c r="F973" s="44">
        <v>1028577.24</v>
      </c>
      <c r="G973" s="42">
        <f>IF($C973="РОССИЯ",IF(E973&gt;2018,ROUND(F973/120*20,2),ROUND(F973/118*18,2)),IF(C973="","Ошибка (нет страны рег.)",0))</f>
        <v>171429.54</v>
      </c>
      <c r="H973" s="42"/>
      <c r="I973" s="42"/>
      <c r="J973" s="5"/>
      <c r="K973" s="5"/>
      <c r="L973" s="5"/>
      <c r="M973" s="5"/>
    </row>
    <row r="974" spans="1:13" s="19" customFormat="1" x14ac:dyDescent="0.2">
      <c r="A974" s="20">
        <v>973</v>
      </c>
      <c r="B974" s="21" t="s">
        <v>384</v>
      </c>
      <c r="C974" s="21" t="s">
        <v>480</v>
      </c>
      <c r="D974" s="22"/>
      <c r="E974" s="20"/>
      <c r="F974" s="23">
        <v>2373</v>
      </c>
      <c r="G974" s="24">
        <f>G975</f>
        <v>395.5</v>
      </c>
      <c r="H974" s="24">
        <v>395.5</v>
      </c>
      <c r="I974" s="24">
        <f t="shared" si="23"/>
        <v>0</v>
      </c>
      <c r="J974" s="5"/>
      <c r="K974" s="5"/>
      <c r="L974" s="5"/>
      <c r="M974" s="5"/>
    </row>
    <row r="975" spans="1:13" s="19" customFormat="1" x14ac:dyDescent="0.2">
      <c r="A975" s="33">
        <v>974</v>
      </c>
      <c r="B975" s="34" t="s">
        <v>385</v>
      </c>
      <c r="C975" s="34" t="s">
        <v>480</v>
      </c>
      <c r="D975" s="35"/>
      <c r="E975" s="33"/>
      <c r="F975" s="43">
        <v>2373</v>
      </c>
      <c r="G975" s="37">
        <f>G976</f>
        <v>395.5</v>
      </c>
      <c r="H975" s="37">
        <v>0</v>
      </c>
      <c r="I975" s="37"/>
      <c r="J975" s="5"/>
      <c r="K975" s="5"/>
      <c r="L975" s="5"/>
      <c r="M975" s="5"/>
    </row>
    <row r="976" spans="1:13" s="19" customFormat="1" x14ac:dyDescent="0.2">
      <c r="A976" s="38">
        <v>975</v>
      </c>
      <c r="B976" s="39" t="s">
        <v>1079</v>
      </c>
      <c r="C976" s="39" t="s">
        <v>480</v>
      </c>
      <c r="D976" s="40">
        <v>43889</v>
      </c>
      <c r="E976" s="38" t="s">
        <v>533</v>
      </c>
      <c r="F976" s="44">
        <v>2373</v>
      </c>
      <c r="G976" s="42">
        <f>IF($C976="РОССИЯ",IF(E976&gt;2018,ROUND(F976/120*20,2),ROUND(F976/118*18,2)),IF(C976="","Ошибка (нет страны рег.)",0))</f>
        <v>395.5</v>
      </c>
      <c r="H976" s="42"/>
      <c r="I976" s="42"/>
      <c r="J976" s="5"/>
      <c r="K976" s="5"/>
      <c r="L976" s="5"/>
      <c r="M976" s="5"/>
    </row>
    <row r="977" spans="1:13" s="19" customFormat="1" x14ac:dyDescent="0.2">
      <c r="A977" s="20">
        <v>976</v>
      </c>
      <c r="B977" s="21" t="s">
        <v>386</v>
      </c>
      <c r="C977" s="21" t="s">
        <v>480</v>
      </c>
      <c r="D977" s="22"/>
      <c r="E977" s="20"/>
      <c r="F977" s="23">
        <v>7806432</v>
      </c>
      <c r="G977" s="24">
        <f>G978+G981+G983+G985+G987</f>
        <v>1301072</v>
      </c>
      <c r="H977" s="24">
        <v>1301072.1000000001</v>
      </c>
      <c r="I977" s="24">
        <f t="shared" si="23"/>
        <v>-0.10000000009313226</v>
      </c>
      <c r="J977" s="5"/>
      <c r="K977" s="5"/>
      <c r="L977" s="5"/>
      <c r="M977" s="5"/>
    </row>
    <row r="978" spans="1:13" s="19" customFormat="1" x14ac:dyDescent="0.2">
      <c r="A978" s="33">
        <v>977</v>
      </c>
      <c r="B978" s="34" t="s">
        <v>1080</v>
      </c>
      <c r="C978" s="34" t="s">
        <v>480</v>
      </c>
      <c r="D978" s="35"/>
      <c r="E978" s="33"/>
      <c r="F978" s="43">
        <v>234800</v>
      </c>
      <c r="G978" s="37">
        <f>SUM(G979:G980)</f>
        <v>39133.33</v>
      </c>
      <c r="H978" s="37">
        <v>0</v>
      </c>
      <c r="I978" s="37"/>
      <c r="J978" s="5"/>
      <c r="K978" s="5"/>
      <c r="L978" s="5"/>
      <c r="M978" s="5"/>
    </row>
    <row r="979" spans="1:13" s="19" customFormat="1" x14ac:dyDescent="0.2">
      <c r="A979" s="38">
        <v>978</v>
      </c>
      <c r="B979" s="39" t="s">
        <v>1081</v>
      </c>
      <c r="C979" s="39" t="s">
        <v>480</v>
      </c>
      <c r="D979" s="40">
        <v>44741</v>
      </c>
      <c r="E979" s="38" t="s">
        <v>541</v>
      </c>
      <c r="F979" s="44">
        <v>176000</v>
      </c>
      <c r="G979" s="42">
        <f>IF($C979="РОССИЯ",IF(E979&gt;2018,ROUND(F979/120*20,2),ROUND(F979/118*18,2)),IF(C979="","Ошибка (нет страны рег.)",0))</f>
        <v>29333.33</v>
      </c>
      <c r="H979" s="42"/>
      <c r="I979" s="42"/>
      <c r="J979" s="5"/>
      <c r="K979" s="5"/>
      <c r="L979" s="5"/>
      <c r="M979" s="5"/>
    </row>
    <row r="980" spans="1:13" s="19" customFormat="1" x14ac:dyDescent="0.2">
      <c r="A980" s="38">
        <v>979</v>
      </c>
      <c r="B980" s="39" t="s">
        <v>1082</v>
      </c>
      <c r="C980" s="39" t="s">
        <v>480</v>
      </c>
      <c r="D980" s="40">
        <v>44742</v>
      </c>
      <c r="E980" s="38" t="s">
        <v>541</v>
      </c>
      <c r="F980" s="44">
        <v>58800</v>
      </c>
      <c r="G980" s="42">
        <f>IF($C980="РОССИЯ",IF(E980&gt;2018,ROUND(F980/120*20,2),ROUND(F980/118*18,2)),IF(C980="","Ошибка (нет страны рег.)",0))</f>
        <v>9800</v>
      </c>
      <c r="H980" s="42"/>
      <c r="I980" s="42"/>
      <c r="J980" s="5"/>
      <c r="K980" s="5"/>
      <c r="L980" s="5"/>
      <c r="M980" s="5"/>
    </row>
    <row r="981" spans="1:13" s="19" customFormat="1" x14ac:dyDescent="0.2">
      <c r="A981" s="33">
        <v>980</v>
      </c>
      <c r="B981" s="34" t="s">
        <v>1083</v>
      </c>
      <c r="C981" s="34" t="s">
        <v>480</v>
      </c>
      <c r="D981" s="35"/>
      <c r="E981" s="33"/>
      <c r="F981" s="43">
        <v>2654400</v>
      </c>
      <c r="G981" s="37">
        <f>G982</f>
        <v>442400</v>
      </c>
      <c r="H981" s="37">
        <v>0</v>
      </c>
      <c r="I981" s="37"/>
      <c r="J981" s="5"/>
      <c r="K981" s="5"/>
      <c r="L981" s="5"/>
      <c r="M981" s="5"/>
    </row>
    <row r="982" spans="1:13" s="19" customFormat="1" x14ac:dyDescent="0.2">
      <c r="A982" s="38">
        <v>981</v>
      </c>
      <c r="B982" s="39" t="s">
        <v>1084</v>
      </c>
      <c r="C982" s="39" t="s">
        <v>480</v>
      </c>
      <c r="D982" s="40">
        <v>44720</v>
      </c>
      <c r="E982" s="38" t="s">
        <v>541</v>
      </c>
      <c r="F982" s="44">
        <v>2654400</v>
      </c>
      <c r="G982" s="42">
        <f>IF($C982="РОССИЯ",IF(E982&gt;2018,ROUND(F982/120*20,2),ROUND(F982/118*18,2)),IF(C982="","Ошибка (нет страны рег.)",0))</f>
        <v>442400</v>
      </c>
      <c r="H982" s="42"/>
      <c r="I982" s="42"/>
      <c r="J982" s="5"/>
      <c r="K982" s="5"/>
      <c r="L982" s="5"/>
      <c r="M982" s="5"/>
    </row>
    <row r="983" spans="1:13" s="19" customFormat="1" x14ac:dyDescent="0.2">
      <c r="A983" s="33">
        <v>982</v>
      </c>
      <c r="B983" s="34" t="s">
        <v>1085</v>
      </c>
      <c r="C983" s="34" t="s">
        <v>480</v>
      </c>
      <c r="D983" s="35"/>
      <c r="E983" s="33"/>
      <c r="F983" s="43">
        <v>982232</v>
      </c>
      <c r="G983" s="37">
        <f>G984</f>
        <v>163705.32999999999</v>
      </c>
      <c r="H983" s="37">
        <v>0</v>
      </c>
      <c r="I983" s="37"/>
      <c r="J983" s="5"/>
      <c r="K983" s="5"/>
      <c r="L983" s="5"/>
      <c r="M983" s="5"/>
    </row>
    <row r="984" spans="1:13" s="19" customFormat="1" x14ac:dyDescent="0.2">
      <c r="A984" s="38">
        <v>983</v>
      </c>
      <c r="B984" s="39" t="s">
        <v>1086</v>
      </c>
      <c r="C984" s="39" t="s">
        <v>480</v>
      </c>
      <c r="D984" s="40">
        <v>44735</v>
      </c>
      <c r="E984" s="38" t="s">
        <v>541</v>
      </c>
      <c r="F984" s="44">
        <v>982232</v>
      </c>
      <c r="G984" s="42">
        <f>IF($C984="РОССИЯ",IF(E984&gt;2018,ROUND(F984/120*20,2),ROUND(F984/118*18,2)),IF(C984="","Ошибка (нет страны рег.)",0))</f>
        <v>163705.32999999999</v>
      </c>
      <c r="H984" s="42"/>
      <c r="I984" s="42"/>
      <c r="J984" s="5"/>
      <c r="K984" s="5"/>
      <c r="L984" s="5"/>
      <c r="M984" s="5"/>
    </row>
    <row r="985" spans="1:13" s="19" customFormat="1" x14ac:dyDescent="0.2">
      <c r="A985" s="33">
        <v>984</v>
      </c>
      <c r="B985" s="34" t="s">
        <v>1087</v>
      </c>
      <c r="C985" s="34" t="s">
        <v>480</v>
      </c>
      <c r="D985" s="35"/>
      <c r="E985" s="33"/>
      <c r="F985" s="43">
        <v>652000</v>
      </c>
      <c r="G985" s="37">
        <f>G986</f>
        <v>108666.67</v>
      </c>
      <c r="H985" s="37">
        <v>0</v>
      </c>
      <c r="I985" s="37"/>
      <c r="J985" s="5"/>
      <c r="K985" s="5"/>
      <c r="L985" s="5"/>
      <c r="M985" s="5"/>
    </row>
    <row r="986" spans="1:13" s="19" customFormat="1" x14ac:dyDescent="0.2">
      <c r="A986" s="38">
        <v>985</v>
      </c>
      <c r="B986" s="39" t="s">
        <v>1088</v>
      </c>
      <c r="C986" s="39" t="s">
        <v>480</v>
      </c>
      <c r="D986" s="40">
        <v>44741</v>
      </c>
      <c r="E986" s="38" t="s">
        <v>541</v>
      </c>
      <c r="F986" s="44">
        <v>652000</v>
      </c>
      <c r="G986" s="42">
        <f>IF($C986="РОССИЯ",IF(E986&gt;2018,ROUND(F986/120*20,2),ROUND(F986/118*18,2)),IF(C986="","Ошибка (нет страны рег.)",0))</f>
        <v>108666.67</v>
      </c>
      <c r="H986" s="42"/>
      <c r="I986" s="42"/>
      <c r="J986" s="5"/>
      <c r="K986" s="5"/>
      <c r="L986" s="5"/>
      <c r="M986" s="5"/>
    </row>
    <row r="987" spans="1:13" s="19" customFormat="1" x14ac:dyDescent="0.2">
      <c r="A987" s="33">
        <v>986</v>
      </c>
      <c r="B987" s="34" t="s">
        <v>1089</v>
      </c>
      <c r="C987" s="34" t="s">
        <v>480</v>
      </c>
      <c r="D987" s="35"/>
      <c r="E987" s="33"/>
      <c r="F987" s="43">
        <v>3283000</v>
      </c>
      <c r="G987" s="37">
        <f>SUM(G988:G989)</f>
        <v>547166.66999999993</v>
      </c>
      <c r="H987" s="37">
        <v>0</v>
      </c>
      <c r="I987" s="37"/>
      <c r="J987" s="5"/>
      <c r="K987" s="5"/>
      <c r="L987" s="5"/>
      <c r="M987" s="5"/>
    </row>
    <row r="988" spans="1:13" s="19" customFormat="1" x14ac:dyDescent="0.2">
      <c r="A988" s="38">
        <v>987</v>
      </c>
      <c r="B988" s="39" t="s">
        <v>1090</v>
      </c>
      <c r="C988" s="39" t="s">
        <v>480</v>
      </c>
      <c r="D988" s="40">
        <v>44742</v>
      </c>
      <c r="E988" s="38" t="s">
        <v>541</v>
      </c>
      <c r="F988" s="44">
        <v>3073000</v>
      </c>
      <c r="G988" s="42">
        <f>IF($C988="РОССИЯ",IF(E988&gt;2018,ROUND(F988/120*20,2),ROUND(F988/118*18,2)),IF(C988="","Ошибка (нет страны рег.)",0))</f>
        <v>512166.67</v>
      </c>
      <c r="H988" s="42"/>
      <c r="I988" s="42"/>
      <c r="J988" s="5"/>
      <c r="K988" s="5"/>
      <c r="L988" s="5"/>
      <c r="M988" s="5"/>
    </row>
    <row r="989" spans="1:13" s="19" customFormat="1" x14ac:dyDescent="0.2">
      <c r="A989" s="38">
        <v>988</v>
      </c>
      <c r="B989" s="39" t="s">
        <v>1091</v>
      </c>
      <c r="C989" s="39" t="s">
        <v>480</v>
      </c>
      <c r="D989" s="40">
        <v>44742</v>
      </c>
      <c r="E989" s="38" t="s">
        <v>541</v>
      </c>
      <c r="F989" s="44">
        <v>210000</v>
      </c>
      <c r="G989" s="42">
        <f>IF($C989="РОССИЯ",IF(E989&gt;2018,ROUND(F989/120*20,2),ROUND(F989/118*18,2)),IF(C989="","Ошибка (нет страны рег.)",0))</f>
        <v>35000</v>
      </c>
      <c r="H989" s="42"/>
      <c r="I989" s="42"/>
      <c r="J989" s="5"/>
      <c r="K989" s="5"/>
      <c r="L989" s="5"/>
      <c r="M989" s="5"/>
    </row>
    <row r="990" spans="1:13" s="19" customFormat="1" x14ac:dyDescent="0.2">
      <c r="A990" s="20">
        <v>989</v>
      </c>
      <c r="B990" s="21" t="s">
        <v>387</v>
      </c>
      <c r="C990" s="21" t="s">
        <v>480</v>
      </c>
      <c r="D990" s="22"/>
      <c r="E990" s="20"/>
      <c r="F990" s="23">
        <v>14147331.109999999</v>
      </c>
      <c r="G990" s="24">
        <f>G991+G993</f>
        <v>2357888.52</v>
      </c>
      <c r="H990" s="24">
        <v>2357888.52</v>
      </c>
      <c r="I990" s="24">
        <f t="shared" si="23"/>
        <v>0</v>
      </c>
      <c r="J990" s="5"/>
      <c r="K990" s="5"/>
      <c r="L990" s="5"/>
      <c r="M990" s="5"/>
    </row>
    <row r="991" spans="1:13" s="19" customFormat="1" x14ac:dyDescent="0.2">
      <c r="A991" s="33">
        <v>990</v>
      </c>
      <c r="B991" s="34" t="s">
        <v>1092</v>
      </c>
      <c r="C991" s="34" t="s">
        <v>480</v>
      </c>
      <c r="D991" s="35"/>
      <c r="E991" s="33"/>
      <c r="F991" s="43">
        <v>9000000</v>
      </c>
      <c r="G991" s="37">
        <f>G992</f>
        <v>1500000</v>
      </c>
      <c r="H991" s="37">
        <v>0</v>
      </c>
      <c r="I991" s="37"/>
      <c r="J991" s="5"/>
      <c r="K991" s="5"/>
      <c r="L991" s="5"/>
      <c r="M991" s="5"/>
    </row>
    <row r="992" spans="1:13" s="19" customFormat="1" x14ac:dyDescent="0.2">
      <c r="A992" s="38">
        <v>991</v>
      </c>
      <c r="B992" s="39" t="s">
        <v>1093</v>
      </c>
      <c r="C992" s="39" t="s">
        <v>480</v>
      </c>
      <c r="D992" s="40">
        <v>44733</v>
      </c>
      <c r="E992" s="38" t="s">
        <v>541</v>
      </c>
      <c r="F992" s="44">
        <v>9000000</v>
      </c>
      <c r="G992" s="42">
        <f>IF($C992="РОССИЯ",IF(E992&gt;2018,ROUND(F992/120*20,2),ROUND(F992/118*18,2)),IF(C992="","Ошибка (нет страны рег.)",0))</f>
        <v>1500000</v>
      </c>
      <c r="H992" s="42"/>
      <c r="I992" s="42"/>
      <c r="J992" s="5"/>
      <c r="K992" s="5"/>
      <c r="L992" s="5"/>
      <c r="M992" s="5"/>
    </row>
    <row r="993" spans="1:13" s="19" customFormat="1" x14ac:dyDescent="0.2">
      <c r="A993" s="33">
        <v>992</v>
      </c>
      <c r="B993" s="34" t="s">
        <v>1094</v>
      </c>
      <c r="C993" s="34" t="s">
        <v>480</v>
      </c>
      <c r="D993" s="35"/>
      <c r="E993" s="33"/>
      <c r="F993" s="43">
        <v>5147331.1100000003</v>
      </c>
      <c r="G993" s="37">
        <f>SUM(G994:G996)</f>
        <v>857888.5199999999</v>
      </c>
      <c r="H993" s="37">
        <v>0</v>
      </c>
      <c r="I993" s="37"/>
      <c r="J993" s="5"/>
      <c r="K993" s="5"/>
      <c r="L993" s="5"/>
      <c r="M993" s="5"/>
    </row>
    <row r="994" spans="1:13" s="19" customFormat="1" x14ac:dyDescent="0.2">
      <c r="A994" s="38">
        <v>993</v>
      </c>
      <c r="B994" s="39" t="s">
        <v>1095</v>
      </c>
      <c r="C994" s="39" t="s">
        <v>480</v>
      </c>
      <c r="D994" s="40">
        <v>44704</v>
      </c>
      <c r="E994" s="38" t="s">
        <v>541</v>
      </c>
      <c r="F994" s="44">
        <v>3626000</v>
      </c>
      <c r="G994" s="42">
        <f>IF($C994="РОССИЯ",IF(E994&gt;2018,ROUND(F994/120*20,2),ROUND(F994/118*18,2)),IF(C994="","Ошибка (нет страны рег.)",0))</f>
        <v>604333.32999999996</v>
      </c>
      <c r="H994" s="42"/>
      <c r="I994" s="42"/>
      <c r="J994" s="5"/>
      <c r="K994" s="5"/>
      <c r="L994" s="5"/>
      <c r="M994" s="5"/>
    </row>
    <row r="995" spans="1:13" s="19" customFormat="1" x14ac:dyDescent="0.2">
      <c r="A995" s="38">
        <v>994</v>
      </c>
      <c r="B995" s="39" t="s">
        <v>1096</v>
      </c>
      <c r="C995" s="39" t="s">
        <v>480</v>
      </c>
      <c r="D995" s="40">
        <v>44740</v>
      </c>
      <c r="E995" s="38" t="s">
        <v>541</v>
      </c>
      <c r="F995" s="44">
        <v>1500000</v>
      </c>
      <c r="G995" s="42">
        <f>IF($C995="РОССИЯ",IF(E995&gt;2018,ROUND(F995/120*20,2),ROUND(F995/118*18,2)),IF(C995="","Ошибка (нет страны рег.)",0))</f>
        <v>250000</v>
      </c>
      <c r="H995" s="42"/>
      <c r="I995" s="42"/>
      <c r="J995" s="5"/>
      <c r="K995" s="5"/>
      <c r="L995" s="5"/>
      <c r="M995" s="5"/>
    </row>
    <row r="996" spans="1:13" s="19" customFormat="1" x14ac:dyDescent="0.2">
      <c r="A996" s="38">
        <v>995</v>
      </c>
      <c r="B996" s="39" t="s">
        <v>1097</v>
      </c>
      <c r="C996" s="39" t="s">
        <v>480</v>
      </c>
      <c r="D996" s="40">
        <v>44742</v>
      </c>
      <c r="E996" s="38" t="s">
        <v>541</v>
      </c>
      <c r="F996" s="44">
        <v>21331.11</v>
      </c>
      <c r="G996" s="42">
        <f>IF($C996="РОССИЯ",IF(E996&gt;2018,ROUND(F996/120*20,2),ROUND(F996/118*18,2)),IF(C996="","Ошибка (нет страны рег.)",0))</f>
        <v>3555.19</v>
      </c>
      <c r="H996" s="42"/>
      <c r="I996" s="42"/>
      <c r="J996" s="5"/>
      <c r="K996" s="5"/>
      <c r="L996" s="5"/>
      <c r="M996" s="5"/>
    </row>
    <row r="997" spans="1:13" s="19" customFormat="1" x14ac:dyDescent="0.2">
      <c r="A997" s="20">
        <v>996</v>
      </c>
      <c r="B997" s="21" t="s">
        <v>388</v>
      </c>
      <c r="C997" s="21" t="s">
        <v>480</v>
      </c>
      <c r="D997" s="22"/>
      <c r="E997" s="20"/>
      <c r="F997" s="26">
        <v>226.99</v>
      </c>
      <c r="G997" s="24">
        <f>G998</f>
        <v>34.630000000000003</v>
      </c>
      <c r="H997" s="24">
        <v>34.630000000000003</v>
      </c>
      <c r="I997" s="24">
        <f t="shared" si="23"/>
        <v>0</v>
      </c>
      <c r="J997" s="5"/>
      <c r="K997" s="5"/>
      <c r="L997" s="5"/>
      <c r="M997" s="5"/>
    </row>
    <row r="998" spans="1:13" s="19" customFormat="1" x14ac:dyDescent="0.2">
      <c r="A998" s="33">
        <v>997</v>
      </c>
      <c r="B998" s="34" t="s">
        <v>61</v>
      </c>
      <c r="C998" s="34" t="s">
        <v>480</v>
      </c>
      <c r="D998" s="35"/>
      <c r="E998" s="33"/>
      <c r="F998" s="36">
        <v>226.99</v>
      </c>
      <c r="G998" s="37">
        <f>G999</f>
        <v>34.630000000000003</v>
      </c>
      <c r="H998" s="37">
        <v>0</v>
      </c>
      <c r="I998" s="37"/>
      <c r="J998" s="5"/>
      <c r="K998" s="5"/>
      <c r="L998" s="5"/>
      <c r="M998" s="5"/>
    </row>
    <row r="999" spans="1:13" s="19" customFormat="1" x14ac:dyDescent="0.2">
      <c r="A999" s="38">
        <v>998</v>
      </c>
      <c r="B999" s="39" t="s">
        <v>1098</v>
      </c>
      <c r="C999" s="39" t="s">
        <v>480</v>
      </c>
      <c r="D999" s="40">
        <v>43087</v>
      </c>
      <c r="E999" s="38">
        <v>2017</v>
      </c>
      <c r="F999" s="41">
        <v>226.99</v>
      </c>
      <c r="G999" s="42">
        <f>IF($C999="РОССИЯ",IF(E999&gt;2018,ROUND(F999/120*20,2),ROUND(F999/118*18,2)),IF(C999="","Ошибка (нет страны рег.)",0))</f>
        <v>34.630000000000003</v>
      </c>
      <c r="H999" s="42"/>
      <c r="I999" s="42"/>
      <c r="J999" s="5"/>
      <c r="K999" s="5"/>
      <c r="L999" s="5"/>
      <c r="M999" s="5"/>
    </row>
    <row r="1000" spans="1:13" s="19" customFormat="1" x14ac:dyDescent="0.2">
      <c r="A1000" s="20">
        <v>999</v>
      </c>
      <c r="B1000" s="21" t="s">
        <v>389</v>
      </c>
      <c r="C1000" s="21" t="s">
        <v>479</v>
      </c>
      <c r="D1000" s="22"/>
      <c r="E1000" s="20"/>
      <c r="F1000" s="23">
        <v>508634.82</v>
      </c>
      <c r="G1000" s="24">
        <f>G1001+G1003</f>
        <v>0</v>
      </c>
      <c r="H1000" s="24">
        <v>0</v>
      </c>
      <c r="I1000" s="24">
        <f t="shared" si="23"/>
        <v>0</v>
      </c>
      <c r="J1000" s="5"/>
      <c r="K1000" s="5"/>
      <c r="L1000" s="5"/>
      <c r="M1000" s="5"/>
    </row>
    <row r="1001" spans="1:13" s="19" customFormat="1" x14ac:dyDescent="0.2">
      <c r="A1001" s="33">
        <v>1000</v>
      </c>
      <c r="B1001" s="34" t="s">
        <v>390</v>
      </c>
      <c r="C1001" s="34" t="s">
        <v>479</v>
      </c>
      <c r="D1001" s="35"/>
      <c r="E1001" s="33"/>
      <c r="F1001" s="43">
        <v>27338.84</v>
      </c>
      <c r="G1001" s="37">
        <f>G1002</f>
        <v>0</v>
      </c>
      <c r="H1001" s="37">
        <v>0</v>
      </c>
      <c r="I1001" s="37"/>
      <c r="J1001" s="5"/>
      <c r="K1001" s="5"/>
      <c r="L1001" s="5"/>
      <c r="M1001" s="5"/>
    </row>
    <row r="1002" spans="1:13" s="19" customFormat="1" x14ac:dyDescent="0.2">
      <c r="A1002" s="38">
        <v>1001</v>
      </c>
      <c r="B1002" s="39" t="s">
        <v>1099</v>
      </c>
      <c r="C1002" s="39" t="s">
        <v>479</v>
      </c>
      <c r="D1002" s="40">
        <v>44089</v>
      </c>
      <c r="E1002" s="38" t="s">
        <v>533</v>
      </c>
      <c r="F1002" s="44">
        <v>27338.84</v>
      </c>
      <c r="G1002" s="42">
        <f>IF($C1002="РОССИЯ",IF(E1002&gt;2018,F1002/120*20,2),IF(C1002="","Ошибка (нет страны рег.)",0))</f>
        <v>0</v>
      </c>
      <c r="H1002" s="42"/>
      <c r="I1002" s="42"/>
      <c r="J1002" s="5"/>
      <c r="K1002" s="5"/>
      <c r="L1002" s="5"/>
      <c r="M1002" s="5"/>
    </row>
    <row r="1003" spans="1:13" s="19" customFormat="1" x14ac:dyDescent="0.2">
      <c r="A1003" s="33">
        <v>1002</v>
      </c>
      <c r="B1003" s="34" t="s">
        <v>1100</v>
      </c>
      <c r="C1003" s="34" t="s">
        <v>479</v>
      </c>
      <c r="D1003" s="35"/>
      <c r="E1003" s="33"/>
      <c r="F1003" s="43">
        <v>481295.98</v>
      </c>
      <c r="G1003" s="37">
        <f>G1004</f>
        <v>0</v>
      </c>
      <c r="H1003" s="37">
        <v>0</v>
      </c>
      <c r="I1003" s="37"/>
      <c r="J1003" s="5"/>
      <c r="K1003" s="5"/>
      <c r="L1003" s="5"/>
      <c r="M1003" s="5"/>
    </row>
    <row r="1004" spans="1:13" s="19" customFormat="1" x14ac:dyDescent="0.2">
      <c r="A1004" s="38">
        <v>1003</v>
      </c>
      <c r="B1004" s="39" t="s">
        <v>1101</v>
      </c>
      <c r="C1004" s="39" t="s">
        <v>479</v>
      </c>
      <c r="D1004" s="40">
        <v>44726</v>
      </c>
      <c r="E1004" s="38" t="s">
        <v>541</v>
      </c>
      <c r="F1004" s="44">
        <v>481295.98</v>
      </c>
      <c r="G1004" s="42">
        <f>IF($C1004="РОССИЯ",IF(E1004&gt;2018,F1004/120*20,2),IF(C1004="","Ошибка (нет страны рег.)",0))</f>
        <v>0</v>
      </c>
      <c r="H1004" s="42"/>
      <c r="I1004" s="42"/>
      <c r="J1004" s="5"/>
      <c r="K1004" s="5"/>
      <c r="L1004" s="5"/>
      <c r="M1004" s="5"/>
    </row>
    <row r="1005" spans="1:13" s="19" customFormat="1" x14ac:dyDescent="0.2">
      <c r="A1005" s="20">
        <v>1004</v>
      </c>
      <c r="B1005" s="21" t="s">
        <v>391</v>
      </c>
      <c r="C1005" s="21" t="s">
        <v>480</v>
      </c>
      <c r="D1005" s="22"/>
      <c r="E1005" s="20"/>
      <c r="F1005" s="26">
        <v>207.29</v>
      </c>
      <c r="G1005" s="24">
        <f>G1006</f>
        <v>34.549999999999997</v>
      </c>
      <c r="H1005" s="24">
        <v>34.549999999999997</v>
      </c>
      <c r="I1005" s="24">
        <f t="shared" si="23"/>
        <v>0</v>
      </c>
      <c r="J1005" s="5"/>
      <c r="K1005" s="5"/>
      <c r="L1005" s="5"/>
      <c r="M1005" s="5"/>
    </row>
    <row r="1006" spans="1:13" s="19" customFormat="1" x14ac:dyDescent="0.2">
      <c r="A1006" s="33">
        <v>1005</v>
      </c>
      <c r="B1006" s="34" t="s">
        <v>392</v>
      </c>
      <c r="C1006" s="34" t="s">
        <v>480</v>
      </c>
      <c r="D1006" s="35"/>
      <c r="E1006" s="33"/>
      <c r="F1006" s="36">
        <v>207.29</v>
      </c>
      <c r="G1006" s="37">
        <f>G1007</f>
        <v>34.549999999999997</v>
      </c>
      <c r="H1006" s="37">
        <v>0</v>
      </c>
      <c r="I1006" s="37"/>
      <c r="J1006" s="5"/>
      <c r="K1006" s="5"/>
      <c r="L1006" s="5"/>
      <c r="M1006" s="5"/>
    </row>
    <row r="1007" spans="1:13" s="19" customFormat="1" x14ac:dyDescent="0.2">
      <c r="A1007" s="38">
        <v>1006</v>
      </c>
      <c r="B1007" s="39" t="s">
        <v>1102</v>
      </c>
      <c r="C1007" s="39" t="s">
        <v>480</v>
      </c>
      <c r="D1007" s="40">
        <v>43629</v>
      </c>
      <c r="E1007" s="38" t="s">
        <v>538</v>
      </c>
      <c r="F1007" s="41">
        <v>207.29</v>
      </c>
      <c r="G1007" s="42">
        <f>IF($C1007="РОССИЯ",IF(E1007&gt;2018,ROUND(F1007/120*20,2),ROUND(F1007/118*18,2)),IF(C1007="","Ошибка (нет страны рег.)",0))</f>
        <v>34.549999999999997</v>
      </c>
      <c r="H1007" s="42"/>
      <c r="I1007" s="42"/>
      <c r="J1007" s="5"/>
      <c r="K1007" s="5"/>
      <c r="L1007" s="5"/>
      <c r="M1007" s="5"/>
    </row>
    <row r="1008" spans="1:13" s="19" customFormat="1" x14ac:dyDescent="0.2">
      <c r="A1008" s="20">
        <v>1007</v>
      </c>
      <c r="B1008" s="21" t="s">
        <v>393</v>
      </c>
      <c r="C1008" s="21" t="s">
        <v>480</v>
      </c>
      <c r="D1008" s="22"/>
      <c r="E1008" s="20"/>
      <c r="F1008" s="23">
        <v>320000</v>
      </c>
      <c r="G1008" s="24">
        <f>G1009</f>
        <v>53333.34</v>
      </c>
      <c r="H1008" s="24">
        <v>53333.34</v>
      </c>
      <c r="I1008" s="24">
        <f t="shared" si="23"/>
        <v>0</v>
      </c>
      <c r="J1008" s="5"/>
      <c r="K1008" s="5"/>
      <c r="L1008" s="5"/>
      <c r="M1008" s="5"/>
    </row>
    <row r="1009" spans="1:13" s="19" customFormat="1" x14ac:dyDescent="0.2">
      <c r="A1009" s="33">
        <v>1008</v>
      </c>
      <c r="B1009" s="34" t="s">
        <v>1103</v>
      </c>
      <c r="C1009" s="34" t="s">
        <v>480</v>
      </c>
      <c r="D1009" s="35"/>
      <c r="E1009" s="33"/>
      <c r="F1009" s="43">
        <v>320000</v>
      </c>
      <c r="G1009" s="37">
        <f>SUM(G1010:G1011)</f>
        <v>53333.34</v>
      </c>
      <c r="H1009" s="37">
        <v>0</v>
      </c>
      <c r="I1009" s="37"/>
      <c r="J1009" s="5"/>
      <c r="K1009" s="5"/>
      <c r="L1009" s="5"/>
      <c r="M1009" s="5"/>
    </row>
    <row r="1010" spans="1:13" s="19" customFormat="1" x14ac:dyDescent="0.2">
      <c r="A1010" s="38">
        <v>1009</v>
      </c>
      <c r="B1010" s="39" t="s">
        <v>1104</v>
      </c>
      <c r="C1010" s="39" t="s">
        <v>480</v>
      </c>
      <c r="D1010" s="40">
        <v>44742</v>
      </c>
      <c r="E1010" s="38" t="s">
        <v>541</v>
      </c>
      <c r="F1010" s="44">
        <v>160000</v>
      </c>
      <c r="G1010" s="42">
        <f>IF($C1010="РОССИЯ",IF(E1010&gt;2018,ROUND(F1010/120*20,2),ROUND(F1010/118*18,2)),IF(C1010="","Ошибка (нет страны рег.)",0))</f>
        <v>26666.67</v>
      </c>
      <c r="H1010" s="42"/>
      <c r="I1010" s="42"/>
      <c r="J1010" s="5"/>
      <c r="K1010" s="5"/>
      <c r="L1010" s="5"/>
      <c r="M1010" s="5"/>
    </row>
    <row r="1011" spans="1:13" s="19" customFormat="1" x14ac:dyDescent="0.2">
      <c r="A1011" s="38">
        <v>1010</v>
      </c>
      <c r="B1011" s="39" t="s">
        <v>1105</v>
      </c>
      <c r="C1011" s="39" t="s">
        <v>480</v>
      </c>
      <c r="D1011" s="40">
        <v>44742</v>
      </c>
      <c r="E1011" s="38" t="s">
        <v>541</v>
      </c>
      <c r="F1011" s="44">
        <v>160000</v>
      </c>
      <c r="G1011" s="42">
        <f>IF($C1011="РОССИЯ",IF(E1011&gt;2018,ROUND(F1011/120*20,2),ROUND(F1011/118*18,2)),IF(C1011="","Ошибка (нет страны рег.)",0))</f>
        <v>26666.67</v>
      </c>
      <c r="H1011" s="42"/>
      <c r="I1011" s="42"/>
      <c r="J1011" s="5"/>
      <c r="K1011" s="5"/>
      <c r="L1011" s="5"/>
      <c r="M1011" s="5"/>
    </row>
    <row r="1012" spans="1:13" s="19" customFormat="1" x14ac:dyDescent="0.2">
      <c r="A1012" s="20">
        <v>1011</v>
      </c>
      <c r="B1012" s="21" t="s">
        <v>394</v>
      </c>
      <c r="C1012" s="21" t="s">
        <v>480</v>
      </c>
      <c r="D1012" s="22"/>
      <c r="E1012" s="20"/>
      <c r="F1012" s="23">
        <v>3911877.03</v>
      </c>
      <c r="G1012" s="24">
        <f>G1013</f>
        <v>651979.51</v>
      </c>
      <c r="H1012" s="24">
        <v>651979.53</v>
      </c>
      <c r="I1012" s="24">
        <f t="shared" si="23"/>
        <v>-2.0000000018626451E-2</v>
      </c>
      <c r="J1012" s="5"/>
      <c r="K1012" s="5"/>
      <c r="L1012" s="5"/>
      <c r="M1012" s="5"/>
    </row>
    <row r="1013" spans="1:13" s="19" customFormat="1" x14ac:dyDescent="0.2">
      <c r="A1013" s="33">
        <v>1012</v>
      </c>
      <c r="B1013" s="34" t="s">
        <v>1106</v>
      </c>
      <c r="C1013" s="34" t="s">
        <v>480</v>
      </c>
      <c r="D1013" s="35"/>
      <c r="E1013" s="33"/>
      <c r="F1013" s="43">
        <v>3911877.03</v>
      </c>
      <c r="G1013" s="37">
        <f>SUM(G1014:G1016)</f>
        <v>651979.51</v>
      </c>
      <c r="H1013" s="37">
        <v>0</v>
      </c>
      <c r="I1013" s="37"/>
      <c r="J1013" s="5"/>
      <c r="K1013" s="5"/>
      <c r="L1013" s="5"/>
      <c r="M1013" s="5"/>
    </row>
    <row r="1014" spans="1:13" s="19" customFormat="1" x14ac:dyDescent="0.2">
      <c r="A1014" s="38">
        <v>1013</v>
      </c>
      <c r="B1014" s="39" t="s">
        <v>1107</v>
      </c>
      <c r="C1014" s="39" t="s">
        <v>480</v>
      </c>
      <c r="D1014" s="40">
        <v>44700</v>
      </c>
      <c r="E1014" s="38" t="s">
        <v>541</v>
      </c>
      <c r="F1014" s="44">
        <v>1037.4000000000001</v>
      </c>
      <c r="G1014" s="42">
        <f>IF($C1014="РОССИЯ",IF(E1014&gt;2018,ROUND(F1014/120*20,2),ROUND(F1014/118*18,2)),IF(C1014="","Ошибка (нет страны рег.)",0))</f>
        <v>172.9</v>
      </c>
      <c r="H1014" s="42"/>
      <c r="I1014" s="42"/>
      <c r="J1014" s="5"/>
      <c r="K1014" s="5"/>
      <c r="L1014" s="5"/>
      <c r="M1014" s="5"/>
    </row>
    <row r="1015" spans="1:13" s="19" customFormat="1" x14ac:dyDescent="0.2">
      <c r="A1015" s="38">
        <v>1014</v>
      </c>
      <c r="B1015" s="39" t="s">
        <v>1108</v>
      </c>
      <c r="C1015" s="39" t="s">
        <v>480</v>
      </c>
      <c r="D1015" s="40">
        <v>44701</v>
      </c>
      <c r="E1015" s="38" t="s">
        <v>541</v>
      </c>
      <c r="F1015" s="44">
        <v>3589908.75</v>
      </c>
      <c r="G1015" s="42">
        <f>IF($C1015="РОССИЯ",IF(E1015&gt;2018,ROUND(F1015/120*20,2),ROUND(F1015/118*18,2)),IF(C1015="","Ошибка (нет страны рег.)",0))</f>
        <v>598318.13</v>
      </c>
      <c r="H1015" s="42"/>
      <c r="I1015" s="42"/>
      <c r="J1015" s="5"/>
      <c r="K1015" s="5"/>
      <c r="L1015" s="5"/>
      <c r="M1015" s="5"/>
    </row>
    <row r="1016" spans="1:13" s="19" customFormat="1" x14ac:dyDescent="0.2">
      <c r="A1016" s="38">
        <v>1015</v>
      </c>
      <c r="B1016" s="39" t="s">
        <v>1107</v>
      </c>
      <c r="C1016" s="39" t="s">
        <v>480</v>
      </c>
      <c r="D1016" s="40">
        <v>44700</v>
      </c>
      <c r="E1016" s="38" t="s">
        <v>541</v>
      </c>
      <c r="F1016" s="44">
        <v>320930.88</v>
      </c>
      <c r="G1016" s="42">
        <f>IF($C1016="РОССИЯ",IF(E1016&gt;2018,ROUND(F1016/120*20,2),ROUND(F1016/118*18,2)),IF(C1016="","Ошибка (нет страны рег.)",0))</f>
        <v>53488.480000000003</v>
      </c>
      <c r="H1016" s="42"/>
      <c r="I1016" s="42"/>
      <c r="J1016" s="5"/>
      <c r="K1016" s="5"/>
      <c r="L1016" s="5"/>
      <c r="M1016" s="5"/>
    </row>
    <row r="1017" spans="1:13" s="19" customFormat="1" x14ac:dyDescent="0.2">
      <c r="A1017" s="20">
        <v>1016</v>
      </c>
      <c r="B1017" s="21" t="s">
        <v>1109</v>
      </c>
      <c r="C1017" s="21" t="s">
        <v>480</v>
      </c>
      <c r="D1017" s="22"/>
      <c r="E1017" s="20"/>
      <c r="F1017" s="23">
        <v>2260810.58</v>
      </c>
      <c r="G1017" s="24">
        <f>G1018+G1020</f>
        <v>376801.76</v>
      </c>
      <c r="H1017" s="24">
        <v>376801.8</v>
      </c>
      <c r="I1017" s="24">
        <f t="shared" si="23"/>
        <v>-3.9999999979045242E-2</v>
      </c>
      <c r="J1017" s="5"/>
      <c r="K1017" s="5"/>
      <c r="L1017" s="5"/>
      <c r="M1017" s="5"/>
    </row>
    <row r="1018" spans="1:13" s="19" customFormat="1" x14ac:dyDescent="0.2">
      <c r="A1018" s="33">
        <v>1017</v>
      </c>
      <c r="B1018" s="34" t="s">
        <v>1110</v>
      </c>
      <c r="C1018" s="34" t="s">
        <v>480</v>
      </c>
      <c r="D1018" s="35"/>
      <c r="E1018" s="33"/>
      <c r="F1018" s="43">
        <v>2070758</v>
      </c>
      <c r="G1018" s="37">
        <f>G1019</f>
        <v>345126.33</v>
      </c>
      <c r="H1018" s="37">
        <v>0</v>
      </c>
      <c r="I1018" s="37"/>
      <c r="J1018" s="5"/>
      <c r="K1018" s="5"/>
      <c r="L1018" s="5"/>
      <c r="M1018" s="5"/>
    </row>
    <row r="1019" spans="1:13" s="19" customFormat="1" x14ac:dyDescent="0.2">
      <c r="A1019" s="38">
        <v>1018</v>
      </c>
      <c r="B1019" s="39" t="s">
        <v>1111</v>
      </c>
      <c r="C1019" s="39" t="s">
        <v>480</v>
      </c>
      <c r="D1019" s="40">
        <v>44733</v>
      </c>
      <c r="E1019" s="38" t="s">
        <v>541</v>
      </c>
      <c r="F1019" s="44">
        <v>2070758</v>
      </c>
      <c r="G1019" s="42">
        <f>IF($C1019="РОССИЯ",IF(E1019&gt;2018,ROUND(F1019/120*20,2),ROUND(F1019/118*18,2)),IF(C1019="","Ошибка (нет страны рег.)",0))</f>
        <v>345126.33</v>
      </c>
      <c r="H1019" s="42"/>
      <c r="I1019" s="42"/>
      <c r="J1019" s="5"/>
      <c r="K1019" s="5"/>
      <c r="L1019" s="5"/>
      <c r="M1019" s="5"/>
    </row>
    <row r="1020" spans="1:13" s="19" customFormat="1" x14ac:dyDescent="0.2">
      <c r="A1020" s="33">
        <v>1019</v>
      </c>
      <c r="B1020" s="34" t="s">
        <v>1112</v>
      </c>
      <c r="C1020" s="34" t="s">
        <v>480</v>
      </c>
      <c r="D1020" s="35"/>
      <c r="E1020" s="33"/>
      <c r="F1020" s="43">
        <v>190052.58</v>
      </c>
      <c r="G1020" s="37">
        <f>G1021</f>
        <v>31675.43</v>
      </c>
      <c r="H1020" s="37">
        <v>0</v>
      </c>
      <c r="I1020" s="37"/>
      <c r="J1020" s="5"/>
      <c r="K1020" s="5"/>
      <c r="L1020" s="5"/>
      <c r="M1020" s="5"/>
    </row>
    <row r="1021" spans="1:13" s="19" customFormat="1" x14ac:dyDescent="0.2">
      <c r="A1021" s="38">
        <v>1020</v>
      </c>
      <c r="B1021" s="39" t="s">
        <v>1113</v>
      </c>
      <c r="C1021" s="39" t="s">
        <v>480</v>
      </c>
      <c r="D1021" s="40">
        <v>44740</v>
      </c>
      <c r="E1021" s="38" t="s">
        <v>541</v>
      </c>
      <c r="F1021" s="44">
        <v>190052.58</v>
      </c>
      <c r="G1021" s="42">
        <f>IF($C1021="РОССИЯ",IF(E1021&gt;2018,ROUND(F1021/120*20,2),ROUND(F1021/118*18,2)),IF(C1021="","Ошибка (нет страны рег.)",0))</f>
        <v>31675.43</v>
      </c>
      <c r="H1021" s="42"/>
      <c r="I1021" s="42"/>
      <c r="J1021" s="5"/>
      <c r="K1021" s="5"/>
      <c r="L1021" s="5"/>
      <c r="M1021" s="5"/>
    </row>
    <row r="1022" spans="1:13" s="19" customFormat="1" x14ac:dyDescent="0.2">
      <c r="A1022" s="20">
        <v>1021</v>
      </c>
      <c r="B1022" s="21" t="s">
        <v>395</v>
      </c>
      <c r="C1022" s="21" t="s">
        <v>480</v>
      </c>
      <c r="D1022" s="22"/>
      <c r="E1022" s="20"/>
      <c r="F1022" s="26">
        <v>13.59</v>
      </c>
      <c r="G1022" s="24">
        <f>G1023</f>
        <v>2.27</v>
      </c>
      <c r="H1022" s="24">
        <v>2.27</v>
      </c>
      <c r="I1022" s="24">
        <f t="shared" si="23"/>
        <v>0</v>
      </c>
      <c r="J1022" s="5"/>
      <c r="K1022" s="5"/>
      <c r="L1022" s="5"/>
      <c r="M1022" s="5"/>
    </row>
    <row r="1023" spans="1:13" s="19" customFormat="1" x14ac:dyDescent="0.2">
      <c r="A1023" s="33">
        <v>1022</v>
      </c>
      <c r="B1023" s="34" t="s">
        <v>396</v>
      </c>
      <c r="C1023" s="34" t="s">
        <v>480</v>
      </c>
      <c r="D1023" s="35"/>
      <c r="E1023" s="33"/>
      <c r="F1023" s="36">
        <v>13.59</v>
      </c>
      <c r="G1023" s="37">
        <f>G1024</f>
        <v>2.27</v>
      </c>
      <c r="H1023" s="37">
        <v>0</v>
      </c>
      <c r="I1023" s="37"/>
      <c r="J1023" s="5"/>
      <c r="K1023" s="5"/>
      <c r="L1023" s="5"/>
      <c r="M1023" s="5"/>
    </row>
    <row r="1024" spans="1:13" s="19" customFormat="1" x14ac:dyDescent="0.2">
      <c r="A1024" s="38">
        <v>1023</v>
      </c>
      <c r="B1024" s="39" t="s">
        <v>1114</v>
      </c>
      <c r="C1024" s="39" t="s">
        <v>480</v>
      </c>
      <c r="D1024" s="40">
        <v>43591</v>
      </c>
      <c r="E1024" s="38" t="s">
        <v>538</v>
      </c>
      <c r="F1024" s="41">
        <v>13.59</v>
      </c>
      <c r="G1024" s="42">
        <f>IF($C1024="РОССИЯ",IF(E1024&gt;2018,ROUND(F1024/120*20,2),ROUND(F1024/118*18,2)),IF(C1024="","Ошибка (нет страны рег.)",0))</f>
        <v>2.27</v>
      </c>
      <c r="H1024" s="42"/>
      <c r="I1024" s="42"/>
      <c r="J1024" s="5"/>
      <c r="K1024" s="5"/>
      <c r="L1024" s="5"/>
      <c r="M1024" s="5"/>
    </row>
    <row r="1025" spans="1:13" s="19" customFormat="1" x14ac:dyDescent="0.2">
      <c r="A1025" s="20">
        <v>1024</v>
      </c>
      <c r="B1025" s="21" t="s">
        <v>397</v>
      </c>
      <c r="C1025" s="21" t="s">
        <v>480</v>
      </c>
      <c r="D1025" s="22"/>
      <c r="E1025" s="20"/>
      <c r="F1025" s="26">
        <v>41.12</v>
      </c>
      <c r="G1025" s="24">
        <f>G1026</f>
        <v>6.85</v>
      </c>
      <c r="H1025" s="24">
        <v>6.85</v>
      </c>
      <c r="I1025" s="24">
        <f t="shared" ref="I1025:I1085" si="24">G1025-H1025</f>
        <v>0</v>
      </c>
      <c r="J1025" s="5"/>
      <c r="K1025" s="5"/>
      <c r="L1025" s="5"/>
      <c r="M1025" s="5"/>
    </row>
    <row r="1026" spans="1:13" s="19" customFormat="1" x14ac:dyDescent="0.2">
      <c r="A1026" s="33">
        <v>1025</v>
      </c>
      <c r="B1026" s="34" t="s">
        <v>398</v>
      </c>
      <c r="C1026" s="34" t="s">
        <v>480</v>
      </c>
      <c r="D1026" s="35"/>
      <c r="E1026" s="33"/>
      <c r="F1026" s="36">
        <v>41.12</v>
      </c>
      <c r="G1026" s="37">
        <f>G1027</f>
        <v>6.85</v>
      </c>
      <c r="H1026" s="37">
        <v>0</v>
      </c>
      <c r="I1026" s="37"/>
      <c r="J1026" s="5"/>
      <c r="K1026" s="5"/>
      <c r="L1026" s="5"/>
      <c r="M1026" s="5"/>
    </row>
    <row r="1027" spans="1:13" s="19" customFormat="1" x14ac:dyDescent="0.2">
      <c r="A1027" s="38">
        <v>1026</v>
      </c>
      <c r="B1027" s="39" t="s">
        <v>1115</v>
      </c>
      <c r="C1027" s="39" t="s">
        <v>480</v>
      </c>
      <c r="D1027" s="40">
        <v>43928</v>
      </c>
      <c r="E1027" s="38" t="s">
        <v>533</v>
      </c>
      <c r="F1027" s="41">
        <v>41.12</v>
      </c>
      <c r="G1027" s="42">
        <f>IF($C1027="РОССИЯ",IF(E1027&gt;2018,ROUND(F1027/120*20,2),ROUND(F1027/118*18,2)),IF(C1027="","Ошибка (нет страны рег.)",0))</f>
        <v>6.85</v>
      </c>
      <c r="H1027" s="42"/>
      <c r="I1027" s="42"/>
      <c r="J1027" s="5"/>
      <c r="K1027" s="5"/>
      <c r="L1027" s="5"/>
      <c r="M1027" s="5"/>
    </row>
    <row r="1028" spans="1:13" s="19" customFormat="1" x14ac:dyDescent="0.2">
      <c r="A1028" s="20">
        <v>1027</v>
      </c>
      <c r="B1028" s="21" t="s">
        <v>399</v>
      </c>
      <c r="C1028" s="21" t="s">
        <v>480</v>
      </c>
      <c r="D1028" s="22"/>
      <c r="E1028" s="20"/>
      <c r="F1028" s="23">
        <v>3630043.75</v>
      </c>
      <c r="G1028" s="24">
        <f>G1029+G1032</f>
        <v>605007.29</v>
      </c>
      <c r="H1028" s="24">
        <v>605007.31000000006</v>
      </c>
      <c r="I1028" s="24">
        <f t="shared" si="24"/>
        <v>-2.0000000018626451E-2</v>
      </c>
      <c r="J1028" s="5"/>
      <c r="K1028" s="5"/>
      <c r="L1028" s="5"/>
      <c r="M1028" s="5"/>
    </row>
    <row r="1029" spans="1:13" s="19" customFormat="1" x14ac:dyDescent="0.2">
      <c r="A1029" s="33">
        <v>1028</v>
      </c>
      <c r="B1029" s="34" t="s">
        <v>1116</v>
      </c>
      <c r="C1029" s="34" t="s">
        <v>480</v>
      </c>
      <c r="D1029" s="35"/>
      <c r="E1029" s="33"/>
      <c r="F1029" s="43">
        <v>1468779.7</v>
      </c>
      <c r="G1029" s="37">
        <f>SUM(G1030:G1031)</f>
        <v>244796.62</v>
      </c>
      <c r="H1029" s="37">
        <v>0</v>
      </c>
      <c r="I1029" s="37"/>
      <c r="J1029" s="5"/>
      <c r="K1029" s="5"/>
      <c r="L1029" s="5"/>
      <c r="M1029" s="5"/>
    </row>
    <row r="1030" spans="1:13" s="19" customFormat="1" x14ac:dyDescent="0.2">
      <c r="A1030" s="38">
        <v>1029</v>
      </c>
      <c r="B1030" s="39" t="s">
        <v>1117</v>
      </c>
      <c r="C1030" s="39" t="s">
        <v>480</v>
      </c>
      <c r="D1030" s="40">
        <v>44715</v>
      </c>
      <c r="E1030" s="38" t="s">
        <v>541</v>
      </c>
      <c r="F1030" s="44">
        <v>973779.7</v>
      </c>
      <c r="G1030" s="42">
        <f>IF($C1030="РОССИЯ",IF(E1030&gt;2018,ROUND(F1030/120*20,2),ROUND(F1030/118*18,2)),IF(C1030="","Ошибка (нет страны рег.)",0))</f>
        <v>162296.62</v>
      </c>
      <c r="H1030" s="42"/>
      <c r="I1030" s="42"/>
      <c r="J1030" s="5"/>
      <c r="K1030" s="5"/>
      <c r="L1030" s="5"/>
      <c r="M1030" s="5"/>
    </row>
    <row r="1031" spans="1:13" s="19" customFormat="1" x14ac:dyDescent="0.2">
      <c r="A1031" s="38">
        <v>1030</v>
      </c>
      <c r="B1031" s="39" t="s">
        <v>1118</v>
      </c>
      <c r="C1031" s="39" t="s">
        <v>480</v>
      </c>
      <c r="D1031" s="40">
        <v>44742</v>
      </c>
      <c r="E1031" s="38" t="s">
        <v>541</v>
      </c>
      <c r="F1031" s="44">
        <v>495000</v>
      </c>
      <c r="G1031" s="42">
        <f>IF($C1031="РОССИЯ",IF(E1031&gt;2018,ROUND(F1031/120*20,2),ROUND(F1031/118*18,2)),IF(C1031="","Ошибка (нет страны рег.)",0))</f>
        <v>82500</v>
      </c>
      <c r="H1031" s="42"/>
      <c r="I1031" s="42"/>
      <c r="J1031" s="5"/>
      <c r="K1031" s="5"/>
      <c r="L1031" s="5"/>
      <c r="M1031" s="5"/>
    </row>
    <row r="1032" spans="1:13" s="19" customFormat="1" x14ac:dyDescent="0.2">
      <c r="A1032" s="33">
        <v>1031</v>
      </c>
      <c r="B1032" s="34" t="s">
        <v>1119</v>
      </c>
      <c r="C1032" s="34" t="s">
        <v>480</v>
      </c>
      <c r="D1032" s="35"/>
      <c r="E1032" s="33"/>
      <c r="F1032" s="43">
        <v>2161264.0499999998</v>
      </c>
      <c r="G1032" s="37">
        <f>SUM(G1033:G1034)</f>
        <v>360210.67</v>
      </c>
      <c r="H1032" s="37">
        <v>0</v>
      </c>
      <c r="I1032" s="37"/>
      <c r="J1032" s="5"/>
      <c r="K1032" s="5"/>
      <c r="L1032" s="5"/>
      <c r="M1032" s="5"/>
    </row>
    <row r="1033" spans="1:13" s="19" customFormat="1" x14ac:dyDescent="0.2">
      <c r="A1033" s="38">
        <v>1032</v>
      </c>
      <c r="B1033" s="39" t="s">
        <v>1120</v>
      </c>
      <c r="C1033" s="39" t="s">
        <v>480</v>
      </c>
      <c r="D1033" s="40">
        <v>44722</v>
      </c>
      <c r="E1033" s="38" t="s">
        <v>541</v>
      </c>
      <c r="F1033" s="44">
        <v>648379.22</v>
      </c>
      <c r="G1033" s="42">
        <f>IF($C1033="РОССИЯ",IF(E1033&gt;2018,ROUND(F1033/120*20,2),ROUND(F1033/118*18,2)),IF(C1033="","Ошибка (нет страны рег.)",0))</f>
        <v>108063.2</v>
      </c>
      <c r="H1033" s="42"/>
      <c r="I1033" s="42"/>
      <c r="J1033" s="5"/>
      <c r="K1033" s="5"/>
      <c r="L1033" s="5"/>
      <c r="M1033" s="5"/>
    </row>
    <row r="1034" spans="1:13" s="19" customFormat="1" x14ac:dyDescent="0.2">
      <c r="A1034" s="38">
        <v>1033</v>
      </c>
      <c r="B1034" s="39" t="s">
        <v>1121</v>
      </c>
      <c r="C1034" s="39" t="s">
        <v>480</v>
      </c>
      <c r="D1034" s="40">
        <v>44741</v>
      </c>
      <c r="E1034" s="38" t="s">
        <v>541</v>
      </c>
      <c r="F1034" s="44">
        <v>1512884.83</v>
      </c>
      <c r="G1034" s="42">
        <f>IF($C1034="РОССИЯ",IF(E1034&gt;2018,ROUND(F1034/120*20,2),ROUND(F1034/118*18,2)),IF(C1034="","Ошибка (нет страны рег.)",0))</f>
        <v>252147.47</v>
      </c>
      <c r="H1034" s="42"/>
      <c r="I1034" s="42"/>
      <c r="J1034" s="5"/>
      <c r="K1034" s="5"/>
      <c r="L1034" s="5"/>
      <c r="M1034" s="5"/>
    </row>
    <row r="1035" spans="1:13" s="19" customFormat="1" x14ac:dyDescent="0.2">
      <c r="A1035" s="20">
        <v>1034</v>
      </c>
      <c r="B1035" s="21" t="s">
        <v>400</v>
      </c>
      <c r="C1035" s="21" t="s">
        <v>480</v>
      </c>
      <c r="D1035" s="22"/>
      <c r="E1035" s="20"/>
      <c r="F1035" s="23">
        <v>3942.3</v>
      </c>
      <c r="G1035" s="24">
        <f>G1036</f>
        <v>657.05</v>
      </c>
      <c r="H1035" s="24">
        <v>657.05</v>
      </c>
      <c r="I1035" s="24">
        <f t="shared" si="24"/>
        <v>0</v>
      </c>
      <c r="J1035" s="5"/>
      <c r="K1035" s="5"/>
      <c r="L1035" s="5"/>
      <c r="M1035" s="5"/>
    </row>
    <row r="1036" spans="1:13" s="19" customFormat="1" x14ac:dyDescent="0.2">
      <c r="A1036" s="33">
        <v>1035</v>
      </c>
      <c r="B1036" s="34" t="s">
        <v>401</v>
      </c>
      <c r="C1036" s="34" t="s">
        <v>480</v>
      </c>
      <c r="D1036" s="35"/>
      <c r="E1036" s="33"/>
      <c r="F1036" s="43">
        <v>3942.3</v>
      </c>
      <c r="G1036" s="37">
        <f>G1037</f>
        <v>657.05</v>
      </c>
      <c r="H1036" s="37">
        <v>0</v>
      </c>
      <c r="I1036" s="37"/>
      <c r="J1036" s="5"/>
      <c r="K1036" s="5"/>
      <c r="L1036" s="5"/>
      <c r="M1036" s="5"/>
    </row>
    <row r="1037" spans="1:13" s="19" customFormat="1" x14ac:dyDescent="0.2">
      <c r="A1037" s="38">
        <v>1036</v>
      </c>
      <c r="B1037" s="39" t="s">
        <v>1122</v>
      </c>
      <c r="C1037" s="39" t="s">
        <v>480</v>
      </c>
      <c r="D1037" s="40">
        <v>43950</v>
      </c>
      <c r="E1037" s="38" t="s">
        <v>533</v>
      </c>
      <c r="F1037" s="44">
        <v>3942.3</v>
      </c>
      <c r="G1037" s="42">
        <f>IF($C1037="РОССИЯ",IF(E1037&gt;2018,ROUND(F1037/120*20,2),ROUND(F1037/118*18,2)),IF(C1037="","Ошибка (нет страны рег.)",0))</f>
        <v>657.05</v>
      </c>
      <c r="H1037" s="42"/>
      <c r="I1037" s="42"/>
      <c r="J1037" s="5"/>
      <c r="K1037" s="5"/>
      <c r="L1037" s="5"/>
      <c r="M1037" s="5"/>
    </row>
    <row r="1038" spans="1:13" s="19" customFormat="1" x14ac:dyDescent="0.2">
      <c r="A1038" s="20">
        <v>1037</v>
      </c>
      <c r="B1038" s="21" t="s">
        <v>402</v>
      </c>
      <c r="C1038" s="21" t="s">
        <v>480</v>
      </c>
      <c r="D1038" s="22"/>
      <c r="E1038" s="20"/>
      <c r="F1038" s="26">
        <v>0.15</v>
      </c>
      <c r="G1038" s="24">
        <f>G1039</f>
        <v>0.03</v>
      </c>
      <c r="H1038" s="24">
        <v>0.03</v>
      </c>
      <c r="I1038" s="24">
        <f t="shared" si="24"/>
        <v>0</v>
      </c>
      <c r="J1038" s="5"/>
      <c r="K1038" s="5"/>
      <c r="L1038" s="5"/>
      <c r="M1038" s="5"/>
    </row>
    <row r="1039" spans="1:13" s="19" customFormat="1" x14ac:dyDescent="0.2">
      <c r="A1039" s="33">
        <v>1038</v>
      </c>
      <c r="B1039" s="34" t="s">
        <v>403</v>
      </c>
      <c r="C1039" s="34" t="s">
        <v>480</v>
      </c>
      <c r="D1039" s="35"/>
      <c r="E1039" s="33"/>
      <c r="F1039" s="36">
        <v>0.15</v>
      </c>
      <c r="G1039" s="37">
        <f>G1040</f>
        <v>0.03</v>
      </c>
      <c r="H1039" s="37">
        <v>0</v>
      </c>
      <c r="I1039" s="37"/>
      <c r="J1039" s="5"/>
      <c r="K1039" s="5"/>
      <c r="L1039" s="5"/>
      <c r="M1039" s="5"/>
    </row>
    <row r="1040" spans="1:13" s="19" customFormat="1" x14ac:dyDescent="0.2">
      <c r="A1040" s="38">
        <v>1039</v>
      </c>
      <c r="B1040" s="39" t="s">
        <v>1123</v>
      </c>
      <c r="C1040" s="39" t="s">
        <v>480</v>
      </c>
      <c r="D1040" s="40">
        <v>44022</v>
      </c>
      <c r="E1040" s="38" t="s">
        <v>533</v>
      </c>
      <c r="F1040" s="41">
        <v>0.15</v>
      </c>
      <c r="G1040" s="42">
        <f>IF($C1040="РОССИЯ",IF(E1040&gt;2018,ROUND(F1040/120*20,2),ROUND(F1040/118*18,2)),IF(C1040="","Ошибка (нет страны рег.)",0))</f>
        <v>0.03</v>
      </c>
      <c r="H1040" s="42"/>
      <c r="I1040" s="42"/>
      <c r="J1040" s="5"/>
      <c r="K1040" s="5"/>
      <c r="L1040" s="5"/>
      <c r="M1040" s="5"/>
    </row>
    <row r="1041" spans="1:13" s="19" customFormat="1" x14ac:dyDescent="0.2">
      <c r="A1041" s="20">
        <v>1040</v>
      </c>
      <c r="B1041" s="21" t="s">
        <v>404</v>
      </c>
      <c r="C1041" s="21" t="s">
        <v>480</v>
      </c>
      <c r="D1041" s="22"/>
      <c r="E1041" s="20"/>
      <c r="F1041" s="23">
        <v>50000</v>
      </c>
      <c r="G1041" s="24">
        <f>G1042</f>
        <v>8333.33</v>
      </c>
      <c r="H1041" s="24">
        <v>8333.33</v>
      </c>
      <c r="I1041" s="24">
        <f t="shared" si="24"/>
        <v>0</v>
      </c>
      <c r="J1041" s="5"/>
      <c r="K1041" s="5"/>
      <c r="L1041" s="5"/>
      <c r="M1041" s="5"/>
    </row>
    <row r="1042" spans="1:13" s="19" customFormat="1" x14ac:dyDescent="0.2">
      <c r="A1042" s="33">
        <v>1041</v>
      </c>
      <c r="B1042" s="34" t="s">
        <v>503</v>
      </c>
      <c r="C1042" s="34" t="s">
        <v>480</v>
      </c>
      <c r="D1042" s="35"/>
      <c r="E1042" s="33"/>
      <c r="F1042" s="43">
        <v>50000</v>
      </c>
      <c r="G1042" s="37">
        <f>G1043</f>
        <v>8333.33</v>
      </c>
      <c r="H1042" s="37">
        <v>0</v>
      </c>
      <c r="I1042" s="37"/>
      <c r="J1042" s="5"/>
      <c r="K1042" s="5"/>
      <c r="L1042" s="5"/>
      <c r="M1042" s="5"/>
    </row>
    <row r="1043" spans="1:13" s="19" customFormat="1" x14ac:dyDescent="0.2">
      <c r="A1043" s="38">
        <v>1042</v>
      </c>
      <c r="B1043" s="39" t="s">
        <v>1124</v>
      </c>
      <c r="C1043" s="39" t="s">
        <v>480</v>
      </c>
      <c r="D1043" s="40">
        <v>44544</v>
      </c>
      <c r="E1043" s="38" t="s">
        <v>531</v>
      </c>
      <c r="F1043" s="44">
        <v>50000</v>
      </c>
      <c r="G1043" s="42">
        <f>IF($C1043="РОССИЯ",IF(E1043&gt;2018,ROUND(F1043/120*20,2),ROUND(F1043/118*18,2)),IF(C1043="","Ошибка (нет страны рег.)",0))</f>
        <v>8333.33</v>
      </c>
      <c r="H1043" s="42"/>
      <c r="I1043" s="42"/>
      <c r="J1043" s="5"/>
      <c r="K1043" s="5"/>
      <c r="L1043" s="5"/>
      <c r="M1043" s="5"/>
    </row>
    <row r="1044" spans="1:13" s="19" customFormat="1" x14ac:dyDescent="0.2">
      <c r="A1044" s="20">
        <v>1043</v>
      </c>
      <c r="B1044" s="21" t="s">
        <v>405</v>
      </c>
      <c r="C1044" s="21" t="s">
        <v>480</v>
      </c>
      <c r="D1044" s="22"/>
      <c r="E1044" s="20"/>
      <c r="F1044" s="23">
        <v>47160.66</v>
      </c>
      <c r="G1044" s="24">
        <f>G1045</f>
        <v>7860.11</v>
      </c>
      <c r="H1044" s="24">
        <v>7860.11</v>
      </c>
      <c r="I1044" s="24">
        <f t="shared" si="24"/>
        <v>0</v>
      </c>
      <c r="J1044" s="5"/>
      <c r="K1044" s="5"/>
      <c r="L1044" s="5"/>
      <c r="M1044" s="5"/>
    </row>
    <row r="1045" spans="1:13" s="19" customFormat="1" x14ac:dyDescent="0.2">
      <c r="A1045" s="33">
        <v>1044</v>
      </c>
      <c r="B1045" s="34" t="s">
        <v>406</v>
      </c>
      <c r="C1045" s="34" t="s">
        <v>480</v>
      </c>
      <c r="D1045" s="35"/>
      <c r="E1045" s="33"/>
      <c r="F1045" s="43">
        <v>47160.66</v>
      </c>
      <c r="G1045" s="37">
        <f>G1046</f>
        <v>7860.11</v>
      </c>
      <c r="H1045" s="37">
        <v>0</v>
      </c>
      <c r="I1045" s="37"/>
      <c r="J1045" s="5"/>
      <c r="K1045" s="5"/>
      <c r="L1045" s="5"/>
      <c r="M1045" s="5"/>
    </row>
    <row r="1046" spans="1:13" s="19" customFormat="1" x14ac:dyDescent="0.2">
      <c r="A1046" s="38">
        <v>1045</v>
      </c>
      <c r="B1046" s="39" t="s">
        <v>1125</v>
      </c>
      <c r="C1046" s="39" t="s">
        <v>480</v>
      </c>
      <c r="D1046" s="40">
        <v>44540</v>
      </c>
      <c r="E1046" s="38" t="s">
        <v>531</v>
      </c>
      <c r="F1046" s="44">
        <v>47160.66</v>
      </c>
      <c r="G1046" s="42">
        <f>IF($C1046="РОССИЯ",IF(E1046&gt;2018,ROUND(F1046/120*20,2),ROUND(F1046/118*18,2)),IF(C1046="","Ошибка (нет страны рег.)",0))</f>
        <v>7860.11</v>
      </c>
      <c r="H1046" s="42"/>
      <c r="I1046" s="42"/>
      <c r="J1046" s="5"/>
      <c r="K1046" s="5"/>
      <c r="L1046" s="5"/>
      <c r="M1046" s="5"/>
    </row>
    <row r="1047" spans="1:13" s="19" customFormat="1" x14ac:dyDescent="0.2">
      <c r="A1047" s="20">
        <v>1046</v>
      </c>
      <c r="B1047" s="21" t="s">
        <v>1126</v>
      </c>
      <c r="C1047" s="21" t="s">
        <v>480</v>
      </c>
      <c r="D1047" s="22"/>
      <c r="E1047" s="20"/>
      <c r="F1047" s="23">
        <v>1757498</v>
      </c>
      <c r="G1047" s="24">
        <f>G1048</f>
        <v>292916.33</v>
      </c>
      <c r="H1047" s="24">
        <v>292916.33</v>
      </c>
      <c r="I1047" s="24">
        <f t="shared" si="24"/>
        <v>0</v>
      </c>
      <c r="J1047" s="5"/>
      <c r="K1047" s="5"/>
      <c r="L1047" s="5"/>
      <c r="M1047" s="5"/>
    </row>
    <row r="1048" spans="1:13" s="19" customFormat="1" x14ac:dyDescent="0.2">
      <c r="A1048" s="33">
        <v>1047</v>
      </c>
      <c r="B1048" s="34" t="s">
        <v>1127</v>
      </c>
      <c r="C1048" s="34" t="s">
        <v>480</v>
      </c>
      <c r="D1048" s="35"/>
      <c r="E1048" s="33"/>
      <c r="F1048" s="43">
        <v>1757498</v>
      </c>
      <c r="G1048" s="37">
        <f>SUM(G1049:G1050)</f>
        <v>292916.33</v>
      </c>
      <c r="H1048" s="37">
        <v>0</v>
      </c>
      <c r="I1048" s="37"/>
      <c r="J1048" s="5"/>
      <c r="K1048" s="5"/>
      <c r="L1048" s="5"/>
      <c r="M1048" s="5"/>
    </row>
    <row r="1049" spans="1:13" s="19" customFormat="1" x14ac:dyDescent="0.2">
      <c r="A1049" s="38">
        <v>1048</v>
      </c>
      <c r="B1049" s="39" t="s">
        <v>1128</v>
      </c>
      <c r="C1049" s="39" t="s">
        <v>480</v>
      </c>
      <c r="D1049" s="40">
        <v>44740</v>
      </c>
      <c r="E1049" s="38" t="s">
        <v>541</v>
      </c>
      <c r="F1049" s="44">
        <v>1722000</v>
      </c>
      <c r="G1049" s="42">
        <f>IF($C1049="РОССИЯ",IF(E1049&gt;2018,ROUND(F1049/120*20,2),ROUND(F1049/118*18,2)),IF(C1049="","Ошибка (нет страны рег.)",0))</f>
        <v>287000</v>
      </c>
      <c r="H1049" s="42"/>
      <c r="I1049" s="42"/>
      <c r="J1049" s="5"/>
      <c r="K1049" s="5"/>
      <c r="L1049" s="5"/>
      <c r="M1049" s="5"/>
    </row>
    <row r="1050" spans="1:13" s="19" customFormat="1" x14ac:dyDescent="0.2">
      <c r="A1050" s="38">
        <v>1049</v>
      </c>
      <c r="B1050" s="39" t="s">
        <v>1129</v>
      </c>
      <c r="C1050" s="39" t="s">
        <v>480</v>
      </c>
      <c r="D1050" s="40">
        <v>44742</v>
      </c>
      <c r="E1050" s="38" t="s">
        <v>541</v>
      </c>
      <c r="F1050" s="44">
        <v>35498</v>
      </c>
      <c r="G1050" s="42">
        <f>IF($C1050="РОССИЯ",IF(E1050&gt;2018,ROUND(F1050/120*20,2),ROUND(F1050/118*18,2)),IF(C1050="","Ошибка (нет страны рег.)",0))</f>
        <v>5916.33</v>
      </c>
      <c r="H1050" s="42"/>
      <c r="I1050" s="42"/>
      <c r="J1050" s="5"/>
      <c r="K1050" s="5"/>
      <c r="L1050" s="5"/>
      <c r="M1050" s="5"/>
    </row>
    <row r="1051" spans="1:13" s="19" customFormat="1" x14ac:dyDescent="0.2">
      <c r="A1051" s="20">
        <v>1050</v>
      </c>
      <c r="B1051" s="21" t="s">
        <v>407</v>
      </c>
      <c r="C1051" s="21" t="s">
        <v>480</v>
      </c>
      <c r="D1051" s="22"/>
      <c r="E1051" s="20"/>
      <c r="F1051" s="26">
        <v>309.95999999999998</v>
      </c>
      <c r="G1051" s="24">
        <f>G1052</f>
        <v>51.66</v>
      </c>
      <c r="H1051" s="24">
        <v>51.66</v>
      </c>
      <c r="I1051" s="24">
        <f t="shared" si="24"/>
        <v>0</v>
      </c>
      <c r="J1051" s="5"/>
      <c r="K1051" s="5"/>
      <c r="L1051" s="5"/>
      <c r="M1051" s="5"/>
    </row>
    <row r="1052" spans="1:13" s="19" customFormat="1" x14ac:dyDescent="0.2">
      <c r="A1052" s="33">
        <v>1051</v>
      </c>
      <c r="B1052" s="34" t="s">
        <v>408</v>
      </c>
      <c r="C1052" s="34" t="s">
        <v>480</v>
      </c>
      <c r="D1052" s="35"/>
      <c r="E1052" s="33"/>
      <c r="F1052" s="36">
        <v>309.95999999999998</v>
      </c>
      <c r="G1052" s="37">
        <f>G1053</f>
        <v>51.66</v>
      </c>
      <c r="H1052" s="37">
        <v>0</v>
      </c>
      <c r="I1052" s="37"/>
      <c r="J1052" s="5"/>
      <c r="K1052" s="5"/>
      <c r="L1052" s="5"/>
      <c r="M1052" s="5"/>
    </row>
    <row r="1053" spans="1:13" s="19" customFormat="1" x14ac:dyDescent="0.2">
      <c r="A1053" s="38">
        <v>1052</v>
      </c>
      <c r="B1053" s="39" t="s">
        <v>1130</v>
      </c>
      <c r="C1053" s="39" t="s">
        <v>480</v>
      </c>
      <c r="D1053" s="40">
        <v>44560</v>
      </c>
      <c r="E1053" s="38" t="s">
        <v>531</v>
      </c>
      <c r="F1053" s="41">
        <v>309.95999999999998</v>
      </c>
      <c r="G1053" s="42">
        <f>IF($C1053="РОССИЯ",IF(E1053&gt;2018,ROUND(F1053/120*20,2),ROUND(F1053/118*18,2)),IF(C1053="","Ошибка (нет страны рег.)",0))</f>
        <v>51.66</v>
      </c>
      <c r="H1053" s="42"/>
      <c r="I1053" s="42"/>
      <c r="J1053" s="5"/>
      <c r="K1053" s="5"/>
      <c r="L1053" s="5"/>
      <c r="M1053" s="5"/>
    </row>
    <row r="1054" spans="1:13" s="19" customFormat="1" x14ac:dyDescent="0.2">
      <c r="A1054" s="20">
        <v>1053</v>
      </c>
      <c r="B1054" s="21" t="s">
        <v>409</v>
      </c>
      <c r="C1054" s="21" t="s">
        <v>480</v>
      </c>
      <c r="D1054" s="22"/>
      <c r="E1054" s="20"/>
      <c r="F1054" s="26">
        <v>163.88</v>
      </c>
      <c r="G1054" s="24">
        <f>G1055</f>
        <v>27.31</v>
      </c>
      <c r="H1054" s="24">
        <v>27.31</v>
      </c>
      <c r="I1054" s="24">
        <f t="shared" si="24"/>
        <v>0</v>
      </c>
      <c r="J1054" s="5"/>
      <c r="K1054" s="5"/>
      <c r="L1054" s="5"/>
      <c r="M1054" s="5"/>
    </row>
    <row r="1055" spans="1:13" s="19" customFormat="1" x14ac:dyDescent="0.2">
      <c r="A1055" s="33">
        <v>1054</v>
      </c>
      <c r="B1055" s="34" t="s">
        <v>410</v>
      </c>
      <c r="C1055" s="34" t="s">
        <v>480</v>
      </c>
      <c r="D1055" s="35"/>
      <c r="E1055" s="33"/>
      <c r="F1055" s="36">
        <v>163.88</v>
      </c>
      <c r="G1055" s="37">
        <f>G1056</f>
        <v>27.31</v>
      </c>
      <c r="H1055" s="37">
        <v>0</v>
      </c>
      <c r="I1055" s="37"/>
      <c r="J1055" s="5"/>
      <c r="K1055" s="5"/>
      <c r="L1055" s="5"/>
      <c r="M1055" s="5"/>
    </row>
    <row r="1056" spans="1:13" s="19" customFormat="1" x14ac:dyDescent="0.2">
      <c r="A1056" s="38">
        <v>1055</v>
      </c>
      <c r="B1056" s="39" t="s">
        <v>1131</v>
      </c>
      <c r="C1056" s="39" t="s">
        <v>480</v>
      </c>
      <c r="D1056" s="40">
        <v>44545</v>
      </c>
      <c r="E1056" s="38" t="s">
        <v>531</v>
      </c>
      <c r="F1056" s="41">
        <v>163.88</v>
      </c>
      <c r="G1056" s="42">
        <f>IF($C1056="РОССИЯ",IF(E1056&gt;2018,ROUND(F1056/120*20,2),ROUND(F1056/118*18,2)),IF(C1056="","Ошибка (нет страны рег.)",0))</f>
        <v>27.31</v>
      </c>
      <c r="H1056" s="42"/>
      <c r="I1056" s="42"/>
      <c r="J1056" s="5"/>
      <c r="K1056" s="5"/>
      <c r="L1056" s="5"/>
      <c r="M1056" s="5"/>
    </row>
    <row r="1057" spans="1:13" s="19" customFormat="1" x14ac:dyDescent="0.2">
      <c r="A1057" s="20">
        <v>1056</v>
      </c>
      <c r="B1057" s="21" t="s">
        <v>411</v>
      </c>
      <c r="C1057" s="21" t="s">
        <v>480</v>
      </c>
      <c r="D1057" s="22"/>
      <c r="E1057" s="20"/>
      <c r="F1057" s="23">
        <v>2000</v>
      </c>
      <c r="G1057" s="24">
        <f>G1058</f>
        <v>333.33</v>
      </c>
      <c r="H1057" s="24">
        <v>333.33</v>
      </c>
      <c r="I1057" s="24">
        <f t="shared" si="24"/>
        <v>0</v>
      </c>
      <c r="J1057" s="5"/>
      <c r="K1057" s="5"/>
      <c r="L1057" s="5"/>
      <c r="M1057" s="5"/>
    </row>
    <row r="1058" spans="1:13" s="19" customFormat="1" x14ac:dyDescent="0.2">
      <c r="A1058" s="33">
        <v>1057</v>
      </c>
      <c r="B1058" s="34" t="s">
        <v>412</v>
      </c>
      <c r="C1058" s="34" t="s">
        <v>480</v>
      </c>
      <c r="D1058" s="35"/>
      <c r="E1058" s="33"/>
      <c r="F1058" s="43">
        <v>2000</v>
      </c>
      <c r="G1058" s="37">
        <f>SUM(G1059:G1060)</f>
        <v>333.33</v>
      </c>
      <c r="H1058" s="37">
        <v>0</v>
      </c>
      <c r="I1058" s="37"/>
      <c r="J1058" s="5"/>
      <c r="K1058" s="5"/>
      <c r="L1058" s="5"/>
      <c r="M1058" s="5"/>
    </row>
    <row r="1059" spans="1:13" s="19" customFormat="1" x14ac:dyDescent="0.2">
      <c r="A1059" s="38">
        <v>1058</v>
      </c>
      <c r="B1059" s="39" t="s">
        <v>1132</v>
      </c>
      <c r="C1059" s="39" t="s">
        <v>480</v>
      </c>
      <c r="D1059" s="40">
        <v>43732</v>
      </c>
      <c r="E1059" s="38" t="s">
        <v>538</v>
      </c>
      <c r="F1059" s="44">
        <v>1700</v>
      </c>
      <c r="G1059" s="42">
        <f>IF($C1059="РОССИЯ",IF(E1059&gt;2018,ROUND(F1059/120*20,2),ROUND(F1059/118*18,2)),IF(C1059="","Ошибка (нет страны рег.)",0))</f>
        <v>283.33</v>
      </c>
      <c r="H1059" s="42"/>
      <c r="I1059" s="42"/>
      <c r="J1059" s="5"/>
      <c r="K1059" s="5"/>
      <c r="L1059" s="5"/>
      <c r="M1059" s="5"/>
    </row>
    <row r="1060" spans="1:13" s="19" customFormat="1" x14ac:dyDescent="0.2">
      <c r="A1060" s="38">
        <v>1059</v>
      </c>
      <c r="B1060" s="39" t="s">
        <v>1133</v>
      </c>
      <c r="C1060" s="39" t="s">
        <v>480</v>
      </c>
      <c r="D1060" s="40">
        <v>43819</v>
      </c>
      <c r="E1060" s="38" t="s">
        <v>538</v>
      </c>
      <c r="F1060" s="41">
        <v>300</v>
      </c>
      <c r="G1060" s="42">
        <f>IF($C1060="РОССИЯ",IF(E1060&gt;2018,ROUND(F1060/120*20,2),ROUND(F1060/118*18,2)),IF(C1060="","Ошибка (нет страны рег.)",0))</f>
        <v>50</v>
      </c>
      <c r="H1060" s="42"/>
      <c r="I1060" s="42"/>
      <c r="J1060" s="5"/>
      <c r="K1060" s="5"/>
      <c r="L1060" s="5"/>
      <c r="M1060" s="5"/>
    </row>
    <row r="1061" spans="1:13" s="19" customFormat="1" x14ac:dyDescent="0.2">
      <c r="A1061" s="20">
        <v>1060</v>
      </c>
      <c r="B1061" s="21" t="s">
        <v>504</v>
      </c>
      <c r="C1061" s="21" t="s">
        <v>480</v>
      </c>
      <c r="D1061" s="22"/>
      <c r="E1061" s="20"/>
      <c r="F1061" s="23">
        <v>63898.89</v>
      </c>
      <c r="G1061" s="24">
        <f>G1062</f>
        <v>9747.2900000000009</v>
      </c>
      <c r="H1061" s="24">
        <v>9747.2900000000009</v>
      </c>
      <c r="I1061" s="24">
        <f t="shared" si="24"/>
        <v>0</v>
      </c>
      <c r="J1061" s="5"/>
      <c r="K1061" s="5"/>
      <c r="L1061" s="5"/>
      <c r="M1061" s="5"/>
    </row>
    <row r="1062" spans="1:13" s="19" customFormat="1" x14ac:dyDescent="0.2">
      <c r="A1062" s="33">
        <v>1061</v>
      </c>
      <c r="B1062" s="34" t="s">
        <v>36</v>
      </c>
      <c r="C1062" s="34" t="s">
        <v>480</v>
      </c>
      <c r="D1062" s="35"/>
      <c r="E1062" s="33"/>
      <c r="F1062" s="43">
        <v>63898.89</v>
      </c>
      <c r="G1062" s="37">
        <f>SUM(G1063:G1065)</f>
        <v>9747.2900000000009</v>
      </c>
      <c r="H1062" s="37">
        <v>0</v>
      </c>
      <c r="I1062" s="37"/>
      <c r="J1062" s="5"/>
      <c r="K1062" s="5"/>
      <c r="L1062" s="5"/>
      <c r="M1062" s="5"/>
    </row>
    <row r="1063" spans="1:13" s="19" customFormat="1" x14ac:dyDescent="0.2">
      <c r="A1063" s="38">
        <v>1062</v>
      </c>
      <c r="B1063" s="39" t="s">
        <v>1134</v>
      </c>
      <c r="C1063" s="39" t="s">
        <v>480</v>
      </c>
      <c r="D1063" s="40">
        <v>42908</v>
      </c>
      <c r="E1063" s="38">
        <v>2017</v>
      </c>
      <c r="F1063" s="44">
        <v>38978.22</v>
      </c>
      <c r="G1063" s="42">
        <f>IF($C1063="РОССИЯ",IF(E1063&gt;2018,ROUND(F1063/120*20,2),ROUND(F1063/118*18,2)),IF(C1063="","Ошибка (нет страны рег.)",0))</f>
        <v>5945.83</v>
      </c>
      <c r="H1063" s="42"/>
      <c r="I1063" s="42"/>
      <c r="J1063" s="5"/>
      <c r="K1063" s="5"/>
      <c r="L1063" s="5"/>
      <c r="M1063" s="5"/>
    </row>
    <row r="1064" spans="1:13" s="19" customFormat="1" x14ac:dyDescent="0.2">
      <c r="A1064" s="38">
        <v>1063</v>
      </c>
      <c r="B1064" s="39" t="s">
        <v>1135</v>
      </c>
      <c r="C1064" s="39" t="s">
        <v>480</v>
      </c>
      <c r="D1064" s="40">
        <v>42627</v>
      </c>
      <c r="E1064" s="38">
        <v>2016</v>
      </c>
      <c r="F1064" s="44">
        <v>5424.3</v>
      </c>
      <c r="G1064" s="42">
        <f>IF($C1064="РОССИЯ",IF(E1064&gt;2018,ROUND(F1064/120*20,2),ROUND(F1064/118*18,2)),IF(C1064="","Ошибка (нет страны рег.)",0))</f>
        <v>827.44</v>
      </c>
      <c r="H1064" s="42"/>
      <c r="I1064" s="42"/>
      <c r="J1064" s="5"/>
      <c r="K1064" s="5"/>
      <c r="L1064" s="5"/>
      <c r="M1064" s="5"/>
    </row>
    <row r="1065" spans="1:13" s="19" customFormat="1" x14ac:dyDescent="0.2">
      <c r="A1065" s="38">
        <v>1064</v>
      </c>
      <c r="B1065" s="39" t="s">
        <v>1136</v>
      </c>
      <c r="C1065" s="39" t="s">
        <v>480</v>
      </c>
      <c r="D1065" s="40">
        <v>42691</v>
      </c>
      <c r="E1065" s="38">
        <v>2016</v>
      </c>
      <c r="F1065" s="44">
        <v>19496.37</v>
      </c>
      <c r="G1065" s="42">
        <f>IF($C1065="РОССИЯ",IF(E1065&gt;2018,ROUND(F1065/120*20,2),ROUND(F1065/118*18,2)),IF(C1065="","Ошибка (нет страны рег.)",0))</f>
        <v>2974.02</v>
      </c>
      <c r="H1065" s="42"/>
      <c r="I1065" s="42"/>
      <c r="J1065" s="5"/>
      <c r="K1065" s="5"/>
      <c r="L1065" s="5"/>
      <c r="M1065" s="5"/>
    </row>
    <row r="1066" spans="1:13" s="19" customFormat="1" x14ac:dyDescent="0.2">
      <c r="A1066" s="20">
        <v>1065</v>
      </c>
      <c r="B1066" s="21" t="s">
        <v>413</v>
      </c>
      <c r="C1066" s="21" t="s">
        <v>480</v>
      </c>
      <c r="D1066" s="22"/>
      <c r="E1066" s="20"/>
      <c r="F1066" s="26">
        <v>548.9</v>
      </c>
      <c r="G1066" s="24">
        <f>G1067</f>
        <v>91.48</v>
      </c>
      <c r="H1066" s="24">
        <v>91.48</v>
      </c>
      <c r="I1066" s="24">
        <f t="shared" si="24"/>
        <v>0</v>
      </c>
      <c r="J1066" s="5"/>
      <c r="K1066" s="5"/>
      <c r="L1066" s="5"/>
      <c r="M1066" s="5"/>
    </row>
    <row r="1067" spans="1:13" s="19" customFormat="1" x14ac:dyDescent="0.2">
      <c r="A1067" s="33">
        <v>1066</v>
      </c>
      <c r="B1067" s="34" t="s">
        <v>414</v>
      </c>
      <c r="C1067" s="34" t="s">
        <v>480</v>
      </c>
      <c r="D1067" s="35"/>
      <c r="E1067" s="33"/>
      <c r="F1067" s="36">
        <v>548.9</v>
      </c>
      <c r="G1067" s="37">
        <f>G1068</f>
        <v>91.48</v>
      </c>
      <c r="H1067" s="37">
        <v>0</v>
      </c>
      <c r="I1067" s="37"/>
      <c r="J1067" s="5"/>
      <c r="K1067" s="5"/>
      <c r="L1067" s="5"/>
      <c r="M1067" s="5"/>
    </row>
    <row r="1068" spans="1:13" s="19" customFormat="1" x14ac:dyDescent="0.2">
      <c r="A1068" s="38">
        <v>1067</v>
      </c>
      <c r="B1068" s="39" t="s">
        <v>1137</v>
      </c>
      <c r="C1068" s="39" t="s">
        <v>480</v>
      </c>
      <c r="D1068" s="40">
        <v>44071</v>
      </c>
      <c r="E1068" s="38" t="s">
        <v>533</v>
      </c>
      <c r="F1068" s="41">
        <v>548.9</v>
      </c>
      <c r="G1068" s="42">
        <f>IF($C1068="РОССИЯ",IF(E1068&gt;2018,ROUND(F1068/120*20,2),ROUND(F1068/118*18,2)),IF(C1068="","Ошибка (нет страны рег.)",0))</f>
        <v>91.48</v>
      </c>
      <c r="H1068" s="42"/>
      <c r="I1068" s="42"/>
      <c r="J1068" s="5"/>
      <c r="K1068" s="5"/>
      <c r="L1068" s="5"/>
      <c r="M1068" s="5"/>
    </row>
    <row r="1069" spans="1:13" s="19" customFormat="1" x14ac:dyDescent="0.2">
      <c r="A1069" s="20">
        <v>1068</v>
      </c>
      <c r="B1069" s="21" t="s">
        <v>415</v>
      </c>
      <c r="C1069" s="21" t="s">
        <v>480</v>
      </c>
      <c r="D1069" s="22"/>
      <c r="E1069" s="20"/>
      <c r="F1069" s="26">
        <v>565.96</v>
      </c>
      <c r="G1069" s="24">
        <f>G1070</f>
        <v>94.33</v>
      </c>
      <c r="H1069" s="24">
        <v>94.33</v>
      </c>
      <c r="I1069" s="24">
        <f t="shared" si="24"/>
        <v>0</v>
      </c>
      <c r="J1069" s="5"/>
      <c r="K1069" s="5"/>
      <c r="L1069" s="5"/>
      <c r="M1069" s="5"/>
    </row>
    <row r="1070" spans="1:13" s="19" customFormat="1" x14ac:dyDescent="0.2">
      <c r="A1070" s="33">
        <v>1069</v>
      </c>
      <c r="B1070" s="34" t="s">
        <v>61</v>
      </c>
      <c r="C1070" s="34" t="s">
        <v>480</v>
      </c>
      <c r="D1070" s="35"/>
      <c r="E1070" s="33"/>
      <c r="F1070" s="36">
        <v>565.96</v>
      </c>
      <c r="G1070" s="37">
        <f>G1071</f>
        <v>94.33</v>
      </c>
      <c r="H1070" s="37">
        <v>0</v>
      </c>
      <c r="I1070" s="37"/>
      <c r="J1070" s="5"/>
      <c r="K1070" s="5"/>
      <c r="L1070" s="5"/>
      <c r="M1070" s="5"/>
    </row>
    <row r="1071" spans="1:13" s="19" customFormat="1" x14ac:dyDescent="0.2">
      <c r="A1071" s="38">
        <v>1070</v>
      </c>
      <c r="B1071" s="39" t="s">
        <v>1138</v>
      </c>
      <c r="C1071" s="39" t="s">
        <v>480</v>
      </c>
      <c r="D1071" s="40">
        <v>43524</v>
      </c>
      <c r="E1071" s="38" t="s">
        <v>538</v>
      </c>
      <c r="F1071" s="41">
        <v>565.96</v>
      </c>
      <c r="G1071" s="42">
        <f>IF($C1071="РОССИЯ",IF(E1071&gt;2018,ROUND(F1071/120*20,2),ROUND(F1071/118*18,2)),IF(C1071="","Ошибка (нет страны рег.)",0))</f>
        <v>94.33</v>
      </c>
      <c r="H1071" s="42"/>
      <c r="I1071" s="42"/>
      <c r="J1071" s="5"/>
      <c r="K1071" s="5"/>
      <c r="L1071" s="5"/>
      <c r="M1071" s="5"/>
    </row>
    <row r="1072" spans="1:13" s="19" customFormat="1" x14ac:dyDescent="0.2">
      <c r="A1072" s="20">
        <v>1071</v>
      </c>
      <c r="B1072" s="21" t="s">
        <v>416</v>
      </c>
      <c r="C1072" s="21" t="s">
        <v>480</v>
      </c>
      <c r="D1072" s="22"/>
      <c r="E1072" s="20"/>
      <c r="F1072" s="23">
        <v>1596.66</v>
      </c>
      <c r="G1072" s="24">
        <f>G1073</f>
        <v>266.11</v>
      </c>
      <c r="H1072" s="24">
        <v>266.11</v>
      </c>
      <c r="I1072" s="24">
        <f t="shared" si="24"/>
        <v>0</v>
      </c>
      <c r="J1072" s="5"/>
      <c r="K1072" s="5"/>
      <c r="L1072" s="5"/>
      <c r="M1072" s="5"/>
    </row>
    <row r="1073" spans="1:13" s="19" customFormat="1" x14ac:dyDescent="0.2">
      <c r="A1073" s="33">
        <v>1072</v>
      </c>
      <c r="B1073" s="34" t="s">
        <v>36</v>
      </c>
      <c r="C1073" s="34" t="s">
        <v>480</v>
      </c>
      <c r="D1073" s="35"/>
      <c r="E1073" s="33"/>
      <c r="F1073" s="43">
        <v>1596.66</v>
      </c>
      <c r="G1073" s="37">
        <f>G1074</f>
        <v>266.11</v>
      </c>
      <c r="H1073" s="37">
        <v>0</v>
      </c>
      <c r="I1073" s="37"/>
      <c r="J1073" s="5"/>
      <c r="K1073" s="5"/>
      <c r="L1073" s="5"/>
      <c r="M1073" s="5"/>
    </row>
    <row r="1074" spans="1:13" s="19" customFormat="1" x14ac:dyDescent="0.2">
      <c r="A1074" s="38">
        <v>1073</v>
      </c>
      <c r="B1074" s="39" t="s">
        <v>1139</v>
      </c>
      <c r="C1074" s="39" t="s">
        <v>480</v>
      </c>
      <c r="D1074" s="40">
        <v>43879</v>
      </c>
      <c r="E1074" s="38" t="s">
        <v>533</v>
      </c>
      <c r="F1074" s="44">
        <v>1596.66</v>
      </c>
      <c r="G1074" s="42">
        <f>IF($C1074="РОССИЯ",IF(E1074&gt;2018,ROUND(F1074/120*20,2),ROUND(F1074/118*18,2)),IF(C1074="","Ошибка (нет страны рег.)",0))</f>
        <v>266.11</v>
      </c>
      <c r="H1074" s="42"/>
      <c r="I1074" s="42"/>
      <c r="J1074" s="5"/>
      <c r="K1074" s="5"/>
      <c r="L1074" s="5"/>
      <c r="M1074" s="5"/>
    </row>
    <row r="1075" spans="1:13" s="19" customFormat="1" x14ac:dyDescent="0.2">
      <c r="A1075" s="20">
        <v>1074</v>
      </c>
      <c r="B1075" s="21" t="s">
        <v>417</v>
      </c>
      <c r="C1075" s="21" t="s">
        <v>480</v>
      </c>
      <c r="D1075" s="22"/>
      <c r="E1075" s="20"/>
      <c r="F1075" s="26">
        <v>23.26</v>
      </c>
      <c r="G1075" s="24">
        <f>G1076</f>
        <v>3.88</v>
      </c>
      <c r="H1075" s="24">
        <v>3.88</v>
      </c>
      <c r="I1075" s="24">
        <f t="shared" si="24"/>
        <v>0</v>
      </c>
      <c r="J1075" s="5"/>
      <c r="K1075" s="5"/>
      <c r="L1075" s="5"/>
      <c r="M1075" s="5"/>
    </row>
    <row r="1076" spans="1:13" s="19" customFormat="1" x14ac:dyDescent="0.2">
      <c r="A1076" s="33">
        <v>1075</v>
      </c>
      <c r="B1076" s="34" t="s">
        <v>36</v>
      </c>
      <c r="C1076" s="34" t="s">
        <v>480</v>
      </c>
      <c r="D1076" s="35"/>
      <c r="E1076" s="33"/>
      <c r="F1076" s="36">
        <v>23.26</v>
      </c>
      <c r="G1076" s="37">
        <f>G1077</f>
        <v>3.88</v>
      </c>
      <c r="H1076" s="37">
        <v>0</v>
      </c>
      <c r="I1076" s="37"/>
      <c r="J1076" s="5"/>
      <c r="K1076" s="5"/>
      <c r="L1076" s="5"/>
      <c r="M1076" s="5"/>
    </row>
    <row r="1077" spans="1:13" s="19" customFormat="1" x14ac:dyDescent="0.2">
      <c r="A1077" s="38">
        <v>1076</v>
      </c>
      <c r="B1077" s="39" t="s">
        <v>1140</v>
      </c>
      <c r="C1077" s="39" t="s">
        <v>480</v>
      </c>
      <c r="D1077" s="40">
        <v>43585</v>
      </c>
      <c r="E1077" s="38" t="s">
        <v>538</v>
      </c>
      <c r="F1077" s="41">
        <v>23.26</v>
      </c>
      <c r="G1077" s="42">
        <f>IF($C1077="РОССИЯ",IF(E1077&gt;2018,ROUND(F1077/120*20,2),ROUND(F1077/118*18,2)),IF(C1077="","Ошибка (нет страны рег.)",0))</f>
        <v>3.88</v>
      </c>
      <c r="H1077" s="42"/>
      <c r="I1077" s="42"/>
      <c r="J1077" s="5"/>
      <c r="K1077" s="5"/>
      <c r="L1077" s="5"/>
      <c r="M1077" s="5"/>
    </row>
    <row r="1078" spans="1:13" s="19" customFormat="1" x14ac:dyDescent="0.2">
      <c r="A1078" s="20">
        <v>1077</v>
      </c>
      <c r="B1078" s="21" t="s">
        <v>418</v>
      </c>
      <c r="C1078" s="21" t="s">
        <v>480</v>
      </c>
      <c r="D1078" s="22"/>
      <c r="E1078" s="20"/>
      <c r="F1078" s="23">
        <v>44940.480000000003</v>
      </c>
      <c r="G1078" s="24">
        <f>G1079</f>
        <v>7490.08</v>
      </c>
      <c r="H1078" s="24">
        <v>7490.08</v>
      </c>
      <c r="I1078" s="24">
        <f t="shared" si="24"/>
        <v>0</v>
      </c>
      <c r="J1078" s="5"/>
      <c r="K1078" s="5"/>
      <c r="L1078" s="5"/>
      <c r="M1078" s="5"/>
    </row>
    <row r="1079" spans="1:13" s="19" customFormat="1" x14ac:dyDescent="0.2">
      <c r="A1079" s="33">
        <v>1078</v>
      </c>
      <c r="B1079" s="34" t="s">
        <v>419</v>
      </c>
      <c r="C1079" s="34" t="s">
        <v>480</v>
      </c>
      <c r="D1079" s="35"/>
      <c r="E1079" s="33"/>
      <c r="F1079" s="43">
        <v>44940.480000000003</v>
      </c>
      <c r="G1079" s="37">
        <f>G1080</f>
        <v>7490.08</v>
      </c>
      <c r="H1079" s="37">
        <v>0</v>
      </c>
      <c r="I1079" s="37"/>
      <c r="J1079" s="5"/>
      <c r="K1079" s="5"/>
      <c r="L1079" s="5"/>
      <c r="M1079" s="5"/>
    </row>
    <row r="1080" spans="1:13" s="19" customFormat="1" x14ac:dyDescent="0.2">
      <c r="A1080" s="38">
        <v>1079</v>
      </c>
      <c r="B1080" s="39" t="s">
        <v>1141</v>
      </c>
      <c r="C1080" s="39" t="s">
        <v>480</v>
      </c>
      <c r="D1080" s="40">
        <v>44526</v>
      </c>
      <c r="E1080" s="38" t="s">
        <v>531</v>
      </c>
      <c r="F1080" s="44">
        <v>44940.480000000003</v>
      </c>
      <c r="G1080" s="42">
        <f>IF($C1080="РОССИЯ",IF(E1080&gt;2018,ROUND(F1080/120*20,2),ROUND(F1080/118*18,2)),IF(C1080="","Ошибка (нет страны рег.)",0))</f>
        <v>7490.08</v>
      </c>
      <c r="H1080" s="42"/>
      <c r="I1080" s="42"/>
      <c r="J1080" s="5"/>
      <c r="K1080" s="5"/>
      <c r="L1080" s="5"/>
      <c r="M1080" s="5"/>
    </row>
    <row r="1081" spans="1:13" s="19" customFormat="1" x14ac:dyDescent="0.2">
      <c r="A1081" s="20">
        <v>1080</v>
      </c>
      <c r="B1081" s="21" t="s">
        <v>420</v>
      </c>
      <c r="C1081" s="21" t="s">
        <v>480</v>
      </c>
      <c r="D1081" s="22"/>
      <c r="E1081" s="20"/>
      <c r="F1081" s="23">
        <v>27000.06</v>
      </c>
      <c r="G1081" s="24">
        <f>G1082</f>
        <v>4500.01</v>
      </c>
      <c r="H1081" s="24">
        <v>4500.01</v>
      </c>
      <c r="I1081" s="24">
        <f t="shared" si="24"/>
        <v>0</v>
      </c>
      <c r="J1081" s="5"/>
      <c r="K1081" s="5"/>
      <c r="L1081" s="5"/>
      <c r="M1081" s="5"/>
    </row>
    <row r="1082" spans="1:13" s="19" customFormat="1" x14ac:dyDescent="0.2">
      <c r="A1082" s="33">
        <v>1081</v>
      </c>
      <c r="B1082" s="34" t="s">
        <v>421</v>
      </c>
      <c r="C1082" s="34" t="s">
        <v>480</v>
      </c>
      <c r="D1082" s="35"/>
      <c r="E1082" s="33"/>
      <c r="F1082" s="43">
        <v>27000.06</v>
      </c>
      <c r="G1082" s="37">
        <f>SUM(G1083:G1084)</f>
        <v>4500.01</v>
      </c>
      <c r="H1082" s="37">
        <v>0</v>
      </c>
      <c r="I1082" s="37"/>
      <c r="J1082" s="5"/>
      <c r="K1082" s="5"/>
      <c r="L1082" s="5"/>
      <c r="M1082" s="5"/>
    </row>
    <row r="1083" spans="1:13" s="19" customFormat="1" x14ac:dyDescent="0.2">
      <c r="A1083" s="38">
        <v>1082</v>
      </c>
      <c r="B1083" s="39" t="s">
        <v>1142</v>
      </c>
      <c r="C1083" s="39" t="s">
        <v>480</v>
      </c>
      <c r="D1083" s="40">
        <v>44624</v>
      </c>
      <c r="E1083" s="38" t="s">
        <v>541</v>
      </c>
      <c r="F1083" s="44">
        <v>14603.57</v>
      </c>
      <c r="G1083" s="42">
        <f>IF($C1083="РОССИЯ",IF(E1083&gt;2018,ROUND(F1083/120*20,2),ROUND(F1083/118*18,2)),IF(C1083="","Ошибка (нет страны рег.)",0))</f>
        <v>2433.9299999999998</v>
      </c>
      <c r="H1083" s="42"/>
      <c r="I1083" s="42"/>
      <c r="J1083" s="5"/>
      <c r="K1083" s="5"/>
      <c r="L1083" s="5"/>
      <c r="M1083" s="5"/>
    </row>
    <row r="1084" spans="1:13" s="19" customFormat="1" x14ac:dyDescent="0.2">
      <c r="A1084" s="38">
        <v>1083</v>
      </c>
      <c r="B1084" s="39" t="s">
        <v>1143</v>
      </c>
      <c r="C1084" s="39" t="s">
        <v>480</v>
      </c>
      <c r="D1084" s="40">
        <v>44673</v>
      </c>
      <c r="E1084" s="38" t="s">
        <v>541</v>
      </c>
      <c r="F1084" s="44">
        <v>12396.49</v>
      </c>
      <c r="G1084" s="42">
        <f>IF($C1084="РОССИЯ",IF(E1084&gt;2018,ROUND(F1084/120*20,2),ROUND(F1084/118*18,2)),IF(C1084="","Ошибка (нет страны рег.)",0))</f>
        <v>2066.08</v>
      </c>
      <c r="H1084" s="42"/>
      <c r="I1084" s="42"/>
      <c r="J1084" s="5"/>
      <c r="K1084" s="5"/>
      <c r="L1084" s="5"/>
      <c r="M1084" s="5"/>
    </row>
    <row r="1085" spans="1:13" s="19" customFormat="1" x14ac:dyDescent="0.2">
      <c r="A1085" s="20">
        <v>1084</v>
      </c>
      <c r="B1085" s="21" t="s">
        <v>422</v>
      </c>
      <c r="C1085" s="21" t="s">
        <v>480</v>
      </c>
      <c r="D1085" s="22"/>
      <c r="E1085" s="20"/>
      <c r="F1085" s="23">
        <v>112184.63</v>
      </c>
      <c r="G1085" s="24">
        <f>G1086</f>
        <v>18697.439999999999</v>
      </c>
      <c r="H1085" s="24">
        <v>18697.439999999999</v>
      </c>
      <c r="I1085" s="24">
        <f t="shared" si="24"/>
        <v>0</v>
      </c>
      <c r="J1085" s="5"/>
      <c r="K1085" s="5"/>
      <c r="L1085" s="5"/>
      <c r="M1085" s="5"/>
    </row>
    <row r="1086" spans="1:13" s="19" customFormat="1" x14ac:dyDescent="0.2">
      <c r="A1086" s="33">
        <v>1085</v>
      </c>
      <c r="B1086" s="34" t="s">
        <v>423</v>
      </c>
      <c r="C1086" s="34" t="s">
        <v>480</v>
      </c>
      <c r="D1086" s="35"/>
      <c r="E1086" s="33"/>
      <c r="F1086" s="43">
        <v>112184.63</v>
      </c>
      <c r="G1086" s="37">
        <f>G1087</f>
        <v>18697.439999999999</v>
      </c>
      <c r="H1086" s="37">
        <v>0</v>
      </c>
      <c r="I1086" s="37"/>
      <c r="J1086" s="5"/>
      <c r="K1086" s="5"/>
      <c r="L1086" s="5"/>
      <c r="M1086" s="5"/>
    </row>
    <row r="1087" spans="1:13" s="19" customFormat="1" x14ac:dyDescent="0.2">
      <c r="A1087" s="38">
        <v>1086</v>
      </c>
      <c r="B1087" s="39" t="s">
        <v>1144</v>
      </c>
      <c r="C1087" s="39" t="s">
        <v>480</v>
      </c>
      <c r="D1087" s="40">
        <v>44533</v>
      </c>
      <c r="E1087" s="38" t="s">
        <v>531</v>
      </c>
      <c r="F1087" s="44">
        <v>112184.63</v>
      </c>
      <c r="G1087" s="42">
        <f>IF($C1087="РОССИЯ",IF(E1087&gt;2018,ROUND(F1087/120*20,2),ROUND(F1087/118*18,2)),IF(C1087="","Ошибка (нет страны рег.)",0))</f>
        <v>18697.439999999999</v>
      </c>
      <c r="H1087" s="42"/>
      <c r="I1087" s="42"/>
      <c r="J1087" s="5"/>
      <c r="K1087" s="5"/>
      <c r="L1087" s="5"/>
      <c r="M1087" s="5"/>
    </row>
    <row r="1088" spans="1:13" s="19" customFormat="1" x14ac:dyDescent="0.2">
      <c r="A1088" s="20">
        <v>1087</v>
      </c>
      <c r="B1088" s="21" t="s">
        <v>1145</v>
      </c>
      <c r="C1088" s="21" t="s">
        <v>480</v>
      </c>
      <c r="D1088" s="22"/>
      <c r="E1088" s="20"/>
      <c r="F1088" s="23">
        <v>1164893.96</v>
      </c>
      <c r="G1088" s="24">
        <f>G1089</f>
        <v>194149</v>
      </c>
      <c r="H1088" s="24">
        <v>194149.03</v>
      </c>
      <c r="I1088" s="24">
        <f t="shared" ref="I1088:I1150" si="25">G1088-H1088</f>
        <v>-2.9999999998835847E-2</v>
      </c>
      <c r="J1088" s="5"/>
      <c r="K1088" s="5"/>
      <c r="L1088" s="5"/>
      <c r="M1088" s="5"/>
    </row>
    <row r="1089" spans="1:13" s="19" customFormat="1" x14ac:dyDescent="0.2">
      <c r="A1089" s="33">
        <v>1088</v>
      </c>
      <c r="B1089" s="34" t="s">
        <v>1146</v>
      </c>
      <c r="C1089" s="34" t="s">
        <v>480</v>
      </c>
      <c r="D1089" s="35"/>
      <c r="E1089" s="33"/>
      <c r="F1089" s="43">
        <v>1164893.96</v>
      </c>
      <c r="G1089" s="37">
        <f>SUM(G1090:G1091)</f>
        <v>194149</v>
      </c>
      <c r="H1089" s="37">
        <v>0</v>
      </c>
      <c r="I1089" s="37"/>
      <c r="J1089" s="5"/>
      <c r="K1089" s="5"/>
      <c r="L1089" s="5"/>
      <c r="M1089" s="5"/>
    </row>
    <row r="1090" spans="1:13" s="19" customFormat="1" x14ac:dyDescent="0.2">
      <c r="A1090" s="38">
        <v>1089</v>
      </c>
      <c r="B1090" s="39" t="s">
        <v>1147</v>
      </c>
      <c r="C1090" s="39" t="s">
        <v>480</v>
      </c>
      <c r="D1090" s="40">
        <v>44708</v>
      </c>
      <c r="E1090" s="38" t="s">
        <v>541</v>
      </c>
      <c r="F1090" s="44">
        <v>760000</v>
      </c>
      <c r="G1090" s="42">
        <f>IF($C1090="РОССИЯ",IF(E1090&gt;2018,ROUND(F1090/120*20,2),ROUND(F1090/118*18,2)),IF(C1090="","Ошибка (нет страны рег.)",0))</f>
        <v>126666.67</v>
      </c>
      <c r="H1090" s="42"/>
      <c r="I1090" s="42"/>
      <c r="J1090" s="5"/>
      <c r="K1090" s="5"/>
      <c r="L1090" s="5"/>
      <c r="M1090" s="5"/>
    </row>
    <row r="1091" spans="1:13" s="19" customFormat="1" x14ac:dyDescent="0.2">
      <c r="A1091" s="38">
        <v>1090</v>
      </c>
      <c r="B1091" s="39" t="s">
        <v>1148</v>
      </c>
      <c r="C1091" s="39" t="s">
        <v>480</v>
      </c>
      <c r="D1091" s="40">
        <v>44740</v>
      </c>
      <c r="E1091" s="38" t="s">
        <v>541</v>
      </c>
      <c r="F1091" s="44">
        <v>404893.96</v>
      </c>
      <c r="G1091" s="42">
        <f>IF($C1091="РОССИЯ",IF(E1091&gt;2018,ROUND(F1091/120*20,2),ROUND(F1091/118*18,2)),IF(C1091="","Ошибка (нет страны рег.)",0))</f>
        <v>67482.33</v>
      </c>
      <c r="H1091" s="42"/>
      <c r="I1091" s="42"/>
      <c r="J1091" s="5"/>
      <c r="K1091" s="5"/>
      <c r="L1091" s="5"/>
      <c r="M1091" s="5"/>
    </row>
    <row r="1092" spans="1:13" s="19" customFormat="1" x14ac:dyDescent="0.2">
      <c r="A1092" s="20">
        <v>1091</v>
      </c>
      <c r="B1092" s="21" t="s">
        <v>424</v>
      </c>
      <c r="C1092" s="21" t="s">
        <v>480</v>
      </c>
      <c r="D1092" s="22"/>
      <c r="E1092" s="20"/>
      <c r="F1092" s="26">
        <v>367.13</v>
      </c>
      <c r="G1092" s="24">
        <f>G1093</f>
        <v>61.19</v>
      </c>
      <c r="H1092" s="24">
        <v>61.2</v>
      </c>
      <c r="I1092" s="24">
        <f t="shared" si="25"/>
        <v>-1.0000000000005116E-2</v>
      </c>
      <c r="J1092" s="5"/>
      <c r="K1092" s="5"/>
      <c r="L1092" s="5"/>
      <c r="M1092" s="5"/>
    </row>
    <row r="1093" spans="1:13" s="19" customFormat="1" x14ac:dyDescent="0.2">
      <c r="A1093" s="33">
        <v>1092</v>
      </c>
      <c r="B1093" s="34" t="s">
        <v>425</v>
      </c>
      <c r="C1093" s="34" t="s">
        <v>480</v>
      </c>
      <c r="D1093" s="35"/>
      <c r="E1093" s="33"/>
      <c r="F1093" s="36">
        <v>367.13</v>
      </c>
      <c r="G1093" s="37">
        <f>G1094</f>
        <v>61.19</v>
      </c>
      <c r="H1093" s="37">
        <v>0</v>
      </c>
      <c r="I1093" s="37"/>
      <c r="J1093" s="5"/>
      <c r="K1093" s="5"/>
      <c r="L1093" s="5"/>
      <c r="M1093" s="5"/>
    </row>
    <row r="1094" spans="1:13" s="19" customFormat="1" x14ac:dyDescent="0.2">
      <c r="A1094" s="38">
        <v>1093</v>
      </c>
      <c r="B1094" s="39" t="s">
        <v>1149</v>
      </c>
      <c r="C1094" s="39" t="s">
        <v>480</v>
      </c>
      <c r="D1094" s="40">
        <v>44060</v>
      </c>
      <c r="E1094" s="38" t="s">
        <v>533</v>
      </c>
      <c r="F1094" s="41">
        <v>367.13</v>
      </c>
      <c r="G1094" s="42">
        <f>IF($C1094="РОССИЯ",IF(E1094&gt;2018,ROUND(F1094/120*20,2),ROUND(F1094/118*18,2)),IF(C1094="","Ошибка (нет страны рег.)",0))</f>
        <v>61.19</v>
      </c>
      <c r="H1094" s="42"/>
      <c r="I1094" s="42"/>
      <c r="J1094" s="5"/>
      <c r="K1094" s="5"/>
      <c r="L1094" s="5"/>
      <c r="M1094" s="5"/>
    </row>
    <row r="1095" spans="1:13" s="19" customFormat="1" x14ac:dyDescent="0.2">
      <c r="A1095" s="20">
        <v>1094</v>
      </c>
      <c r="B1095" s="21" t="s">
        <v>426</v>
      </c>
      <c r="C1095" s="21" t="s">
        <v>480</v>
      </c>
      <c r="D1095" s="22"/>
      <c r="E1095" s="20"/>
      <c r="F1095" s="26">
        <v>0.01</v>
      </c>
      <c r="G1095" s="24">
        <f>G1096</f>
        <v>0</v>
      </c>
      <c r="H1095" s="24">
        <v>0</v>
      </c>
      <c r="I1095" s="24">
        <f t="shared" si="25"/>
        <v>0</v>
      </c>
      <c r="J1095" s="5"/>
      <c r="K1095" s="5"/>
      <c r="L1095" s="5"/>
      <c r="M1095" s="5"/>
    </row>
    <row r="1096" spans="1:13" s="19" customFormat="1" x14ac:dyDescent="0.2">
      <c r="A1096" s="33">
        <v>1095</v>
      </c>
      <c r="B1096" s="34" t="s">
        <v>427</v>
      </c>
      <c r="C1096" s="34" t="s">
        <v>480</v>
      </c>
      <c r="D1096" s="35"/>
      <c r="E1096" s="33"/>
      <c r="F1096" s="36">
        <v>0.01</v>
      </c>
      <c r="G1096" s="37">
        <f>G1097</f>
        <v>0</v>
      </c>
      <c r="H1096" s="37">
        <v>0</v>
      </c>
      <c r="I1096" s="37"/>
      <c r="J1096" s="5"/>
      <c r="K1096" s="5"/>
      <c r="L1096" s="5"/>
      <c r="M1096" s="5"/>
    </row>
    <row r="1097" spans="1:13" s="19" customFormat="1" x14ac:dyDescent="0.2">
      <c r="A1097" s="38">
        <v>1096</v>
      </c>
      <c r="B1097" s="39" t="s">
        <v>1150</v>
      </c>
      <c r="C1097" s="39" t="s">
        <v>480</v>
      </c>
      <c r="D1097" s="40">
        <v>44330</v>
      </c>
      <c r="E1097" s="38" t="s">
        <v>531</v>
      </c>
      <c r="F1097" s="41">
        <v>0.01</v>
      </c>
      <c r="G1097" s="42">
        <f>IF($C1097="РОССИЯ",IF(E1097&gt;2018,ROUND(F1097/120*20,2),ROUND(F1097/118*18,2)),IF(C1097="","Ошибка (нет страны рег.)",0))</f>
        <v>0</v>
      </c>
      <c r="H1097" s="42"/>
      <c r="I1097" s="42"/>
      <c r="J1097" s="5"/>
      <c r="K1097" s="5"/>
      <c r="L1097" s="5"/>
      <c r="M1097" s="5"/>
    </row>
    <row r="1098" spans="1:13" s="19" customFormat="1" x14ac:dyDescent="0.2">
      <c r="A1098" s="20">
        <v>1097</v>
      </c>
      <c r="B1098" s="21" t="s">
        <v>428</v>
      </c>
      <c r="C1098" s="21" t="s">
        <v>480</v>
      </c>
      <c r="D1098" s="22"/>
      <c r="E1098" s="20"/>
      <c r="F1098" s="23">
        <v>2201.62</v>
      </c>
      <c r="G1098" s="24">
        <f>G1099</f>
        <v>366.94</v>
      </c>
      <c r="H1098" s="24">
        <v>366.94</v>
      </c>
      <c r="I1098" s="24">
        <f t="shared" si="25"/>
        <v>0</v>
      </c>
      <c r="J1098" s="5"/>
      <c r="K1098" s="5"/>
      <c r="L1098" s="5"/>
      <c r="M1098" s="5"/>
    </row>
    <row r="1099" spans="1:13" s="19" customFormat="1" x14ac:dyDescent="0.2">
      <c r="A1099" s="33">
        <v>1098</v>
      </c>
      <c r="B1099" s="34" t="s">
        <v>429</v>
      </c>
      <c r="C1099" s="34" t="s">
        <v>480</v>
      </c>
      <c r="D1099" s="35"/>
      <c r="E1099" s="33"/>
      <c r="F1099" s="43">
        <v>2201.62</v>
      </c>
      <c r="G1099" s="37">
        <f>G1100</f>
        <v>366.94</v>
      </c>
      <c r="H1099" s="37">
        <v>0</v>
      </c>
      <c r="I1099" s="37"/>
      <c r="J1099" s="5"/>
      <c r="K1099" s="5"/>
      <c r="L1099" s="5"/>
      <c r="M1099" s="5"/>
    </row>
    <row r="1100" spans="1:13" s="19" customFormat="1" x14ac:dyDescent="0.2">
      <c r="A1100" s="38">
        <v>1099</v>
      </c>
      <c r="B1100" s="39" t="s">
        <v>1151</v>
      </c>
      <c r="C1100" s="39" t="s">
        <v>480</v>
      </c>
      <c r="D1100" s="40">
        <v>43914</v>
      </c>
      <c r="E1100" s="38" t="s">
        <v>533</v>
      </c>
      <c r="F1100" s="44">
        <v>2201.62</v>
      </c>
      <c r="G1100" s="42">
        <f>IF($C1100="РОССИЯ",IF(E1100&gt;2018,ROUND(F1100/120*20,2),ROUND(F1100/118*18,2)),IF(C1100="","Ошибка (нет страны рег.)",0))</f>
        <v>366.94</v>
      </c>
      <c r="H1100" s="42"/>
      <c r="I1100" s="42"/>
      <c r="J1100" s="5"/>
      <c r="K1100" s="5"/>
      <c r="L1100" s="5"/>
      <c r="M1100" s="5"/>
    </row>
    <row r="1101" spans="1:13" s="19" customFormat="1" x14ac:dyDescent="0.2">
      <c r="A1101" s="20">
        <v>1100</v>
      </c>
      <c r="B1101" s="21" t="s">
        <v>430</v>
      </c>
      <c r="C1101" s="21" t="s">
        <v>480</v>
      </c>
      <c r="D1101" s="22"/>
      <c r="E1101" s="20"/>
      <c r="F1101" s="26">
        <v>0.88</v>
      </c>
      <c r="G1101" s="24">
        <f>G1102</f>
        <v>0.15</v>
      </c>
      <c r="H1101" s="24">
        <v>0.16</v>
      </c>
      <c r="I1101" s="24">
        <f t="shared" si="25"/>
        <v>-1.0000000000000009E-2</v>
      </c>
      <c r="J1101" s="5"/>
      <c r="K1101" s="5"/>
      <c r="L1101" s="5"/>
      <c r="M1101" s="5"/>
    </row>
    <row r="1102" spans="1:13" s="19" customFormat="1" x14ac:dyDescent="0.2">
      <c r="A1102" s="33">
        <v>1101</v>
      </c>
      <c r="B1102" s="34" t="s">
        <v>1152</v>
      </c>
      <c r="C1102" s="34" t="s">
        <v>480</v>
      </c>
      <c r="D1102" s="35"/>
      <c r="E1102" s="33"/>
      <c r="F1102" s="36">
        <v>0.88</v>
      </c>
      <c r="G1102" s="37">
        <f>G1103</f>
        <v>0.15</v>
      </c>
      <c r="H1102" s="37">
        <v>0</v>
      </c>
      <c r="I1102" s="37"/>
      <c r="J1102" s="5"/>
      <c r="K1102" s="5"/>
      <c r="L1102" s="5"/>
      <c r="M1102" s="5"/>
    </row>
    <row r="1103" spans="1:13" s="19" customFormat="1" x14ac:dyDescent="0.2">
      <c r="A1103" s="38">
        <v>1102</v>
      </c>
      <c r="B1103" s="39" t="s">
        <v>1153</v>
      </c>
      <c r="C1103" s="39" t="s">
        <v>480</v>
      </c>
      <c r="D1103" s="40">
        <v>44729</v>
      </c>
      <c r="E1103" s="38" t="s">
        <v>541</v>
      </c>
      <c r="F1103" s="41">
        <v>0.88</v>
      </c>
      <c r="G1103" s="42">
        <f>IF($C1103="РОССИЯ",IF(E1103&gt;2018,ROUND(F1103/120*20,2),ROUND(F1103/118*18,2)),IF(C1103="","Ошибка (нет страны рег.)",0))</f>
        <v>0.15</v>
      </c>
      <c r="H1103" s="42"/>
      <c r="I1103" s="42"/>
      <c r="J1103" s="5"/>
      <c r="K1103" s="5"/>
      <c r="L1103" s="5"/>
      <c r="M1103" s="5"/>
    </row>
    <row r="1104" spans="1:13" s="19" customFormat="1" x14ac:dyDescent="0.2">
      <c r="A1104" s="20">
        <v>1103</v>
      </c>
      <c r="B1104" s="21" t="s">
        <v>431</v>
      </c>
      <c r="C1104" s="21" t="s">
        <v>480</v>
      </c>
      <c r="D1104" s="22"/>
      <c r="E1104" s="20"/>
      <c r="F1104" s="23">
        <v>2179520.5099999998</v>
      </c>
      <c r="G1104" s="24">
        <f>G1105</f>
        <v>363253.42000000004</v>
      </c>
      <c r="H1104" s="24">
        <v>363253.44</v>
      </c>
      <c r="I1104" s="24">
        <f t="shared" si="25"/>
        <v>-1.9999999960418791E-2</v>
      </c>
      <c r="J1104" s="5"/>
      <c r="K1104" s="5"/>
      <c r="L1104" s="5"/>
      <c r="M1104" s="5"/>
    </row>
    <row r="1105" spans="1:13" s="19" customFormat="1" x14ac:dyDescent="0.2">
      <c r="A1105" s="33">
        <v>1104</v>
      </c>
      <c r="B1105" s="34" t="s">
        <v>432</v>
      </c>
      <c r="C1105" s="34" t="s">
        <v>480</v>
      </c>
      <c r="D1105" s="35"/>
      <c r="E1105" s="33"/>
      <c r="F1105" s="43">
        <v>2179520.5099999998</v>
      </c>
      <c r="G1105" s="37">
        <f>SUM(G1106:G1107)</f>
        <v>363253.42000000004</v>
      </c>
      <c r="H1105" s="37">
        <v>0</v>
      </c>
      <c r="I1105" s="37"/>
      <c r="J1105" s="5"/>
      <c r="K1105" s="5"/>
      <c r="L1105" s="5"/>
      <c r="M1105" s="5"/>
    </row>
    <row r="1106" spans="1:13" s="19" customFormat="1" x14ac:dyDescent="0.2">
      <c r="A1106" s="38">
        <v>1105</v>
      </c>
      <c r="B1106" s="39" t="s">
        <v>1154</v>
      </c>
      <c r="C1106" s="39" t="s">
        <v>480</v>
      </c>
      <c r="D1106" s="40">
        <v>44575</v>
      </c>
      <c r="E1106" s="38" t="s">
        <v>541</v>
      </c>
      <c r="F1106" s="44">
        <v>90375.51</v>
      </c>
      <c r="G1106" s="42">
        <f>IF($C1106="РОССИЯ",IF(E1106&gt;2018,ROUND(F1106/120*20,2),ROUND(F1106/118*18,2)),IF(C1106="","Ошибка (нет страны рег.)",0))</f>
        <v>15062.59</v>
      </c>
      <c r="H1106" s="42"/>
      <c r="I1106" s="42"/>
      <c r="J1106" s="5"/>
      <c r="K1106" s="5"/>
      <c r="L1106" s="5"/>
      <c r="M1106" s="5"/>
    </row>
    <row r="1107" spans="1:13" s="19" customFormat="1" x14ac:dyDescent="0.2">
      <c r="A1107" s="38">
        <v>1106</v>
      </c>
      <c r="B1107" s="39" t="s">
        <v>1155</v>
      </c>
      <c r="C1107" s="39" t="s">
        <v>480</v>
      </c>
      <c r="D1107" s="40">
        <v>44711</v>
      </c>
      <c r="E1107" s="38" t="s">
        <v>541</v>
      </c>
      <c r="F1107" s="44">
        <v>2089145</v>
      </c>
      <c r="G1107" s="42">
        <f>IF($C1107="РОССИЯ",IF(E1107&gt;2018,ROUND(F1107/120*20,2),ROUND(F1107/118*18,2)),IF(C1107="","Ошибка (нет страны рег.)",0))</f>
        <v>348190.83</v>
      </c>
      <c r="H1107" s="42"/>
      <c r="I1107" s="42"/>
      <c r="J1107" s="5"/>
      <c r="K1107" s="5"/>
      <c r="L1107" s="5"/>
      <c r="M1107" s="5"/>
    </row>
    <row r="1108" spans="1:13" s="19" customFormat="1" x14ac:dyDescent="0.2">
      <c r="A1108" s="20">
        <v>1107</v>
      </c>
      <c r="B1108" s="21" t="s">
        <v>433</v>
      </c>
      <c r="C1108" s="21" t="s">
        <v>480</v>
      </c>
      <c r="D1108" s="22"/>
      <c r="E1108" s="20"/>
      <c r="F1108" s="23">
        <v>1000703</v>
      </c>
      <c r="G1108" s="24">
        <f>G1109+G1111</f>
        <v>166783.84000000003</v>
      </c>
      <c r="H1108" s="24">
        <v>166783.84</v>
      </c>
      <c r="I1108" s="24">
        <f t="shared" si="25"/>
        <v>0</v>
      </c>
      <c r="J1108" s="5"/>
      <c r="K1108" s="5"/>
      <c r="L1108" s="5"/>
      <c r="M1108" s="5"/>
    </row>
    <row r="1109" spans="1:13" s="19" customFormat="1" x14ac:dyDescent="0.2">
      <c r="A1109" s="33">
        <v>1108</v>
      </c>
      <c r="B1109" s="34" t="s">
        <v>434</v>
      </c>
      <c r="C1109" s="34" t="s">
        <v>480</v>
      </c>
      <c r="D1109" s="35"/>
      <c r="E1109" s="33"/>
      <c r="F1109" s="36">
        <v>703</v>
      </c>
      <c r="G1109" s="37">
        <f>G1110</f>
        <v>117.17</v>
      </c>
      <c r="H1109" s="37">
        <v>0</v>
      </c>
      <c r="I1109" s="37"/>
      <c r="J1109" s="5"/>
      <c r="K1109" s="5"/>
      <c r="L1109" s="5"/>
      <c r="M1109" s="5"/>
    </row>
    <row r="1110" spans="1:13" s="19" customFormat="1" x14ac:dyDescent="0.2">
      <c r="A1110" s="38">
        <v>1109</v>
      </c>
      <c r="B1110" s="39" t="s">
        <v>1156</v>
      </c>
      <c r="C1110" s="39" t="s">
        <v>480</v>
      </c>
      <c r="D1110" s="40">
        <v>44169</v>
      </c>
      <c r="E1110" s="38" t="s">
        <v>533</v>
      </c>
      <c r="F1110" s="41">
        <v>703</v>
      </c>
      <c r="G1110" s="42">
        <f>IF($C1110="РОССИЯ",IF(E1110&gt;2018,ROUND(F1110/120*20,2),ROUND(F1110/118*18,2)),IF(C1110="","Ошибка (нет страны рег.)",0))</f>
        <v>117.17</v>
      </c>
      <c r="H1110" s="42"/>
      <c r="I1110" s="42"/>
      <c r="J1110" s="5"/>
      <c r="K1110" s="5"/>
      <c r="L1110" s="5"/>
      <c r="M1110" s="5"/>
    </row>
    <row r="1111" spans="1:13" s="19" customFormat="1" x14ac:dyDescent="0.2">
      <c r="A1111" s="33">
        <v>1110</v>
      </c>
      <c r="B1111" s="34" t="s">
        <v>1157</v>
      </c>
      <c r="C1111" s="34" t="s">
        <v>480</v>
      </c>
      <c r="D1111" s="35"/>
      <c r="E1111" s="33"/>
      <c r="F1111" s="43">
        <v>1000000</v>
      </c>
      <c r="G1111" s="37">
        <f>G1112</f>
        <v>166666.67000000001</v>
      </c>
      <c r="H1111" s="37">
        <v>0</v>
      </c>
      <c r="I1111" s="37"/>
      <c r="J1111" s="5"/>
      <c r="K1111" s="5"/>
      <c r="L1111" s="5"/>
      <c r="M1111" s="5"/>
    </row>
    <row r="1112" spans="1:13" s="19" customFormat="1" x14ac:dyDescent="0.2">
      <c r="A1112" s="38">
        <v>1111</v>
      </c>
      <c r="B1112" s="39" t="s">
        <v>1158</v>
      </c>
      <c r="C1112" s="39" t="s">
        <v>480</v>
      </c>
      <c r="D1112" s="40">
        <v>44741</v>
      </c>
      <c r="E1112" s="38" t="s">
        <v>541</v>
      </c>
      <c r="F1112" s="44">
        <v>1000000</v>
      </c>
      <c r="G1112" s="42">
        <f>IF($C1112="РОССИЯ",IF(E1112&gt;2018,ROUND(F1112/120*20,2),ROUND(F1112/118*18,2)),IF(C1112="","Ошибка (нет страны рег.)",0))</f>
        <v>166666.67000000001</v>
      </c>
      <c r="H1112" s="42"/>
      <c r="I1112" s="42"/>
      <c r="J1112" s="5"/>
      <c r="K1112" s="5"/>
      <c r="L1112" s="5"/>
      <c r="M1112" s="5"/>
    </row>
    <row r="1113" spans="1:13" s="19" customFormat="1" x14ac:dyDescent="0.2">
      <c r="A1113" s="20">
        <v>1112</v>
      </c>
      <c r="B1113" s="21" t="s">
        <v>435</v>
      </c>
      <c r="C1113" s="21" t="s">
        <v>480</v>
      </c>
      <c r="D1113" s="22"/>
      <c r="E1113" s="20"/>
      <c r="F1113" s="23">
        <v>27509.4</v>
      </c>
      <c r="G1113" s="24">
        <f>G1114</f>
        <v>4584.8999999999996</v>
      </c>
      <c r="H1113" s="24">
        <v>4584.8999999999996</v>
      </c>
      <c r="I1113" s="24">
        <f t="shared" si="25"/>
        <v>0</v>
      </c>
      <c r="J1113" s="5"/>
      <c r="K1113" s="5"/>
      <c r="L1113" s="5"/>
      <c r="M1113" s="5"/>
    </row>
    <row r="1114" spans="1:13" s="19" customFormat="1" x14ac:dyDescent="0.2">
      <c r="A1114" s="33">
        <v>1113</v>
      </c>
      <c r="B1114" s="34" t="s">
        <v>436</v>
      </c>
      <c r="C1114" s="34" t="s">
        <v>480</v>
      </c>
      <c r="D1114" s="35"/>
      <c r="E1114" s="33"/>
      <c r="F1114" s="43">
        <v>27509.4</v>
      </c>
      <c r="G1114" s="37">
        <f>G1115</f>
        <v>4584.8999999999996</v>
      </c>
      <c r="H1114" s="37">
        <v>0</v>
      </c>
      <c r="I1114" s="37"/>
      <c r="J1114" s="5"/>
      <c r="K1114" s="5"/>
      <c r="L1114" s="5"/>
      <c r="M1114" s="5"/>
    </row>
    <row r="1115" spans="1:13" s="19" customFormat="1" x14ac:dyDescent="0.2">
      <c r="A1115" s="38">
        <v>1114</v>
      </c>
      <c r="B1115" s="39" t="s">
        <v>1159</v>
      </c>
      <c r="C1115" s="39" t="s">
        <v>480</v>
      </c>
      <c r="D1115" s="40">
        <v>43640</v>
      </c>
      <c r="E1115" s="38" t="s">
        <v>538</v>
      </c>
      <c r="F1115" s="44">
        <v>27509.4</v>
      </c>
      <c r="G1115" s="42">
        <f>IF($C1115="РОССИЯ",IF(E1115&gt;2018,ROUND(F1115/120*20,2),ROUND(F1115/118*18,2)),IF(C1115="","Ошибка (нет страны рег.)",0))</f>
        <v>4584.8999999999996</v>
      </c>
      <c r="H1115" s="42"/>
      <c r="I1115" s="42"/>
      <c r="J1115" s="5"/>
      <c r="K1115" s="5"/>
      <c r="L1115" s="5"/>
      <c r="M1115" s="5"/>
    </row>
    <row r="1116" spans="1:13" s="19" customFormat="1" x14ac:dyDescent="0.2">
      <c r="A1116" s="20">
        <v>1115</v>
      </c>
      <c r="B1116" s="21" t="s">
        <v>437</v>
      </c>
      <c r="C1116" s="21" t="s">
        <v>480</v>
      </c>
      <c r="D1116" s="22"/>
      <c r="E1116" s="20"/>
      <c r="F1116" s="23">
        <v>6341.29</v>
      </c>
      <c r="G1116" s="24">
        <f>G1117</f>
        <v>1056.8800000000001</v>
      </c>
      <c r="H1116" s="24">
        <v>1056.8800000000001</v>
      </c>
      <c r="I1116" s="24">
        <f t="shared" si="25"/>
        <v>0</v>
      </c>
      <c r="J1116" s="5"/>
      <c r="K1116" s="5"/>
      <c r="L1116" s="5"/>
      <c r="M1116" s="5"/>
    </row>
    <row r="1117" spans="1:13" s="19" customFormat="1" x14ac:dyDescent="0.2">
      <c r="A1117" s="33">
        <v>1116</v>
      </c>
      <c r="B1117" s="34" t="s">
        <v>61</v>
      </c>
      <c r="C1117" s="34" t="s">
        <v>480</v>
      </c>
      <c r="D1117" s="35"/>
      <c r="E1117" s="33"/>
      <c r="F1117" s="43">
        <v>6341.29</v>
      </c>
      <c r="G1117" s="37">
        <f>G1118</f>
        <v>1056.8800000000001</v>
      </c>
      <c r="H1117" s="37">
        <v>0</v>
      </c>
      <c r="I1117" s="37"/>
      <c r="J1117" s="5"/>
      <c r="K1117" s="5"/>
      <c r="L1117" s="5"/>
      <c r="M1117" s="5"/>
    </row>
    <row r="1118" spans="1:13" s="19" customFormat="1" x14ac:dyDescent="0.2">
      <c r="A1118" s="38">
        <v>1117</v>
      </c>
      <c r="B1118" s="39" t="s">
        <v>1160</v>
      </c>
      <c r="C1118" s="39" t="s">
        <v>480</v>
      </c>
      <c r="D1118" s="40">
        <v>43661</v>
      </c>
      <c r="E1118" s="38" t="s">
        <v>538</v>
      </c>
      <c r="F1118" s="44">
        <v>6341.29</v>
      </c>
      <c r="G1118" s="42">
        <f>IF($C1118="РОССИЯ",IF(E1118&gt;2018,ROUND(F1118/120*20,2),ROUND(F1118/118*18,2)),IF(C1118="","Ошибка (нет страны рег.)",0))</f>
        <v>1056.8800000000001</v>
      </c>
      <c r="H1118" s="42"/>
      <c r="I1118" s="42"/>
      <c r="J1118" s="5"/>
      <c r="K1118" s="5"/>
      <c r="L1118" s="5"/>
      <c r="M1118" s="5"/>
    </row>
    <row r="1119" spans="1:13" s="19" customFormat="1" x14ac:dyDescent="0.2">
      <c r="A1119" s="20">
        <v>1118</v>
      </c>
      <c r="B1119" s="21" t="s">
        <v>438</v>
      </c>
      <c r="C1119" s="21" t="s">
        <v>480</v>
      </c>
      <c r="D1119" s="22"/>
      <c r="E1119" s="20"/>
      <c r="F1119" s="26">
        <v>948</v>
      </c>
      <c r="G1119" s="24">
        <f>G1120</f>
        <v>158</v>
      </c>
      <c r="H1119" s="24">
        <v>158</v>
      </c>
      <c r="I1119" s="24">
        <f t="shared" si="25"/>
        <v>0</v>
      </c>
      <c r="J1119" s="5"/>
      <c r="K1119" s="5"/>
      <c r="L1119" s="5"/>
      <c r="M1119" s="5"/>
    </row>
    <row r="1120" spans="1:13" s="19" customFormat="1" x14ac:dyDescent="0.2">
      <c r="A1120" s="33">
        <v>1119</v>
      </c>
      <c r="B1120" s="34" t="s">
        <v>439</v>
      </c>
      <c r="C1120" s="34" t="s">
        <v>480</v>
      </c>
      <c r="D1120" s="35"/>
      <c r="E1120" s="33"/>
      <c r="F1120" s="36">
        <v>948</v>
      </c>
      <c r="G1120" s="37">
        <f>G1121</f>
        <v>158</v>
      </c>
      <c r="H1120" s="37">
        <v>0</v>
      </c>
      <c r="I1120" s="37"/>
      <c r="J1120" s="5"/>
      <c r="K1120" s="5"/>
      <c r="L1120" s="5"/>
      <c r="M1120" s="5"/>
    </row>
    <row r="1121" spans="1:13" s="19" customFormat="1" x14ac:dyDescent="0.2">
      <c r="A1121" s="38">
        <v>1120</v>
      </c>
      <c r="B1121" s="39" t="s">
        <v>1161</v>
      </c>
      <c r="C1121" s="39" t="s">
        <v>480</v>
      </c>
      <c r="D1121" s="40">
        <v>44447</v>
      </c>
      <c r="E1121" s="38" t="s">
        <v>531</v>
      </c>
      <c r="F1121" s="41">
        <v>948</v>
      </c>
      <c r="G1121" s="42">
        <f>IF($C1121="РОССИЯ",IF(E1121&gt;2018,ROUND(F1121/120*20,2),ROUND(F1121/118*18,2)),IF(C1121="","Ошибка (нет страны рег.)",0))</f>
        <v>158</v>
      </c>
      <c r="H1121" s="42"/>
      <c r="I1121" s="42"/>
      <c r="J1121" s="5"/>
      <c r="K1121" s="5"/>
      <c r="L1121" s="5"/>
      <c r="M1121" s="5"/>
    </row>
    <row r="1122" spans="1:13" s="19" customFormat="1" x14ac:dyDescent="0.2">
      <c r="A1122" s="20">
        <v>1121</v>
      </c>
      <c r="B1122" s="21" t="s">
        <v>440</v>
      </c>
      <c r="C1122" s="21" t="s">
        <v>480</v>
      </c>
      <c r="D1122" s="22"/>
      <c r="E1122" s="20"/>
      <c r="F1122" s="26">
        <v>1.26</v>
      </c>
      <c r="G1122" s="24">
        <f>G1123</f>
        <v>0.21</v>
      </c>
      <c r="H1122" s="24">
        <v>0.22</v>
      </c>
      <c r="I1122" s="24">
        <f t="shared" si="25"/>
        <v>-1.0000000000000009E-2</v>
      </c>
      <c r="J1122" s="5"/>
      <c r="K1122" s="5"/>
      <c r="L1122" s="5"/>
      <c r="M1122" s="5"/>
    </row>
    <row r="1123" spans="1:13" s="19" customFormat="1" x14ac:dyDescent="0.2">
      <c r="A1123" s="33">
        <v>1122</v>
      </c>
      <c r="B1123" s="34" t="s">
        <v>441</v>
      </c>
      <c r="C1123" s="34" t="s">
        <v>480</v>
      </c>
      <c r="D1123" s="35"/>
      <c r="E1123" s="33"/>
      <c r="F1123" s="36">
        <v>1.26</v>
      </c>
      <c r="G1123" s="37">
        <f>G1124</f>
        <v>0.21</v>
      </c>
      <c r="H1123" s="37">
        <v>0</v>
      </c>
      <c r="I1123" s="37"/>
      <c r="J1123" s="5"/>
      <c r="K1123" s="5"/>
      <c r="L1123" s="5"/>
      <c r="M1123" s="5"/>
    </row>
    <row r="1124" spans="1:13" s="19" customFormat="1" x14ac:dyDescent="0.2">
      <c r="A1124" s="38">
        <v>1123</v>
      </c>
      <c r="B1124" s="39" t="s">
        <v>1162</v>
      </c>
      <c r="C1124" s="39" t="s">
        <v>480</v>
      </c>
      <c r="D1124" s="40">
        <v>43860</v>
      </c>
      <c r="E1124" s="38" t="s">
        <v>533</v>
      </c>
      <c r="F1124" s="41">
        <v>1.26</v>
      </c>
      <c r="G1124" s="42">
        <f>IF($C1124="РОССИЯ",IF(E1124&gt;2018,ROUND(F1124/120*20,2),ROUND(F1124/118*18,2)),IF(C1124="","Ошибка (нет страны рег.)",0))</f>
        <v>0.21</v>
      </c>
      <c r="H1124" s="42"/>
      <c r="I1124" s="42"/>
      <c r="J1124" s="5"/>
      <c r="K1124" s="5"/>
      <c r="L1124" s="5"/>
      <c r="M1124" s="5"/>
    </row>
    <row r="1125" spans="1:13" s="19" customFormat="1" x14ac:dyDescent="0.2">
      <c r="A1125" s="20">
        <v>1124</v>
      </c>
      <c r="B1125" s="21" t="s">
        <v>442</v>
      </c>
      <c r="C1125" s="21" t="s">
        <v>480</v>
      </c>
      <c r="D1125" s="22"/>
      <c r="E1125" s="20"/>
      <c r="F1125" s="23">
        <v>34803.599999999999</v>
      </c>
      <c r="G1125" s="24">
        <f>G1126</f>
        <v>5800.6</v>
      </c>
      <c r="H1125" s="24">
        <v>5800.6</v>
      </c>
      <c r="I1125" s="24">
        <f t="shared" si="25"/>
        <v>0</v>
      </c>
      <c r="J1125" s="5"/>
      <c r="K1125" s="5"/>
      <c r="L1125" s="5"/>
      <c r="M1125" s="5"/>
    </row>
    <row r="1126" spans="1:13" s="19" customFormat="1" x14ac:dyDescent="0.2">
      <c r="A1126" s="33">
        <v>1125</v>
      </c>
      <c r="B1126" s="34" t="s">
        <v>505</v>
      </c>
      <c r="C1126" s="34" t="s">
        <v>480</v>
      </c>
      <c r="D1126" s="35"/>
      <c r="E1126" s="33"/>
      <c r="F1126" s="43">
        <v>34803.599999999999</v>
      </c>
      <c r="G1126" s="37">
        <f>G1127</f>
        <v>5800.6</v>
      </c>
      <c r="H1126" s="37">
        <v>0</v>
      </c>
      <c r="I1126" s="37"/>
      <c r="J1126" s="5"/>
      <c r="K1126" s="5"/>
      <c r="L1126" s="5"/>
      <c r="M1126" s="5"/>
    </row>
    <row r="1127" spans="1:13" s="19" customFormat="1" x14ac:dyDescent="0.2">
      <c r="A1127" s="38">
        <v>1126</v>
      </c>
      <c r="B1127" s="39" t="s">
        <v>1163</v>
      </c>
      <c r="C1127" s="39" t="s">
        <v>480</v>
      </c>
      <c r="D1127" s="40">
        <v>44728</v>
      </c>
      <c r="E1127" s="38" t="s">
        <v>541</v>
      </c>
      <c r="F1127" s="44">
        <v>34803.599999999999</v>
      </c>
      <c r="G1127" s="42">
        <f>IF($C1127="РОССИЯ",IF(E1127&gt;2018,ROUND(F1127/120*20,2),ROUND(F1127/118*18,2)),IF(C1127="","Ошибка (нет страны рег.)",0))</f>
        <v>5800.6</v>
      </c>
      <c r="H1127" s="42"/>
      <c r="I1127" s="42"/>
      <c r="J1127" s="5"/>
      <c r="K1127" s="5"/>
      <c r="L1127" s="5"/>
      <c r="M1127" s="5"/>
    </row>
    <row r="1128" spans="1:13" s="19" customFormat="1" x14ac:dyDescent="0.2">
      <c r="A1128" s="20">
        <v>1127</v>
      </c>
      <c r="B1128" s="21" t="s">
        <v>443</v>
      </c>
      <c r="C1128" s="21" t="s">
        <v>480</v>
      </c>
      <c r="D1128" s="22"/>
      <c r="E1128" s="20"/>
      <c r="F1128" s="26">
        <v>9.94</v>
      </c>
      <c r="G1128" s="24">
        <f>G1129</f>
        <v>1.66</v>
      </c>
      <c r="H1128" s="24">
        <v>1.66</v>
      </c>
      <c r="I1128" s="24">
        <f t="shared" si="25"/>
        <v>0</v>
      </c>
      <c r="J1128" s="5"/>
      <c r="K1128" s="5"/>
      <c r="L1128" s="5"/>
      <c r="M1128" s="5"/>
    </row>
    <row r="1129" spans="1:13" s="19" customFormat="1" x14ac:dyDescent="0.2">
      <c r="A1129" s="33">
        <v>1128</v>
      </c>
      <c r="B1129" s="34" t="s">
        <v>444</v>
      </c>
      <c r="C1129" s="34" t="s">
        <v>480</v>
      </c>
      <c r="D1129" s="35"/>
      <c r="E1129" s="33"/>
      <c r="F1129" s="36">
        <v>9.94</v>
      </c>
      <c r="G1129" s="37">
        <f>G1130</f>
        <v>1.66</v>
      </c>
      <c r="H1129" s="37">
        <v>0</v>
      </c>
      <c r="I1129" s="37"/>
      <c r="J1129" s="5"/>
      <c r="K1129" s="5"/>
      <c r="L1129" s="5"/>
      <c r="M1129" s="5"/>
    </row>
    <row r="1130" spans="1:13" s="19" customFormat="1" x14ac:dyDescent="0.2">
      <c r="A1130" s="38">
        <v>1129</v>
      </c>
      <c r="B1130" s="39" t="s">
        <v>1164</v>
      </c>
      <c r="C1130" s="39" t="s">
        <v>480</v>
      </c>
      <c r="D1130" s="40">
        <v>44371</v>
      </c>
      <c r="E1130" s="38" t="s">
        <v>531</v>
      </c>
      <c r="F1130" s="41">
        <v>9.94</v>
      </c>
      <c r="G1130" s="42">
        <f>IF($C1130="РОССИЯ",IF(E1130&gt;2018,ROUND(F1130/120*20,2),ROUND(F1130/118*18,2)),IF(C1130="","Ошибка (нет страны рег.)",0))</f>
        <v>1.66</v>
      </c>
      <c r="H1130" s="42"/>
      <c r="I1130" s="42"/>
      <c r="J1130" s="5"/>
      <c r="K1130" s="5"/>
      <c r="L1130" s="5"/>
      <c r="M1130" s="5"/>
    </row>
    <row r="1131" spans="1:13" s="19" customFormat="1" x14ac:dyDescent="0.2">
      <c r="A1131" s="20">
        <v>1130</v>
      </c>
      <c r="B1131" s="21" t="s">
        <v>445</v>
      </c>
      <c r="C1131" s="21" t="s">
        <v>480</v>
      </c>
      <c r="D1131" s="22"/>
      <c r="E1131" s="20"/>
      <c r="F1131" s="23">
        <v>28076.66</v>
      </c>
      <c r="G1131" s="24">
        <f>G1132+G1134</f>
        <v>4679.45</v>
      </c>
      <c r="H1131" s="24">
        <v>4679.45</v>
      </c>
      <c r="I1131" s="24">
        <f t="shared" si="25"/>
        <v>0</v>
      </c>
      <c r="J1131" s="5"/>
      <c r="K1131" s="5"/>
      <c r="L1131" s="5"/>
      <c r="M1131" s="5"/>
    </row>
    <row r="1132" spans="1:13" s="19" customFormat="1" x14ac:dyDescent="0.2">
      <c r="A1132" s="33">
        <v>1131</v>
      </c>
      <c r="B1132" s="34" t="s">
        <v>446</v>
      </c>
      <c r="C1132" s="34" t="s">
        <v>480</v>
      </c>
      <c r="D1132" s="35"/>
      <c r="E1132" s="33"/>
      <c r="F1132" s="43">
        <v>11249.86</v>
      </c>
      <c r="G1132" s="37">
        <f>G1133</f>
        <v>1874.98</v>
      </c>
      <c r="H1132" s="37">
        <v>0</v>
      </c>
      <c r="I1132" s="37"/>
      <c r="J1132" s="5"/>
      <c r="K1132" s="5"/>
      <c r="L1132" s="5"/>
      <c r="M1132" s="5"/>
    </row>
    <row r="1133" spans="1:13" s="19" customFormat="1" x14ac:dyDescent="0.2">
      <c r="A1133" s="38">
        <v>1132</v>
      </c>
      <c r="B1133" s="39" t="s">
        <v>1165</v>
      </c>
      <c r="C1133" s="39" t="s">
        <v>480</v>
      </c>
      <c r="D1133" s="40">
        <v>44330</v>
      </c>
      <c r="E1133" s="38" t="s">
        <v>531</v>
      </c>
      <c r="F1133" s="44">
        <v>11249.86</v>
      </c>
      <c r="G1133" s="42">
        <f>IF($C1133="РОССИЯ",IF(E1133&gt;2018,ROUND(F1133/120*20,2),ROUND(F1133/118*18,2)),IF(C1133="","Ошибка (нет страны рег.)",0))</f>
        <v>1874.98</v>
      </c>
      <c r="H1133" s="42"/>
      <c r="I1133" s="42"/>
      <c r="J1133" s="5"/>
      <c r="K1133" s="5"/>
      <c r="L1133" s="5"/>
      <c r="M1133" s="5"/>
    </row>
    <row r="1134" spans="1:13" s="19" customFormat="1" x14ac:dyDescent="0.2">
      <c r="A1134" s="33">
        <v>1133</v>
      </c>
      <c r="B1134" s="34" t="s">
        <v>447</v>
      </c>
      <c r="C1134" s="34" t="s">
        <v>480</v>
      </c>
      <c r="D1134" s="35"/>
      <c r="E1134" s="33"/>
      <c r="F1134" s="43">
        <v>16826.8</v>
      </c>
      <c r="G1134" s="37">
        <f>G1135</f>
        <v>2804.47</v>
      </c>
      <c r="H1134" s="37">
        <v>0</v>
      </c>
      <c r="I1134" s="37"/>
      <c r="J1134" s="5"/>
      <c r="K1134" s="5"/>
      <c r="L1134" s="5"/>
      <c r="M1134" s="5"/>
    </row>
    <row r="1135" spans="1:13" s="19" customFormat="1" x14ac:dyDescent="0.2">
      <c r="A1135" s="38">
        <v>1134</v>
      </c>
      <c r="B1135" s="39" t="s">
        <v>1166</v>
      </c>
      <c r="C1135" s="39" t="s">
        <v>480</v>
      </c>
      <c r="D1135" s="40">
        <v>44281</v>
      </c>
      <c r="E1135" s="38" t="s">
        <v>531</v>
      </c>
      <c r="F1135" s="44">
        <v>16826.8</v>
      </c>
      <c r="G1135" s="42">
        <f>IF($C1135="РОССИЯ",IF(E1135&gt;2018,ROUND(F1135/120*20,2),ROUND(F1135/118*18,2)),IF(C1135="","Ошибка (нет страны рег.)",0))</f>
        <v>2804.47</v>
      </c>
      <c r="H1135" s="42"/>
      <c r="I1135" s="42"/>
      <c r="J1135" s="5"/>
      <c r="K1135" s="5"/>
      <c r="L1135" s="5"/>
      <c r="M1135" s="5"/>
    </row>
    <row r="1136" spans="1:13" s="19" customFormat="1" x14ac:dyDescent="0.2">
      <c r="A1136" s="20">
        <v>1135</v>
      </c>
      <c r="B1136" s="21" t="s">
        <v>448</v>
      </c>
      <c r="C1136" s="21" t="s">
        <v>480</v>
      </c>
      <c r="D1136" s="22"/>
      <c r="E1136" s="20"/>
      <c r="F1136" s="26">
        <v>662.6</v>
      </c>
      <c r="G1136" s="24">
        <f>G1137</f>
        <v>110.43</v>
      </c>
      <c r="H1136" s="24">
        <v>110.43</v>
      </c>
      <c r="I1136" s="24">
        <f t="shared" si="25"/>
        <v>0</v>
      </c>
      <c r="J1136" s="5"/>
      <c r="K1136" s="5"/>
      <c r="L1136" s="5"/>
      <c r="M1136" s="5"/>
    </row>
    <row r="1137" spans="1:13" s="19" customFormat="1" x14ac:dyDescent="0.2">
      <c r="A1137" s="33">
        <v>1136</v>
      </c>
      <c r="B1137" s="34" t="s">
        <v>449</v>
      </c>
      <c r="C1137" s="34" t="s">
        <v>480</v>
      </c>
      <c r="D1137" s="35"/>
      <c r="E1137" s="33"/>
      <c r="F1137" s="36">
        <v>662.6</v>
      </c>
      <c r="G1137" s="37">
        <f>G1138</f>
        <v>110.43</v>
      </c>
      <c r="H1137" s="37">
        <v>0</v>
      </c>
      <c r="I1137" s="37"/>
      <c r="J1137" s="5"/>
      <c r="K1137" s="5"/>
      <c r="L1137" s="5"/>
      <c r="M1137" s="5"/>
    </row>
    <row r="1138" spans="1:13" s="19" customFormat="1" x14ac:dyDescent="0.2">
      <c r="A1138" s="38">
        <v>1137</v>
      </c>
      <c r="B1138" s="39" t="s">
        <v>1167</v>
      </c>
      <c r="C1138" s="39" t="s">
        <v>480</v>
      </c>
      <c r="D1138" s="40">
        <v>44538</v>
      </c>
      <c r="E1138" s="38" t="s">
        <v>531</v>
      </c>
      <c r="F1138" s="41">
        <v>662.6</v>
      </c>
      <c r="G1138" s="42">
        <f>IF($C1138="РОССИЯ",IF(E1138&gt;2018,ROUND(F1138/120*20,2),ROUND(F1138/118*18,2)),IF(C1138="","Ошибка (нет страны рег.)",0))</f>
        <v>110.43</v>
      </c>
      <c r="H1138" s="42"/>
      <c r="I1138" s="42"/>
      <c r="J1138" s="5"/>
      <c r="K1138" s="5"/>
      <c r="L1138" s="5"/>
      <c r="M1138" s="5"/>
    </row>
    <row r="1139" spans="1:13" s="19" customFormat="1" x14ac:dyDescent="0.2">
      <c r="A1139" s="20">
        <v>1138</v>
      </c>
      <c r="B1139" s="21" t="s">
        <v>450</v>
      </c>
      <c r="C1139" s="21" t="s">
        <v>480</v>
      </c>
      <c r="D1139" s="22"/>
      <c r="E1139" s="20"/>
      <c r="F1139" s="23">
        <v>7656.81</v>
      </c>
      <c r="G1139" s="24">
        <f>G1140</f>
        <v>1276.1400000000001</v>
      </c>
      <c r="H1139" s="24">
        <v>1276.1300000000001</v>
      </c>
      <c r="I1139" s="24">
        <f t="shared" si="25"/>
        <v>9.9999999999909051E-3</v>
      </c>
      <c r="J1139" s="5"/>
      <c r="K1139" s="5"/>
      <c r="L1139" s="5"/>
      <c r="M1139" s="5"/>
    </row>
    <row r="1140" spans="1:13" s="19" customFormat="1" x14ac:dyDescent="0.2">
      <c r="A1140" s="33">
        <v>1139</v>
      </c>
      <c r="B1140" s="34" t="s">
        <v>451</v>
      </c>
      <c r="C1140" s="34" t="s">
        <v>480</v>
      </c>
      <c r="D1140" s="35"/>
      <c r="E1140" s="33"/>
      <c r="F1140" s="43">
        <v>7656.81</v>
      </c>
      <c r="G1140" s="37">
        <f>G1141</f>
        <v>1276.1400000000001</v>
      </c>
      <c r="H1140" s="37">
        <v>0</v>
      </c>
      <c r="I1140" s="37"/>
      <c r="J1140" s="5"/>
      <c r="K1140" s="5"/>
      <c r="L1140" s="5"/>
      <c r="M1140" s="5"/>
    </row>
    <row r="1141" spans="1:13" s="19" customFormat="1" x14ac:dyDescent="0.2">
      <c r="A1141" s="38">
        <v>1140</v>
      </c>
      <c r="B1141" s="39" t="s">
        <v>1168</v>
      </c>
      <c r="C1141" s="39" t="s">
        <v>480</v>
      </c>
      <c r="D1141" s="40">
        <v>44033</v>
      </c>
      <c r="E1141" s="38" t="s">
        <v>533</v>
      </c>
      <c r="F1141" s="44">
        <v>7656.81</v>
      </c>
      <c r="G1141" s="42">
        <f>IF($C1141="РОССИЯ",IF(E1141&gt;2018,ROUND(F1141/120*20,2),ROUND(F1141/118*18,2)),IF(C1141="","Ошибка (нет страны рег.)",0))</f>
        <v>1276.1400000000001</v>
      </c>
      <c r="H1141" s="42"/>
      <c r="I1141" s="42"/>
      <c r="J1141" s="5"/>
      <c r="K1141" s="5"/>
      <c r="L1141" s="5"/>
      <c r="M1141" s="5"/>
    </row>
    <row r="1142" spans="1:13" s="19" customFormat="1" x14ac:dyDescent="0.2">
      <c r="A1142" s="20">
        <v>1141</v>
      </c>
      <c r="B1142" s="21" t="s">
        <v>452</v>
      </c>
      <c r="C1142" s="21" t="s">
        <v>480</v>
      </c>
      <c r="D1142" s="22"/>
      <c r="E1142" s="20"/>
      <c r="F1142" s="23">
        <v>397168.08</v>
      </c>
      <c r="G1142" s="24">
        <f>G1143+G1145</f>
        <v>66194.680000000008</v>
      </c>
      <c r="H1142" s="24">
        <v>66194.679999999993</v>
      </c>
      <c r="I1142" s="24">
        <f t="shared" si="25"/>
        <v>0</v>
      </c>
      <c r="J1142" s="5"/>
      <c r="K1142" s="5"/>
      <c r="L1142" s="5"/>
      <c r="M1142" s="5"/>
    </row>
    <row r="1143" spans="1:13" s="19" customFormat="1" x14ac:dyDescent="0.2">
      <c r="A1143" s="33">
        <v>1142</v>
      </c>
      <c r="B1143" s="34" t="s">
        <v>453</v>
      </c>
      <c r="C1143" s="34" t="s">
        <v>480</v>
      </c>
      <c r="D1143" s="35"/>
      <c r="E1143" s="33"/>
      <c r="F1143" s="36">
        <v>878</v>
      </c>
      <c r="G1143" s="37">
        <f>G1144</f>
        <v>146.33000000000001</v>
      </c>
      <c r="H1143" s="37">
        <v>0</v>
      </c>
      <c r="I1143" s="37"/>
      <c r="J1143" s="5"/>
      <c r="K1143" s="5"/>
      <c r="L1143" s="5"/>
      <c r="M1143" s="5"/>
    </row>
    <row r="1144" spans="1:13" s="19" customFormat="1" x14ac:dyDescent="0.2">
      <c r="A1144" s="38">
        <v>1143</v>
      </c>
      <c r="B1144" s="39" t="s">
        <v>1169</v>
      </c>
      <c r="C1144" s="39" t="s">
        <v>480</v>
      </c>
      <c r="D1144" s="40">
        <v>44578</v>
      </c>
      <c r="E1144" s="38" t="s">
        <v>541</v>
      </c>
      <c r="F1144" s="41">
        <v>878</v>
      </c>
      <c r="G1144" s="42">
        <f>IF($C1144="РОССИЯ",IF(E1144&gt;2018,ROUND(F1144/120*20,2),ROUND(F1144/118*18,2)),IF(C1144="","Ошибка (нет страны рег.)",0))</f>
        <v>146.33000000000001</v>
      </c>
      <c r="H1144" s="42"/>
      <c r="I1144" s="42"/>
      <c r="J1144" s="5"/>
      <c r="K1144" s="5"/>
      <c r="L1144" s="5"/>
      <c r="M1144" s="5"/>
    </row>
    <row r="1145" spans="1:13" s="19" customFormat="1" x14ac:dyDescent="0.2">
      <c r="A1145" s="33">
        <v>1144</v>
      </c>
      <c r="B1145" s="34" t="s">
        <v>1170</v>
      </c>
      <c r="C1145" s="34" t="s">
        <v>480</v>
      </c>
      <c r="D1145" s="35"/>
      <c r="E1145" s="33"/>
      <c r="F1145" s="43">
        <v>396290.08</v>
      </c>
      <c r="G1145" s="37">
        <f>G1146</f>
        <v>66048.350000000006</v>
      </c>
      <c r="H1145" s="37">
        <v>0</v>
      </c>
      <c r="I1145" s="37"/>
      <c r="J1145" s="5"/>
      <c r="K1145" s="5"/>
      <c r="L1145" s="5"/>
      <c r="M1145" s="5"/>
    </row>
    <row r="1146" spans="1:13" s="19" customFormat="1" x14ac:dyDescent="0.2">
      <c r="A1146" s="38">
        <v>1145</v>
      </c>
      <c r="B1146" s="39" t="s">
        <v>1171</v>
      </c>
      <c r="C1146" s="39" t="s">
        <v>480</v>
      </c>
      <c r="D1146" s="40">
        <v>44742</v>
      </c>
      <c r="E1146" s="38" t="s">
        <v>541</v>
      </c>
      <c r="F1146" s="44">
        <v>396290.08</v>
      </c>
      <c r="G1146" s="42">
        <f>IF($C1146="РОССИЯ",IF(E1146&gt;2018,ROUND(F1146/120*20,2),ROUND(F1146/118*18,2)),IF(C1146="","Ошибка (нет страны рег.)",0))</f>
        <v>66048.350000000006</v>
      </c>
      <c r="H1146" s="42"/>
      <c r="I1146" s="42"/>
      <c r="J1146" s="5"/>
      <c r="K1146" s="5"/>
      <c r="L1146" s="5"/>
      <c r="M1146" s="5"/>
    </row>
    <row r="1147" spans="1:13" s="19" customFormat="1" x14ac:dyDescent="0.2">
      <c r="A1147" s="20">
        <v>1146</v>
      </c>
      <c r="B1147" s="21" t="s">
        <v>454</v>
      </c>
      <c r="C1147" s="21" t="s">
        <v>480</v>
      </c>
      <c r="D1147" s="22"/>
      <c r="E1147" s="20"/>
      <c r="F1147" s="23">
        <v>3941.48</v>
      </c>
      <c r="G1147" s="24">
        <f>G1148</f>
        <v>656.91</v>
      </c>
      <c r="H1147" s="24">
        <v>656.91</v>
      </c>
      <c r="I1147" s="24">
        <f t="shared" si="25"/>
        <v>0</v>
      </c>
      <c r="J1147" s="5"/>
      <c r="K1147" s="5"/>
      <c r="L1147" s="5"/>
      <c r="M1147" s="5"/>
    </row>
    <row r="1148" spans="1:13" s="19" customFormat="1" x14ac:dyDescent="0.2">
      <c r="A1148" s="33">
        <v>1147</v>
      </c>
      <c r="B1148" s="34" t="s">
        <v>455</v>
      </c>
      <c r="C1148" s="34" t="s">
        <v>480</v>
      </c>
      <c r="D1148" s="35"/>
      <c r="E1148" s="33"/>
      <c r="F1148" s="43">
        <v>3941.48</v>
      </c>
      <c r="G1148" s="37">
        <f>G1149</f>
        <v>656.91</v>
      </c>
      <c r="H1148" s="37">
        <v>0</v>
      </c>
      <c r="I1148" s="37"/>
      <c r="J1148" s="5"/>
      <c r="K1148" s="5"/>
      <c r="L1148" s="5"/>
      <c r="M1148" s="5"/>
    </row>
    <row r="1149" spans="1:13" s="19" customFormat="1" x14ac:dyDescent="0.2">
      <c r="A1149" s="38">
        <v>1148</v>
      </c>
      <c r="B1149" s="39" t="s">
        <v>1172</v>
      </c>
      <c r="C1149" s="39" t="s">
        <v>480</v>
      </c>
      <c r="D1149" s="40">
        <v>44029</v>
      </c>
      <c r="E1149" s="38" t="s">
        <v>533</v>
      </c>
      <c r="F1149" s="44">
        <v>3941.48</v>
      </c>
      <c r="G1149" s="42">
        <f>IF($C1149="РОССИЯ",IF(E1149&gt;2018,ROUND(F1149/120*20,2),ROUND(F1149/118*18,2)),IF(C1149="","Ошибка (нет страны рег.)",0))</f>
        <v>656.91</v>
      </c>
      <c r="H1149" s="42"/>
      <c r="I1149" s="42"/>
      <c r="J1149" s="5"/>
      <c r="K1149" s="5"/>
      <c r="L1149" s="5"/>
      <c r="M1149" s="5"/>
    </row>
    <row r="1150" spans="1:13" s="19" customFormat="1" x14ac:dyDescent="0.2">
      <c r="A1150" s="20">
        <v>1149</v>
      </c>
      <c r="B1150" s="21" t="s">
        <v>1173</v>
      </c>
      <c r="C1150" s="21" t="s">
        <v>480</v>
      </c>
      <c r="D1150" s="22"/>
      <c r="E1150" s="20"/>
      <c r="F1150" s="23">
        <v>166951.57999999999</v>
      </c>
      <c r="G1150" s="24">
        <f>G1151</f>
        <v>27825.26</v>
      </c>
      <c r="H1150" s="24">
        <v>27825.26</v>
      </c>
      <c r="I1150" s="24">
        <f t="shared" si="25"/>
        <v>0</v>
      </c>
      <c r="J1150" s="5"/>
      <c r="K1150" s="5"/>
      <c r="L1150" s="5"/>
      <c r="M1150" s="5"/>
    </row>
    <row r="1151" spans="1:13" s="19" customFormat="1" x14ac:dyDescent="0.2">
      <c r="A1151" s="33">
        <v>1150</v>
      </c>
      <c r="B1151" s="34" t="s">
        <v>1174</v>
      </c>
      <c r="C1151" s="34" t="s">
        <v>480</v>
      </c>
      <c r="D1151" s="35"/>
      <c r="E1151" s="33"/>
      <c r="F1151" s="43">
        <v>166951.57999999999</v>
      </c>
      <c r="G1151" s="37">
        <f>G1152</f>
        <v>27825.26</v>
      </c>
      <c r="H1151" s="37">
        <v>0</v>
      </c>
      <c r="I1151" s="37"/>
      <c r="J1151" s="5"/>
      <c r="K1151" s="5"/>
      <c r="L1151" s="5"/>
      <c r="M1151" s="5"/>
    </row>
    <row r="1152" spans="1:13" s="19" customFormat="1" x14ac:dyDescent="0.2">
      <c r="A1152" s="38">
        <v>1151</v>
      </c>
      <c r="B1152" s="39" t="s">
        <v>1175</v>
      </c>
      <c r="C1152" s="39" t="s">
        <v>480</v>
      </c>
      <c r="D1152" s="40">
        <v>44742</v>
      </c>
      <c r="E1152" s="38" t="s">
        <v>541</v>
      </c>
      <c r="F1152" s="44">
        <v>166951.57999999999</v>
      </c>
      <c r="G1152" s="42">
        <f>IF($C1152="РОССИЯ",IF(E1152&gt;2018,ROUND(F1152/120*20,2),ROUND(F1152/118*18,2)),IF(C1152="","Ошибка (нет страны рег.)",0))</f>
        <v>27825.26</v>
      </c>
      <c r="H1152" s="42"/>
      <c r="I1152" s="42"/>
      <c r="J1152" s="5"/>
      <c r="K1152" s="5"/>
      <c r="L1152" s="5"/>
      <c r="M1152" s="5"/>
    </row>
    <row r="1153" spans="1:13" s="19" customFormat="1" x14ac:dyDescent="0.2">
      <c r="A1153" s="20">
        <v>1152</v>
      </c>
      <c r="B1153" s="21" t="s">
        <v>456</v>
      </c>
      <c r="C1153" s="21" t="s">
        <v>480</v>
      </c>
      <c r="D1153" s="22"/>
      <c r="E1153" s="20"/>
      <c r="F1153" s="23">
        <v>120000</v>
      </c>
      <c r="G1153" s="24">
        <f>G1154</f>
        <v>20000</v>
      </c>
      <c r="H1153" s="24">
        <v>20000</v>
      </c>
      <c r="I1153" s="24">
        <f t="shared" ref="I1153:I1209" si="26">G1153-H1153</f>
        <v>0</v>
      </c>
      <c r="J1153" s="5"/>
      <c r="K1153" s="5"/>
      <c r="L1153" s="5"/>
      <c r="M1153" s="5"/>
    </row>
    <row r="1154" spans="1:13" s="19" customFormat="1" x14ac:dyDescent="0.2">
      <c r="A1154" s="33">
        <v>1153</v>
      </c>
      <c r="B1154" s="34" t="s">
        <v>457</v>
      </c>
      <c r="C1154" s="34" t="s">
        <v>480</v>
      </c>
      <c r="D1154" s="35"/>
      <c r="E1154" s="33"/>
      <c r="F1154" s="43">
        <v>120000</v>
      </c>
      <c r="G1154" s="37">
        <f>G1155</f>
        <v>20000</v>
      </c>
      <c r="H1154" s="37">
        <v>0</v>
      </c>
      <c r="I1154" s="37"/>
      <c r="J1154" s="5"/>
      <c r="K1154" s="5"/>
      <c r="L1154" s="5"/>
      <c r="M1154" s="5"/>
    </row>
    <row r="1155" spans="1:13" s="19" customFormat="1" x14ac:dyDescent="0.2">
      <c r="A1155" s="38">
        <v>1154</v>
      </c>
      <c r="B1155" s="39" t="s">
        <v>1176</v>
      </c>
      <c r="C1155" s="39" t="s">
        <v>480</v>
      </c>
      <c r="D1155" s="40">
        <v>44739</v>
      </c>
      <c r="E1155" s="38" t="s">
        <v>541</v>
      </c>
      <c r="F1155" s="44">
        <v>120000</v>
      </c>
      <c r="G1155" s="42">
        <f>IF($C1155="РОССИЯ",IF(E1155&gt;2018,ROUND(F1155/120*20,2),ROUND(F1155/118*18,2)),IF(C1155="","Ошибка (нет страны рег.)",0))</f>
        <v>20000</v>
      </c>
      <c r="H1155" s="42"/>
      <c r="I1155" s="42"/>
      <c r="J1155" s="5"/>
      <c r="K1155" s="5"/>
      <c r="L1155" s="5"/>
      <c r="M1155" s="5"/>
    </row>
    <row r="1156" spans="1:13" s="19" customFormat="1" x14ac:dyDescent="0.2">
      <c r="A1156" s="20">
        <v>1155</v>
      </c>
      <c r="B1156" s="21" t="s">
        <v>458</v>
      </c>
      <c r="C1156" s="21" t="s">
        <v>480</v>
      </c>
      <c r="D1156" s="22"/>
      <c r="E1156" s="20"/>
      <c r="F1156" s="23">
        <v>99347.96</v>
      </c>
      <c r="G1156" s="24">
        <f>G1157</f>
        <v>16557.990000000002</v>
      </c>
      <c r="H1156" s="24">
        <v>16557.990000000002</v>
      </c>
      <c r="I1156" s="24">
        <f t="shared" si="26"/>
        <v>0</v>
      </c>
      <c r="J1156" s="5"/>
      <c r="K1156" s="5"/>
      <c r="L1156" s="5"/>
      <c r="M1156" s="5"/>
    </row>
    <row r="1157" spans="1:13" s="19" customFormat="1" x14ac:dyDescent="0.2">
      <c r="A1157" s="33">
        <v>1156</v>
      </c>
      <c r="B1157" s="34" t="s">
        <v>459</v>
      </c>
      <c r="C1157" s="34" t="s">
        <v>480</v>
      </c>
      <c r="D1157" s="35"/>
      <c r="E1157" s="33"/>
      <c r="F1157" s="43">
        <v>99347.96</v>
      </c>
      <c r="G1157" s="37">
        <f>G1158</f>
        <v>16557.990000000002</v>
      </c>
      <c r="H1157" s="37">
        <v>0</v>
      </c>
      <c r="I1157" s="37"/>
      <c r="J1157" s="5"/>
      <c r="K1157" s="5"/>
      <c r="L1157" s="5"/>
      <c r="M1157" s="5"/>
    </row>
    <row r="1158" spans="1:13" s="19" customFormat="1" x14ac:dyDescent="0.2">
      <c r="A1158" s="38">
        <v>1157</v>
      </c>
      <c r="B1158" s="39" t="s">
        <v>1177</v>
      </c>
      <c r="C1158" s="39" t="s">
        <v>480</v>
      </c>
      <c r="D1158" s="40">
        <v>44001</v>
      </c>
      <c r="E1158" s="38" t="s">
        <v>533</v>
      </c>
      <c r="F1158" s="44">
        <v>99347.96</v>
      </c>
      <c r="G1158" s="42">
        <f>IF($C1158="РОССИЯ",IF(E1158&gt;2018,ROUND(F1158/120*20,2),ROUND(F1158/118*18,2)),IF(C1158="","Ошибка (нет страны рег.)",0))</f>
        <v>16557.990000000002</v>
      </c>
      <c r="H1158" s="42"/>
      <c r="I1158" s="42"/>
      <c r="J1158" s="5"/>
      <c r="K1158" s="5"/>
      <c r="L1158" s="5"/>
      <c r="M1158" s="5"/>
    </row>
    <row r="1159" spans="1:13" s="19" customFormat="1" x14ac:dyDescent="0.2">
      <c r="A1159" s="20">
        <v>1158</v>
      </c>
      <c r="B1159" s="21" t="s">
        <v>460</v>
      </c>
      <c r="C1159" s="21" t="s">
        <v>480</v>
      </c>
      <c r="D1159" s="22"/>
      <c r="E1159" s="20"/>
      <c r="F1159" s="26">
        <v>0.48</v>
      </c>
      <c r="G1159" s="24">
        <f>G1160</f>
        <v>0.08</v>
      </c>
      <c r="H1159" s="24">
        <v>0.08</v>
      </c>
      <c r="I1159" s="24">
        <f t="shared" si="26"/>
        <v>0</v>
      </c>
      <c r="J1159" s="5"/>
      <c r="K1159" s="5"/>
      <c r="L1159" s="5"/>
      <c r="M1159" s="5"/>
    </row>
    <row r="1160" spans="1:13" s="19" customFormat="1" x14ac:dyDescent="0.2">
      <c r="A1160" s="33">
        <v>1159</v>
      </c>
      <c r="B1160" s="34" t="s">
        <v>1178</v>
      </c>
      <c r="C1160" s="34" t="s">
        <v>480</v>
      </c>
      <c r="D1160" s="35"/>
      <c r="E1160" s="33"/>
      <c r="F1160" s="36">
        <v>0.48</v>
      </c>
      <c r="G1160" s="37">
        <f>G1161</f>
        <v>0.08</v>
      </c>
      <c r="H1160" s="37">
        <v>0</v>
      </c>
      <c r="I1160" s="37"/>
      <c r="J1160" s="5"/>
      <c r="K1160" s="5"/>
      <c r="L1160" s="5"/>
      <c r="M1160" s="5"/>
    </row>
    <row r="1161" spans="1:13" s="19" customFormat="1" x14ac:dyDescent="0.2">
      <c r="A1161" s="38">
        <v>1160</v>
      </c>
      <c r="B1161" s="39" t="s">
        <v>1179</v>
      </c>
      <c r="C1161" s="39" t="s">
        <v>480</v>
      </c>
      <c r="D1161" s="40">
        <v>44704</v>
      </c>
      <c r="E1161" s="38" t="s">
        <v>541</v>
      </c>
      <c r="F1161" s="41">
        <v>0.48</v>
      </c>
      <c r="G1161" s="42">
        <f>IF($C1161="РОССИЯ",IF(E1161&gt;2018,ROUND(F1161/120*20,2),ROUND(F1161/118*18,2)),IF(C1161="","Ошибка (нет страны рег.)",0))</f>
        <v>0.08</v>
      </c>
      <c r="H1161" s="42"/>
      <c r="I1161" s="42"/>
      <c r="J1161" s="5"/>
      <c r="K1161" s="5"/>
      <c r="L1161" s="5"/>
      <c r="M1161" s="5"/>
    </row>
    <row r="1162" spans="1:13" s="19" customFormat="1" x14ac:dyDescent="0.2">
      <c r="A1162" s="20">
        <v>1161</v>
      </c>
      <c r="B1162" s="21" t="s">
        <v>1180</v>
      </c>
      <c r="C1162" s="21" t="s">
        <v>480</v>
      </c>
      <c r="D1162" s="22"/>
      <c r="E1162" s="20"/>
      <c r="F1162" s="23">
        <v>930473.55</v>
      </c>
      <c r="G1162" s="24">
        <f>G1163</f>
        <v>155078.93</v>
      </c>
      <c r="H1162" s="24">
        <v>155078.93</v>
      </c>
      <c r="I1162" s="24">
        <f t="shared" si="26"/>
        <v>0</v>
      </c>
      <c r="J1162" s="5"/>
      <c r="K1162" s="5"/>
      <c r="L1162" s="5"/>
      <c r="M1162" s="5"/>
    </row>
    <row r="1163" spans="1:13" s="19" customFormat="1" x14ac:dyDescent="0.2">
      <c r="A1163" s="33">
        <v>1162</v>
      </c>
      <c r="B1163" s="34" t="s">
        <v>1181</v>
      </c>
      <c r="C1163" s="34" t="s">
        <v>480</v>
      </c>
      <c r="D1163" s="35"/>
      <c r="E1163" s="33"/>
      <c r="F1163" s="43">
        <v>930473.55</v>
      </c>
      <c r="G1163" s="37">
        <f>G1164</f>
        <v>155078.93</v>
      </c>
      <c r="H1163" s="37">
        <v>0</v>
      </c>
      <c r="I1163" s="37"/>
      <c r="J1163" s="5"/>
      <c r="K1163" s="5"/>
      <c r="L1163" s="5"/>
      <c r="M1163" s="5"/>
    </row>
    <row r="1164" spans="1:13" s="19" customFormat="1" x14ac:dyDescent="0.2">
      <c r="A1164" s="38">
        <v>1163</v>
      </c>
      <c r="B1164" s="39" t="s">
        <v>1182</v>
      </c>
      <c r="C1164" s="39" t="s">
        <v>480</v>
      </c>
      <c r="D1164" s="40">
        <v>44733</v>
      </c>
      <c r="E1164" s="38" t="s">
        <v>541</v>
      </c>
      <c r="F1164" s="44">
        <v>930473.55</v>
      </c>
      <c r="G1164" s="42">
        <f>IF($C1164="РОССИЯ",IF(E1164&gt;2018,ROUND(F1164/120*20,2),ROUND(F1164/118*18,2)),IF(C1164="","Ошибка (нет страны рег.)",0))</f>
        <v>155078.93</v>
      </c>
      <c r="H1164" s="42"/>
      <c r="I1164" s="42"/>
      <c r="J1164" s="5"/>
      <c r="K1164" s="5"/>
      <c r="L1164" s="5"/>
      <c r="M1164" s="5"/>
    </row>
    <row r="1165" spans="1:13" s="19" customFormat="1" x14ac:dyDescent="0.2">
      <c r="A1165" s="20">
        <v>1164</v>
      </c>
      <c r="B1165" s="21" t="s">
        <v>506</v>
      </c>
      <c r="C1165" s="21" t="s">
        <v>480</v>
      </c>
      <c r="D1165" s="22"/>
      <c r="E1165" s="20"/>
      <c r="F1165" s="23">
        <v>2922157.92</v>
      </c>
      <c r="G1165" s="24">
        <f>G1166</f>
        <v>487026.32</v>
      </c>
      <c r="H1165" s="24">
        <v>487026.32</v>
      </c>
      <c r="I1165" s="24">
        <f t="shared" si="26"/>
        <v>0</v>
      </c>
      <c r="J1165" s="5"/>
      <c r="K1165" s="5"/>
      <c r="L1165" s="5"/>
      <c r="M1165" s="5"/>
    </row>
    <row r="1166" spans="1:13" s="19" customFormat="1" x14ac:dyDescent="0.2">
      <c r="A1166" s="33">
        <v>1165</v>
      </c>
      <c r="B1166" s="34" t="s">
        <v>507</v>
      </c>
      <c r="C1166" s="34" t="s">
        <v>480</v>
      </c>
      <c r="D1166" s="35"/>
      <c r="E1166" s="33"/>
      <c r="F1166" s="43">
        <v>2922157.92</v>
      </c>
      <c r="G1166" s="37">
        <f>SUM(G1167:G1169)</f>
        <v>487026.32</v>
      </c>
      <c r="H1166" s="37">
        <v>0</v>
      </c>
      <c r="I1166" s="37"/>
      <c r="J1166" s="5"/>
      <c r="K1166" s="5"/>
      <c r="L1166" s="5"/>
      <c r="M1166" s="5"/>
    </row>
    <row r="1167" spans="1:13" s="19" customFormat="1" x14ac:dyDescent="0.2">
      <c r="A1167" s="38">
        <v>1166</v>
      </c>
      <c r="B1167" s="39" t="s">
        <v>1183</v>
      </c>
      <c r="C1167" s="39" t="s">
        <v>480</v>
      </c>
      <c r="D1167" s="40">
        <v>44666</v>
      </c>
      <c r="E1167" s="38" t="s">
        <v>541</v>
      </c>
      <c r="F1167" s="44">
        <v>525000</v>
      </c>
      <c r="G1167" s="42">
        <f>IF($C1167="РОССИЯ",IF(E1167&gt;2018,ROUND(F1167/120*20,2),ROUND(F1167/118*18,2)),IF(C1167="","Ошибка (нет страны рег.)",0))</f>
        <v>87500</v>
      </c>
      <c r="H1167" s="42"/>
      <c r="I1167" s="42"/>
      <c r="J1167" s="5"/>
      <c r="K1167" s="5"/>
      <c r="L1167" s="5"/>
      <c r="M1167" s="5"/>
    </row>
    <row r="1168" spans="1:13" s="19" customFormat="1" x14ac:dyDescent="0.2">
      <c r="A1168" s="38">
        <v>1167</v>
      </c>
      <c r="B1168" s="39" t="s">
        <v>1184</v>
      </c>
      <c r="C1168" s="39" t="s">
        <v>480</v>
      </c>
      <c r="D1168" s="40">
        <v>44670</v>
      </c>
      <c r="E1168" s="38" t="s">
        <v>541</v>
      </c>
      <c r="F1168" s="44">
        <v>60000</v>
      </c>
      <c r="G1168" s="42">
        <f>IF($C1168="РОССИЯ",IF(E1168&gt;2018,ROUND(F1168/120*20,2),ROUND(F1168/118*18,2)),IF(C1168="","Ошибка (нет страны рег.)",0))</f>
        <v>10000</v>
      </c>
      <c r="H1168" s="42"/>
      <c r="I1168" s="42"/>
      <c r="J1168" s="5"/>
      <c r="K1168" s="5"/>
      <c r="L1168" s="5"/>
      <c r="M1168" s="5"/>
    </row>
    <row r="1169" spans="1:13" s="19" customFormat="1" x14ac:dyDescent="0.2">
      <c r="A1169" s="38">
        <v>1168</v>
      </c>
      <c r="B1169" s="39" t="s">
        <v>1185</v>
      </c>
      <c r="C1169" s="39" t="s">
        <v>480</v>
      </c>
      <c r="D1169" s="40">
        <v>44742</v>
      </c>
      <c r="E1169" s="38" t="s">
        <v>541</v>
      </c>
      <c r="F1169" s="44">
        <v>2337157.92</v>
      </c>
      <c r="G1169" s="42">
        <f>IF($C1169="РОССИЯ",IF(E1169&gt;2018,ROUND(F1169/120*20,2),ROUND(F1169/118*18,2)),IF(C1169="","Ошибка (нет страны рег.)",0))</f>
        <v>389526.32</v>
      </c>
      <c r="H1169" s="42"/>
      <c r="I1169" s="42"/>
      <c r="J1169" s="5"/>
      <c r="K1169" s="5"/>
      <c r="L1169" s="5"/>
      <c r="M1169" s="5"/>
    </row>
    <row r="1170" spans="1:13" s="19" customFormat="1" x14ac:dyDescent="0.2">
      <c r="A1170" s="20">
        <v>1169</v>
      </c>
      <c r="B1170" s="21" t="s">
        <v>461</v>
      </c>
      <c r="C1170" s="21" t="s">
        <v>480</v>
      </c>
      <c r="D1170" s="22"/>
      <c r="E1170" s="20"/>
      <c r="F1170" s="23">
        <v>195679.23</v>
      </c>
      <c r="G1170" s="24">
        <f>G1171+G1173+G1175+G1178+G1180</f>
        <v>32613.21</v>
      </c>
      <c r="H1170" s="24">
        <v>20613.22</v>
      </c>
      <c r="I1170" s="24">
        <f t="shared" si="26"/>
        <v>11999.989999999998</v>
      </c>
      <c r="J1170" s="25"/>
      <c r="K1170" s="5" t="s">
        <v>525</v>
      </c>
      <c r="L1170" s="5"/>
      <c r="M1170" s="5"/>
    </row>
    <row r="1171" spans="1:13" s="19" customFormat="1" x14ac:dyDescent="0.2">
      <c r="A1171" s="33">
        <v>1170</v>
      </c>
      <c r="B1171" s="34" t="s">
        <v>1186</v>
      </c>
      <c r="C1171" s="34" t="s">
        <v>480</v>
      </c>
      <c r="D1171" s="35"/>
      <c r="E1171" s="33"/>
      <c r="F1171" s="43">
        <v>72000</v>
      </c>
      <c r="G1171" s="37">
        <f>G1172</f>
        <v>12000</v>
      </c>
      <c r="H1171" s="37">
        <v>0</v>
      </c>
      <c r="I1171" s="37"/>
      <c r="J1171" s="5"/>
      <c r="K1171" s="5"/>
      <c r="L1171" s="5"/>
      <c r="M1171" s="5"/>
    </row>
    <row r="1172" spans="1:13" s="19" customFormat="1" x14ac:dyDescent="0.2">
      <c r="A1172" s="38">
        <v>1171</v>
      </c>
      <c r="B1172" s="39" t="s">
        <v>1187</v>
      </c>
      <c r="C1172" s="39" t="s">
        <v>480</v>
      </c>
      <c r="D1172" s="40">
        <v>44742</v>
      </c>
      <c r="E1172" s="38" t="s">
        <v>541</v>
      </c>
      <c r="F1172" s="44">
        <v>72000</v>
      </c>
      <c r="G1172" s="42">
        <f>IF($C1172="РОССИЯ",IF(E1172&gt;2018,ROUND(F1172/120*20,2),ROUND(F1172/118*18,2)),IF(C1172="","Ошибка (нет страны рег.)",0))</f>
        <v>12000</v>
      </c>
      <c r="H1172" s="42"/>
      <c r="I1172" s="42"/>
      <c r="J1172" s="5"/>
      <c r="K1172" s="5"/>
      <c r="L1172" s="5"/>
      <c r="M1172" s="5"/>
    </row>
    <row r="1173" spans="1:13" s="19" customFormat="1" x14ac:dyDescent="0.2">
      <c r="A1173" s="33">
        <v>1172</v>
      </c>
      <c r="B1173" s="34" t="s">
        <v>462</v>
      </c>
      <c r="C1173" s="34" t="s">
        <v>480</v>
      </c>
      <c r="D1173" s="35"/>
      <c r="E1173" s="33"/>
      <c r="F1173" s="43">
        <v>6505</v>
      </c>
      <c r="G1173" s="37">
        <f>G1174</f>
        <v>1084.17</v>
      </c>
      <c r="H1173" s="37">
        <v>0</v>
      </c>
      <c r="I1173" s="37"/>
      <c r="J1173" s="5"/>
      <c r="K1173" s="5"/>
      <c r="L1173" s="5"/>
      <c r="M1173" s="5"/>
    </row>
    <row r="1174" spans="1:13" s="19" customFormat="1" x14ac:dyDescent="0.2">
      <c r="A1174" s="38">
        <v>1173</v>
      </c>
      <c r="B1174" s="39" t="s">
        <v>1188</v>
      </c>
      <c r="C1174" s="39" t="s">
        <v>480</v>
      </c>
      <c r="D1174" s="40">
        <v>44663</v>
      </c>
      <c r="E1174" s="38" t="s">
        <v>541</v>
      </c>
      <c r="F1174" s="44">
        <v>6505</v>
      </c>
      <c r="G1174" s="42">
        <f>IF($C1174="РОССИЯ",IF(E1174&gt;2018,ROUND(F1174/120*20,2),ROUND(F1174/118*18,2)),IF(C1174="","Ошибка (нет страны рег.)",0))</f>
        <v>1084.17</v>
      </c>
      <c r="H1174" s="42"/>
      <c r="I1174" s="42"/>
      <c r="J1174" s="5"/>
      <c r="K1174" s="5"/>
      <c r="L1174" s="5"/>
      <c r="M1174" s="5"/>
    </row>
    <row r="1175" spans="1:13" s="19" customFormat="1" x14ac:dyDescent="0.2">
      <c r="A1175" s="33">
        <v>1174</v>
      </c>
      <c r="B1175" s="34" t="s">
        <v>463</v>
      </c>
      <c r="C1175" s="34" t="s">
        <v>480</v>
      </c>
      <c r="D1175" s="35"/>
      <c r="E1175" s="33"/>
      <c r="F1175" s="43">
        <v>65281.83</v>
      </c>
      <c r="G1175" s="37">
        <f>SUM(G1176:G1177)</f>
        <v>10880.3</v>
      </c>
      <c r="H1175" s="37">
        <v>0</v>
      </c>
      <c r="I1175" s="37"/>
      <c r="J1175" s="5"/>
      <c r="K1175" s="5"/>
      <c r="L1175" s="5"/>
      <c r="M1175" s="5"/>
    </row>
    <row r="1176" spans="1:13" s="19" customFormat="1" x14ac:dyDescent="0.2">
      <c r="A1176" s="38">
        <v>1175</v>
      </c>
      <c r="B1176" s="39" t="s">
        <v>1189</v>
      </c>
      <c r="C1176" s="39" t="s">
        <v>480</v>
      </c>
      <c r="D1176" s="40">
        <v>44617</v>
      </c>
      <c r="E1176" s="38" t="s">
        <v>541</v>
      </c>
      <c r="F1176" s="44">
        <v>53706.32</v>
      </c>
      <c r="G1176" s="42">
        <f>IF($C1176="РОССИЯ",IF(E1176&gt;2018,ROUND(F1176/120*20,2),ROUND(F1176/118*18,2)),IF(C1176="","Ошибка (нет страны рег.)",0))</f>
        <v>8951.0499999999993</v>
      </c>
      <c r="H1176" s="42"/>
      <c r="I1176" s="42"/>
      <c r="J1176" s="5"/>
      <c r="K1176" s="5"/>
      <c r="L1176" s="5"/>
      <c r="M1176" s="5"/>
    </row>
    <row r="1177" spans="1:13" s="19" customFormat="1" x14ac:dyDescent="0.2">
      <c r="A1177" s="38">
        <v>1176</v>
      </c>
      <c r="B1177" s="39" t="s">
        <v>1190</v>
      </c>
      <c r="C1177" s="39" t="s">
        <v>480</v>
      </c>
      <c r="D1177" s="40">
        <v>44644</v>
      </c>
      <c r="E1177" s="38" t="s">
        <v>541</v>
      </c>
      <c r="F1177" s="44">
        <v>11575.51</v>
      </c>
      <c r="G1177" s="42">
        <f>IF($C1177="РОССИЯ",IF(E1177&gt;2018,ROUND(F1177/120*20,2),ROUND(F1177/118*18,2)),IF(C1177="","Ошибка (нет страны рег.)",0))</f>
        <v>1929.25</v>
      </c>
      <c r="H1177" s="42"/>
      <c r="I1177" s="42"/>
      <c r="J1177" s="5"/>
      <c r="K1177" s="5"/>
      <c r="L1177" s="5"/>
      <c r="M1177" s="5"/>
    </row>
    <row r="1178" spans="1:13" s="19" customFormat="1" x14ac:dyDescent="0.2">
      <c r="A1178" s="33">
        <v>1177</v>
      </c>
      <c r="B1178" s="34" t="s">
        <v>464</v>
      </c>
      <c r="C1178" s="34" t="s">
        <v>480</v>
      </c>
      <c r="D1178" s="35"/>
      <c r="E1178" s="33"/>
      <c r="F1178" s="43">
        <v>51892.37</v>
      </c>
      <c r="G1178" s="37">
        <f>G1179</f>
        <v>8648.73</v>
      </c>
      <c r="H1178" s="37">
        <v>0</v>
      </c>
      <c r="I1178" s="37"/>
      <c r="J1178" s="5"/>
      <c r="K1178" s="5"/>
      <c r="L1178" s="5"/>
      <c r="M1178" s="5"/>
    </row>
    <row r="1179" spans="1:13" s="19" customFormat="1" x14ac:dyDescent="0.2">
      <c r="A1179" s="38">
        <v>1178</v>
      </c>
      <c r="B1179" s="39" t="s">
        <v>1191</v>
      </c>
      <c r="C1179" s="39" t="s">
        <v>480</v>
      </c>
      <c r="D1179" s="40">
        <v>44644</v>
      </c>
      <c r="E1179" s="38" t="s">
        <v>541</v>
      </c>
      <c r="F1179" s="44">
        <v>51892.37</v>
      </c>
      <c r="G1179" s="42">
        <f>IF($C1179="РОССИЯ",IF(E1179&gt;2018,ROUND(F1179/120*20,2),ROUND(F1179/118*18,2)),IF(C1179="","Ошибка (нет страны рег.)",0))</f>
        <v>8648.73</v>
      </c>
      <c r="H1179" s="42"/>
      <c r="I1179" s="42"/>
      <c r="J1179" s="5"/>
      <c r="K1179" s="5"/>
      <c r="L1179" s="5"/>
      <c r="M1179" s="5"/>
    </row>
    <row r="1180" spans="1:13" s="19" customFormat="1" x14ac:dyDescent="0.2">
      <c r="A1180" s="33">
        <v>1179</v>
      </c>
      <c r="B1180" s="34" t="s">
        <v>1192</v>
      </c>
      <c r="C1180" s="34" t="s">
        <v>480</v>
      </c>
      <c r="D1180" s="35"/>
      <c r="E1180" s="33"/>
      <c r="F1180" s="36">
        <v>0.03</v>
      </c>
      <c r="G1180" s="37">
        <f>G1181</f>
        <v>0.01</v>
      </c>
      <c r="H1180" s="37">
        <v>0</v>
      </c>
      <c r="I1180" s="37"/>
      <c r="J1180" s="5"/>
      <c r="K1180" s="5"/>
      <c r="L1180" s="5"/>
      <c r="M1180" s="5"/>
    </row>
    <row r="1181" spans="1:13" s="19" customFormat="1" x14ac:dyDescent="0.2">
      <c r="A1181" s="38">
        <v>1180</v>
      </c>
      <c r="B1181" s="39" t="s">
        <v>1193</v>
      </c>
      <c r="C1181" s="39" t="s">
        <v>480</v>
      </c>
      <c r="D1181" s="40">
        <v>44692</v>
      </c>
      <c r="E1181" s="38" t="s">
        <v>541</v>
      </c>
      <c r="F1181" s="41">
        <v>0.03</v>
      </c>
      <c r="G1181" s="42">
        <f>IF($C1181="РОССИЯ",IF(E1181&gt;2018,ROUND(F1181/120*20,2),ROUND(F1181/118*18,2)),IF(C1181="","Ошибка (нет страны рег.)",0))</f>
        <v>0.01</v>
      </c>
      <c r="H1181" s="42"/>
      <c r="I1181" s="42"/>
      <c r="J1181" s="5"/>
      <c r="K1181" s="5"/>
      <c r="L1181" s="5"/>
      <c r="M1181" s="5"/>
    </row>
    <row r="1182" spans="1:13" s="19" customFormat="1" x14ac:dyDescent="0.2">
      <c r="A1182" s="20">
        <v>1181</v>
      </c>
      <c r="B1182" s="21" t="s">
        <v>465</v>
      </c>
      <c r="C1182" s="21" t="s">
        <v>480</v>
      </c>
      <c r="D1182" s="22"/>
      <c r="E1182" s="20"/>
      <c r="F1182" s="23">
        <v>79207.72</v>
      </c>
      <c r="G1182" s="24">
        <f>G1183</f>
        <v>13201.29</v>
      </c>
      <c r="H1182" s="24">
        <v>13201.29</v>
      </c>
      <c r="I1182" s="24">
        <f t="shared" si="26"/>
        <v>0</v>
      </c>
      <c r="J1182" s="5"/>
      <c r="K1182" s="5"/>
      <c r="L1182" s="5"/>
      <c r="M1182" s="5"/>
    </row>
    <row r="1183" spans="1:13" s="19" customFormat="1" x14ac:dyDescent="0.2">
      <c r="A1183" s="33">
        <v>1182</v>
      </c>
      <c r="B1183" s="34" t="s">
        <v>466</v>
      </c>
      <c r="C1183" s="34" t="s">
        <v>480</v>
      </c>
      <c r="D1183" s="35"/>
      <c r="E1183" s="33"/>
      <c r="F1183" s="43">
        <v>79207.72</v>
      </c>
      <c r="G1183" s="37">
        <f>G1184</f>
        <v>13201.29</v>
      </c>
      <c r="H1183" s="37">
        <v>0</v>
      </c>
      <c r="I1183" s="37"/>
      <c r="J1183" s="5"/>
      <c r="K1183" s="5"/>
      <c r="L1183" s="5"/>
      <c r="M1183" s="5"/>
    </row>
    <row r="1184" spans="1:13" s="19" customFormat="1" x14ac:dyDescent="0.2">
      <c r="A1184" s="38">
        <v>1183</v>
      </c>
      <c r="B1184" s="39" t="s">
        <v>1194</v>
      </c>
      <c r="C1184" s="39" t="s">
        <v>480</v>
      </c>
      <c r="D1184" s="40">
        <v>43867</v>
      </c>
      <c r="E1184" s="38" t="s">
        <v>533</v>
      </c>
      <c r="F1184" s="44">
        <v>79207.72</v>
      </c>
      <c r="G1184" s="42">
        <f>IF($C1184="РОССИЯ",IF(E1184&gt;2018,ROUND(F1184/120*20,2),ROUND(F1184/118*18,2)),IF(C1184="","Ошибка (нет страны рег.)",0))</f>
        <v>13201.29</v>
      </c>
      <c r="H1184" s="42"/>
      <c r="I1184" s="42"/>
      <c r="J1184" s="5"/>
      <c r="K1184" s="5"/>
      <c r="L1184" s="5"/>
      <c r="M1184" s="5"/>
    </row>
    <row r="1185" spans="1:13" s="19" customFormat="1" x14ac:dyDescent="0.2">
      <c r="A1185" s="20">
        <v>1184</v>
      </c>
      <c r="B1185" s="21" t="s">
        <v>467</v>
      </c>
      <c r="C1185" s="21" t="s">
        <v>480</v>
      </c>
      <c r="D1185" s="22"/>
      <c r="E1185" s="20"/>
      <c r="F1185" s="23">
        <v>15862.14</v>
      </c>
      <c r="G1185" s="24">
        <f>G1186</f>
        <v>2643.69</v>
      </c>
      <c r="H1185" s="24">
        <v>2643.69</v>
      </c>
      <c r="I1185" s="24">
        <f t="shared" si="26"/>
        <v>0</v>
      </c>
      <c r="J1185" s="5"/>
      <c r="K1185" s="5"/>
      <c r="L1185" s="5"/>
      <c r="M1185" s="5"/>
    </row>
    <row r="1186" spans="1:13" s="19" customFormat="1" x14ac:dyDescent="0.2">
      <c r="A1186" s="33">
        <v>1185</v>
      </c>
      <c r="B1186" s="34" t="s">
        <v>295</v>
      </c>
      <c r="C1186" s="34" t="s">
        <v>480</v>
      </c>
      <c r="D1186" s="35"/>
      <c r="E1186" s="33"/>
      <c r="F1186" s="43">
        <v>15862.14</v>
      </c>
      <c r="G1186" s="37">
        <f>G1187</f>
        <v>2643.69</v>
      </c>
      <c r="H1186" s="37">
        <v>0</v>
      </c>
      <c r="I1186" s="37"/>
      <c r="J1186" s="5"/>
      <c r="K1186" s="5"/>
      <c r="L1186" s="5"/>
      <c r="M1186" s="5"/>
    </row>
    <row r="1187" spans="1:13" s="19" customFormat="1" x14ac:dyDescent="0.2">
      <c r="A1187" s="38">
        <v>1186</v>
      </c>
      <c r="B1187" s="39" t="s">
        <v>1195</v>
      </c>
      <c r="C1187" s="39" t="s">
        <v>480</v>
      </c>
      <c r="D1187" s="40">
        <v>44155</v>
      </c>
      <c r="E1187" s="38" t="s">
        <v>533</v>
      </c>
      <c r="F1187" s="44">
        <v>15862.14</v>
      </c>
      <c r="G1187" s="42">
        <f>IF($C1187="РОССИЯ",IF(E1187&gt;2018,ROUND(F1187/120*20,2),ROUND(F1187/118*18,2)),IF(C1187="","Ошибка (нет страны рег.)",0))</f>
        <v>2643.69</v>
      </c>
      <c r="H1187" s="42"/>
      <c r="I1187" s="42"/>
      <c r="J1187" s="5"/>
      <c r="K1187" s="5"/>
      <c r="L1187" s="5"/>
      <c r="M1187" s="5"/>
    </row>
    <row r="1188" spans="1:13" s="19" customFormat="1" x14ac:dyDescent="0.2">
      <c r="A1188" s="20">
        <v>1187</v>
      </c>
      <c r="B1188" s="21" t="s">
        <v>468</v>
      </c>
      <c r="C1188" s="21" t="s">
        <v>480</v>
      </c>
      <c r="D1188" s="22"/>
      <c r="E1188" s="20"/>
      <c r="F1188" s="26">
        <v>2.2400000000000002</v>
      </c>
      <c r="G1188" s="24">
        <f>G1189</f>
        <v>0.37</v>
      </c>
      <c r="H1188" s="24">
        <v>0.37</v>
      </c>
      <c r="I1188" s="24">
        <f t="shared" si="26"/>
        <v>0</v>
      </c>
      <c r="J1188" s="5"/>
      <c r="K1188" s="5"/>
      <c r="L1188" s="5"/>
      <c r="M1188" s="5"/>
    </row>
    <row r="1189" spans="1:13" s="19" customFormat="1" x14ac:dyDescent="0.2">
      <c r="A1189" s="33">
        <v>1188</v>
      </c>
      <c r="B1189" s="34" t="s">
        <v>469</v>
      </c>
      <c r="C1189" s="34" t="s">
        <v>480</v>
      </c>
      <c r="D1189" s="35"/>
      <c r="E1189" s="33"/>
      <c r="F1189" s="36">
        <v>2.2400000000000002</v>
      </c>
      <c r="G1189" s="37">
        <f>G1190</f>
        <v>0.37</v>
      </c>
      <c r="H1189" s="37">
        <v>0</v>
      </c>
      <c r="I1189" s="37"/>
      <c r="J1189" s="5"/>
      <c r="K1189" s="5"/>
      <c r="L1189" s="5"/>
      <c r="M1189" s="5"/>
    </row>
    <row r="1190" spans="1:13" s="19" customFormat="1" x14ac:dyDescent="0.2">
      <c r="A1190" s="38">
        <v>1189</v>
      </c>
      <c r="B1190" s="39" t="s">
        <v>1196</v>
      </c>
      <c r="C1190" s="39" t="s">
        <v>480</v>
      </c>
      <c r="D1190" s="40">
        <v>44428</v>
      </c>
      <c r="E1190" s="38" t="s">
        <v>531</v>
      </c>
      <c r="F1190" s="41">
        <v>2.2400000000000002</v>
      </c>
      <c r="G1190" s="42">
        <f>IF($C1190="РОССИЯ",IF(E1190&gt;2018,ROUND(F1190/120*20,2),ROUND(F1190/118*18,2)),IF(C1190="","Ошибка (нет страны рег.)",0))</f>
        <v>0.37</v>
      </c>
      <c r="H1190" s="42"/>
      <c r="I1190" s="42"/>
      <c r="J1190" s="5"/>
      <c r="K1190" s="5"/>
      <c r="L1190" s="5"/>
      <c r="M1190" s="5"/>
    </row>
    <row r="1191" spans="1:13" s="19" customFormat="1" x14ac:dyDescent="0.2">
      <c r="A1191" s="20">
        <v>1190</v>
      </c>
      <c r="B1191" s="21" t="s">
        <v>470</v>
      </c>
      <c r="C1191" s="21" t="s">
        <v>480</v>
      </c>
      <c r="D1191" s="22"/>
      <c r="E1191" s="20"/>
      <c r="F1191" s="26">
        <v>30</v>
      </c>
      <c r="G1191" s="24">
        <f>G1192</f>
        <v>5</v>
      </c>
      <c r="H1191" s="24">
        <v>5</v>
      </c>
      <c r="I1191" s="24">
        <f t="shared" si="26"/>
        <v>0</v>
      </c>
      <c r="J1191" s="5"/>
      <c r="K1191" s="5"/>
      <c r="L1191" s="5"/>
      <c r="M1191" s="5"/>
    </row>
    <row r="1192" spans="1:13" s="19" customFormat="1" x14ac:dyDescent="0.2">
      <c r="A1192" s="33">
        <v>1191</v>
      </c>
      <c r="B1192" s="34" t="s">
        <v>471</v>
      </c>
      <c r="C1192" s="34" t="s">
        <v>480</v>
      </c>
      <c r="D1192" s="35"/>
      <c r="E1192" s="33"/>
      <c r="F1192" s="36">
        <v>30</v>
      </c>
      <c r="G1192" s="37">
        <f>G1193</f>
        <v>5</v>
      </c>
      <c r="H1192" s="37">
        <v>0</v>
      </c>
      <c r="I1192" s="37"/>
      <c r="J1192" s="5"/>
      <c r="K1192" s="5"/>
      <c r="L1192" s="5"/>
      <c r="M1192" s="5"/>
    </row>
    <row r="1193" spans="1:13" s="19" customFormat="1" x14ac:dyDescent="0.2">
      <c r="A1193" s="38">
        <v>1192</v>
      </c>
      <c r="B1193" s="39" t="s">
        <v>1197</v>
      </c>
      <c r="C1193" s="39" t="s">
        <v>480</v>
      </c>
      <c r="D1193" s="40">
        <v>43676</v>
      </c>
      <c r="E1193" s="38" t="s">
        <v>538</v>
      </c>
      <c r="F1193" s="41">
        <v>30</v>
      </c>
      <c r="G1193" s="42">
        <f>IF($C1193="РОССИЯ",IF(E1193&gt;2018,ROUND(F1193/120*20,2),ROUND(F1193/118*18,2)),IF(C1193="","Ошибка (нет страны рег.)",0))</f>
        <v>5</v>
      </c>
      <c r="H1193" s="42"/>
      <c r="I1193" s="42"/>
      <c r="J1193" s="5"/>
      <c r="K1193" s="5"/>
      <c r="L1193" s="5"/>
      <c r="M1193" s="5"/>
    </row>
    <row r="1194" spans="1:13" s="19" customFormat="1" x14ac:dyDescent="0.2">
      <c r="A1194" s="20">
        <v>1193</v>
      </c>
      <c r="B1194" s="21" t="s">
        <v>472</v>
      </c>
      <c r="C1194" s="21" t="s">
        <v>480</v>
      </c>
      <c r="D1194" s="22"/>
      <c r="E1194" s="20"/>
      <c r="F1194" s="23">
        <v>2908754.61</v>
      </c>
      <c r="G1194" s="24">
        <f>G1195+G1198</f>
        <v>484792.43</v>
      </c>
      <c r="H1194" s="24">
        <v>484792.47</v>
      </c>
      <c r="I1194" s="24">
        <f t="shared" si="26"/>
        <v>-3.9999999979045242E-2</v>
      </c>
      <c r="J1194" s="5"/>
      <c r="K1194" s="5"/>
      <c r="L1194" s="5"/>
      <c r="M1194" s="5"/>
    </row>
    <row r="1195" spans="1:13" s="19" customFormat="1" x14ac:dyDescent="0.2">
      <c r="A1195" s="33">
        <v>1194</v>
      </c>
      <c r="B1195" s="34" t="s">
        <v>508</v>
      </c>
      <c r="C1195" s="34" t="s">
        <v>480</v>
      </c>
      <c r="D1195" s="35"/>
      <c r="E1195" s="33"/>
      <c r="F1195" s="43">
        <v>2907963.61</v>
      </c>
      <c r="G1195" s="37">
        <f>SUM(G1196:G1197)</f>
        <v>484660.6</v>
      </c>
      <c r="H1195" s="37">
        <v>0</v>
      </c>
      <c r="I1195" s="37"/>
      <c r="J1195" s="5"/>
      <c r="K1195" s="5"/>
      <c r="L1195" s="5"/>
      <c r="M1195" s="5"/>
    </row>
    <row r="1196" spans="1:13" s="19" customFormat="1" x14ac:dyDescent="0.2">
      <c r="A1196" s="38">
        <v>1195</v>
      </c>
      <c r="B1196" s="39" t="s">
        <v>1198</v>
      </c>
      <c r="C1196" s="39" t="s">
        <v>480</v>
      </c>
      <c r="D1196" s="40">
        <v>44391</v>
      </c>
      <c r="E1196" s="38" t="s">
        <v>531</v>
      </c>
      <c r="F1196" s="44">
        <v>1453982</v>
      </c>
      <c r="G1196" s="42">
        <f>IF($C1196="РОССИЯ",IF(E1196&gt;2018,ROUND(F1196/120*20,2),ROUND(F1196/118*18,2)),IF(C1196="","Ошибка (нет страны рег.)",0))</f>
        <v>242330.33</v>
      </c>
      <c r="H1196" s="42"/>
      <c r="I1196" s="42"/>
      <c r="J1196" s="5"/>
      <c r="K1196" s="5"/>
      <c r="L1196" s="5"/>
      <c r="M1196" s="5"/>
    </row>
    <row r="1197" spans="1:13" s="19" customFormat="1" x14ac:dyDescent="0.2">
      <c r="A1197" s="38">
        <v>1196</v>
      </c>
      <c r="B1197" s="39" t="s">
        <v>1199</v>
      </c>
      <c r="C1197" s="39" t="s">
        <v>480</v>
      </c>
      <c r="D1197" s="40">
        <v>44461</v>
      </c>
      <c r="E1197" s="38" t="s">
        <v>531</v>
      </c>
      <c r="F1197" s="44">
        <v>1453981.61</v>
      </c>
      <c r="G1197" s="42">
        <f>IF($C1197="РОССИЯ",IF(E1197&gt;2018,ROUND(F1197/120*20,2),ROUND(F1197/118*18,2)),IF(C1197="","Ошибка (нет страны рег.)",0))</f>
        <v>242330.27</v>
      </c>
      <c r="H1197" s="42"/>
      <c r="I1197" s="42"/>
      <c r="J1197" s="5"/>
      <c r="K1197" s="5"/>
      <c r="L1197" s="5"/>
      <c r="M1197" s="5"/>
    </row>
    <row r="1198" spans="1:13" s="19" customFormat="1" x14ac:dyDescent="0.2">
      <c r="A1198" s="33">
        <v>1197</v>
      </c>
      <c r="B1198" s="34" t="s">
        <v>473</v>
      </c>
      <c r="C1198" s="34" t="s">
        <v>480</v>
      </c>
      <c r="D1198" s="35"/>
      <c r="E1198" s="33"/>
      <c r="F1198" s="36">
        <v>791</v>
      </c>
      <c r="G1198" s="37">
        <f>G1199</f>
        <v>131.83000000000001</v>
      </c>
      <c r="H1198" s="37">
        <v>0</v>
      </c>
      <c r="I1198" s="37"/>
      <c r="J1198" s="5"/>
      <c r="K1198" s="5"/>
      <c r="L1198" s="5"/>
      <c r="M1198" s="5"/>
    </row>
    <row r="1199" spans="1:13" s="19" customFormat="1" x14ac:dyDescent="0.2">
      <c r="A1199" s="38">
        <v>1198</v>
      </c>
      <c r="B1199" s="39" t="s">
        <v>1200</v>
      </c>
      <c r="C1199" s="39" t="s">
        <v>480</v>
      </c>
      <c r="D1199" s="40">
        <v>43678</v>
      </c>
      <c r="E1199" s="38" t="s">
        <v>538</v>
      </c>
      <c r="F1199" s="41">
        <v>791</v>
      </c>
      <c r="G1199" s="42">
        <f>IF($C1199="РОССИЯ",IF(E1199&gt;2018,ROUND(F1199/120*20,2),ROUND(F1199/118*18,2)),IF(C1199="","Ошибка (нет страны рег.)",0))</f>
        <v>131.83000000000001</v>
      </c>
      <c r="H1199" s="42"/>
      <c r="I1199" s="42"/>
      <c r="J1199" s="5"/>
      <c r="K1199" s="5"/>
      <c r="L1199" s="5"/>
      <c r="M1199" s="5"/>
    </row>
    <row r="1200" spans="1:13" s="19" customFormat="1" x14ac:dyDescent="0.2">
      <c r="A1200" s="20">
        <v>1199</v>
      </c>
      <c r="B1200" s="21" t="s">
        <v>474</v>
      </c>
      <c r="C1200" s="21" t="s">
        <v>480</v>
      </c>
      <c r="D1200" s="22"/>
      <c r="E1200" s="20"/>
      <c r="F1200" s="23">
        <v>550103.4</v>
      </c>
      <c r="G1200" s="24">
        <f>G1201</f>
        <v>91683.9</v>
      </c>
      <c r="H1200" s="24">
        <v>91683.9</v>
      </c>
      <c r="I1200" s="24">
        <f t="shared" si="26"/>
        <v>0</v>
      </c>
      <c r="J1200" s="5"/>
      <c r="K1200" s="5"/>
      <c r="L1200" s="5"/>
      <c r="M1200" s="5"/>
    </row>
    <row r="1201" spans="1:13" s="19" customFormat="1" x14ac:dyDescent="0.2">
      <c r="A1201" s="33">
        <v>1200</v>
      </c>
      <c r="B1201" s="34" t="s">
        <v>1201</v>
      </c>
      <c r="C1201" s="34" t="s">
        <v>480</v>
      </c>
      <c r="D1201" s="35"/>
      <c r="E1201" s="33"/>
      <c r="F1201" s="43">
        <v>550103.4</v>
      </c>
      <c r="G1201" s="37">
        <f>G1202</f>
        <v>91683.9</v>
      </c>
      <c r="H1201" s="37">
        <v>0</v>
      </c>
      <c r="I1201" s="37"/>
      <c r="J1201" s="5"/>
      <c r="K1201" s="5"/>
      <c r="L1201" s="5"/>
      <c r="M1201" s="5"/>
    </row>
    <row r="1202" spans="1:13" s="19" customFormat="1" x14ac:dyDescent="0.2">
      <c r="A1202" s="38">
        <v>1201</v>
      </c>
      <c r="B1202" s="39" t="s">
        <v>1202</v>
      </c>
      <c r="C1202" s="39" t="s">
        <v>480</v>
      </c>
      <c r="D1202" s="40">
        <v>44742</v>
      </c>
      <c r="E1202" s="38" t="s">
        <v>541</v>
      </c>
      <c r="F1202" s="44">
        <v>550103.4</v>
      </c>
      <c r="G1202" s="42">
        <f>IF($C1202="РОССИЯ",IF(E1202&gt;2018,ROUND(F1202/120*20,2),ROUND(F1202/118*18,2)),IF(C1202="","Ошибка (нет страны рег.)",0))</f>
        <v>91683.9</v>
      </c>
      <c r="H1202" s="42"/>
      <c r="I1202" s="42"/>
      <c r="J1202" s="5"/>
      <c r="K1202" s="5"/>
      <c r="L1202" s="5"/>
      <c r="M1202" s="5"/>
    </row>
    <row r="1203" spans="1:13" s="19" customFormat="1" x14ac:dyDescent="0.2">
      <c r="A1203" s="20">
        <v>1202</v>
      </c>
      <c r="B1203" s="21" t="s">
        <v>475</v>
      </c>
      <c r="C1203" s="21" t="s">
        <v>480</v>
      </c>
      <c r="D1203" s="22"/>
      <c r="E1203" s="20"/>
      <c r="F1203" s="26">
        <v>8</v>
      </c>
      <c r="G1203" s="24">
        <f>G1204</f>
        <v>1.33</v>
      </c>
      <c r="H1203" s="24">
        <v>1.33</v>
      </c>
      <c r="I1203" s="24">
        <f t="shared" si="26"/>
        <v>0</v>
      </c>
      <c r="J1203" s="5"/>
      <c r="K1203" s="5"/>
      <c r="L1203" s="5"/>
      <c r="M1203" s="5"/>
    </row>
    <row r="1204" spans="1:13" s="19" customFormat="1" x14ac:dyDescent="0.2">
      <c r="A1204" s="33">
        <v>1203</v>
      </c>
      <c r="B1204" s="34" t="s">
        <v>476</v>
      </c>
      <c r="C1204" s="34" t="s">
        <v>480</v>
      </c>
      <c r="D1204" s="35"/>
      <c r="E1204" s="33"/>
      <c r="F1204" s="36">
        <v>8</v>
      </c>
      <c r="G1204" s="37">
        <f>G1205</f>
        <v>1.33</v>
      </c>
      <c r="H1204" s="37">
        <v>0</v>
      </c>
      <c r="I1204" s="37"/>
      <c r="J1204" s="5"/>
      <c r="K1204" s="5"/>
      <c r="L1204" s="5"/>
      <c r="M1204" s="5"/>
    </row>
    <row r="1205" spans="1:13" s="19" customFormat="1" x14ac:dyDescent="0.2">
      <c r="A1205" s="38">
        <v>1204</v>
      </c>
      <c r="B1205" s="39" t="s">
        <v>1203</v>
      </c>
      <c r="C1205" s="39" t="s">
        <v>480</v>
      </c>
      <c r="D1205" s="40">
        <v>44344</v>
      </c>
      <c r="E1205" s="38" t="s">
        <v>531</v>
      </c>
      <c r="F1205" s="41">
        <v>8</v>
      </c>
      <c r="G1205" s="42">
        <f>IF($C1205="РОССИЯ",IF(E1205&gt;2018,ROUND(F1205/120*20,2),ROUND(F1205/118*18,2)),IF(C1205="","Ошибка (нет страны рег.)",0))</f>
        <v>1.33</v>
      </c>
      <c r="H1205" s="42"/>
      <c r="I1205" s="42"/>
      <c r="J1205" s="5"/>
      <c r="K1205" s="5"/>
      <c r="L1205" s="5"/>
      <c r="M1205" s="5"/>
    </row>
    <row r="1206" spans="1:13" s="19" customFormat="1" x14ac:dyDescent="0.2">
      <c r="A1206" s="20">
        <v>1205</v>
      </c>
      <c r="B1206" s="21" t="s">
        <v>477</v>
      </c>
      <c r="C1206" s="21" t="s">
        <v>480</v>
      </c>
      <c r="D1206" s="22"/>
      <c r="E1206" s="20"/>
      <c r="F1206" s="26">
        <v>0.08</v>
      </c>
      <c r="G1206" s="24">
        <f>G1207</f>
        <v>0.01</v>
      </c>
      <c r="H1206" s="24">
        <v>0.01</v>
      </c>
      <c r="I1206" s="24">
        <f t="shared" si="26"/>
        <v>0</v>
      </c>
      <c r="J1206" s="5"/>
      <c r="K1206" s="5"/>
      <c r="L1206" s="5"/>
      <c r="M1206" s="5"/>
    </row>
    <row r="1207" spans="1:13" s="19" customFormat="1" x14ac:dyDescent="0.2">
      <c r="A1207" s="33">
        <v>1206</v>
      </c>
      <c r="B1207" s="34" t="s">
        <v>478</v>
      </c>
      <c r="C1207" s="34" t="s">
        <v>480</v>
      </c>
      <c r="D1207" s="35"/>
      <c r="E1207" s="33"/>
      <c r="F1207" s="36">
        <v>0.08</v>
      </c>
      <c r="G1207" s="37">
        <f>G1208</f>
        <v>0.01</v>
      </c>
      <c r="H1207" s="37">
        <v>0</v>
      </c>
      <c r="I1207" s="37"/>
      <c r="J1207" s="5"/>
      <c r="K1207" s="5"/>
      <c r="L1207" s="5"/>
      <c r="M1207" s="5"/>
    </row>
    <row r="1208" spans="1:13" s="19" customFormat="1" x14ac:dyDescent="0.2">
      <c r="A1208" s="38">
        <v>1207</v>
      </c>
      <c r="B1208" s="39" t="s">
        <v>1204</v>
      </c>
      <c r="C1208" s="39" t="s">
        <v>480</v>
      </c>
      <c r="D1208" s="40">
        <v>44330</v>
      </c>
      <c r="E1208" s="38" t="s">
        <v>531</v>
      </c>
      <c r="F1208" s="41">
        <v>0.08</v>
      </c>
      <c r="G1208" s="42">
        <f>IF($C1208="РОССИЯ",IF(E1208&gt;2018,ROUND(F1208/120*20,2),ROUND(F1208/118*18,2)),IF(C1208="","Ошибка (нет страны рег.)",0))</f>
        <v>0.01</v>
      </c>
      <c r="H1208" s="42"/>
      <c r="I1208" s="42"/>
      <c r="J1208" s="5"/>
      <c r="K1208" s="5"/>
      <c r="L1208" s="5"/>
      <c r="M1208" s="5"/>
    </row>
    <row r="1209" spans="1:13" s="19" customFormat="1" x14ac:dyDescent="0.2">
      <c r="A1209" s="20">
        <v>1208</v>
      </c>
      <c r="B1209" s="21" t="s">
        <v>1205</v>
      </c>
      <c r="C1209" s="21" t="s">
        <v>480</v>
      </c>
      <c r="D1209" s="22"/>
      <c r="E1209" s="20"/>
      <c r="F1209" s="23">
        <v>2908625.61</v>
      </c>
      <c r="G1209" s="24">
        <f>G1210</f>
        <v>484770.94</v>
      </c>
      <c r="H1209" s="24">
        <v>484770.94</v>
      </c>
      <c r="I1209" s="24">
        <f t="shared" si="26"/>
        <v>0</v>
      </c>
      <c r="J1209" s="5"/>
      <c r="K1209" s="5"/>
      <c r="L1209" s="5"/>
      <c r="M1209" s="5"/>
    </row>
    <row r="1210" spans="1:13" s="19" customFormat="1" x14ac:dyDescent="0.2">
      <c r="A1210" s="33">
        <v>1209</v>
      </c>
      <c r="B1210" s="34" t="s">
        <v>1206</v>
      </c>
      <c r="C1210" s="34" t="s">
        <v>480</v>
      </c>
      <c r="D1210" s="35"/>
      <c r="E1210" s="33"/>
      <c r="F1210" s="43">
        <v>2908625.61</v>
      </c>
      <c r="G1210" s="37">
        <f>G1211</f>
        <v>484770.94</v>
      </c>
      <c r="H1210" s="37">
        <v>0</v>
      </c>
      <c r="I1210" s="37"/>
      <c r="J1210" s="5"/>
      <c r="K1210" s="5"/>
      <c r="L1210" s="5"/>
      <c r="M1210" s="5"/>
    </row>
    <row r="1211" spans="1:13" s="19" customFormat="1" x14ac:dyDescent="0.2">
      <c r="A1211" s="38">
        <v>1210</v>
      </c>
      <c r="B1211" s="39" t="s">
        <v>1207</v>
      </c>
      <c r="C1211" s="39" t="s">
        <v>480</v>
      </c>
      <c r="D1211" s="40">
        <v>44742</v>
      </c>
      <c r="E1211" s="38" t="s">
        <v>541</v>
      </c>
      <c r="F1211" s="44">
        <v>2908625.61</v>
      </c>
      <c r="G1211" s="42">
        <f>IF($C1211="РОССИЯ",IF(E1211&gt;2018,ROUND(F1211/120*20,2),ROUND(F1211/118*18,2)),IF(C1211="","Ошибка (нет страны рег.)",0))</f>
        <v>484770.94</v>
      </c>
      <c r="H1211" s="42"/>
      <c r="I1211" s="42"/>
      <c r="J1211" s="5"/>
      <c r="K1211" s="5"/>
      <c r="L1211" s="5"/>
      <c r="M1211" s="5"/>
    </row>
    <row r="1212" spans="1:13" s="19" customFormat="1" x14ac:dyDescent="0.2">
      <c r="A1212" s="27">
        <v>1211</v>
      </c>
      <c r="B1212" s="28" t="s">
        <v>1208</v>
      </c>
      <c r="C1212" s="28"/>
      <c r="D1212" s="28"/>
      <c r="E1212" s="28"/>
      <c r="F1212" s="29"/>
      <c r="G1212" s="30"/>
      <c r="H1212" s="31">
        <v>0.03</v>
      </c>
      <c r="I1212" s="30">
        <f>G1212-H1212</f>
        <v>-0.03</v>
      </c>
      <c r="J1212" s="5"/>
      <c r="K1212" s="5"/>
      <c r="L1212" s="5"/>
      <c r="M1212" s="5"/>
    </row>
    <row r="1213" spans="1:13" s="19" customFormat="1" x14ac:dyDescent="0.2">
      <c r="A1213" s="27">
        <v>1212</v>
      </c>
      <c r="B1213" s="28" t="s">
        <v>526</v>
      </c>
      <c r="C1213" s="28"/>
      <c r="D1213" s="28"/>
      <c r="E1213" s="28"/>
      <c r="F1213" s="29"/>
      <c r="G1213" s="30"/>
      <c r="H1213" s="31">
        <v>111.16</v>
      </c>
      <c r="I1213" s="30">
        <f>G1213-H1213</f>
        <v>-111.16</v>
      </c>
      <c r="J1213" s="5"/>
      <c r="K1213" s="5" t="s">
        <v>4</v>
      </c>
      <c r="L1213" s="5"/>
      <c r="M1213" s="5"/>
    </row>
    <row r="1214" spans="1:13" x14ac:dyDescent="0.2">
      <c r="A1214" s="46"/>
      <c r="B1214" s="47"/>
      <c r="C1214" s="47"/>
      <c r="D1214" s="48"/>
      <c r="E1214" s="46"/>
      <c r="F1214" s="49">
        <v>391506170.4199999</v>
      </c>
      <c r="G1214" s="49">
        <v>56012761.619999968</v>
      </c>
      <c r="H1214" s="49"/>
      <c r="I1214" s="49"/>
    </row>
    <row r="1215" spans="1:13" x14ac:dyDescent="0.2">
      <c r="F1215" s="6">
        <v>391482412.99999994</v>
      </c>
      <c r="G1215" s="6">
        <v>56008802.049999967</v>
      </c>
      <c r="H1215" s="6">
        <v>55522916.849999987</v>
      </c>
      <c r="I1215" s="6">
        <v>485885.19999999885</v>
      </c>
    </row>
  </sheetData>
  <autoFilter ref="A1:N12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pane ySplit="2" topLeftCell="A3" activePane="bottomLeft" state="frozen"/>
      <selection activeCell="C38" sqref="C38"/>
      <selection pane="bottomLeft" activeCell="O26" sqref="O26"/>
    </sheetView>
  </sheetViews>
  <sheetFormatPr defaultRowHeight="13.5" customHeight="1" outlineLevelRow="2" x14ac:dyDescent="0.2"/>
  <cols>
    <col min="1" max="1" width="9.140625" style="5"/>
    <col min="2" max="2" width="6.7109375" style="82" customWidth="1"/>
    <col min="3" max="3" width="57.7109375" style="5" customWidth="1"/>
    <col min="4" max="4" width="13" style="19" customWidth="1"/>
    <col min="5" max="5" width="11.5703125" style="19" customWidth="1"/>
    <col min="6" max="6" width="12.140625" style="19" customWidth="1"/>
    <col min="7" max="7" width="9" style="32" customWidth="1"/>
    <col min="8" max="8" width="6" style="19" customWidth="1"/>
    <col min="9" max="9" width="14.28515625" style="5" bestFit="1" customWidth="1"/>
    <col min="10" max="12" width="22.42578125" style="6" customWidth="1"/>
    <col min="13" max="14" width="9.140625" style="5"/>
    <col min="15" max="15" width="8.5703125" style="5" customWidth="1"/>
    <col min="16" max="16" width="19" style="5" customWidth="1"/>
    <col min="17" max="17" width="17" style="5" bestFit="1" customWidth="1"/>
    <col min="18" max="16384" width="9.140625" style="5"/>
  </cols>
  <sheetData>
    <row r="1" spans="1:17" ht="28.5" customHeight="1" x14ac:dyDescent="0.4">
      <c r="A1" s="92"/>
      <c r="B1" s="89"/>
      <c r="C1" s="92"/>
      <c r="D1" s="92"/>
      <c r="E1" s="92"/>
      <c r="F1" s="92"/>
      <c r="G1" s="92"/>
      <c r="H1" s="92"/>
      <c r="I1" s="92"/>
      <c r="J1" s="92"/>
      <c r="K1" s="92"/>
      <c r="L1" s="67" t="s">
        <v>1301</v>
      </c>
      <c r="M1" s="92"/>
    </row>
    <row r="2" spans="1:17" s="19" customFormat="1" ht="26.25" customHeight="1" x14ac:dyDescent="0.2">
      <c r="A2" s="92"/>
      <c r="B2" s="80" t="s">
        <v>2</v>
      </c>
      <c r="C2" s="14" t="s">
        <v>1225</v>
      </c>
      <c r="D2" s="115" t="s">
        <v>10</v>
      </c>
      <c r="E2" s="116" t="s">
        <v>1345</v>
      </c>
      <c r="F2" s="115" t="s">
        <v>1346</v>
      </c>
      <c r="G2" s="109" t="s">
        <v>1355</v>
      </c>
      <c r="H2" s="108" t="s">
        <v>1356</v>
      </c>
      <c r="I2" s="14" t="s">
        <v>519</v>
      </c>
      <c r="J2" s="17" t="s">
        <v>520</v>
      </c>
      <c r="K2" s="17" t="s">
        <v>1289</v>
      </c>
      <c r="L2" s="17" t="s">
        <v>11</v>
      </c>
      <c r="M2" s="92"/>
      <c r="Q2" s="18"/>
    </row>
    <row r="3" spans="1:17" ht="13.5" customHeight="1" x14ac:dyDescent="0.2">
      <c r="A3" s="90"/>
      <c r="B3" s="53" t="s">
        <v>1327</v>
      </c>
      <c r="C3" s="21" t="s">
        <v>527</v>
      </c>
      <c r="D3" s="111" t="s">
        <v>479</v>
      </c>
      <c r="E3" s="120"/>
      <c r="F3" s="111"/>
      <c r="G3" s="110"/>
      <c r="H3" s="111"/>
      <c r="I3" s="26">
        <v>0.71</v>
      </c>
      <c r="J3" s="24">
        <f>J4</f>
        <v>0</v>
      </c>
      <c r="K3" s="24">
        <v>0</v>
      </c>
      <c r="L3" s="24">
        <f>J3-K3</f>
        <v>0</v>
      </c>
      <c r="M3" s="90"/>
      <c r="P3" s="5">
        <f>N2-O2</f>
        <v>0</v>
      </c>
    </row>
    <row r="4" spans="1:17" ht="13.5" customHeight="1" x14ac:dyDescent="0.2">
      <c r="A4" s="90"/>
      <c r="B4" s="54" t="s">
        <v>513</v>
      </c>
      <c r="C4" s="34" t="s">
        <v>528</v>
      </c>
      <c r="D4" s="113" t="s">
        <v>479</v>
      </c>
      <c r="E4" s="121">
        <f>E5</f>
        <v>0</v>
      </c>
      <c r="F4" s="117" t="str">
        <f>F5</f>
        <v>0%</v>
      </c>
      <c r="G4" s="112"/>
      <c r="H4" s="113"/>
      <c r="I4" s="36">
        <v>0.71</v>
      </c>
      <c r="J4" s="37">
        <f>J5</f>
        <v>0</v>
      </c>
      <c r="K4" s="37">
        <v>0</v>
      </c>
      <c r="L4" s="37"/>
      <c r="M4" s="90"/>
    </row>
    <row r="5" spans="1:17" ht="13.5" customHeight="1" outlineLevel="1" x14ac:dyDescent="0.2">
      <c r="A5" s="90"/>
      <c r="B5" s="81" t="s">
        <v>514</v>
      </c>
      <c r="C5" s="76" t="s">
        <v>529</v>
      </c>
      <c r="D5" s="75" t="s">
        <v>479</v>
      </c>
      <c r="E5" s="122"/>
      <c r="F5" s="98" t="str">
        <f>IF(D5="","Ошибка (нет страны рег.)",IF($D5&lt;&gt;"РОССИЯ","0%",IF(E5="Без НДС","Без НДС",IF(H5&lt;2019,"18%","20%"))))</f>
        <v>0%</v>
      </c>
      <c r="G5" s="77">
        <v>44728</v>
      </c>
      <c r="H5" s="75">
        <v>2022</v>
      </c>
      <c r="I5" s="78">
        <v>0.71</v>
      </c>
      <c r="J5" s="79">
        <f>IF(D5="","Ошибка (нет страны рег.)",IF(F5="Без НДС",0,ROUND(I5/(100%+F5)*F5,2)))</f>
        <v>0</v>
      </c>
      <c r="K5" s="79"/>
      <c r="L5" s="79"/>
      <c r="M5" s="90"/>
    </row>
    <row r="6" spans="1:17" ht="13.5" customHeight="1" x14ac:dyDescent="0.2">
      <c r="A6" s="90"/>
      <c r="B6" s="53" t="s">
        <v>1220</v>
      </c>
      <c r="C6" s="21" t="s">
        <v>30</v>
      </c>
      <c r="D6" s="111" t="s">
        <v>479</v>
      </c>
      <c r="E6" s="120"/>
      <c r="F6" s="111"/>
      <c r="G6" s="110"/>
      <c r="H6" s="111"/>
      <c r="I6" s="23">
        <v>6019.49</v>
      </c>
      <c r="J6" s="24">
        <f>J7+J9</f>
        <v>0</v>
      </c>
      <c r="K6" s="24">
        <v>0</v>
      </c>
      <c r="L6" s="24">
        <f>J6-K6</f>
        <v>0</v>
      </c>
      <c r="M6" s="90"/>
    </row>
    <row r="7" spans="1:17" ht="13.5" customHeight="1" x14ac:dyDescent="0.2">
      <c r="A7" s="90"/>
      <c r="B7" s="54" t="s">
        <v>1221</v>
      </c>
      <c r="C7" s="34" t="s">
        <v>31</v>
      </c>
      <c r="D7" s="113" t="s">
        <v>479</v>
      </c>
      <c r="E7" s="121">
        <f>E8</f>
        <v>0</v>
      </c>
      <c r="F7" s="117" t="str">
        <f>F8</f>
        <v>0%</v>
      </c>
      <c r="G7" s="112"/>
      <c r="H7" s="113"/>
      <c r="I7" s="36">
        <v>1.53</v>
      </c>
      <c r="J7" s="37">
        <f>J8</f>
        <v>0</v>
      </c>
      <c r="K7" s="37">
        <v>0</v>
      </c>
      <c r="L7" s="37"/>
      <c r="M7" s="90"/>
    </row>
    <row r="8" spans="1:17" s="83" customFormat="1" ht="13.5" customHeight="1" outlineLevel="1" x14ac:dyDescent="0.2">
      <c r="A8" s="94"/>
      <c r="B8" s="81" t="s">
        <v>1222</v>
      </c>
      <c r="C8" s="76" t="s">
        <v>530</v>
      </c>
      <c r="D8" s="75" t="s">
        <v>479</v>
      </c>
      <c r="E8" s="122">
        <v>0</v>
      </c>
      <c r="F8" s="98" t="str">
        <f>IF(D8="","Ошибка (нет страны рег.)",IF($D8&lt;&gt;"РОССИЯ","0%",IF(E8="Без НДС","Без НДС",IF(H8&lt;2019,"18%","20%"))))</f>
        <v>0%</v>
      </c>
      <c r="G8" s="77">
        <v>44491</v>
      </c>
      <c r="H8" s="75" t="s">
        <v>531</v>
      </c>
      <c r="I8" s="78">
        <v>1.53</v>
      </c>
      <c r="J8" s="79">
        <f>IF(D8="","Ошибка (нет страны рег.)",IF(F8="Без НДС",0,ROUND(I8/(100%+F8)*F8,2)))</f>
        <v>0</v>
      </c>
      <c r="K8" s="79"/>
      <c r="L8" s="79"/>
      <c r="M8" s="94"/>
    </row>
    <row r="9" spans="1:17" ht="13.5" customHeight="1" x14ac:dyDescent="0.2">
      <c r="A9" s="90"/>
      <c r="B9" s="54" t="s">
        <v>1250</v>
      </c>
      <c r="C9" s="34" t="s">
        <v>32</v>
      </c>
      <c r="D9" s="113" t="s">
        <v>479</v>
      </c>
      <c r="E9" s="121">
        <f>E10</f>
        <v>0</v>
      </c>
      <c r="F9" s="117" t="str">
        <f>F10</f>
        <v>0%</v>
      </c>
      <c r="G9" s="112"/>
      <c r="H9" s="113"/>
      <c r="I9" s="43">
        <v>6017.96</v>
      </c>
      <c r="J9" s="37">
        <f>J10</f>
        <v>0</v>
      </c>
      <c r="K9" s="37">
        <v>0</v>
      </c>
      <c r="L9" s="37"/>
      <c r="M9" s="90"/>
    </row>
    <row r="10" spans="1:17" s="83" customFormat="1" ht="13.5" customHeight="1" outlineLevel="1" x14ac:dyDescent="0.2">
      <c r="A10" s="94"/>
      <c r="B10" s="81" t="s">
        <v>1251</v>
      </c>
      <c r="C10" s="76" t="s">
        <v>532</v>
      </c>
      <c r="D10" s="75" t="s">
        <v>479</v>
      </c>
      <c r="E10" s="122">
        <v>0</v>
      </c>
      <c r="F10" s="98" t="str">
        <f>IF(D10="","Ошибка (нет страны рег.)",IF($D10&lt;&gt;"РОССИЯ","0%",IF(E10="Без НДС","Без НДС",IF(H10&lt;2019,"18%","20%"))))</f>
        <v>0%</v>
      </c>
      <c r="G10" s="77">
        <v>44152</v>
      </c>
      <c r="H10" s="75" t="s">
        <v>533</v>
      </c>
      <c r="I10" s="84">
        <v>6017.96</v>
      </c>
      <c r="J10" s="79">
        <f>IF(D10="","Ошибка (нет страны рег.)",IF(F10="Без НДС",0,ROUND(I10/(100%+F10)*F10,2)))</f>
        <v>0</v>
      </c>
      <c r="K10" s="79"/>
      <c r="L10" s="79"/>
      <c r="M10" s="94"/>
    </row>
    <row r="11" spans="1:17" ht="13.5" customHeight="1" x14ac:dyDescent="0.2">
      <c r="A11" s="90"/>
      <c r="B11" s="53" t="s">
        <v>1252</v>
      </c>
      <c r="C11" s="21" t="s">
        <v>33</v>
      </c>
      <c r="D11" s="111" t="s">
        <v>480</v>
      </c>
      <c r="E11" s="120"/>
      <c r="F11" s="111"/>
      <c r="G11" s="110"/>
      <c r="H11" s="111"/>
      <c r="I11" s="23">
        <v>32243.78</v>
      </c>
      <c r="J11" s="24">
        <f>J12</f>
        <v>5373.96</v>
      </c>
      <c r="K11" s="24">
        <v>5373.97</v>
      </c>
      <c r="L11" s="24">
        <f t="shared" ref="L11:L16" si="0">J11-K11</f>
        <v>-1.0000000000218279E-2</v>
      </c>
      <c r="M11" s="90"/>
    </row>
    <row r="12" spans="1:17" ht="13.5" customHeight="1" x14ac:dyDescent="0.2">
      <c r="A12" s="90"/>
      <c r="B12" s="54" t="s">
        <v>1253</v>
      </c>
      <c r="C12" s="34" t="s">
        <v>34</v>
      </c>
      <c r="D12" s="113" t="s">
        <v>480</v>
      </c>
      <c r="E12" s="121">
        <f>E13</f>
        <v>0.2</v>
      </c>
      <c r="F12" s="117" t="str">
        <f>F13</f>
        <v>20%</v>
      </c>
      <c r="G12" s="112"/>
      <c r="H12" s="113"/>
      <c r="I12" s="43">
        <v>32243.78</v>
      </c>
      <c r="J12" s="37">
        <f>SUM(J13:J15)</f>
        <v>5373.96</v>
      </c>
      <c r="K12" s="37">
        <f>SUM(K13:K15)</f>
        <v>5373.9699999999993</v>
      </c>
      <c r="L12" s="37">
        <f t="shared" si="0"/>
        <v>-9.999999999308784E-3</v>
      </c>
      <c r="M12" s="90"/>
    </row>
    <row r="13" spans="1:17" s="83" customFormat="1" ht="13.5" customHeight="1" outlineLevel="1" x14ac:dyDescent="0.2">
      <c r="A13" s="94"/>
      <c r="B13" s="81" t="s">
        <v>1254</v>
      </c>
      <c r="C13" s="76" t="s">
        <v>534</v>
      </c>
      <c r="D13" s="75" t="s">
        <v>480</v>
      </c>
      <c r="E13" s="122">
        <v>0.2</v>
      </c>
      <c r="F13" s="98" t="str">
        <f>IF(D13="","Ошибка (нет страны рег.)",IF($D13&lt;&gt;"РОССИЯ","0%",IF(E13="Без НДС","Без НДС",IF(H13&lt;2019,"18%","20%"))))</f>
        <v>20%</v>
      </c>
      <c r="G13" s="77">
        <v>43920</v>
      </c>
      <c r="H13" s="75" t="s">
        <v>533</v>
      </c>
      <c r="I13" s="84">
        <v>15509.66</v>
      </c>
      <c r="J13" s="79">
        <f t="shared" ref="J13:J15" si="1">IF(D13="","Ошибка (нет страны рег.)",IF(F13="Без НДС",0,ROUND(I13/(100%+F13)*F13,2)))</f>
        <v>2584.94</v>
      </c>
      <c r="K13" s="79">
        <v>2584.9499999999998</v>
      </c>
      <c r="L13" s="79">
        <f t="shared" si="0"/>
        <v>-9.9999999997635314E-3</v>
      </c>
      <c r="M13" s="94"/>
    </row>
    <row r="14" spans="1:17" s="83" customFormat="1" ht="13.5" customHeight="1" outlineLevel="1" x14ac:dyDescent="0.2">
      <c r="A14" s="94"/>
      <c r="B14" s="81" t="s">
        <v>1255</v>
      </c>
      <c r="C14" s="76" t="s">
        <v>535</v>
      </c>
      <c r="D14" s="75" t="s">
        <v>480</v>
      </c>
      <c r="E14" s="122">
        <v>0.2</v>
      </c>
      <c r="F14" s="98" t="str">
        <f t="shared" ref="F14:F15" si="2">IF(D14="","Ошибка (нет страны рег.)",IF($D14&lt;&gt;"РОССИЯ","0%",IF(E14="Без НДС","Без НДС",IF(H14&lt;2019,"18%","20%"))))</f>
        <v>20%</v>
      </c>
      <c r="G14" s="77">
        <v>43998</v>
      </c>
      <c r="H14" s="75" t="s">
        <v>533</v>
      </c>
      <c r="I14" s="84">
        <v>6322.94</v>
      </c>
      <c r="J14" s="79">
        <f t="shared" si="1"/>
        <v>1053.82</v>
      </c>
      <c r="K14" s="79">
        <v>1053.82</v>
      </c>
      <c r="L14" s="79">
        <f t="shared" si="0"/>
        <v>0</v>
      </c>
      <c r="M14" s="94"/>
    </row>
    <row r="15" spans="1:17" s="83" customFormat="1" ht="13.5" customHeight="1" outlineLevel="1" x14ac:dyDescent="0.2">
      <c r="A15" s="94"/>
      <c r="B15" s="81" t="s">
        <v>1256</v>
      </c>
      <c r="C15" s="76" t="s">
        <v>536</v>
      </c>
      <c r="D15" s="75" t="s">
        <v>480</v>
      </c>
      <c r="E15" s="122">
        <v>0.2</v>
      </c>
      <c r="F15" s="98" t="str">
        <f t="shared" si="2"/>
        <v>20%</v>
      </c>
      <c r="G15" s="77">
        <v>44001</v>
      </c>
      <c r="H15" s="75" t="s">
        <v>533</v>
      </c>
      <c r="I15" s="84">
        <v>10411.18</v>
      </c>
      <c r="J15" s="79">
        <f t="shared" si="1"/>
        <v>1735.2</v>
      </c>
      <c r="K15" s="79">
        <v>1735.2</v>
      </c>
      <c r="L15" s="79">
        <f t="shared" si="0"/>
        <v>0</v>
      </c>
      <c r="M15" s="94"/>
    </row>
    <row r="16" spans="1:17" ht="13.5" customHeight="1" x14ac:dyDescent="0.2">
      <c r="A16" s="90"/>
      <c r="B16" s="53" t="s">
        <v>1257</v>
      </c>
      <c r="C16" s="21" t="s">
        <v>35</v>
      </c>
      <c r="D16" s="111" t="s">
        <v>480</v>
      </c>
      <c r="E16" s="120"/>
      <c r="F16" s="111"/>
      <c r="G16" s="110"/>
      <c r="H16" s="111"/>
      <c r="I16" s="23">
        <v>244868.42</v>
      </c>
      <c r="J16" s="24">
        <f>J17+J19</f>
        <v>40811.4</v>
      </c>
      <c r="K16" s="24">
        <v>40811.42</v>
      </c>
      <c r="L16" s="24">
        <f t="shared" si="0"/>
        <v>-1.9999999996798579E-2</v>
      </c>
      <c r="M16" s="90"/>
    </row>
    <row r="17" spans="1:13" ht="13.5" customHeight="1" outlineLevel="1" x14ac:dyDescent="0.2">
      <c r="A17" s="90"/>
      <c r="B17" s="54" t="s">
        <v>1258</v>
      </c>
      <c r="C17" s="34" t="s">
        <v>36</v>
      </c>
      <c r="D17" s="113" t="s">
        <v>480</v>
      </c>
      <c r="E17" s="121">
        <f>E18</f>
        <v>0.18</v>
      </c>
      <c r="F17" s="117" t="str">
        <f>F18</f>
        <v>20%</v>
      </c>
      <c r="G17" s="112"/>
      <c r="H17" s="113"/>
      <c r="I17" s="43">
        <v>4868.42</v>
      </c>
      <c r="J17" s="37">
        <f>J18</f>
        <v>811.4</v>
      </c>
      <c r="K17" s="37">
        <f>K18</f>
        <v>811.4</v>
      </c>
      <c r="L17" s="37">
        <f>L18</f>
        <v>0</v>
      </c>
      <c r="M17" s="90"/>
    </row>
    <row r="18" spans="1:13" s="83" customFormat="1" ht="13.5" customHeight="1" outlineLevel="2" x14ac:dyDescent="0.2">
      <c r="A18" s="94"/>
      <c r="B18" s="81" t="s">
        <v>1259</v>
      </c>
      <c r="C18" s="76" t="s">
        <v>537</v>
      </c>
      <c r="D18" s="75" t="s">
        <v>480</v>
      </c>
      <c r="E18" s="122">
        <v>0.18</v>
      </c>
      <c r="F18" s="98" t="str">
        <f>IF(D18="","Ошибка (нет страны рег.)",IF($D18&lt;&gt;"РОССИЯ","0%",IF(E18="Без НДС","Без НДС",IF(H18&lt;2019,"18%","20%"))))</f>
        <v>20%</v>
      </c>
      <c r="G18" s="77">
        <v>43682</v>
      </c>
      <c r="H18" s="75" t="s">
        <v>538</v>
      </c>
      <c r="I18" s="84">
        <v>4868.42</v>
      </c>
      <c r="J18" s="79">
        <f>IF(D18="","Ошибка (нет страны рег.)",IF(F18="Без НДС",0,ROUND(I18/(100%+F18)*F18,2)))</f>
        <v>811.4</v>
      </c>
      <c r="K18" s="79">
        <v>811.4</v>
      </c>
      <c r="L18" s="79">
        <f>J18-K18</f>
        <v>0</v>
      </c>
      <c r="M18" s="94"/>
    </row>
    <row r="19" spans="1:13" ht="13.5" customHeight="1" outlineLevel="1" x14ac:dyDescent="0.2">
      <c r="A19" s="90"/>
      <c r="B19" s="54" t="s">
        <v>1260</v>
      </c>
      <c r="C19" s="34" t="s">
        <v>539</v>
      </c>
      <c r="D19" s="113" t="s">
        <v>480</v>
      </c>
      <c r="E19" s="121"/>
      <c r="F19" s="117" t="str">
        <f>F20</f>
        <v>20%</v>
      </c>
      <c r="G19" s="112"/>
      <c r="H19" s="113"/>
      <c r="I19" s="43">
        <v>240000</v>
      </c>
      <c r="J19" s="37">
        <f>J20</f>
        <v>40000</v>
      </c>
      <c r="K19" s="37">
        <f>K20</f>
        <v>40000.019999999997</v>
      </c>
      <c r="L19" s="37">
        <f>L20</f>
        <v>-1.9999999996798579E-2</v>
      </c>
      <c r="M19" s="90"/>
    </row>
    <row r="20" spans="1:13" s="83" customFormat="1" ht="13.5" customHeight="1" outlineLevel="2" x14ac:dyDescent="0.2">
      <c r="A20" s="94"/>
      <c r="B20" s="81" t="s">
        <v>1261</v>
      </c>
      <c r="C20" s="76" t="s">
        <v>540</v>
      </c>
      <c r="D20" s="75" t="s">
        <v>480</v>
      </c>
      <c r="E20" s="122"/>
      <c r="F20" s="98" t="str">
        <f>IF(D20="","Ошибка (нет страны рег.)",IF($D20&lt;&gt;"РОССИЯ","0%",IF(E20="Без НДС","Без НДС",IF(H20&lt;2019,"18%","20%"))))</f>
        <v>20%</v>
      </c>
      <c r="G20" s="77">
        <v>44739</v>
      </c>
      <c r="H20" s="75" t="s">
        <v>541</v>
      </c>
      <c r="I20" s="84">
        <v>240000</v>
      </c>
      <c r="J20" s="79">
        <f>IF(D20="","Ошибка (нет страны рег.)",IF(F20="Без НДС",0,ROUND(I20/(100%+F20)*F20,2)))</f>
        <v>40000</v>
      </c>
      <c r="K20" s="79">
        <v>40000.019999999997</v>
      </c>
      <c r="L20" s="79">
        <f>J20-K20</f>
        <v>-1.9999999996798579E-2</v>
      </c>
      <c r="M20" s="94"/>
    </row>
    <row r="21" spans="1:13" ht="13.5" customHeight="1" x14ac:dyDescent="0.2">
      <c r="A21" s="90"/>
      <c r="B21" s="53" t="s">
        <v>1262</v>
      </c>
      <c r="C21" s="21" t="s">
        <v>37</v>
      </c>
      <c r="D21" s="111"/>
      <c r="E21" s="120"/>
      <c r="F21" s="111"/>
      <c r="G21" s="110"/>
      <c r="H21" s="111"/>
      <c r="I21" s="23">
        <v>30284.78</v>
      </c>
      <c r="J21" s="24" t="str">
        <f>J22</f>
        <v>Ошибка (нет страны рег.)</v>
      </c>
      <c r="K21" s="24">
        <v>0</v>
      </c>
      <c r="L21" s="24">
        <v>0</v>
      </c>
      <c r="M21" s="90"/>
    </row>
    <row r="22" spans="1:13" ht="24" customHeight="1" x14ac:dyDescent="0.2">
      <c r="A22" s="90"/>
      <c r="B22" s="54" t="s">
        <v>1263</v>
      </c>
      <c r="C22" s="34" t="s">
        <v>38</v>
      </c>
      <c r="D22" s="113"/>
      <c r="E22" s="121">
        <f>E23</f>
        <v>0</v>
      </c>
      <c r="F22" s="118" t="str">
        <f>F23</f>
        <v>Ошибка (нет страны рег.)</v>
      </c>
      <c r="G22" s="112" t="s">
        <v>512</v>
      </c>
      <c r="H22" s="113"/>
      <c r="I22" s="43">
        <v>30284.78</v>
      </c>
      <c r="J22" s="37" t="str">
        <f>J23</f>
        <v>Ошибка (нет страны рег.)</v>
      </c>
      <c r="K22" s="37">
        <v>0</v>
      </c>
      <c r="L22" s="37">
        <v>0</v>
      </c>
      <c r="M22" s="90"/>
    </row>
    <row r="23" spans="1:13" s="83" customFormat="1" ht="24" customHeight="1" outlineLevel="1" x14ac:dyDescent="0.2">
      <c r="A23" s="94"/>
      <c r="B23" s="81" t="s">
        <v>1264</v>
      </c>
      <c r="C23" s="76" t="s">
        <v>543</v>
      </c>
      <c r="D23" s="75"/>
      <c r="E23" s="122">
        <v>0</v>
      </c>
      <c r="F23" s="119" t="str">
        <f>IF(D23="","Ошибка (нет страны рег.)",IF($D23&lt;&gt;"РОССИЯ","0%",IF(E23="Без НДС","Без НДС",IF(H23&lt;2019,"18%","20%"))))</f>
        <v>Ошибка (нет страны рег.)</v>
      </c>
      <c r="G23" s="77">
        <v>43795</v>
      </c>
      <c r="H23" s="75" t="s">
        <v>538</v>
      </c>
      <c r="I23" s="84">
        <v>30284.78</v>
      </c>
      <c r="J23" s="79" t="str">
        <f>IF(D23="","Ошибка (нет страны рег.)",IF(F23="Без НДС",0,ROUND(I23/(100%+F23)*F23,2)))</f>
        <v>Ошибка (нет страны рег.)</v>
      </c>
      <c r="K23" s="85">
        <v>0</v>
      </c>
      <c r="L23" s="85" t="s">
        <v>3</v>
      </c>
      <c r="M23" s="94"/>
    </row>
    <row r="24" spans="1:13" ht="13.5" customHeight="1" x14ac:dyDescent="0.2">
      <c r="A24" s="90"/>
      <c r="B24" s="53" t="s">
        <v>1266</v>
      </c>
      <c r="C24" s="21" t="s">
        <v>39</v>
      </c>
      <c r="D24" s="111" t="s">
        <v>480</v>
      </c>
      <c r="E24" s="120"/>
      <c r="F24" s="111"/>
      <c r="G24" s="110"/>
      <c r="H24" s="111"/>
      <c r="I24" s="23">
        <v>263602.24</v>
      </c>
      <c r="J24" s="24">
        <f>J25</f>
        <v>43933.71</v>
      </c>
      <c r="K24" s="24">
        <v>43933.71</v>
      </c>
      <c r="L24" s="24">
        <f t="shared" ref="L24:L31" si="3">J24-K24</f>
        <v>0</v>
      </c>
      <c r="M24" s="90"/>
    </row>
    <row r="25" spans="1:13" ht="13.5" customHeight="1" x14ac:dyDescent="0.2">
      <c r="A25" s="90"/>
      <c r="B25" s="54" t="s">
        <v>1265</v>
      </c>
      <c r="C25" s="34" t="s">
        <v>544</v>
      </c>
      <c r="D25" s="113" t="s">
        <v>480</v>
      </c>
      <c r="E25" s="121">
        <f>E26</f>
        <v>0.2</v>
      </c>
      <c r="F25" s="117" t="str">
        <f>F26</f>
        <v>20%</v>
      </c>
      <c r="G25" s="112"/>
      <c r="H25" s="113"/>
      <c r="I25" s="43">
        <v>263602.24</v>
      </c>
      <c r="J25" s="37">
        <f>J26</f>
        <v>43933.71</v>
      </c>
      <c r="K25" s="37">
        <f>K26</f>
        <v>43933.71</v>
      </c>
      <c r="L25" s="37">
        <f>L26</f>
        <v>0</v>
      </c>
      <c r="M25" s="90"/>
    </row>
    <row r="26" spans="1:13" s="83" customFormat="1" ht="13.5" customHeight="1" outlineLevel="1" x14ac:dyDescent="0.2">
      <c r="A26" s="94"/>
      <c r="B26" s="81" t="s">
        <v>1267</v>
      </c>
      <c r="C26" s="76" t="s">
        <v>545</v>
      </c>
      <c r="D26" s="75" t="s">
        <v>480</v>
      </c>
      <c r="E26" s="122">
        <v>0.2</v>
      </c>
      <c r="F26" s="98" t="str">
        <f>IF(D26="","Ошибка (нет страны рег.)",IF($D26&lt;&gt;"РОССИЯ","0%",IF(E26="Без НДС","Без НДС",IF(H26&lt;2019,"18%","20%"))))</f>
        <v>20%</v>
      </c>
      <c r="G26" s="77">
        <v>44735</v>
      </c>
      <c r="H26" s="75" t="s">
        <v>541</v>
      </c>
      <c r="I26" s="84">
        <v>263602.24</v>
      </c>
      <c r="J26" s="79">
        <f>IF(D26="","Ошибка (нет страны рег.)",IF(F26="Без НДС",0,ROUND(I26/(100%+F26)*F26,2)))</f>
        <v>43933.71</v>
      </c>
      <c r="K26" s="79">
        <v>43933.71</v>
      </c>
      <c r="L26" s="79">
        <f>J26-K26</f>
        <v>0</v>
      </c>
      <c r="M26" s="94"/>
    </row>
    <row r="27" spans="1:13" ht="13.5" customHeight="1" x14ac:dyDescent="0.2">
      <c r="A27" s="90"/>
      <c r="B27" s="53" t="s">
        <v>1219</v>
      </c>
      <c r="C27" s="21" t="s">
        <v>546</v>
      </c>
      <c r="D27" s="111" t="s">
        <v>480</v>
      </c>
      <c r="E27" s="120"/>
      <c r="F27" s="111"/>
      <c r="G27" s="110"/>
      <c r="H27" s="111"/>
      <c r="I27" s="23">
        <v>2777028.58</v>
      </c>
      <c r="J27" s="24">
        <f>J28</f>
        <v>462838.1</v>
      </c>
      <c r="K27" s="24">
        <v>462838.1</v>
      </c>
      <c r="L27" s="24">
        <f t="shared" si="3"/>
        <v>0</v>
      </c>
      <c r="M27" s="90"/>
    </row>
    <row r="28" spans="1:13" ht="13.5" customHeight="1" x14ac:dyDescent="0.2">
      <c r="A28" s="90"/>
      <c r="B28" s="54" t="s">
        <v>1268</v>
      </c>
      <c r="C28" s="34" t="s">
        <v>547</v>
      </c>
      <c r="D28" s="113" t="s">
        <v>480</v>
      </c>
      <c r="E28" s="121">
        <f>E29</f>
        <v>0.2</v>
      </c>
      <c r="F28" s="117" t="str">
        <f>F29</f>
        <v>20%</v>
      </c>
      <c r="G28" s="112"/>
      <c r="H28" s="113"/>
      <c r="I28" s="43">
        <v>2777028.58</v>
      </c>
      <c r="J28" s="37">
        <f>SUM(J29:J30)</f>
        <v>462838.1</v>
      </c>
      <c r="K28" s="37">
        <f>SUM(K29:K30)</f>
        <v>462838.1</v>
      </c>
      <c r="L28" s="37">
        <f>SUM(L29:L30)</f>
        <v>0</v>
      </c>
      <c r="M28" s="90"/>
    </row>
    <row r="29" spans="1:13" s="83" customFormat="1" ht="13.5" customHeight="1" outlineLevel="1" x14ac:dyDescent="0.2">
      <c r="A29" s="94"/>
      <c r="B29" s="81" t="s">
        <v>1269</v>
      </c>
      <c r="C29" s="76" t="s">
        <v>548</v>
      </c>
      <c r="D29" s="75" t="s">
        <v>480</v>
      </c>
      <c r="E29" s="122">
        <v>0.2</v>
      </c>
      <c r="F29" s="98" t="str">
        <f>IF(D29="","Ошибка (нет страны рег.)",IF($D29&lt;&gt;"РОССИЯ","0%",IF(E29="Без НДС","Без НДС",IF(H29&lt;2019,"18%","20%"))))</f>
        <v>20%</v>
      </c>
      <c r="G29" s="77">
        <v>44735</v>
      </c>
      <c r="H29" s="75" t="s">
        <v>541</v>
      </c>
      <c r="I29" s="84">
        <v>2310000</v>
      </c>
      <c r="J29" s="79">
        <f>IF(D29="","Ошибка (нет страны рег.)",IF(F29="Без НДС",0,ROUND(I29/(100%+F29)*F29,2)))</f>
        <v>385000</v>
      </c>
      <c r="K29" s="79">
        <v>385000</v>
      </c>
      <c r="L29" s="79">
        <f t="shared" ref="L29:L30" si="4">J29-K29</f>
        <v>0</v>
      </c>
      <c r="M29" s="94"/>
    </row>
    <row r="30" spans="1:13" s="83" customFormat="1" ht="13.5" customHeight="1" outlineLevel="1" x14ac:dyDescent="0.2">
      <c r="A30" s="94"/>
      <c r="B30" s="81" t="s">
        <v>1270</v>
      </c>
      <c r="C30" s="76" t="s">
        <v>549</v>
      </c>
      <c r="D30" s="75" t="s">
        <v>480</v>
      </c>
      <c r="E30" s="122">
        <v>0.2</v>
      </c>
      <c r="F30" s="98" t="str">
        <f>IF(D30="","Ошибка (нет страны рег.)",IF($D30&lt;&gt;"РОССИЯ","0%",IF(E30="Без НДС","Без НДС",IF(H30&lt;2019,"18%","20%"))))</f>
        <v>20%</v>
      </c>
      <c r="G30" s="77">
        <v>44736</v>
      </c>
      <c r="H30" s="75" t="s">
        <v>541</v>
      </c>
      <c r="I30" s="84">
        <v>467028.58</v>
      </c>
      <c r="J30" s="79">
        <f>IF(D30="","Ошибка (нет страны рег.)",IF(F30="Без НДС",0,ROUND(I30/(100%+F30)*F30,2)))</f>
        <v>77838.100000000006</v>
      </c>
      <c r="K30" s="79">
        <v>77838.100000000006</v>
      </c>
      <c r="L30" s="79">
        <f t="shared" si="4"/>
        <v>0</v>
      </c>
      <c r="M30" s="94"/>
    </row>
    <row r="31" spans="1:13" ht="13.5" customHeight="1" x14ac:dyDescent="0.2">
      <c r="A31" s="90"/>
      <c r="B31" s="53" t="s">
        <v>1271</v>
      </c>
      <c r="C31" s="21" t="s">
        <v>40</v>
      </c>
      <c r="D31" s="111" t="s">
        <v>480</v>
      </c>
      <c r="E31" s="120"/>
      <c r="F31" s="111"/>
      <c r="G31" s="110"/>
      <c r="H31" s="111"/>
      <c r="I31" s="26">
        <v>86.04</v>
      </c>
      <c r="J31" s="24">
        <f>J32</f>
        <v>14.34</v>
      </c>
      <c r="K31" s="24">
        <v>14.34</v>
      </c>
      <c r="L31" s="24">
        <f t="shared" si="3"/>
        <v>0</v>
      </c>
      <c r="M31" s="90"/>
    </row>
    <row r="32" spans="1:13" ht="13.5" customHeight="1" x14ac:dyDescent="0.2">
      <c r="A32" s="90"/>
      <c r="B32" s="54" t="s">
        <v>1272</v>
      </c>
      <c r="C32" s="34" t="s">
        <v>41</v>
      </c>
      <c r="D32" s="113" t="s">
        <v>480</v>
      </c>
      <c r="E32" s="122">
        <v>0.2</v>
      </c>
      <c r="F32" s="117" t="str">
        <f>F33</f>
        <v>20%</v>
      </c>
      <c r="G32" s="112"/>
      <c r="H32" s="113"/>
      <c r="I32" s="36">
        <v>86.04</v>
      </c>
      <c r="J32" s="37">
        <f>J33</f>
        <v>14.34</v>
      </c>
      <c r="K32" s="37">
        <f>K33</f>
        <v>14.34</v>
      </c>
      <c r="L32" s="37">
        <f>L33</f>
        <v>0</v>
      </c>
      <c r="M32" s="90"/>
    </row>
    <row r="33" spans="1:17" s="83" customFormat="1" ht="13.5" customHeight="1" outlineLevel="1" x14ac:dyDescent="0.2">
      <c r="A33" s="94"/>
      <c r="B33" s="81" t="s">
        <v>1273</v>
      </c>
      <c r="C33" s="76" t="s">
        <v>550</v>
      </c>
      <c r="D33" s="75" t="s">
        <v>480</v>
      </c>
      <c r="E33" s="122">
        <v>0.2</v>
      </c>
      <c r="F33" s="98" t="str">
        <f>IF(D33="","Ошибка (нет страны рег.)",IF($D33&lt;&gt;"РОССИЯ","0%",IF(E33="Без НДС","Без НДС",IF(H33&lt;2019,"18%","20%"))))</f>
        <v>20%</v>
      </c>
      <c r="G33" s="77">
        <v>43719</v>
      </c>
      <c r="H33" s="75" t="s">
        <v>538</v>
      </c>
      <c r="I33" s="78">
        <v>86.04</v>
      </c>
      <c r="J33" s="79">
        <f>IF(D33="","Ошибка (нет страны рег.)",IF(F33="Без НДС",0,ROUND(I33/(100%+F33)*F33,2)))</f>
        <v>14.34</v>
      </c>
      <c r="K33" s="79">
        <v>14.34</v>
      </c>
      <c r="L33" s="79">
        <v>0</v>
      </c>
      <c r="M33" s="94"/>
    </row>
    <row r="34" spans="1:17" s="19" customFormat="1" ht="13.5" customHeight="1" x14ac:dyDescent="0.2">
      <c r="A34" s="90"/>
      <c r="B34" s="80"/>
      <c r="C34" s="15" t="s">
        <v>6</v>
      </c>
      <c r="D34" s="108"/>
      <c r="E34" s="123"/>
      <c r="F34" s="108"/>
      <c r="G34" s="114"/>
      <c r="H34" s="108"/>
      <c r="I34" s="17">
        <f>I3+I6+I11+I16+I21+I24+I27+I31</f>
        <v>3354134.04</v>
      </c>
      <c r="J34" s="17">
        <f>J3+J6+J11+J16+J24+J27+J31</f>
        <v>552971.50999999989</v>
      </c>
      <c r="K34" s="17">
        <f t="shared" ref="K34:L34" si="5">K3+K6+K11+K16+K21+K24+K27+K31</f>
        <v>552971.53999999992</v>
      </c>
      <c r="L34" s="17">
        <f t="shared" si="5"/>
        <v>-2.9999999997016857E-2</v>
      </c>
      <c r="M34" s="90"/>
      <c r="N34" s="5"/>
      <c r="O34" s="5"/>
      <c r="P34" s="5"/>
      <c r="Q34" s="18"/>
    </row>
    <row r="35" spans="1:17" ht="13.5" customHeight="1" x14ac:dyDescent="0.2">
      <c r="A35" s="90"/>
      <c r="B35" s="89"/>
      <c r="C35" s="90"/>
      <c r="D35" s="92"/>
      <c r="E35" s="92"/>
      <c r="F35" s="92"/>
      <c r="G35" s="91"/>
      <c r="H35" s="92"/>
      <c r="I35" s="90"/>
      <c r="J35" s="93"/>
      <c r="K35" s="93"/>
      <c r="L35" s="93"/>
      <c r="M35" s="90"/>
    </row>
    <row r="36" spans="1:17" ht="13.5" customHeight="1" x14ac:dyDescent="0.2">
      <c r="A36" s="90"/>
      <c r="B36" s="89"/>
      <c r="C36" s="89"/>
      <c r="D36" s="89"/>
      <c r="E36" s="89"/>
      <c r="F36" s="89"/>
      <c r="G36" s="89"/>
      <c r="H36" s="89"/>
      <c r="I36" s="89"/>
      <c r="J36" s="89"/>
      <c r="K36" s="93"/>
      <c r="L36" s="93"/>
      <c r="M36" s="90"/>
    </row>
    <row r="37" spans="1:17" ht="13.5" customHeight="1" x14ac:dyDescent="0.2">
      <c r="A37" s="90"/>
      <c r="B37" s="89"/>
      <c r="C37" s="89"/>
      <c r="D37" s="89"/>
      <c r="E37" s="89"/>
      <c r="F37" s="89"/>
      <c r="G37" s="89"/>
      <c r="H37" s="89"/>
      <c r="I37" s="89"/>
      <c r="J37" s="89"/>
      <c r="K37" s="93"/>
      <c r="L37" s="93"/>
      <c r="M37" s="90"/>
    </row>
    <row r="38" spans="1:17" ht="13.5" customHeight="1" x14ac:dyDescent="0.2">
      <c r="A38" s="90"/>
      <c r="B38" s="89"/>
      <c r="C38" s="89"/>
      <c r="D38" s="89"/>
      <c r="E38" s="89"/>
      <c r="F38" s="89"/>
      <c r="G38" s="89"/>
      <c r="H38" s="89"/>
      <c r="I38" s="89"/>
      <c r="J38" s="89"/>
      <c r="K38" s="93"/>
      <c r="L38" s="93"/>
      <c r="M38" s="90"/>
    </row>
    <row r="39" spans="1:17" ht="13.5" customHeight="1" x14ac:dyDescent="0.2">
      <c r="A39" s="90"/>
      <c r="B39" s="89"/>
      <c r="C39" s="89"/>
      <c r="D39" s="89"/>
      <c r="E39" s="89"/>
      <c r="F39" s="89"/>
      <c r="G39" s="89"/>
      <c r="H39" s="89"/>
      <c r="I39" s="89"/>
      <c r="J39" s="89"/>
      <c r="K39" s="93"/>
      <c r="L39" s="93"/>
      <c r="M39" s="90"/>
    </row>
    <row r="40" spans="1:17" ht="13.5" customHeight="1" x14ac:dyDescent="0.2">
      <c r="A40" s="90"/>
      <c r="B40" s="89"/>
      <c r="C40" s="89"/>
      <c r="D40" s="89"/>
      <c r="E40" s="89"/>
      <c r="F40" s="89"/>
      <c r="G40" s="89"/>
      <c r="H40" s="89"/>
      <c r="I40" s="89"/>
      <c r="J40" s="89"/>
      <c r="K40" s="93"/>
      <c r="L40" s="93"/>
      <c r="M40" s="90"/>
    </row>
    <row r="41" spans="1:17" ht="13.5" customHeight="1" x14ac:dyDescent="0.2">
      <c r="A41" s="90"/>
      <c r="B41" s="89"/>
      <c r="C41" s="89"/>
      <c r="D41" s="89"/>
      <c r="E41" s="89"/>
      <c r="F41" s="89"/>
      <c r="G41" s="89"/>
      <c r="H41" s="89"/>
      <c r="I41" s="89"/>
      <c r="J41" s="89"/>
      <c r="K41" s="93"/>
      <c r="L41" s="93"/>
      <c r="M41" s="90"/>
    </row>
    <row r="42" spans="1:17" ht="13.5" customHeight="1" x14ac:dyDescent="0.2">
      <c r="C42" s="82"/>
      <c r="D42" s="82"/>
      <c r="E42" s="82"/>
      <c r="F42" s="82"/>
      <c r="G42" s="82"/>
      <c r="H42" s="82"/>
      <c r="I42" s="82"/>
      <c r="J42" s="82"/>
    </row>
    <row r="43" spans="1:17" ht="13.5" customHeight="1" x14ac:dyDescent="0.2">
      <c r="C43" s="89"/>
      <c r="D43" s="92"/>
      <c r="E43" s="92"/>
      <c r="F43" s="124"/>
      <c r="G43" s="90"/>
    </row>
    <row r="44" spans="1:17" ht="13.5" customHeight="1" x14ac:dyDescent="0.2">
      <c r="C44" s="82"/>
      <c r="G44" s="5"/>
    </row>
    <row r="45" spans="1:17" ht="13.5" customHeight="1" x14ac:dyDescent="0.2">
      <c r="C45" s="82"/>
      <c r="G45" s="5"/>
    </row>
    <row r="46" spans="1:17" ht="13.5" customHeight="1" x14ac:dyDescent="0.2">
      <c r="C46" s="82"/>
      <c r="F46" s="125"/>
      <c r="G46" s="5"/>
    </row>
    <row r="47" spans="1:17" ht="13.5" customHeight="1" x14ac:dyDescent="0.2">
      <c r="C47" s="82"/>
      <c r="F47" s="125"/>
      <c r="G47" s="5"/>
    </row>
  </sheetData>
  <autoFilter ref="B2:Q33"/>
  <pageMargins left="0.7" right="0.7" top="0.75" bottom="0.75" header="0.3" footer="0.3"/>
  <pageSetup paperSize="2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J7" sqref="J7"/>
    </sheetView>
  </sheetViews>
  <sheetFormatPr defaultRowHeight="11.25" x14ac:dyDescent="0.2"/>
  <cols>
    <col min="1" max="1" width="14.140625" style="1" customWidth="1"/>
    <col min="2" max="2" width="6.28515625" style="1" customWidth="1"/>
    <col min="3" max="3" width="42.140625" style="1" customWidth="1"/>
    <col min="4" max="5" width="15.5703125" style="1" customWidth="1"/>
    <col min="6" max="6" width="28.28515625" style="1" customWidth="1"/>
    <col min="7" max="8" width="12.85546875" style="1" customWidth="1"/>
    <col min="9" max="11" width="33.28515625" style="1" customWidth="1"/>
    <col min="12" max="12" width="10.28515625" style="1" customWidth="1"/>
    <col min="13" max="13" width="5.42578125" style="1" customWidth="1"/>
    <col min="14" max="16384" width="9.140625" style="1"/>
  </cols>
  <sheetData>
    <row r="1" spans="1:13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9.5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7" t="s">
        <v>1302</v>
      </c>
      <c r="M2" s="65"/>
    </row>
    <row r="3" spans="1:13" x14ac:dyDescent="0.2">
      <c r="A3" s="65"/>
      <c r="B3" s="66" t="s">
        <v>13</v>
      </c>
      <c r="C3" s="66" t="s">
        <v>14</v>
      </c>
      <c r="D3" s="66" t="s">
        <v>15</v>
      </c>
      <c r="E3" s="66" t="s">
        <v>16</v>
      </c>
      <c r="F3" s="66" t="s">
        <v>17</v>
      </c>
      <c r="G3" s="66" t="s">
        <v>18</v>
      </c>
      <c r="H3" s="66" t="s">
        <v>19</v>
      </c>
      <c r="I3" s="66" t="s">
        <v>1347</v>
      </c>
      <c r="J3" s="66" t="s">
        <v>1348</v>
      </c>
      <c r="K3" s="66" t="s">
        <v>1349</v>
      </c>
      <c r="L3" s="66" t="s">
        <v>1350</v>
      </c>
      <c r="M3" s="65"/>
    </row>
    <row r="4" spans="1:13" ht="22.5" customHeight="1" x14ac:dyDescent="0.2">
      <c r="A4" s="70"/>
      <c r="B4" s="7" t="s">
        <v>2</v>
      </c>
      <c r="C4" s="126" t="s">
        <v>1225</v>
      </c>
      <c r="D4" s="7" t="s">
        <v>10</v>
      </c>
      <c r="E4" s="127" t="s">
        <v>1345</v>
      </c>
      <c r="F4" s="126" t="s">
        <v>1346</v>
      </c>
      <c r="G4" s="126" t="s">
        <v>1355</v>
      </c>
      <c r="H4" s="126" t="s">
        <v>1356</v>
      </c>
      <c r="I4" s="7" t="s">
        <v>1286</v>
      </c>
      <c r="J4" s="7" t="s">
        <v>1344</v>
      </c>
      <c r="K4" s="7" t="s">
        <v>1288</v>
      </c>
      <c r="L4" s="7" t="s">
        <v>11</v>
      </c>
      <c r="M4" s="65"/>
    </row>
    <row r="5" spans="1:13" ht="156" customHeight="1" x14ac:dyDescent="0.2">
      <c r="A5" s="72" t="s">
        <v>1237</v>
      </c>
      <c r="B5" s="69" t="s">
        <v>12</v>
      </c>
      <c r="C5" s="69" t="s">
        <v>1319</v>
      </c>
      <c r="D5" s="69" t="s">
        <v>20</v>
      </c>
      <c r="E5" s="133"/>
      <c r="F5" s="69"/>
      <c r="G5" s="69"/>
      <c r="H5" s="69"/>
      <c r="I5" s="69" t="s">
        <v>1320</v>
      </c>
      <c r="J5" s="69" t="s">
        <v>1303</v>
      </c>
      <c r="K5" s="69" t="s">
        <v>1321</v>
      </c>
      <c r="L5" s="69" t="s">
        <v>1351</v>
      </c>
      <c r="M5" s="65"/>
    </row>
    <row r="6" spans="1:13" ht="91.5" customHeight="1" x14ac:dyDescent="0.2">
      <c r="A6" s="72" t="s">
        <v>1238</v>
      </c>
      <c r="B6" s="68" t="s">
        <v>5</v>
      </c>
      <c r="C6" s="68" t="s">
        <v>1322</v>
      </c>
      <c r="D6" s="68" t="s">
        <v>1241</v>
      </c>
      <c r="E6" s="134" t="s">
        <v>1352</v>
      </c>
      <c r="F6" s="68" t="s">
        <v>1357</v>
      </c>
      <c r="G6" s="68"/>
      <c r="H6" s="68"/>
      <c r="I6" s="68" t="s">
        <v>1323</v>
      </c>
      <c r="J6" s="68" t="s">
        <v>1244</v>
      </c>
      <c r="K6" s="68" t="s">
        <v>1244</v>
      </c>
      <c r="L6" s="68" t="s">
        <v>5</v>
      </c>
      <c r="M6" s="65"/>
    </row>
    <row r="7" spans="1:13" ht="135" customHeight="1" x14ac:dyDescent="0.2">
      <c r="A7" s="72" t="s">
        <v>1239</v>
      </c>
      <c r="B7" s="4" t="s">
        <v>5</v>
      </c>
      <c r="C7" s="4" t="s">
        <v>1324</v>
      </c>
      <c r="D7" s="4" t="s">
        <v>1241</v>
      </c>
      <c r="E7" s="135" t="s">
        <v>1352</v>
      </c>
      <c r="F7" s="4" t="s">
        <v>1359</v>
      </c>
      <c r="G7" s="4" t="s">
        <v>1353</v>
      </c>
      <c r="H7" s="4" t="s">
        <v>1354</v>
      </c>
      <c r="I7" s="4" t="s">
        <v>1325</v>
      </c>
      <c r="J7" s="4" t="s">
        <v>1360</v>
      </c>
      <c r="K7" s="4" t="s">
        <v>1326</v>
      </c>
      <c r="L7" s="4" t="s">
        <v>5</v>
      </c>
      <c r="M7" s="65"/>
    </row>
    <row r="8" spans="1:13" ht="89.25" customHeight="1" x14ac:dyDescent="0.2">
      <c r="A8" s="73" t="s">
        <v>1243</v>
      </c>
      <c r="B8" s="4" t="s">
        <v>5</v>
      </c>
      <c r="C8" s="4" t="s">
        <v>1240</v>
      </c>
      <c r="D8" s="4" t="s">
        <v>5</v>
      </c>
      <c r="E8" s="135"/>
      <c r="F8" s="4"/>
      <c r="G8" s="4"/>
      <c r="H8" s="4"/>
      <c r="I8" s="4" t="s">
        <v>1245</v>
      </c>
      <c r="J8" s="4" t="s">
        <v>1242</v>
      </c>
      <c r="K8" s="4" t="s">
        <v>1248</v>
      </c>
      <c r="L8" s="4" t="s">
        <v>5</v>
      </c>
      <c r="M8" s="65"/>
    </row>
    <row r="9" spans="1:13" ht="21" customHeight="1" x14ac:dyDescent="0.2">
      <c r="A9" s="72" t="s">
        <v>1247</v>
      </c>
      <c r="B9" s="68" t="s">
        <v>5</v>
      </c>
      <c r="C9" s="68" t="s">
        <v>5</v>
      </c>
      <c r="D9" s="68" t="s">
        <v>5</v>
      </c>
      <c r="E9" s="134"/>
      <c r="F9" s="68"/>
      <c r="G9" s="68" t="s">
        <v>5</v>
      </c>
      <c r="H9" s="68" t="s">
        <v>5</v>
      </c>
      <c r="I9" s="68" t="s">
        <v>5</v>
      </c>
      <c r="J9" s="68" t="s">
        <v>5</v>
      </c>
      <c r="K9" s="68" t="s">
        <v>5</v>
      </c>
      <c r="L9" s="68" t="s">
        <v>5</v>
      </c>
      <c r="M9" s="65"/>
    </row>
    <row r="10" spans="1:13" ht="17.25" customHeight="1" x14ac:dyDescent="0.2">
      <c r="A10" s="71"/>
      <c r="B10" s="2"/>
      <c r="C10" s="2" t="s">
        <v>6</v>
      </c>
      <c r="D10" s="2"/>
      <c r="E10" s="2"/>
      <c r="F10" s="2"/>
      <c r="G10" s="2"/>
      <c r="H10" s="2"/>
      <c r="I10" s="3" t="s">
        <v>7</v>
      </c>
      <c r="J10" s="3" t="s">
        <v>7</v>
      </c>
      <c r="K10" s="3" t="s">
        <v>7</v>
      </c>
      <c r="L10" s="3" t="s">
        <v>7</v>
      </c>
      <c r="M10" s="65"/>
    </row>
    <row r="11" spans="1:13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1:13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</sheetData>
  <pageMargins left="0.7" right="0.7" top="0.75" bottom="0.75" header="0.3" footer="0.3"/>
  <pageSetup paperSize="25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ySplit="2" topLeftCell="A3" activePane="bottomLeft" state="frozen"/>
      <selection activeCell="C38" sqref="C38"/>
      <selection pane="bottomLeft" activeCell="D2" sqref="D2:H2"/>
    </sheetView>
  </sheetViews>
  <sheetFormatPr defaultRowHeight="13.5" customHeight="1" outlineLevelRow="2" x14ac:dyDescent="0.2"/>
  <cols>
    <col min="1" max="1" width="2.85546875" style="5" customWidth="1"/>
    <col min="2" max="2" width="6.7109375" style="82" customWidth="1"/>
    <col min="3" max="3" width="51.85546875" style="5" customWidth="1"/>
    <col min="4" max="4" width="14.42578125" style="5" customWidth="1"/>
    <col min="5" max="5" width="10.140625" style="5" customWidth="1"/>
    <col min="6" max="6" width="14.28515625" style="132" customWidth="1"/>
    <col min="7" max="8" width="8.28515625" style="5" customWidth="1"/>
    <col min="9" max="9" width="14.28515625" style="5" bestFit="1" customWidth="1"/>
    <col min="10" max="10" width="26.140625" style="6" customWidth="1"/>
    <col min="11" max="12" width="22.42578125" style="6" customWidth="1"/>
    <col min="13" max="13" width="3" style="5" customWidth="1"/>
    <col min="14" max="15" width="17" style="5" customWidth="1"/>
    <col min="16" max="16" width="19" style="5" customWidth="1"/>
    <col min="17" max="17" width="17" style="5" bestFit="1" customWidth="1"/>
    <col min="18" max="16384" width="9.140625" style="5"/>
  </cols>
  <sheetData>
    <row r="1" spans="1:17" ht="28.5" customHeight="1" x14ac:dyDescent="0.4">
      <c r="A1" s="92"/>
      <c r="B1" s="92"/>
      <c r="C1" s="92"/>
      <c r="D1" s="92"/>
      <c r="E1" s="92"/>
      <c r="F1" s="128"/>
      <c r="G1" s="92"/>
      <c r="H1" s="92"/>
      <c r="I1" s="92"/>
      <c r="J1" s="92"/>
      <c r="K1" s="92"/>
      <c r="L1" s="67" t="s">
        <v>1302</v>
      </c>
      <c r="M1" s="92"/>
      <c r="O1" s="92"/>
    </row>
    <row r="2" spans="1:17" s="19" customFormat="1" ht="26.25" customHeight="1" x14ac:dyDescent="0.2">
      <c r="A2" s="90"/>
      <c r="B2" s="80" t="s">
        <v>2</v>
      </c>
      <c r="C2" s="14" t="s">
        <v>1225</v>
      </c>
      <c r="D2" s="115" t="s">
        <v>10</v>
      </c>
      <c r="E2" s="116" t="s">
        <v>1345</v>
      </c>
      <c r="F2" s="115" t="s">
        <v>1346</v>
      </c>
      <c r="G2" s="109" t="s">
        <v>1355</v>
      </c>
      <c r="H2" s="108" t="s">
        <v>1356</v>
      </c>
      <c r="I2" s="14" t="s">
        <v>1286</v>
      </c>
      <c r="J2" s="17" t="s">
        <v>1287</v>
      </c>
      <c r="K2" s="17" t="s">
        <v>1288</v>
      </c>
      <c r="L2" s="17" t="s">
        <v>11</v>
      </c>
      <c r="M2" s="90"/>
      <c r="N2" s="5"/>
      <c r="O2" s="5"/>
      <c r="P2" s="5"/>
      <c r="Q2" s="18"/>
    </row>
    <row r="3" spans="1:17" ht="13.5" customHeight="1" x14ac:dyDescent="0.2">
      <c r="A3" s="90"/>
      <c r="B3" s="53">
        <v>1</v>
      </c>
      <c r="C3" s="21" t="s">
        <v>1274</v>
      </c>
      <c r="D3" s="86" t="s">
        <v>480</v>
      </c>
      <c r="E3" s="86"/>
      <c r="F3" s="86"/>
      <c r="G3" s="86"/>
      <c r="H3" s="86"/>
      <c r="I3" s="24">
        <f>I4+I6</f>
        <v>11000</v>
      </c>
      <c r="J3" s="24">
        <f>J4+J6</f>
        <v>0</v>
      </c>
      <c r="K3" s="24">
        <f>K4+K6</f>
        <v>0</v>
      </c>
      <c r="L3" s="24">
        <f>J3-K3</f>
        <v>0</v>
      </c>
      <c r="M3" s="93"/>
      <c r="N3" s="100" t="s">
        <v>1339</v>
      </c>
      <c r="O3" s="100"/>
      <c r="P3" s="100"/>
    </row>
    <row r="4" spans="1:17" ht="13.5" customHeight="1" x14ac:dyDescent="0.2">
      <c r="A4" s="90"/>
      <c r="B4" s="54" t="s">
        <v>513</v>
      </c>
      <c r="C4" s="34" t="s">
        <v>1275</v>
      </c>
      <c r="D4" s="87" t="s">
        <v>480</v>
      </c>
      <c r="E4" s="121" t="str">
        <f>E5</f>
        <v>Без НДС</v>
      </c>
      <c r="F4" s="129" t="str">
        <f>F5</f>
        <v>Без НДС</v>
      </c>
      <c r="G4" s="87"/>
      <c r="H4" s="87"/>
      <c r="I4" s="37">
        <f>I5</f>
        <v>6600</v>
      </c>
      <c r="J4" s="37">
        <f>J5</f>
        <v>0</v>
      </c>
      <c r="K4" s="37">
        <f>K5</f>
        <v>0</v>
      </c>
      <c r="L4" s="37">
        <f t="shared" ref="L4:L22" si="0">J4-K4</f>
        <v>0</v>
      </c>
      <c r="M4" s="93"/>
      <c r="N4" s="100"/>
      <c r="O4" s="100"/>
      <c r="P4" s="100"/>
    </row>
    <row r="5" spans="1:17" ht="13.5" customHeight="1" outlineLevel="1" x14ac:dyDescent="0.2">
      <c r="A5" s="90"/>
      <c r="B5" s="81" t="s">
        <v>514</v>
      </c>
      <c r="C5" s="76" t="s">
        <v>1290</v>
      </c>
      <c r="D5" s="88" t="s">
        <v>480</v>
      </c>
      <c r="E5" s="122" t="s">
        <v>9</v>
      </c>
      <c r="F5" s="130" t="str">
        <f>IF(D5="","Ошибка (нет страны рег.)",IF($D5&lt;&gt;"РОССИЯ","0%",IF(E5="Без НДС","Без НДС",IF(H5&lt;2019,"18%","20%"))))</f>
        <v>Без НДС</v>
      </c>
      <c r="G5" s="77">
        <v>43797</v>
      </c>
      <c r="H5" s="75">
        <v>2019</v>
      </c>
      <c r="I5" s="85">
        <v>6600</v>
      </c>
      <c r="J5" s="79">
        <f>IF(D5="","Ошибка (нет страны рег.)",IF(F5="Без НДС",0,ROUND(I5/(100%+F5)*F5,2)))</f>
        <v>0</v>
      </c>
      <c r="K5" s="98">
        <v>0</v>
      </c>
      <c r="L5" s="98">
        <f t="shared" si="0"/>
        <v>0</v>
      </c>
      <c r="M5" s="93"/>
      <c r="N5" s="100"/>
      <c r="O5" s="100"/>
      <c r="P5" s="100"/>
    </row>
    <row r="6" spans="1:17" ht="13.5" customHeight="1" x14ac:dyDescent="0.2">
      <c r="A6" s="90"/>
      <c r="B6" s="54" t="s">
        <v>1282</v>
      </c>
      <c r="C6" s="34" t="s">
        <v>1276</v>
      </c>
      <c r="D6" s="87" t="s">
        <v>480</v>
      </c>
      <c r="E6" s="121" t="str">
        <f>E7</f>
        <v>Без НДС</v>
      </c>
      <c r="F6" s="129" t="str">
        <f>F7</f>
        <v>Без НДС</v>
      </c>
      <c r="G6" s="87"/>
      <c r="H6" s="87"/>
      <c r="I6" s="37">
        <f>I7</f>
        <v>4400</v>
      </c>
      <c r="J6" s="37">
        <f>J7</f>
        <v>0</v>
      </c>
      <c r="K6" s="37">
        <f>K7</f>
        <v>0</v>
      </c>
      <c r="L6" s="37">
        <f t="shared" si="0"/>
        <v>0</v>
      </c>
      <c r="M6" s="93"/>
      <c r="N6" s="100"/>
      <c r="O6" s="100"/>
      <c r="P6" s="100"/>
    </row>
    <row r="7" spans="1:17" ht="13.5" customHeight="1" outlineLevel="1" x14ac:dyDescent="0.2">
      <c r="A7" s="90"/>
      <c r="B7" s="81" t="s">
        <v>1283</v>
      </c>
      <c r="C7" s="76" t="s">
        <v>1291</v>
      </c>
      <c r="D7" s="88" t="s">
        <v>480</v>
      </c>
      <c r="E7" s="122" t="s">
        <v>9</v>
      </c>
      <c r="F7" s="130" t="str">
        <f>IF(D7="","Ошибка (нет страны рег.)",IF($D7&lt;&gt;"РОССИЯ","0%",IF(E7="Без НДС","Без НДС",IF(H7&lt;2019,"18%","20%"))))</f>
        <v>Без НДС</v>
      </c>
      <c r="G7" s="77">
        <v>43816</v>
      </c>
      <c r="H7" s="75">
        <v>2019</v>
      </c>
      <c r="I7" s="85">
        <v>4400</v>
      </c>
      <c r="J7" s="79">
        <f>IF(D7="","Ошибка (нет страны рег.)",IF(F7="Без НДС",0,ROUND(I7/(100%+F7)*F7,2)))</f>
        <v>0</v>
      </c>
      <c r="K7" s="98">
        <v>0</v>
      </c>
      <c r="L7" s="98">
        <f t="shared" si="0"/>
        <v>0</v>
      </c>
      <c r="M7" s="93"/>
      <c r="N7" s="100"/>
      <c r="O7" s="100"/>
      <c r="P7" s="100"/>
    </row>
    <row r="8" spans="1:17" ht="13.5" customHeight="1" x14ac:dyDescent="0.2">
      <c r="A8" s="90"/>
      <c r="B8" s="53" t="s">
        <v>1220</v>
      </c>
      <c r="C8" s="21" t="s">
        <v>65</v>
      </c>
      <c r="D8" s="86" t="s">
        <v>479</v>
      </c>
      <c r="E8" s="86"/>
      <c r="F8" s="86"/>
      <c r="G8" s="86"/>
      <c r="H8" s="86"/>
      <c r="I8" s="24">
        <f t="shared" ref="I8:K9" si="1">I9</f>
        <v>101489.11</v>
      </c>
      <c r="J8" s="24">
        <f t="shared" si="1"/>
        <v>0</v>
      </c>
      <c r="K8" s="24">
        <f t="shared" si="1"/>
        <v>0</v>
      </c>
      <c r="L8" s="24">
        <f t="shared" si="0"/>
        <v>0</v>
      </c>
      <c r="M8" s="93"/>
      <c r="N8" s="100" t="s">
        <v>1340</v>
      </c>
      <c r="O8" s="100"/>
      <c r="P8" s="100"/>
    </row>
    <row r="9" spans="1:17" ht="13.5" customHeight="1" x14ac:dyDescent="0.2">
      <c r="A9" s="90"/>
      <c r="B9" s="54" t="s">
        <v>1221</v>
      </c>
      <c r="C9" s="34" t="s">
        <v>1277</v>
      </c>
      <c r="D9" s="87" t="s">
        <v>479</v>
      </c>
      <c r="E9" s="121" t="str">
        <f>E10</f>
        <v>Без НДС</v>
      </c>
      <c r="F9" s="129" t="str">
        <f>F10</f>
        <v>0%</v>
      </c>
      <c r="G9" s="87"/>
      <c r="H9" s="87"/>
      <c r="I9" s="37">
        <f t="shared" si="1"/>
        <v>101489.11</v>
      </c>
      <c r="J9" s="37">
        <f t="shared" si="1"/>
        <v>0</v>
      </c>
      <c r="K9" s="37">
        <f t="shared" si="1"/>
        <v>0</v>
      </c>
      <c r="L9" s="37">
        <f t="shared" si="0"/>
        <v>0</v>
      </c>
      <c r="M9" s="93"/>
      <c r="N9" s="100"/>
      <c r="O9" s="100"/>
      <c r="P9" s="100"/>
    </row>
    <row r="10" spans="1:17" s="83" customFormat="1" ht="13.5" customHeight="1" outlineLevel="1" x14ac:dyDescent="0.2">
      <c r="A10" s="94"/>
      <c r="B10" s="81" t="s">
        <v>1222</v>
      </c>
      <c r="C10" s="76" t="s">
        <v>1292</v>
      </c>
      <c r="D10" s="88" t="s">
        <v>479</v>
      </c>
      <c r="E10" s="122" t="s">
        <v>9</v>
      </c>
      <c r="F10" s="130" t="str">
        <f>IF(D10="","Ошибка (нет страны рег.)",IF($D10&lt;&gt;"РОССИЯ","0%",IF(E10="Без НДС","Без НДС",IF(H10&lt;2019,"18%","20%"))))</f>
        <v>0%</v>
      </c>
      <c r="G10" s="77">
        <v>44729</v>
      </c>
      <c r="H10" s="75">
        <v>2022</v>
      </c>
      <c r="I10" s="85">
        <v>101489.11</v>
      </c>
      <c r="J10" s="79">
        <f>IF(D10="","Ошибка (нет страны рег.)",IF(F10="Без НДС",0,ROUND(I10/(100%+F10)*F10,2)))</f>
        <v>0</v>
      </c>
      <c r="K10" s="98">
        <v>0</v>
      </c>
      <c r="L10" s="98">
        <f t="shared" si="0"/>
        <v>0</v>
      </c>
      <c r="M10" s="96"/>
      <c r="N10" s="100"/>
      <c r="O10" s="100"/>
      <c r="P10" s="101"/>
    </row>
    <row r="11" spans="1:17" ht="13.5" customHeight="1" x14ac:dyDescent="0.2">
      <c r="A11" s="90"/>
      <c r="B11" s="53" t="s">
        <v>1252</v>
      </c>
      <c r="C11" s="21" t="s">
        <v>1278</v>
      </c>
      <c r="D11" s="86" t="s">
        <v>480</v>
      </c>
      <c r="E11" s="86"/>
      <c r="F11" s="86"/>
      <c r="G11" s="86"/>
      <c r="H11" s="86"/>
      <c r="I11" s="24">
        <f>I12</f>
        <v>39000</v>
      </c>
      <c r="J11" s="24">
        <f>J12</f>
        <v>6500</v>
      </c>
      <c r="K11" s="24">
        <f>K12</f>
        <v>0</v>
      </c>
      <c r="L11" s="24">
        <f t="shared" si="0"/>
        <v>6500</v>
      </c>
      <c r="M11" s="93"/>
      <c r="N11" s="100" t="s">
        <v>1339</v>
      </c>
      <c r="O11" s="100"/>
      <c r="P11" s="100"/>
    </row>
    <row r="12" spans="1:17" ht="13.5" customHeight="1" x14ac:dyDescent="0.2">
      <c r="A12" s="90"/>
      <c r="B12" s="54" t="s">
        <v>1253</v>
      </c>
      <c r="C12" s="34" t="s">
        <v>1279</v>
      </c>
      <c r="D12" s="87" t="s">
        <v>480</v>
      </c>
      <c r="E12" s="121"/>
      <c r="F12" s="129" t="str">
        <f>F13</f>
        <v>20%</v>
      </c>
      <c r="G12" s="87"/>
      <c r="H12" s="87"/>
      <c r="I12" s="37">
        <f>I13+I14</f>
        <v>39000</v>
      </c>
      <c r="J12" s="37">
        <f>J13+J14</f>
        <v>6500</v>
      </c>
      <c r="K12" s="37">
        <f>K13+K14</f>
        <v>0</v>
      </c>
      <c r="L12" s="37">
        <f t="shared" si="0"/>
        <v>6500</v>
      </c>
      <c r="M12" s="93"/>
      <c r="N12" s="100"/>
      <c r="O12" s="100"/>
      <c r="P12" s="100"/>
    </row>
    <row r="13" spans="1:17" s="83" customFormat="1" ht="13.5" customHeight="1" outlineLevel="1" x14ac:dyDescent="0.2">
      <c r="A13" s="94"/>
      <c r="B13" s="81" t="s">
        <v>1254</v>
      </c>
      <c r="C13" s="76" t="s">
        <v>1293</v>
      </c>
      <c r="D13" s="88" t="s">
        <v>480</v>
      </c>
      <c r="E13" s="122"/>
      <c r="F13" s="130" t="str">
        <f>IF(D13="","Ошибка (нет страны рег.)",IF($D13&lt;&gt;"РОССИЯ","0%",IF(E13="Без НДС","Без НДС",IF(H13&lt;2019,"18%","20%"))))</f>
        <v>20%</v>
      </c>
      <c r="G13" s="77">
        <v>44620</v>
      </c>
      <c r="H13" s="75">
        <v>2022</v>
      </c>
      <c r="I13" s="85">
        <v>19500</v>
      </c>
      <c r="J13" s="79">
        <f>IF(D13="","Ошибка (нет страны рег.)",IF(F13="Без НДС",0,ROUND(I13/(100%+F13)*F13,2)))</f>
        <v>3250</v>
      </c>
      <c r="K13" s="98">
        <v>0</v>
      </c>
      <c r="L13" s="98">
        <f t="shared" si="0"/>
        <v>3250</v>
      </c>
      <c r="M13" s="96"/>
      <c r="N13" s="100"/>
      <c r="O13" s="100"/>
      <c r="P13" s="100"/>
      <c r="Q13" s="5"/>
    </row>
    <row r="14" spans="1:17" s="83" customFormat="1" ht="13.5" customHeight="1" outlineLevel="1" x14ac:dyDescent="0.2">
      <c r="A14" s="94"/>
      <c r="B14" s="81" t="s">
        <v>1255</v>
      </c>
      <c r="C14" s="76" t="s">
        <v>1294</v>
      </c>
      <c r="D14" s="88" t="s">
        <v>480</v>
      </c>
      <c r="E14" s="88"/>
      <c r="F14" s="130" t="str">
        <f>IF(D14="","Ошибка (нет страны рег.)",IF($D14&lt;&gt;"РОССИЯ","0%",IF(E14="Без НДС","Без НДС",IF(H14&lt;2019,"18%","20%"))))</f>
        <v>20%</v>
      </c>
      <c r="G14" s="77">
        <v>44659</v>
      </c>
      <c r="H14" s="75">
        <v>2022</v>
      </c>
      <c r="I14" s="85">
        <v>19500</v>
      </c>
      <c r="J14" s="79">
        <f>IF(D14="","Ошибка (нет страны рег.)",IF(F14="Без НДС",0,ROUND(I14/(100%+F14)*F14,2)))</f>
        <v>3250</v>
      </c>
      <c r="K14" s="98">
        <v>0</v>
      </c>
      <c r="L14" s="98">
        <f t="shared" si="0"/>
        <v>3250</v>
      </c>
      <c r="M14" s="96"/>
      <c r="N14" s="100"/>
      <c r="O14" s="100"/>
      <c r="P14" s="100"/>
      <c r="Q14" s="5"/>
    </row>
    <row r="15" spans="1:17" ht="13.5" customHeight="1" x14ac:dyDescent="0.2">
      <c r="A15" s="90"/>
      <c r="B15" s="53" t="s">
        <v>1257</v>
      </c>
      <c r="C15" s="21" t="s">
        <v>1280</v>
      </c>
      <c r="D15" s="86" t="s">
        <v>480</v>
      </c>
      <c r="E15" s="86"/>
      <c r="F15" s="86"/>
      <c r="G15" s="86"/>
      <c r="H15" s="86"/>
      <c r="I15" s="24">
        <f>I16</f>
        <v>1711397.13</v>
      </c>
      <c r="J15" s="24">
        <f>J16</f>
        <v>285232.86</v>
      </c>
      <c r="K15" s="24">
        <f>K16</f>
        <v>285232.86</v>
      </c>
      <c r="L15" s="24">
        <f t="shared" si="0"/>
        <v>0</v>
      </c>
      <c r="M15" s="93"/>
      <c r="N15" s="100" t="s">
        <v>1342</v>
      </c>
      <c r="O15" s="100"/>
      <c r="P15" s="100"/>
    </row>
    <row r="16" spans="1:17" ht="13.5" customHeight="1" outlineLevel="1" x14ac:dyDescent="0.2">
      <c r="A16" s="90"/>
      <c r="B16" s="54" t="s">
        <v>1258</v>
      </c>
      <c r="C16" s="34" t="s">
        <v>1281</v>
      </c>
      <c r="D16" s="95" t="s">
        <v>480</v>
      </c>
      <c r="E16" s="121">
        <f>E17</f>
        <v>0.2</v>
      </c>
      <c r="F16" s="129" t="str">
        <f>F17</f>
        <v>20%</v>
      </c>
      <c r="G16" s="95"/>
      <c r="H16" s="95"/>
      <c r="I16" s="37">
        <f>SUM(I17:I19)</f>
        <v>1711397.13</v>
      </c>
      <c r="J16" s="37">
        <f>SUM(J17:J19)</f>
        <v>285232.86</v>
      </c>
      <c r="K16" s="37">
        <f>SUM(K17:K19)</f>
        <v>285232.86</v>
      </c>
      <c r="L16" s="37">
        <f t="shared" si="0"/>
        <v>0</v>
      </c>
      <c r="M16" s="93"/>
      <c r="N16" s="100"/>
      <c r="O16" s="100"/>
      <c r="P16" s="100"/>
    </row>
    <row r="17" spans="1:17" s="83" customFormat="1" ht="13.5" customHeight="1" outlineLevel="2" x14ac:dyDescent="0.2">
      <c r="A17" s="94"/>
      <c r="B17" s="81" t="s">
        <v>1259</v>
      </c>
      <c r="C17" s="76" t="s">
        <v>1297</v>
      </c>
      <c r="D17" s="97" t="s">
        <v>480</v>
      </c>
      <c r="E17" s="122">
        <v>0.2</v>
      </c>
      <c r="F17" s="130" t="str">
        <f>IF(D17="","Ошибка (нет страны рег.)",IF($D17&lt;&gt;"РОССИЯ","0%",IF(E17="Без НДС","Без НДС",IF(H17&lt;2019,"18%","20%"))))</f>
        <v>20%</v>
      </c>
      <c r="G17" s="77">
        <v>44714</v>
      </c>
      <c r="H17" s="75">
        <v>2022</v>
      </c>
      <c r="I17" s="85">
        <v>286510.40000000002</v>
      </c>
      <c r="J17" s="79">
        <f>IF(D17="","Ошибка (нет страны рег.)",IF(F17="Без НДС",0,ROUND(I17/(100%+F17)*F17,2)))</f>
        <v>47751.73</v>
      </c>
      <c r="K17" s="98">
        <v>47751.73</v>
      </c>
      <c r="L17" s="98">
        <f t="shared" si="0"/>
        <v>0</v>
      </c>
      <c r="M17" s="96"/>
      <c r="N17" s="100"/>
      <c r="O17" s="100"/>
      <c r="P17" s="100"/>
      <c r="Q17" s="5"/>
    </row>
    <row r="18" spans="1:17" s="83" customFormat="1" ht="13.5" customHeight="1" outlineLevel="2" x14ac:dyDescent="0.2">
      <c r="A18" s="94"/>
      <c r="B18" s="81" t="s">
        <v>1295</v>
      </c>
      <c r="C18" s="76" t="s">
        <v>1298</v>
      </c>
      <c r="D18" s="97" t="s">
        <v>480</v>
      </c>
      <c r="E18" s="122">
        <v>0.2</v>
      </c>
      <c r="F18" s="130" t="str">
        <f>IF(D18="","Ошибка (нет страны рег.)",IF($D18&lt;&gt;"РОССИЯ","0%",IF(E18="Без НДС","Без НДС",IF(H18&lt;2019,"18%","20%"))))</f>
        <v>20%</v>
      </c>
      <c r="G18" s="77">
        <v>44715</v>
      </c>
      <c r="H18" s="75">
        <v>2022</v>
      </c>
      <c r="I18" s="85">
        <v>87326.73</v>
      </c>
      <c r="J18" s="79">
        <f>IF(D18="","Ошибка (нет страны рег.)",IF(F18="Без НДС",0,ROUND(I18/(100%+F18)*F18,2)))</f>
        <v>14554.46</v>
      </c>
      <c r="K18" s="98">
        <v>14554.46</v>
      </c>
      <c r="L18" s="98">
        <f t="shared" si="0"/>
        <v>0</v>
      </c>
      <c r="M18" s="96"/>
      <c r="N18" s="100"/>
      <c r="O18" s="100"/>
      <c r="P18" s="100"/>
      <c r="Q18" s="5"/>
    </row>
    <row r="19" spans="1:17" s="83" customFormat="1" ht="13.5" customHeight="1" outlineLevel="2" x14ac:dyDescent="0.2">
      <c r="A19" s="94"/>
      <c r="B19" s="81" t="s">
        <v>1296</v>
      </c>
      <c r="C19" s="76" t="s">
        <v>1299</v>
      </c>
      <c r="D19" s="97" t="s">
        <v>480</v>
      </c>
      <c r="E19" s="122">
        <v>0.2</v>
      </c>
      <c r="F19" s="130" t="str">
        <f>IF(D19="","Ошибка (нет страны рег.)",IF($D19&lt;&gt;"РОССИЯ","0%",IF(E19="Без НДС","Без НДС",IF(H19&lt;2019,"18%","20%"))))</f>
        <v>20%</v>
      </c>
      <c r="G19" s="77">
        <v>44741</v>
      </c>
      <c r="H19" s="75">
        <v>2022</v>
      </c>
      <c r="I19" s="85">
        <v>1337560</v>
      </c>
      <c r="J19" s="79">
        <f>IF(D19="","Ошибка (нет страны рег.)",IF(F19="Без НДС",0,ROUND(I19/(100%+F19)*F19,2)))</f>
        <v>222926.67</v>
      </c>
      <c r="K19" s="98">
        <v>222926.67</v>
      </c>
      <c r="L19" s="98">
        <f t="shared" si="0"/>
        <v>0</v>
      </c>
      <c r="M19" s="96"/>
      <c r="N19" s="100"/>
      <c r="O19" s="100"/>
      <c r="P19" s="100"/>
      <c r="Q19" s="5"/>
    </row>
    <row r="20" spans="1:17" ht="13.5" customHeight="1" x14ac:dyDescent="0.2">
      <c r="A20" s="90"/>
      <c r="B20" s="53" t="s">
        <v>1262</v>
      </c>
      <c r="C20" s="21" t="s">
        <v>1284</v>
      </c>
      <c r="D20" s="86" t="s">
        <v>480</v>
      </c>
      <c r="E20" s="86"/>
      <c r="F20" s="86"/>
      <c r="G20" s="86"/>
      <c r="H20" s="86"/>
      <c r="I20" s="24">
        <f t="shared" ref="I20:K21" si="2">I21</f>
        <v>300</v>
      </c>
      <c r="J20" s="24">
        <f t="shared" si="2"/>
        <v>50</v>
      </c>
      <c r="K20" s="24">
        <f t="shared" si="2"/>
        <v>0</v>
      </c>
      <c r="L20" s="24">
        <f t="shared" si="0"/>
        <v>50</v>
      </c>
      <c r="M20" s="93"/>
      <c r="N20" s="100" t="s">
        <v>1341</v>
      </c>
      <c r="O20" s="100"/>
      <c r="P20" s="100"/>
    </row>
    <row r="21" spans="1:17" ht="13.5" customHeight="1" x14ac:dyDescent="0.2">
      <c r="A21" s="90"/>
      <c r="B21" s="54" t="s">
        <v>1263</v>
      </c>
      <c r="C21" s="34" t="s">
        <v>1285</v>
      </c>
      <c r="D21" s="95" t="s">
        <v>480</v>
      </c>
      <c r="E21" s="121">
        <f>E22</f>
        <v>0.2</v>
      </c>
      <c r="F21" s="129" t="str">
        <f>F22</f>
        <v>20%</v>
      </c>
      <c r="G21" s="95"/>
      <c r="H21" s="95"/>
      <c r="I21" s="37">
        <f t="shared" si="2"/>
        <v>300</v>
      </c>
      <c r="J21" s="37">
        <f t="shared" si="2"/>
        <v>50</v>
      </c>
      <c r="K21" s="37">
        <f t="shared" si="2"/>
        <v>0</v>
      </c>
      <c r="L21" s="37">
        <f t="shared" si="0"/>
        <v>50</v>
      </c>
      <c r="M21" s="93"/>
      <c r="N21" s="100"/>
      <c r="O21" s="100"/>
      <c r="P21" s="100"/>
    </row>
    <row r="22" spans="1:17" s="83" customFormat="1" ht="13.5" customHeight="1" outlineLevel="1" x14ac:dyDescent="0.2">
      <c r="A22" s="94"/>
      <c r="B22" s="81" t="s">
        <v>1264</v>
      </c>
      <c r="C22" s="76" t="s">
        <v>1300</v>
      </c>
      <c r="D22" s="97" t="s">
        <v>480</v>
      </c>
      <c r="E22" s="122">
        <v>0.2</v>
      </c>
      <c r="F22" s="130" t="str">
        <f>IF(D22="","Ошибка (нет страны рег.)",IF($D22&lt;&gt;"РОССИЯ","0%",IF(E22="Без НДС","Без НДС",IF(H22&lt;2019,"18%","20%"))))</f>
        <v>20%</v>
      </c>
      <c r="G22" s="77">
        <v>43732</v>
      </c>
      <c r="H22" s="75">
        <v>2019</v>
      </c>
      <c r="I22" s="85">
        <v>300</v>
      </c>
      <c r="J22" s="79">
        <f>IF(D22="","Ошибка (нет страны рег.)",IF(F22="Без НДС",0,ROUND(I22/(100%+F22)*F22,2)))</f>
        <v>50</v>
      </c>
      <c r="K22" s="85">
        <v>0</v>
      </c>
      <c r="L22" s="85">
        <f t="shared" si="0"/>
        <v>50</v>
      </c>
      <c r="M22" s="96"/>
      <c r="N22" s="100"/>
      <c r="O22" s="100"/>
      <c r="P22" s="100"/>
      <c r="Q22" s="5"/>
    </row>
    <row r="23" spans="1:17" ht="13.5" customHeight="1" x14ac:dyDescent="0.2">
      <c r="A23" s="90"/>
      <c r="B23" s="53" t="s">
        <v>1266</v>
      </c>
      <c r="C23" s="21" t="s">
        <v>1336</v>
      </c>
      <c r="D23" s="86" t="s">
        <v>480</v>
      </c>
      <c r="E23" s="86"/>
      <c r="F23" s="86"/>
      <c r="G23" s="86"/>
      <c r="H23" s="86"/>
      <c r="I23" s="24">
        <f t="shared" ref="I23:K24" si="3">I24</f>
        <v>267700</v>
      </c>
      <c r="J23" s="24">
        <f t="shared" si="3"/>
        <v>40835.589999999997</v>
      </c>
      <c r="K23" s="24">
        <f t="shared" si="3"/>
        <v>40835.589999999997</v>
      </c>
      <c r="L23" s="24">
        <f t="shared" ref="L23:L24" si="4">J23-K23</f>
        <v>0</v>
      </c>
      <c r="M23" s="93"/>
      <c r="N23" s="102" t="s">
        <v>1343</v>
      </c>
      <c r="O23" s="100"/>
      <c r="P23" s="100"/>
    </row>
    <row r="24" spans="1:17" ht="13.5" customHeight="1" outlineLevel="1" x14ac:dyDescent="0.2">
      <c r="A24" s="90"/>
      <c r="B24" s="54" t="s">
        <v>1265</v>
      </c>
      <c r="C24" s="34" t="s">
        <v>1338</v>
      </c>
      <c r="D24" s="95" t="s">
        <v>480</v>
      </c>
      <c r="E24" s="121">
        <f>E25</f>
        <v>0.2</v>
      </c>
      <c r="F24" s="129" t="str">
        <f>F25</f>
        <v>18%</v>
      </c>
      <c r="G24" s="95"/>
      <c r="H24" s="95"/>
      <c r="I24" s="37">
        <f t="shared" si="3"/>
        <v>267700</v>
      </c>
      <c r="J24" s="37">
        <f t="shared" si="3"/>
        <v>40835.589999999997</v>
      </c>
      <c r="K24" s="37">
        <f t="shared" si="3"/>
        <v>40835.589999999997</v>
      </c>
      <c r="L24" s="37">
        <f t="shared" si="4"/>
        <v>0</v>
      </c>
      <c r="M24" s="93"/>
      <c r="N24" s="100"/>
      <c r="O24" s="100"/>
      <c r="P24" s="100"/>
    </row>
    <row r="25" spans="1:17" s="83" customFormat="1" ht="13.5" customHeight="1" outlineLevel="2" x14ac:dyDescent="0.2">
      <c r="A25" s="94"/>
      <c r="B25" s="81" t="s">
        <v>1267</v>
      </c>
      <c r="C25" s="76" t="s">
        <v>1337</v>
      </c>
      <c r="D25" s="97" t="s">
        <v>480</v>
      </c>
      <c r="E25" s="122">
        <v>0.2</v>
      </c>
      <c r="F25" s="130" t="str">
        <f>IF(D25="","Ошибка (нет страны рег.)",IF($D25&lt;&gt;"РОССИЯ","0%",IF(E25="Без НДС","Без НДС",IF(H25&lt;2019,"18%","20%"))))</f>
        <v>18%</v>
      </c>
      <c r="G25" s="77">
        <v>43463</v>
      </c>
      <c r="H25" s="75">
        <v>2018</v>
      </c>
      <c r="I25" s="85">
        <v>267700</v>
      </c>
      <c r="J25" s="79">
        <f>IF(D25="","Ошибка (нет страны рег.)",IF(F25="Без НДС",0,ROUND(I25/(100%+F25)*F25,2)))</f>
        <v>40835.589999999997</v>
      </c>
      <c r="K25" s="98">
        <v>40835.589999999997</v>
      </c>
      <c r="L25" s="98"/>
      <c r="M25" s="96"/>
      <c r="N25" s="100"/>
      <c r="O25" s="100"/>
      <c r="P25" s="100"/>
      <c r="Q25" s="5"/>
    </row>
    <row r="26" spans="1:17" s="19" customFormat="1" ht="13.5" customHeight="1" x14ac:dyDescent="0.2">
      <c r="A26" s="90"/>
      <c r="B26" s="80"/>
      <c r="C26" s="15" t="s">
        <v>6</v>
      </c>
      <c r="D26" s="15"/>
      <c r="E26" s="15"/>
      <c r="F26" s="15"/>
      <c r="G26" s="15"/>
      <c r="H26" s="15"/>
      <c r="I26" s="17">
        <f>I3+I8+I11+I15+I20</f>
        <v>1863186.2399999998</v>
      </c>
      <c r="J26" s="17">
        <f>J3+J8+J11+J15+J20</f>
        <v>291782.86</v>
      </c>
      <c r="K26" s="17">
        <f t="shared" ref="K26:L26" si="5">K3+K8+K11+K15+K20</f>
        <v>285232.86</v>
      </c>
      <c r="L26" s="17">
        <f t="shared" si="5"/>
        <v>6550</v>
      </c>
      <c r="M26" s="93"/>
      <c r="N26" s="5"/>
      <c r="O26" s="5"/>
      <c r="P26" s="5"/>
      <c r="Q26" s="5"/>
    </row>
    <row r="27" spans="1:17" ht="13.5" customHeight="1" x14ac:dyDescent="0.2">
      <c r="A27" s="90"/>
      <c r="B27" s="89"/>
      <c r="C27" s="90"/>
      <c r="D27" s="90"/>
      <c r="E27" s="90"/>
      <c r="F27" s="131"/>
      <c r="G27" s="90"/>
      <c r="H27" s="90"/>
      <c r="I27" s="93"/>
      <c r="J27" s="93"/>
      <c r="K27" s="93"/>
      <c r="L27" s="93"/>
      <c r="M27" s="93"/>
    </row>
    <row r="28" spans="1:17" ht="13.5" customHeight="1" x14ac:dyDescent="0.2">
      <c r="A28" s="90"/>
      <c r="B28" s="89"/>
      <c r="C28" s="90"/>
      <c r="D28" s="90"/>
      <c r="E28" s="90"/>
      <c r="F28" s="131"/>
      <c r="G28" s="90"/>
      <c r="H28" s="90"/>
      <c r="I28" s="93"/>
      <c r="J28" s="93"/>
      <c r="K28" s="93"/>
      <c r="L28" s="93"/>
      <c r="M28" s="93"/>
    </row>
    <row r="29" spans="1:17" ht="13.5" customHeight="1" x14ac:dyDescent="0.2">
      <c r="A29" s="90"/>
      <c r="B29" s="89"/>
      <c r="C29" s="90"/>
      <c r="D29" s="90"/>
      <c r="E29" s="90"/>
      <c r="F29" s="131"/>
      <c r="G29" s="90"/>
      <c r="H29" s="90"/>
      <c r="I29" s="93"/>
      <c r="J29" s="93"/>
      <c r="K29" s="93"/>
      <c r="L29" s="93"/>
      <c r="M29" s="93"/>
    </row>
    <row r="30" spans="1:17" ht="13.5" customHeight="1" x14ac:dyDescent="0.2">
      <c r="A30" s="90"/>
      <c r="B30" s="89"/>
      <c r="C30" s="90"/>
      <c r="D30" s="90"/>
      <c r="E30" s="90"/>
      <c r="F30" s="131"/>
      <c r="G30" s="90"/>
      <c r="H30" s="90"/>
      <c r="I30" s="93"/>
      <c r="J30" s="93"/>
      <c r="K30" s="93"/>
      <c r="L30" s="93"/>
      <c r="M30" s="93"/>
    </row>
    <row r="31" spans="1:17" ht="13.5" customHeight="1" x14ac:dyDescent="0.2">
      <c r="A31" s="90"/>
      <c r="B31" s="89"/>
      <c r="C31" s="90"/>
      <c r="D31" s="90"/>
      <c r="E31" s="90"/>
      <c r="F31" s="131"/>
      <c r="G31" s="90"/>
      <c r="H31" s="90"/>
      <c r="I31" s="93"/>
      <c r="J31" s="93"/>
      <c r="K31" s="93"/>
      <c r="L31" s="93"/>
      <c r="M31" s="93"/>
    </row>
    <row r="32" spans="1:17" ht="13.5" customHeight="1" x14ac:dyDescent="0.2">
      <c r="A32" s="90"/>
      <c r="B32" s="89"/>
      <c r="C32" s="90"/>
      <c r="D32" s="90"/>
      <c r="E32" s="90"/>
      <c r="F32" s="131"/>
      <c r="G32" s="90"/>
      <c r="H32" s="90"/>
      <c r="I32" s="85"/>
      <c r="J32" s="93"/>
      <c r="K32" s="93"/>
      <c r="L32" s="93"/>
      <c r="M32" s="90"/>
    </row>
    <row r="33" spans="1:13" ht="13.5" customHeight="1" x14ac:dyDescent="0.2">
      <c r="A33" s="90"/>
      <c r="B33" s="89"/>
      <c r="C33" s="89"/>
      <c r="D33" s="90"/>
      <c r="E33" s="90"/>
      <c r="F33" s="131"/>
      <c r="G33" s="90"/>
      <c r="H33" s="90"/>
      <c r="I33" s="90"/>
      <c r="J33" s="93"/>
      <c r="K33" s="93"/>
      <c r="L33" s="93"/>
      <c r="M33" s="90"/>
    </row>
    <row r="38" spans="1:13" ht="13.5" customHeight="1" x14ac:dyDescent="0.2">
      <c r="J38" s="79"/>
    </row>
  </sheetData>
  <autoFilter ref="B2:Q22"/>
  <pageMargins left="0.7" right="0.7" top="0.75" bottom="0.75" header="0.3" footer="0.3"/>
  <pageSetup paperSize="256" orientation="portrait" horizontalDpi="300" verticalDpi="300" r:id="rId1"/>
  <ignoredErrors>
    <ignoredError sqref="B5 B7 B10 B13:B14 B17:B19 B2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K12" sqref="K12"/>
    </sheetView>
  </sheetViews>
  <sheetFormatPr defaultRowHeight="11.25" x14ac:dyDescent="0.2"/>
  <cols>
    <col min="1" max="1" width="14.140625" style="1" customWidth="1"/>
    <col min="2" max="2" width="7" style="1" customWidth="1"/>
    <col min="3" max="3" width="49.140625" style="1" customWidth="1"/>
    <col min="4" max="4" width="12.7109375" style="1" customWidth="1"/>
    <col min="5" max="5" width="15.5703125" style="1" customWidth="1"/>
    <col min="6" max="6" width="39.28515625" style="1" customWidth="1"/>
    <col min="7" max="8" width="9.5703125" style="1" customWidth="1"/>
    <col min="9" max="11" width="31.28515625" style="1" customWidth="1"/>
    <col min="12" max="12" width="10.140625" style="1" customWidth="1"/>
    <col min="13" max="13" width="5.42578125" style="1" customWidth="1"/>
    <col min="14" max="14" width="43.42578125" style="1" customWidth="1"/>
    <col min="15" max="15" width="59.28515625" style="1" customWidth="1"/>
    <col min="16" max="16384" width="9.140625" style="1"/>
  </cols>
  <sheetData>
    <row r="1" spans="1:13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9.5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7" t="s">
        <v>1310</v>
      </c>
      <c r="M2" s="65"/>
    </row>
    <row r="3" spans="1:13" x14ac:dyDescent="0.2">
      <c r="A3" s="65"/>
      <c r="B3" s="66" t="s">
        <v>13</v>
      </c>
      <c r="C3" s="66" t="s">
        <v>14</v>
      </c>
      <c r="D3" s="66" t="s">
        <v>15</v>
      </c>
      <c r="E3" s="66" t="s">
        <v>16</v>
      </c>
      <c r="F3" s="66" t="s">
        <v>17</v>
      </c>
      <c r="G3" s="66" t="s">
        <v>18</v>
      </c>
      <c r="H3" s="66" t="s">
        <v>19</v>
      </c>
      <c r="I3" s="66" t="s">
        <v>1347</v>
      </c>
      <c r="J3" s="66" t="s">
        <v>1348</v>
      </c>
      <c r="K3" s="66" t="s">
        <v>1349</v>
      </c>
      <c r="L3" s="66" t="s">
        <v>1350</v>
      </c>
      <c r="M3" s="65"/>
    </row>
    <row r="4" spans="1:13" ht="16.5" customHeight="1" x14ac:dyDescent="0.2">
      <c r="A4" s="70"/>
      <c r="B4" s="7" t="s">
        <v>2</v>
      </c>
      <c r="C4" s="7" t="s">
        <v>1225</v>
      </c>
      <c r="D4" s="7" t="s">
        <v>10</v>
      </c>
      <c r="E4" s="127" t="s">
        <v>1345</v>
      </c>
      <c r="F4" s="126" t="s">
        <v>1346</v>
      </c>
      <c r="G4" s="126" t="s">
        <v>1355</v>
      </c>
      <c r="H4" s="126" t="s">
        <v>1356</v>
      </c>
      <c r="I4" s="7" t="s">
        <v>1286</v>
      </c>
      <c r="J4" s="7" t="s">
        <v>1344</v>
      </c>
      <c r="K4" s="7" t="s">
        <v>1288</v>
      </c>
      <c r="L4" s="7" t="s">
        <v>11</v>
      </c>
      <c r="M4" s="65"/>
    </row>
    <row r="5" spans="1:13" ht="99" customHeight="1" x14ac:dyDescent="0.2">
      <c r="A5" s="72" t="s">
        <v>1237</v>
      </c>
      <c r="B5" s="69" t="s">
        <v>12</v>
      </c>
      <c r="C5" s="69" t="s">
        <v>1334</v>
      </c>
      <c r="D5" s="69" t="s">
        <v>20</v>
      </c>
      <c r="E5" s="69"/>
      <c r="F5" s="69"/>
      <c r="G5" s="69"/>
      <c r="H5" s="69"/>
      <c r="I5" s="69" t="s">
        <v>1320</v>
      </c>
      <c r="J5" s="69" t="s">
        <v>1303</v>
      </c>
      <c r="K5" s="69" t="s">
        <v>1333</v>
      </c>
      <c r="L5" s="69" t="s">
        <v>1351</v>
      </c>
      <c r="M5" s="65"/>
    </row>
    <row r="6" spans="1:13" ht="152.25" customHeight="1" x14ac:dyDescent="0.2">
      <c r="A6" s="72" t="s">
        <v>1238</v>
      </c>
      <c r="B6" s="68" t="s">
        <v>5</v>
      </c>
      <c r="C6" s="68" t="s">
        <v>1335</v>
      </c>
      <c r="D6" s="68" t="s">
        <v>1241</v>
      </c>
      <c r="E6" s="68" t="s">
        <v>1352</v>
      </c>
      <c r="F6" s="68" t="s">
        <v>1357</v>
      </c>
      <c r="G6" s="68"/>
      <c r="H6" s="68"/>
      <c r="I6" s="68" t="s">
        <v>1323</v>
      </c>
      <c r="J6" s="68" t="s">
        <v>1244</v>
      </c>
      <c r="K6" s="68" t="s">
        <v>1244</v>
      </c>
      <c r="L6" s="68" t="s">
        <v>5</v>
      </c>
      <c r="M6" s="65"/>
    </row>
    <row r="7" spans="1:13" ht="116.25" customHeight="1" x14ac:dyDescent="0.2">
      <c r="A7" s="72" t="s">
        <v>1239</v>
      </c>
      <c r="B7" s="4" t="s">
        <v>5</v>
      </c>
      <c r="C7" s="4" t="s">
        <v>1324</v>
      </c>
      <c r="D7" s="4" t="s">
        <v>1241</v>
      </c>
      <c r="E7" s="4" t="s">
        <v>1352</v>
      </c>
      <c r="F7" s="4" t="s">
        <v>1359</v>
      </c>
      <c r="G7" s="4" t="s">
        <v>1353</v>
      </c>
      <c r="H7" s="4" t="s">
        <v>1354</v>
      </c>
      <c r="I7" s="4" t="s">
        <v>1325</v>
      </c>
      <c r="J7" s="4" t="s">
        <v>1360</v>
      </c>
      <c r="K7" s="4" t="s">
        <v>1326</v>
      </c>
      <c r="L7" s="4" t="s">
        <v>5</v>
      </c>
      <c r="M7" s="65"/>
    </row>
    <row r="8" spans="1:13" ht="89.25" customHeight="1" x14ac:dyDescent="0.2">
      <c r="A8" s="73" t="s">
        <v>1243</v>
      </c>
      <c r="B8" s="4" t="s">
        <v>5</v>
      </c>
      <c r="C8" s="4" t="s">
        <v>1240</v>
      </c>
      <c r="D8" s="4" t="s">
        <v>5</v>
      </c>
      <c r="E8" s="4"/>
      <c r="F8" s="4"/>
      <c r="G8" s="4"/>
      <c r="H8" s="4"/>
      <c r="I8" s="4" t="s">
        <v>1245</v>
      </c>
      <c r="J8" s="4" t="s">
        <v>1242</v>
      </c>
      <c r="K8" s="4" t="s">
        <v>1248</v>
      </c>
      <c r="L8" s="4" t="s">
        <v>5</v>
      </c>
      <c r="M8" s="65"/>
    </row>
    <row r="9" spans="1:13" ht="21" customHeight="1" x14ac:dyDescent="0.2">
      <c r="A9" s="72" t="s">
        <v>1247</v>
      </c>
      <c r="B9" s="68" t="s">
        <v>5</v>
      </c>
      <c r="C9" s="68" t="s">
        <v>5</v>
      </c>
      <c r="D9" s="68" t="s">
        <v>5</v>
      </c>
      <c r="E9" s="68"/>
      <c r="F9" s="68"/>
      <c r="G9" s="68"/>
      <c r="H9" s="68"/>
      <c r="I9" s="68" t="s">
        <v>5</v>
      </c>
      <c r="J9" s="68" t="s">
        <v>5</v>
      </c>
      <c r="K9" s="68" t="s">
        <v>5</v>
      </c>
      <c r="L9" s="68" t="s">
        <v>5</v>
      </c>
      <c r="M9" s="65"/>
    </row>
    <row r="10" spans="1:13" ht="17.25" customHeight="1" x14ac:dyDescent="0.2">
      <c r="A10" s="71"/>
      <c r="B10" s="2"/>
      <c r="C10" s="2" t="s">
        <v>6</v>
      </c>
      <c r="D10" s="2"/>
      <c r="E10" s="2"/>
      <c r="F10" s="2"/>
      <c r="G10" s="2"/>
      <c r="H10" s="2"/>
      <c r="I10" s="3" t="s">
        <v>7</v>
      </c>
      <c r="J10" s="3" t="s">
        <v>7</v>
      </c>
      <c r="K10" s="3" t="s">
        <v>7</v>
      </c>
      <c r="L10" s="3" t="s">
        <v>7</v>
      </c>
      <c r="M10" s="65"/>
    </row>
    <row r="11" spans="1:13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1:13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</sheetData>
  <pageMargins left="0.7" right="0.7" top="0.75" bottom="0.75" header="0.3" footer="0.3"/>
  <pageSetup paperSize="25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pane ySplit="2" topLeftCell="A3" activePane="bottomLeft" state="frozen"/>
      <selection activeCell="H14" sqref="H14"/>
      <selection pane="bottomLeft" activeCell="D2" sqref="D2:H2"/>
    </sheetView>
  </sheetViews>
  <sheetFormatPr defaultRowHeight="13.5" customHeight="1" x14ac:dyDescent="0.2"/>
  <cols>
    <col min="1" max="1" width="3.7109375" style="5" customWidth="1"/>
    <col min="2" max="2" width="6.7109375" style="82" customWidth="1"/>
    <col min="3" max="3" width="57.7109375" style="5" customWidth="1"/>
    <col min="4" max="8" width="11.28515625" style="5" customWidth="1"/>
    <col min="9" max="9" width="14.85546875" style="5" customWidth="1"/>
    <col min="10" max="10" width="15.28515625" style="6" customWidth="1"/>
    <col min="11" max="11" width="16" style="6" customWidth="1"/>
    <col min="12" max="12" width="23.85546875" style="6" customWidth="1"/>
    <col min="13" max="13" width="13.85546875" style="5" customWidth="1"/>
    <col min="14" max="14" width="17" style="5" customWidth="1"/>
    <col min="15" max="15" width="5.140625" style="5" customWidth="1"/>
    <col min="16" max="16" width="19" style="5" customWidth="1"/>
    <col min="17" max="17" width="17" style="5" bestFit="1" customWidth="1"/>
    <col min="18" max="16384" width="9.140625" style="5"/>
  </cols>
  <sheetData>
    <row r="1" spans="1:17" ht="28.5" customHeight="1" x14ac:dyDescent="0.4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67"/>
      <c r="M1" s="92"/>
      <c r="N1" s="67" t="s">
        <v>1310</v>
      </c>
      <c r="O1" s="92"/>
    </row>
    <row r="2" spans="1:17" s="19" customFormat="1" ht="26.25" customHeight="1" x14ac:dyDescent="0.2">
      <c r="A2" s="90"/>
      <c r="B2" s="80" t="s">
        <v>2</v>
      </c>
      <c r="C2" s="14" t="s">
        <v>1225</v>
      </c>
      <c r="D2" s="115" t="s">
        <v>10</v>
      </c>
      <c r="E2" s="116" t="s">
        <v>1345</v>
      </c>
      <c r="F2" s="115" t="s">
        <v>1346</v>
      </c>
      <c r="G2" s="109" t="s">
        <v>1355</v>
      </c>
      <c r="H2" s="108" t="s">
        <v>1356</v>
      </c>
      <c r="I2" s="14" t="s">
        <v>1286</v>
      </c>
      <c r="J2" s="17" t="s">
        <v>1287</v>
      </c>
      <c r="K2" s="17" t="s">
        <v>1288</v>
      </c>
      <c r="L2" s="17" t="s">
        <v>11</v>
      </c>
      <c r="M2" s="90"/>
      <c r="N2" s="5"/>
      <c r="O2" s="5"/>
      <c r="P2" s="5"/>
      <c r="Q2" s="18"/>
    </row>
    <row r="3" spans="1:17" ht="13.5" customHeight="1" x14ac:dyDescent="0.2">
      <c r="A3" s="90"/>
      <c r="B3" s="53" t="s">
        <v>1327</v>
      </c>
      <c r="C3" s="21" t="s">
        <v>1280</v>
      </c>
      <c r="D3" s="86" t="s">
        <v>480</v>
      </c>
      <c r="E3" s="86"/>
      <c r="F3" s="86"/>
      <c r="G3" s="86"/>
      <c r="H3" s="86"/>
      <c r="I3" s="24">
        <f>I4</f>
        <v>1711397.13</v>
      </c>
      <c r="J3" s="24">
        <f>J4</f>
        <v>285232.86</v>
      </c>
      <c r="K3" s="24">
        <f>K4</f>
        <v>285232.86</v>
      </c>
      <c r="L3" s="24">
        <f t="shared" ref="L3:L9" si="0">J3-K3</f>
        <v>0</v>
      </c>
      <c r="M3" s="93"/>
      <c r="N3" s="100" t="s">
        <v>1342</v>
      </c>
      <c r="O3" s="100"/>
      <c r="P3" s="100"/>
    </row>
    <row r="4" spans="1:17" ht="13.5" customHeight="1" x14ac:dyDescent="0.2">
      <c r="A4" s="90"/>
      <c r="B4" s="54" t="s">
        <v>513</v>
      </c>
      <c r="C4" s="34" t="s">
        <v>1281</v>
      </c>
      <c r="D4" s="95" t="s">
        <v>480</v>
      </c>
      <c r="E4" s="121">
        <f>E5</f>
        <v>0.2</v>
      </c>
      <c r="F4" s="129" t="str">
        <f>F5</f>
        <v>20%</v>
      </c>
      <c r="G4" s="95"/>
      <c r="H4" s="95"/>
      <c r="I4" s="37">
        <f>SUM(I5:I7)</f>
        <v>1711397.13</v>
      </c>
      <c r="J4" s="37">
        <f>SUM(J5:J7)</f>
        <v>285232.86</v>
      </c>
      <c r="K4" s="37">
        <f>SUM(K5:K7)</f>
        <v>285232.86</v>
      </c>
      <c r="L4" s="37">
        <f t="shared" si="0"/>
        <v>0</v>
      </c>
      <c r="M4" s="93"/>
      <c r="N4" s="100"/>
      <c r="O4" s="100"/>
      <c r="P4" s="100"/>
    </row>
    <row r="5" spans="1:17" ht="13.5" customHeight="1" x14ac:dyDescent="0.2">
      <c r="A5" s="90"/>
      <c r="B5" s="81" t="s">
        <v>514</v>
      </c>
      <c r="C5" s="76" t="s">
        <v>1297</v>
      </c>
      <c r="D5" s="97" t="s">
        <v>480</v>
      </c>
      <c r="E5" s="122">
        <v>0.2</v>
      </c>
      <c r="F5" s="130" t="str">
        <f>IF(D5="","Ошибка (нет страны рег.)",IF($D5&lt;&gt;"РОССИЯ","0%",IF(E5="Без НДС","Без НДС",IF(H5&lt;2019,"18%","20%"))))</f>
        <v>20%</v>
      </c>
      <c r="G5" s="77">
        <v>44714</v>
      </c>
      <c r="H5" s="75">
        <v>2022</v>
      </c>
      <c r="I5" s="85">
        <v>286510.40000000002</v>
      </c>
      <c r="J5" s="79">
        <f>IF(D5="","Ошибка (нет страны рег.)",IF(F5="Без НДС",0,ROUND(I5/(100%+F5)*F5,2)))</f>
        <v>47751.73</v>
      </c>
      <c r="K5" s="98">
        <v>47751.73</v>
      </c>
      <c r="L5" s="98">
        <f t="shared" si="0"/>
        <v>0</v>
      </c>
      <c r="M5" s="96"/>
      <c r="N5" s="100"/>
      <c r="O5" s="100"/>
      <c r="P5" s="100"/>
    </row>
    <row r="6" spans="1:17" ht="13.5" customHeight="1" x14ac:dyDescent="0.2">
      <c r="A6" s="90"/>
      <c r="B6" s="81" t="s">
        <v>1331</v>
      </c>
      <c r="C6" s="76" t="s">
        <v>1298</v>
      </c>
      <c r="D6" s="97" t="s">
        <v>480</v>
      </c>
      <c r="E6" s="122">
        <v>0.2</v>
      </c>
      <c r="F6" s="130" t="str">
        <f>IF(D6="","Ошибка (нет страны рег.)",IF($D6&lt;&gt;"РОССИЯ","0%",IF(E6="Без НДС","Без НДС",IF(H6&lt;2019,"18%","20%"))))</f>
        <v>20%</v>
      </c>
      <c r="G6" s="77">
        <v>44715</v>
      </c>
      <c r="H6" s="75">
        <v>2022</v>
      </c>
      <c r="I6" s="85">
        <v>87326.73</v>
      </c>
      <c r="J6" s="79">
        <f>IF(D6="","Ошибка (нет страны рег.)",IF(F6="Без НДС",0,ROUND(I6/(100%+F6)*F6,2)))</f>
        <v>14554.46</v>
      </c>
      <c r="K6" s="98">
        <v>14554.46</v>
      </c>
      <c r="L6" s="98">
        <f t="shared" si="0"/>
        <v>0</v>
      </c>
      <c r="M6" s="96"/>
      <c r="N6" s="100"/>
      <c r="O6" s="100"/>
      <c r="P6" s="100"/>
    </row>
    <row r="7" spans="1:17" ht="13.5" customHeight="1" x14ac:dyDescent="0.2">
      <c r="A7" s="90"/>
      <c r="B7" s="81" t="s">
        <v>1332</v>
      </c>
      <c r="C7" s="76" t="s">
        <v>1299</v>
      </c>
      <c r="D7" s="97" t="s">
        <v>480</v>
      </c>
      <c r="E7" s="122">
        <v>0.2</v>
      </c>
      <c r="F7" s="130" t="str">
        <f>IF(D7="","Ошибка (нет страны рег.)",IF($D7&lt;&gt;"РОССИЯ","0%",IF(E7="Без НДС","Без НДС",IF(H7&lt;2019,"18%","20%"))))</f>
        <v>20%</v>
      </c>
      <c r="G7" s="77">
        <v>44741</v>
      </c>
      <c r="H7" s="75">
        <v>2022</v>
      </c>
      <c r="I7" s="85">
        <v>1337560</v>
      </c>
      <c r="J7" s="79">
        <f>IF(D7="","Ошибка (нет страны рег.)",IF(F7="Без НДС",0,ROUND(I7/(100%+F7)*F7,2)))</f>
        <v>222926.67</v>
      </c>
      <c r="K7" s="98">
        <v>222926.67</v>
      </c>
      <c r="L7" s="98">
        <f t="shared" si="0"/>
        <v>0</v>
      </c>
      <c r="M7" s="96"/>
      <c r="N7" s="100"/>
      <c r="O7" s="100"/>
      <c r="P7" s="100"/>
    </row>
    <row r="8" spans="1:17" ht="13.5" customHeight="1" x14ac:dyDescent="0.2">
      <c r="A8" s="90"/>
      <c r="B8" s="53" t="s">
        <v>1220</v>
      </c>
      <c r="C8" s="21" t="s">
        <v>1336</v>
      </c>
      <c r="D8" s="86" t="s">
        <v>480</v>
      </c>
      <c r="E8" s="86"/>
      <c r="F8" s="86"/>
      <c r="G8" s="86"/>
      <c r="H8" s="86"/>
      <c r="I8" s="24">
        <f t="shared" ref="I8:K9" si="1">I9</f>
        <v>267700</v>
      </c>
      <c r="J8" s="24">
        <f t="shared" si="1"/>
        <v>40835.589999999997</v>
      </c>
      <c r="K8" s="24">
        <f t="shared" si="1"/>
        <v>40835.589999999997</v>
      </c>
      <c r="L8" s="24">
        <f t="shared" si="0"/>
        <v>0</v>
      </c>
      <c r="M8" s="93"/>
      <c r="N8" s="102" t="s">
        <v>1343</v>
      </c>
      <c r="O8" s="100"/>
      <c r="P8" s="100"/>
    </row>
    <row r="9" spans="1:17" ht="13.5" customHeight="1" x14ac:dyDescent="0.2">
      <c r="A9" s="90"/>
      <c r="B9" s="54" t="s">
        <v>1221</v>
      </c>
      <c r="C9" s="34" t="s">
        <v>1338</v>
      </c>
      <c r="D9" s="95" t="s">
        <v>480</v>
      </c>
      <c r="E9" s="121">
        <f>E10</f>
        <v>0.2</v>
      </c>
      <c r="F9" s="129" t="str">
        <f>F10</f>
        <v>18%</v>
      </c>
      <c r="G9" s="95"/>
      <c r="H9" s="95"/>
      <c r="I9" s="37">
        <f t="shared" si="1"/>
        <v>267700</v>
      </c>
      <c r="J9" s="37">
        <f t="shared" si="1"/>
        <v>40835.589999999997</v>
      </c>
      <c r="K9" s="37">
        <f t="shared" si="1"/>
        <v>40835.589999999997</v>
      </c>
      <c r="L9" s="37">
        <f t="shared" si="0"/>
        <v>0</v>
      </c>
      <c r="M9" s="93"/>
      <c r="N9" s="100"/>
      <c r="O9" s="100"/>
      <c r="P9" s="100"/>
    </row>
    <row r="10" spans="1:17" ht="13.5" customHeight="1" x14ac:dyDescent="0.2">
      <c r="A10" s="90"/>
      <c r="B10" s="81" t="s">
        <v>1222</v>
      </c>
      <c r="C10" s="76" t="s">
        <v>1337</v>
      </c>
      <c r="D10" s="97" t="s">
        <v>480</v>
      </c>
      <c r="E10" s="122">
        <v>0.2</v>
      </c>
      <c r="F10" s="130" t="str">
        <f>IF(D10="","Ошибка (нет страны рег.)",IF($D10&lt;&gt;"РОССИЯ","0%",IF(E10="Без НДС","Без НДС",IF(H10&lt;2019,"18%","20%"))))</f>
        <v>18%</v>
      </c>
      <c r="G10" s="77">
        <v>43463</v>
      </c>
      <c r="H10" s="75">
        <v>2018</v>
      </c>
      <c r="I10" s="85">
        <v>267700</v>
      </c>
      <c r="J10" s="79">
        <f>IF(D10="","Ошибка (нет страны рег.)",IF(F10="Без НДС",0,ROUND(I10/(100%+F10)*F10,2)))</f>
        <v>40835.589999999997</v>
      </c>
      <c r="K10" s="98">
        <v>40835.589999999997</v>
      </c>
      <c r="L10" s="98"/>
      <c r="M10" s="96"/>
      <c r="N10" s="100"/>
      <c r="O10" s="100"/>
      <c r="P10" s="100"/>
    </row>
    <row r="11" spans="1:17" ht="13.5" customHeight="1" x14ac:dyDescent="0.2">
      <c r="A11" s="90"/>
      <c r="B11" s="80"/>
      <c r="C11" s="15" t="s">
        <v>6</v>
      </c>
      <c r="D11" s="15"/>
      <c r="E11" s="15"/>
      <c r="F11" s="15"/>
      <c r="G11" s="15"/>
      <c r="H11" s="15"/>
      <c r="I11" s="17">
        <f>I3+I8</f>
        <v>1979097.13</v>
      </c>
      <c r="J11" s="17">
        <f t="shared" ref="J11:L11" si="2">J3+J8</f>
        <v>326068.44999999995</v>
      </c>
      <c r="K11" s="17">
        <f t="shared" si="2"/>
        <v>326068.44999999995</v>
      </c>
      <c r="L11" s="17">
        <f t="shared" si="2"/>
        <v>0</v>
      </c>
      <c r="M11" s="93"/>
    </row>
    <row r="12" spans="1:17" ht="13.5" customHeight="1" x14ac:dyDescent="0.2">
      <c r="A12" s="90"/>
      <c r="B12" s="89"/>
      <c r="C12" s="90"/>
      <c r="D12" s="90"/>
      <c r="E12" s="90"/>
      <c r="F12" s="90"/>
      <c r="G12" s="90"/>
      <c r="H12" s="90"/>
      <c r="I12" s="93"/>
      <c r="J12" s="93"/>
      <c r="K12" s="93"/>
      <c r="L12" s="93"/>
      <c r="M12" s="93"/>
    </row>
    <row r="13" spans="1:17" ht="13.5" customHeight="1" x14ac:dyDescent="0.2">
      <c r="A13" s="90"/>
      <c r="B13" s="89"/>
      <c r="C13" s="90"/>
      <c r="D13" s="90"/>
      <c r="E13" s="90"/>
      <c r="F13" s="90"/>
      <c r="G13" s="90"/>
      <c r="H13" s="90"/>
      <c r="I13" s="93"/>
      <c r="J13" s="93"/>
      <c r="K13" s="93"/>
      <c r="L13" s="93"/>
      <c r="M13" s="93"/>
    </row>
    <row r="14" spans="1:17" ht="13.5" customHeight="1" x14ac:dyDescent="0.2">
      <c r="A14" s="90"/>
      <c r="B14" s="89"/>
      <c r="C14" s="90"/>
      <c r="D14" s="90"/>
      <c r="E14" s="90"/>
      <c r="F14" s="90"/>
      <c r="G14" s="90"/>
      <c r="H14" s="90"/>
      <c r="I14" s="93"/>
      <c r="J14" s="93"/>
      <c r="K14" s="93"/>
      <c r="L14" s="93"/>
      <c r="M14" s="93"/>
    </row>
    <row r="15" spans="1:17" ht="13.5" customHeight="1" x14ac:dyDescent="0.2">
      <c r="A15" s="90"/>
      <c r="B15" s="89"/>
      <c r="C15" s="90"/>
      <c r="D15" s="90"/>
      <c r="E15" s="90"/>
      <c r="F15" s="90"/>
      <c r="G15" s="90"/>
      <c r="H15" s="90"/>
      <c r="I15" s="93"/>
      <c r="J15" s="93"/>
      <c r="K15" s="93"/>
      <c r="L15" s="93"/>
      <c r="M15" s="93"/>
    </row>
    <row r="16" spans="1:17" ht="13.5" customHeight="1" x14ac:dyDescent="0.2">
      <c r="A16" s="90"/>
      <c r="B16" s="89"/>
      <c r="C16" s="90"/>
      <c r="D16" s="90"/>
      <c r="E16" s="90"/>
      <c r="F16" s="90"/>
      <c r="G16" s="90"/>
      <c r="H16" s="90"/>
      <c r="I16" s="93"/>
      <c r="J16" s="93"/>
      <c r="K16" s="93"/>
      <c r="L16" s="93"/>
      <c r="M16" s="93"/>
    </row>
    <row r="17" spans="1:13" ht="13.5" customHeight="1" x14ac:dyDescent="0.2">
      <c r="A17" s="90"/>
      <c r="B17" s="89"/>
      <c r="C17" s="90"/>
      <c r="D17" s="90"/>
      <c r="E17" s="90"/>
      <c r="F17" s="90"/>
      <c r="G17" s="90"/>
      <c r="H17" s="90"/>
      <c r="I17" s="85"/>
      <c r="J17" s="93"/>
      <c r="K17" s="93"/>
      <c r="L17" s="93"/>
      <c r="M17" s="90"/>
    </row>
    <row r="18" spans="1:13" ht="13.5" customHeight="1" x14ac:dyDescent="0.2">
      <c r="A18" s="90"/>
      <c r="B18" s="89"/>
      <c r="C18" s="89"/>
      <c r="D18" s="90"/>
      <c r="E18" s="90"/>
      <c r="F18" s="90"/>
      <c r="G18" s="90"/>
      <c r="H18" s="90"/>
      <c r="I18" s="90"/>
      <c r="J18" s="93"/>
      <c r="K18" s="93"/>
      <c r="L18" s="93"/>
      <c r="M18" s="90"/>
    </row>
  </sheetData>
  <autoFilter ref="B2:Q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10" zoomScaleNormal="110" workbookViewId="0">
      <selection activeCell="N25" sqref="N25"/>
    </sheetView>
  </sheetViews>
  <sheetFormatPr defaultRowHeight="11.25" outlineLevelCol="1" x14ac:dyDescent="0.25"/>
  <cols>
    <col min="1" max="1" width="1.85546875" style="8" customWidth="1"/>
    <col min="2" max="2" width="10.28515625" style="8" customWidth="1"/>
    <col min="3" max="3" width="20.5703125" style="8" customWidth="1"/>
    <col min="4" max="4" width="8.42578125" style="8" customWidth="1"/>
    <col min="5" max="5" width="15.7109375" style="8" customWidth="1"/>
    <col min="6" max="6" width="14.42578125" style="8" customWidth="1"/>
    <col min="7" max="7" width="18" style="8" customWidth="1" outlineLevel="1"/>
    <col min="8" max="8" width="15" style="8" customWidth="1" outlineLevel="1"/>
    <col min="9" max="9" width="17.28515625" style="8" customWidth="1" outlineLevel="1"/>
    <col min="10" max="10" width="14.85546875" style="8" customWidth="1" outlineLevel="1"/>
    <col min="11" max="16384" width="9.140625" style="8"/>
  </cols>
  <sheetData>
    <row r="1" spans="1:1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6.5" customHeight="1" x14ac:dyDescent="0.25">
      <c r="A2" s="9"/>
      <c r="B2" s="50" t="s">
        <v>8</v>
      </c>
      <c r="C2" s="9"/>
      <c r="D2" s="9"/>
      <c r="E2" s="9"/>
      <c r="F2" s="9"/>
      <c r="G2" s="9"/>
      <c r="H2" s="9"/>
      <c r="I2" s="9"/>
      <c r="J2" s="9"/>
      <c r="K2" s="9"/>
    </row>
    <row r="3" spans="1:11" hidden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5">
      <c r="A6" s="9"/>
      <c r="B6" s="9" t="s">
        <v>1213</v>
      </c>
      <c r="C6" s="9"/>
      <c r="D6" s="9"/>
      <c r="E6" s="9" t="s">
        <v>509</v>
      </c>
      <c r="F6" s="9"/>
      <c r="G6" s="9" t="s">
        <v>510</v>
      </c>
      <c r="H6" s="9"/>
      <c r="I6" s="9"/>
      <c r="J6" s="9"/>
      <c r="K6" s="9"/>
    </row>
    <row r="7" spans="1:11" x14ac:dyDescent="0.25">
      <c r="A7" s="9"/>
      <c r="B7" s="51" t="s">
        <v>1214</v>
      </c>
      <c r="C7" s="9"/>
      <c r="D7" s="9"/>
      <c r="E7" s="10" t="s">
        <v>1209</v>
      </c>
      <c r="F7" s="9"/>
      <c r="G7" s="11" t="s">
        <v>1211</v>
      </c>
      <c r="H7" s="11" t="s">
        <v>511</v>
      </c>
      <c r="I7" s="9"/>
      <c r="J7" s="9"/>
      <c r="K7" s="9"/>
    </row>
    <row r="8" spans="1:11" x14ac:dyDescent="0.25">
      <c r="A8" s="9"/>
      <c r="B8" s="51" t="s">
        <v>1215</v>
      </c>
      <c r="C8" s="9"/>
      <c r="D8" s="9"/>
      <c r="E8" s="10" t="s">
        <v>1210</v>
      </c>
      <c r="F8" s="9"/>
      <c r="G8" s="11" t="s">
        <v>1329</v>
      </c>
      <c r="H8" s="11" t="s">
        <v>511</v>
      </c>
      <c r="I8" s="9"/>
      <c r="J8" s="9"/>
      <c r="K8" s="9"/>
    </row>
    <row r="9" spans="1:11" x14ac:dyDescent="0.25">
      <c r="A9" s="9"/>
      <c r="B9" s="51" t="s">
        <v>1216</v>
      </c>
      <c r="C9" s="9"/>
      <c r="D9" s="9"/>
      <c r="E9" s="10" t="s">
        <v>1218</v>
      </c>
      <c r="F9" s="9"/>
      <c r="G9" s="11" t="s">
        <v>1212</v>
      </c>
      <c r="H9" s="11" t="s">
        <v>511</v>
      </c>
      <c r="I9" s="9"/>
      <c r="J9" s="9"/>
      <c r="K9" s="9"/>
    </row>
    <row r="10" spans="1:11" x14ac:dyDescent="0.25">
      <c r="A10" s="9"/>
      <c r="B10" s="51"/>
      <c r="C10" s="9"/>
      <c r="D10" s="9"/>
      <c r="E10" s="10"/>
      <c r="F10" s="9"/>
      <c r="G10" s="11" t="s">
        <v>1328</v>
      </c>
      <c r="H10" s="11" t="s">
        <v>511</v>
      </c>
      <c r="I10" s="9"/>
      <c r="J10" s="9"/>
      <c r="K10" s="9"/>
    </row>
    <row r="11" spans="1:11" ht="11.25" customHeight="1" x14ac:dyDescent="0.25">
      <c r="A11" s="9"/>
      <c r="B11" s="10"/>
      <c r="C11" s="9"/>
      <c r="D11" s="9"/>
      <c r="E11" s="9"/>
      <c r="F11" s="9"/>
      <c r="G11" s="11" t="s">
        <v>1217</v>
      </c>
      <c r="H11" s="11" t="s">
        <v>511</v>
      </c>
      <c r="I11" s="9"/>
      <c r="J11" s="9"/>
      <c r="K11" s="9"/>
    </row>
    <row r="12" spans="1:11" ht="12.75" x14ac:dyDescent="0.25">
      <c r="A12" s="9"/>
      <c r="B12" s="10" t="s">
        <v>1233</v>
      </c>
      <c r="C12" s="9"/>
      <c r="D12" s="52">
        <v>10</v>
      </c>
      <c r="E12" s="9"/>
      <c r="F12" s="9"/>
      <c r="G12" s="9"/>
      <c r="H12" s="9"/>
      <c r="I12" s="9" t="s">
        <v>512</v>
      </c>
      <c r="J12" s="9"/>
      <c r="K12" s="9"/>
    </row>
    <row r="13" spans="1:11" ht="6.75" customHeight="1" x14ac:dyDescent="0.25">
      <c r="A13" s="9"/>
      <c r="B13" s="9"/>
      <c r="C13" s="9"/>
      <c r="D13" s="9"/>
      <c r="E13" s="9"/>
      <c r="F13" s="9"/>
      <c r="G13" s="9"/>
      <c r="H13" s="9"/>
      <c r="I13" s="9" t="s">
        <v>512</v>
      </c>
      <c r="J13" s="9"/>
      <c r="K13" s="9"/>
    </row>
    <row r="14" spans="1:11" ht="18.75" customHeight="1" x14ac:dyDescent="0.25">
      <c r="A14" s="9"/>
      <c r="B14" s="56" t="s">
        <v>2</v>
      </c>
      <c r="C14" s="107" t="s">
        <v>1225</v>
      </c>
      <c r="D14" s="107"/>
      <c r="E14" s="107"/>
      <c r="F14" s="56" t="s">
        <v>516</v>
      </c>
      <c r="G14" s="56" t="s">
        <v>519</v>
      </c>
      <c r="H14" s="56" t="s">
        <v>1224</v>
      </c>
      <c r="I14" s="56" t="s">
        <v>1223</v>
      </c>
      <c r="J14" s="56" t="s">
        <v>11</v>
      </c>
      <c r="K14" s="9"/>
    </row>
    <row r="15" spans="1:11" x14ac:dyDescent="0.25">
      <c r="A15" s="12"/>
      <c r="B15" s="53">
        <v>1</v>
      </c>
      <c r="C15" s="21" t="s">
        <v>46</v>
      </c>
      <c r="D15" s="21"/>
      <c r="E15" s="21"/>
      <c r="F15" s="21" t="s">
        <v>480</v>
      </c>
      <c r="G15" s="23">
        <v>11506.67</v>
      </c>
      <c r="H15" s="24">
        <v>1917.78</v>
      </c>
      <c r="I15" s="24">
        <v>1917.78</v>
      </c>
      <c r="J15" s="24">
        <v>0</v>
      </c>
      <c r="K15" s="9"/>
    </row>
    <row r="16" spans="1:11" x14ac:dyDescent="0.25">
      <c r="A16" s="12"/>
      <c r="B16" s="54" t="s">
        <v>513</v>
      </c>
      <c r="C16" s="34" t="s">
        <v>36</v>
      </c>
      <c r="D16" s="34"/>
      <c r="E16" s="34"/>
      <c r="F16" s="34" t="s">
        <v>480</v>
      </c>
      <c r="G16" s="43">
        <v>11506.67</v>
      </c>
      <c r="H16" s="37">
        <v>1917.78</v>
      </c>
      <c r="I16" s="37">
        <v>0</v>
      </c>
      <c r="J16" s="37"/>
      <c r="K16" s="9"/>
    </row>
    <row r="17" spans="1:11" x14ac:dyDescent="0.25">
      <c r="A17" s="12"/>
      <c r="B17" s="55" t="s">
        <v>514</v>
      </c>
      <c r="C17" s="57" t="s">
        <v>554</v>
      </c>
      <c r="D17" s="39"/>
      <c r="E17" s="39"/>
      <c r="F17" s="39" t="s">
        <v>480</v>
      </c>
      <c r="G17" s="44">
        <v>11506.67</v>
      </c>
      <c r="H17" s="42">
        <v>1917.78</v>
      </c>
      <c r="I17" s="42"/>
      <c r="J17" s="42"/>
      <c r="K17" s="9"/>
    </row>
    <row r="18" spans="1:11" x14ac:dyDescent="0.25">
      <c r="A18" s="12"/>
      <c r="B18" s="53" t="s">
        <v>1220</v>
      </c>
      <c r="C18" s="21" t="s">
        <v>481</v>
      </c>
      <c r="D18" s="21"/>
      <c r="E18" s="21"/>
      <c r="F18" s="21" t="s">
        <v>480</v>
      </c>
      <c r="G18" s="23">
        <v>1138.56</v>
      </c>
      <c r="H18" s="24">
        <v>189.76</v>
      </c>
      <c r="I18" s="24">
        <v>189.76</v>
      </c>
      <c r="J18" s="24">
        <v>0</v>
      </c>
      <c r="K18" s="9"/>
    </row>
    <row r="19" spans="1:11" x14ac:dyDescent="0.25">
      <c r="A19" s="12"/>
      <c r="B19" s="54" t="s">
        <v>1221</v>
      </c>
      <c r="C19" s="34" t="s">
        <v>482</v>
      </c>
      <c r="D19" s="34"/>
      <c r="E19" s="34"/>
      <c r="F19" s="34" t="s">
        <v>480</v>
      </c>
      <c r="G19" s="43">
        <v>1138.56</v>
      </c>
      <c r="H19" s="37">
        <v>189.76</v>
      </c>
      <c r="I19" s="37">
        <v>0</v>
      </c>
      <c r="J19" s="37"/>
      <c r="K19" s="9"/>
    </row>
    <row r="20" spans="1:11" x14ac:dyDescent="0.25">
      <c r="A20" s="12"/>
      <c r="B20" s="55" t="s">
        <v>1222</v>
      </c>
      <c r="C20" s="57" t="s">
        <v>555</v>
      </c>
      <c r="D20" s="39"/>
      <c r="E20" s="39"/>
      <c r="F20" s="39" t="s">
        <v>480</v>
      </c>
      <c r="G20" s="44">
        <v>1138.56</v>
      </c>
      <c r="H20" s="42">
        <v>189.76</v>
      </c>
      <c r="I20" s="42"/>
      <c r="J20" s="42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C22" s="13"/>
      <c r="D22" s="13"/>
      <c r="E22" s="13"/>
      <c r="F22" s="13"/>
    </row>
    <row r="23" spans="1:11" x14ac:dyDescent="0.25">
      <c r="C23" s="13"/>
      <c r="D23" s="13"/>
      <c r="E23" s="13"/>
      <c r="F23" s="13"/>
    </row>
    <row r="24" spans="1:11" x14ac:dyDescent="0.25">
      <c r="C24" s="13"/>
      <c r="D24" s="13"/>
      <c r="E24" s="13"/>
      <c r="F24" s="13"/>
    </row>
    <row r="25" spans="1:11" x14ac:dyDescent="0.25">
      <c r="C25" s="13"/>
      <c r="D25" s="13"/>
      <c r="E25" s="13"/>
      <c r="F25" s="13"/>
    </row>
  </sheetData>
  <mergeCells count="1">
    <mergeCell ref="C14:E14"/>
  </mergeCells>
  <pageMargins left="0.7" right="0.7" top="0.75" bottom="0.75" header="0.3" footer="0.3"/>
  <pageSetup paperSize="2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00_ТЗ</vt:lpstr>
      <vt:lpstr>01_Расчет76АВ</vt:lpstr>
      <vt:lpstr>01_Пример (2)</vt:lpstr>
      <vt:lpstr>01_ПримерРасчет76АВ</vt:lpstr>
      <vt:lpstr>02_ПолныйРасчет76ВА</vt:lpstr>
      <vt:lpstr>02_ПримерРасчет76ВА</vt:lpstr>
      <vt:lpstr>03_Сверка76ВА</vt:lpstr>
      <vt:lpstr>03_ПримерРасчет76ВА </vt:lpstr>
      <vt:lpstr>()</vt:lpstr>
      <vt:lpstr>'00_ТЗ'!Область_печати</vt:lpstr>
      <vt:lpstr>'01_Расчет76АВ'!Область_печати</vt:lpstr>
      <vt:lpstr>'02_ПримерРасчет76ВА'!Область_печати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2022-12-23T07:24:45Z</dcterms:modified>
</cp:coreProperties>
</file>