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05589092-3F68-45E1-B320-A7AC101FB768}" xr6:coauthVersionLast="36" xr6:coauthVersionMax="36" xr10:uidLastSave="{00000000-0000-0000-0000-000000000000}"/>
  <bookViews>
    <workbookView xWindow="0" yWindow="0" windowWidth="28800" windowHeight="12225" activeTab="8" xr2:uid="{00000000-000D-0000-FFFF-FFFF00000000}"/>
  </bookViews>
  <sheets>
    <sheet name="1 Справка" sheetId="6" r:id="rId1"/>
    <sheet name="2.Заявка" sheetId="15" r:id="rId2"/>
    <sheet name="3 invoice + ТП" sheetId="7" r:id="rId3"/>
    <sheet name="4 ДЗиЛ ВЭД" sheetId="8" r:id="rId4"/>
    <sheet name="5 Оценка КА от СБ" sheetId="9" r:id="rId5"/>
    <sheet name="6 Кейс" sheetId="10" r:id="rId6"/>
    <sheet name="7 Риски" sheetId="11" r:id="rId7"/>
    <sheet name="8 Протокол УК" sheetId="12" r:id="rId8"/>
    <sheet name=" 9 Доп. информация" sheetId="13" r:id="rId9"/>
    <sheet name="Доп" sheetId="5" state="hidden" r:id="rId10"/>
    <sheet name="Лист3" sheetId="3" state="hidden" r:id="rId11"/>
    <sheet name="Лист2" sheetId="2" state="hidden" r:id="rId12"/>
  </sheets>
  <externalReferences>
    <externalReference r:id="rId13"/>
  </externalReferences>
  <definedNames>
    <definedName name="_xlnm._FilterDatabase" localSheetId="1" hidden="1">'2.Заявка'!$D$1:$D$32</definedName>
  </definedNames>
  <calcPr calcId="191029"/>
</workbook>
</file>

<file path=xl/calcChain.xml><?xml version="1.0" encoding="utf-8"?>
<calcChain xmlns="http://schemas.openxmlformats.org/spreadsheetml/2006/main">
  <c r="E110" i="10" l="1"/>
  <c r="G110" i="10" s="1"/>
  <c r="F89" i="10" s="1"/>
  <c r="F103" i="10"/>
  <c r="E103" i="10" s="1"/>
  <c r="F101" i="10"/>
  <c r="F100" i="10"/>
  <c r="F99" i="10"/>
  <c r="E98" i="10"/>
  <c r="E97" i="10" s="1"/>
  <c r="H97" i="10" s="1"/>
  <c r="E94" i="10"/>
  <c r="E92" i="10" s="1"/>
  <c r="H92" i="10" s="1"/>
  <c r="E93" i="10"/>
  <c r="F92" i="10"/>
  <c r="G87" i="10"/>
  <c r="F87" i="10" s="1"/>
  <c r="E87" i="10" s="1"/>
  <c r="G86" i="10"/>
  <c r="F86" i="10" s="1"/>
  <c r="E86" i="10" s="1"/>
  <c r="G85" i="10"/>
  <c r="F85" i="10" s="1"/>
  <c r="F83" i="10"/>
  <c r="F82" i="10"/>
  <c r="F81" i="10"/>
  <c r="E80" i="10"/>
  <c r="H80" i="10" s="1"/>
  <c r="E70" i="10"/>
  <c r="F70" i="10" s="1"/>
  <c r="E69" i="10"/>
  <c r="F69" i="10" s="1"/>
  <c r="E64" i="10"/>
  <c r="F64" i="10" s="1"/>
  <c r="E63" i="10"/>
  <c r="E76" i="10" s="1"/>
  <c r="F76" i="10" s="1"/>
  <c r="E61" i="10"/>
  <c r="E75" i="10" s="1"/>
  <c r="F75" i="10" s="1"/>
  <c r="E59" i="10"/>
  <c r="E58" i="10"/>
  <c r="E57" i="10"/>
  <c r="E56" i="10"/>
  <c r="E55" i="10"/>
  <c r="F54" i="10"/>
  <c r="E53" i="10"/>
  <c r="E52" i="10"/>
  <c r="F51" i="10"/>
  <c r="E51" i="10" s="1"/>
  <c r="E50" i="10"/>
  <c r="E49" i="10"/>
  <c r="E48" i="10"/>
  <c r="F48" i="10" s="1"/>
  <c r="E47" i="10"/>
  <c r="F47" i="10" s="1"/>
  <c r="F46" i="10"/>
  <c r="F45" i="10"/>
  <c r="F44" i="10"/>
  <c r="H42" i="10"/>
  <c r="F42" i="10"/>
  <c r="D35" i="10"/>
  <c r="E23" i="10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8" i="8"/>
  <c r="E7" i="8"/>
  <c r="E12" i="7"/>
  <c r="E71" i="10" l="1"/>
  <c r="F71" i="10" s="1"/>
  <c r="F110" i="10"/>
  <c r="F80" i="10"/>
  <c r="F61" i="10"/>
  <c r="F63" i="10"/>
  <c r="E72" i="10"/>
  <c r="F72" i="10" s="1"/>
  <c r="E54" i="10"/>
  <c r="H54" i="10" s="1"/>
  <c r="E89" i="10"/>
  <c r="E88" i="10" s="1"/>
  <c r="H88" i="10" s="1"/>
  <c r="F88" i="10"/>
  <c r="F43" i="10"/>
  <c r="E102" i="10"/>
  <c r="F84" i="10"/>
  <c r="E85" i="10"/>
  <c r="E84" i="10" s="1"/>
  <c r="H84" i="10" s="1"/>
  <c r="F67" i="10"/>
  <c r="E104" i="10"/>
  <c r="F98" i="10"/>
  <c r="F97" i="10" s="1"/>
  <c r="E73" i="10"/>
  <c r="F73" i="10" s="1"/>
  <c r="E77" i="10"/>
  <c r="F77" i="10" s="1"/>
  <c r="F104" i="10"/>
  <c r="F102" i="10" s="1"/>
  <c r="E43" i="10"/>
  <c r="H102" i="10" l="1"/>
  <c r="E67" i="10"/>
  <c r="E65" i="10"/>
  <c r="E66" i="10"/>
  <c r="H43" i="10"/>
  <c r="E78" i="10" l="1"/>
  <c r="F78" i="10" s="1"/>
  <c r="F66" i="10"/>
  <c r="E79" i="10"/>
  <c r="F79" i="10" s="1"/>
  <c r="F65" i="10"/>
  <c r="E60" i="10"/>
  <c r="H60" i="10" s="1"/>
  <c r="E74" i="10"/>
  <c r="H67" i="10"/>
  <c r="F74" i="10" l="1"/>
  <c r="F68" i="10" s="1"/>
  <c r="E68" i="10"/>
  <c r="F60" i="10"/>
  <c r="H68" i="10" l="1"/>
  <c r="E107" i="10"/>
  <c r="F107" i="10"/>
  <c r="F112" i="10" l="1"/>
  <c r="F113" i="10"/>
  <c r="H107" i="10"/>
  <c r="E113" i="10"/>
  <c r="E112" i="10"/>
  <c r="E11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15" authorId="0" shapeId="0" xr:uid="{D6D05634-91CF-4E05-97C0-C518675F7A2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Возможность переноса срока подачи на площадку</t>
        </r>
      </text>
    </comment>
    <comment ref="D16" authorId="0" shapeId="0" xr:uid="{481F98BD-F787-4C76-A8E0-AF7F3256913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Возможность переноса срока поставки</t>
        </r>
      </text>
    </comment>
    <comment ref="D33" authorId="0" shapeId="0" xr:uid="{B0B1CC69-2AC6-4A68-A54A-FE50CBEAE1A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 млн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5" authorId="0" shapeId="0" xr:uid="{938A21CB-BE05-402E-9A19-29D1462289CE}">
      <text>
        <r>
          <rPr>
            <b/>
            <sz val="9"/>
            <color indexed="81"/>
            <rFont val="Tahoma"/>
            <family val="2"/>
            <charset val="204"/>
          </rPr>
          <t>Выбрать из раскрывающегося списка</t>
        </r>
      </text>
    </comment>
    <comment ref="I16" authorId="0" shapeId="0" xr:uid="{AB7B442C-1FFC-4716-880F-737374AB9475}">
      <text>
        <r>
          <rPr>
            <b/>
            <sz val="9"/>
            <color indexed="81"/>
            <rFont val="Tahoma"/>
            <family val="2"/>
            <charset val="204"/>
          </rPr>
          <t>Выбрать из раскрывающегося списка
ниже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<sst xmlns="http://schemas.openxmlformats.org/spreadsheetml/2006/main" count="579" uniqueCount="385">
  <si>
    <t>ФИО</t>
  </si>
  <si>
    <t>Должность</t>
  </si>
  <si>
    <t>Услуги/Работы/Поставка товара</t>
  </si>
  <si>
    <t xml:space="preserve">Исполнитель работ: </t>
  </si>
  <si>
    <t xml:space="preserve">Использование в проекте ТМЦ: </t>
  </si>
  <si>
    <t>Телеком</t>
  </si>
  <si>
    <t>B2B</t>
  </si>
  <si>
    <t>Стройка</t>
  </si>
  <si>
    <t>ИТ-аутсорсинг</t>
  </si>
  <si>
    <t>НСИ</t>
  </si>
  <si>
    <t>Мобильный аутсорсинг</t>
  </si>
  <si>
    <t>Направление деятельности</t>
  </si>
  <si>
    <t>силами НВБС</t>
  </si>
  <si>
    <t>субподряд</t>
  </si>
  <si>
    <t>ТМЦ АО "НВБС"</t>
  </si>
  <si>
    <t>ТМЦ  Заказчика</t>
  </si>
  <si>
    <t>Информация о проекте</t>
  </si>
  <si>
    <t>Информация об инициаторе</t>
  </si>
  <si>
    <t>смешанное</t>
  </si>
  <si>
    <t>ТМЦ не используется</t>
  </si>
  <si>
    <t>услуги</t>
  </si>
  <si>
    <t>работы</t>
  </si>
  <si>
    <t>поставка товара</t>
  </si>
  <si>
    <t>Информация о Заказчике</t>
  </si>
  <si>
    <t>Наименование</t>
  </si>
  <si>
    <t>ИНН</t>
  </si>
  <si>
    <t>Первый контакт</t>
  </si>
  <si>
    <t>Поставляем иногда</t>
  </si>
  <si>
    <t>Стабильные поставки</t>
  </si>
  <si>
    <t>Приоритетный клиент</t>
  </si>
  <si>
    <t>Статус Клиента</t>
  </si>
  <si>
    <t>Описание проекта</t>
  </si>
  <si>
    <t>Тип и текущий статус проекта</t>
  </si>
  <si>
    <t>Этап проекта</t>
  </si>
  <si>
    <t>Формирование</t>
  </si>
  <si>
    <t>RFI</t>
  </si>
  <si>
    <t>RFQ</t>
  </si>
  <si>
    <t>RFP</t>
  </si>
  <si>
    <t>Аварийный SWAP</t>
  </si>
  <si>
    <t>Формат получения информации</t>
  </si>
  <si>
    <t>Результат переговоров</t>
  </si>
  <si>
    <t>Эл. Почта</t>
  </si>
  <si>
    <t>Информация с ЭТП</t>
  </si>
  <si>
    <t>Дата Заявки</t>
  </si>
  <si>
    <t>Статус отношений</t>
  </si>
  <si>
    <t>Бюджет проекта</t>
  </si>
  <si>
    <t>Срок поставки решения</t>
  </si>
  <si>
    <t>Сроки проекта</t>
  </si>
  <si>
    <t>Использование в проекте давальческого 
активного оборудования Заказчика:</t>
  </si>
  <si>
    <t xml:space="preserve">Направление деятельности к которой относится проект 
(группа проекта): </t>
  </si>
  <si>
    <t>Наименование проекта (Номенклатурная Группа)</t>
  </si>
  <si>
    <t>Коммерческие блок-факторы 
(Валютная/санкционная/иная оговорка)</t>
  </si>
  <si>
    <t>Информация по заполнению кейса</t>
  </si>
  <si>
    <r>
      <rPr>
        <b/>
        <sz val="11"/>
        <color theme="1"/>
        <rFont val="Calibri"/>
        <family val="2"/>
        <charset val="204"/>
        <scheme val="minor"/>
      </rPr>
      <t>Подготовка к УК</t>
    </r>
    <r>
      <rPr>
        <sz val="11"/>
        <color theme="1"/>
        <rFont val="Calibri"/>
        <family val="2"/>
        <charset val="204"/>
        <scheme val="minor"/>
      </rPr>
      <t xml:space="preserve">: Для финальной подачи КП/участия в финальном этапе конкурса Инициатор подготавливает материалы для проведения УК. Срок утверждения БК на УК не позднее 3-х дней до подачи финального КП/финального этапа конкурса.
Инициатор является ответственным за подготовку, организацию и проведение УК.
</t>
    </r>
  </si>
  <si>
    <r>
      <rPr>
        <b/>
        <sz val="11"/>
        <color theme="1"/>
        <rFont val="Calibri"/>
        <family val="2"/>
        <charset val="204"/>
        <scheme val="minor"/>
      </rPr>
      <t xml:space="preserve">Порядок заполнения БК: </t>
    </r>
    <r>
      <rPr>
        <sz val="11"/>
        <color theme="1"/>
        <rFont val="Calibri"/>
        <family val="2"/>
        <scheme val="minor"/>
      </rPr>
      <t xml:space="preserve">Инициатор отправляет Заявку ПМ на расчет (лист 2); ПМ получает инвойс (лист 3): ПМ получает ответ от ДЗил/ВЭД (лист 4); Инициатор получает оценку КА от СБ (лист 5); ПМ и Инициатор заполняют шаблон кейса (лист 6); ПМ и Инициатор заполняют риски  (лист 7); После прохождения УК Инициатор заполняет шаблон протокола (лист 8). </t>
    </r>
  </si>
  <si>
    <t xml:space="preserve">Ответственный за кейс - Инициатор </t>
  </si>
  <si>
    <t>Все расчеты кейса проводятся БЕЗ НДС</t>
  </si>
  <si>
    <t>Ответственный за заполнение Рисков - Инициатор. ПМ заполняеттриски касающиеся продукта, вендера и технического решения</t>
  </si>
  <si>
    <t>Кейс должен быть расчитан в валюте контракта. Если валюта контракта отлична от руб. РФ то в соседнем столбике нужен пересчет в рублях.</t>
  </si>
  <si>
    <t>Ячейки для заполнения вручную выделенны красным шрифтом и заливкой</t>
  </si>
  <si>
    <t>Mark UP - коэфф наценки к стоимости инвойса, которым формируется цена продажи</t>
  </si>
  <si>
    <t>Заявка - заявка на предварительную оценку проекта</t>
  </si>
  <si>
    <t>В Условиях платежей при наличии более 2 этаов платежей Поставщику или Заказчику необходимо добавить строку и указать данные</t>
  </si>
  <si>
    <t>По курсам валют: указать параметр курса (ЦБ/контракта/биржевой)</t>
  </si>
  <si>
    <t>Банковская гарантия (Кейс-Финансовое обслуживание): 
Расчет зависит от вида банковской гарантии: есть БГ на аванс, есть БГ на исполнение, есть БГ на гарантии.
 От этого будет зависит сумма расчета: это не 
всегда стоимость инвойса. Если БГ аванс: то стоимость гарантии: АВАНС * %% банковской гарантии * СРОК БГ (дн), 
установленный договором и заказчиком (этот срок договорной,
 а не проектный) / 365(366) дн</t>
  </si>
  <si>
    <t>Хеджирование (Кейс-Финансирование):
a.	Хедж может быть осуществлен через покупку финансовых инструментов (для НВБС это опцион): тогда  здесь котировка осуществляется в моменте всегда через запрос  на ФД, который в свою очередь уточняет конкретику сделки и направляет запрос в банк на котировку
b.	Хедж через закупку валюты: здесь расчет следующий «СУММА необходимая к покрытию риска в валюте* Биржевой курс валюты для оценки +1% на волатильность * Размер комиссии на закупку (уточнять через запросы на ФД) * ставка финансирования по кредиту (т.к. 
деньги берем из оборота) % * кол-во дней закупки валюты (от закупки до конченого расчета) / 365(6) дней</t>
  </si>
  <si>
    <t xml:space="preserve">(Кейс - Условия платежей) «Условия платежей должны соот-ть кол-ву КА в цепочке» -это означает, если у нас цепочка лицо «Вендор - 
А – Б  – НВБС – Заказчик» , то нужно описывать условия
 платежей и отгрузок между всеми участниками:
•	Вендор – А
•	А – Б
•	Б – НВБС
•	НВБС – Заказчик </t>
  </si>
  <si>
    <t>При необходимости добавления Презентации/ продукта можно воспользоваться листом 9 для свободного заполнения</t>
  </si>
  <si>
    <t>Валюта:</t>
  </si>
  <si>
    <t>USD/ руб</t>
  </si>
  <si>
    <t>РАСЧЕТ СТОИМОСТИ ТИПОВГО ЗАКАЗА (мнее $1M)</t>
  </si>
  <si>
    <t>FOB КИТАЙ</t>
  </si>
  <si>
    <t>2 Лот</t>
  </si>
  <si>
    <t>Типовые комплекты</t>
  </si>
  <si>
    <t>Описание конфигурации</t>
  </si>
  <si>
    <t xml:space="preserve">Стоимость реализации проекта, за </t>
  </si>
  <si>
    <t>2022г.</t>
  </si>
  <si>
    <t>2023г.</t>
  </si>
  <si>
    <t>2024г.</t>
  </si>
  <si>
    <t>2шт</t>
  </si>
  <si>
    <t>Конфигурация 4</t>
  </si>
  <si>
    <t>PE_BIG</t>
  </si>
  <si>
    <t>Конфигурация 5</t>
  </si>
  <si>
    <t>PE_Middle</t>
  </si>
  <si>
    <t>4шт</t>
  </si>
  <si>
    <t>Конфигурация 6</t>
  </si>
  <si>
    <t>PE_Small</t>
  </si>
  <si>
    <t>СТОИМОСТЬ ЛОГИСТИКИ</t>
  </si>
  <si>
    <t>Стоимость по инвойсу  USD</t>
  </si>
  <si>
    <t>КП</t>
  </si>
  <si>
    <t>Расчет с НДС 20%</t>
  </si>
  <si>
    <t>Коэффициент</t>
  </si>
  <si>
    <t>ИЛР</t>
  </si>
  <si>
    <t>До Москвы 
через Турцию 
без НДС
USD</t>
  </si>
  <si>
    <t>АВТО</t>
  </si>
  <si>
    <t>АВИА</t>
  </si>
  <si>
    <t>EvoCom Service</t>
  </si>
  <si>
    <t>До Москвы 
через Киргизию
 без НДС 
USD</t>
  </si>
  <si>
    <t>Общая информация</t>
  </si>
  <si>
    <t>Инициатор</t>
  </si>
  <si>
    <t>-</t>
  </si>
  <si>
    <t>Дата старта проекта:</t>
  </si>
  <si>
    <t>Заказчик (Покупатель):</t>
  </si>
  <si>
    <t>Наименование проекта /Ном.группа в 1С:</t>
  </si>
  <si>
    <t>ПМ</t>
  </si>
  <si>
    <t>Производитель (Вендор):</t>
  </si>
  <si>
    <t>Тип оборудования:</t>
  </si>
  <si>
    <t>ФД</t>
  </si>
  <si>
    <t>Валюта расчета кейса:</t>
  </si>
  <si>
    <t>Курс $ ЦБ РФ на дату расчета ( в договоре)</t>
  </si>
  <si>
    <t>Курс валюты контракта (Юаня)</t>
  </si>
  <si>
    <t>Гарантийный срок по договору с Заказчиком, лет</t>
  </si>
  <si>
    <t>Гарантийный срок по договору с Поставщиком, лет</t>
  </si>
  <si>
    <t>Участники сделки</t>
  </si>
  <si>
    <t>Участник 1</t>
  </si>
  <si>
    <t>Участник 2</t>
  </si>
  <si>
    <t>Участник 3</t>
  </si>
  <si>
    <t>Участник 4</t>
  </si>
  <si>
    <t>Участник 5</t>
  </si>
  <si>
    <t>Цепочка контрагентов в сделке</t>
  </si>
  <si>
    <t>Валюта контракта</t>
  </si>
  <si>
    <t>Валюта оплаты</t>
  </si>
  <si>
    <t>Фиксация курса в договоре</t>
  </si>
  <si>
    <t>Тип поставки ИНКОТЕРМС 2020:</t>
  </si>
  <si>
    <t>ВЭД/ФД</t>
  </si>
  <si>
    <t>USD</t>
  </si>
  <si>
    <t>руб.</t>
  </si>
  <si>
    <t>РУБ ЦБ РФ, на дату подписания Заказа</t>
  </si>
  <si>
    <t>руб</t>
  </si>
  <si>
    <t>РУБ, Биржевой курс на дату платежа</t>
  </si>
  <si>
    <t>юани</t>
  </si>
  <si>
    <t>Дорожная карта (план-график реализация проекта)</t>
  </si>
  <si>
    <t>Дни</t>
  </si>
  <si>
    <t>График:</t>
  </si>
  <si>
    <t>Комментарии:</t>
  </si>
  <si>
    <t xml:space="preserve">Подписание ДД </t>
  </si>
  <si>
    <t>ОЗиЛ/ВЭД</t>
  </si>
  <si>
    <t>Подписание РД (РФ/ВЭД)</t>
  </si>
  <si>
    <t>Проведение оплаты Поставщику</t>
  </si>
  <si>
    <t>ОЗиЛ/РП</t>
  </si>
  <si>
    <t>Размещение заказа (РФ/ВЭД)</t>
  </si>
  <si>
    <t>Срок производства</t>
  </si>
  <si>
    <t>ВЭД</t>
  </si>
  <si>
    <t>Отгрузка на EXW/FOB/FCA</t>
  </si>
  <si>
    <t>Срок поставки на DDU/DDP Москва</t>
  </si>
  <si>
    <t>Срок таможенного оформления и доставки на склад НВБС</t>
  </si>
  <si>
    <t>ТД</t>
  </si>
  <si>
    <t>Ре-брендирование</t>
  </si>
  <si>
    <t>ОЗиЛ</t>
  </si>
  <si>
    <t>Срок доставки на склад Заказчика</t>
  </si>
  <si>
    <t>Постоплата в TELCOMOD 100% (45 дней после FCA Китай)</t>
  </si>
  <si>
    <t>Срок оплаты от Заказчика 100%</t>
  </si>
  <si>
    <t>ИТОГО</t>
  </si>
  <si>
    <t>Условия платежей</t>
  </si>
  <si>
    <t>%</t>
  </si>
  <si>
    <t>Срок оплаты</t>
  </si>
  <si>
    <t>Валюта, курс</t>
  </si>
  <si>
    <t xml:space="preserve"> Параметр курса (ЦБ/контракта/биржевой)</t>
  </si>
  <si>
    <t>Предоплата от Заказчика</t>
  </si>
  <si>
    <t>руб, ЦБ на день размещения заказа</t>
  </si>
  <si>
    <t>Финальная оплата от Заказчика</t>
  </si>
  <si>
    <t>90 календ дней с момента поставки</t>
  </si>
  <si>
    <t>Предоплата Поставщику</t>
  </si>
  <si>
    <t>До начала производства</t>
  </si>
  <si>
    <t>USD-&gt;Юань</t>
  </si>
  <si>
    <t xml:space="preserve">Финальная оплата Поставщику </t>
  </si>
  <si>
    <t>постоплата через 45 дней после FCA Китай</t>
  </si>
  <si>
    <t>КЕЙС</t>
  </si>
  <si>
    <t>Срок действия предложения Поставщика/Подрядчика:</t>
  </si>
  <si>
    <t>Срок</t>
  </si>
  <si>
    <t>$</t>
  </si>
  <si>
    <t>РУБ</t>
  </si>
  <si>
    <t>Комментарии</t>
  </si>
  <si>
    <t>Стоимость INVOICE, итого</t>
  </si>
  <si>
    <t>из INVOICE</t>
  </si>
  <si>
    <t>Доставка</t>
  </si>
  <si>
    <t>включена в стоимость оборудования</t>
  </si>
  <si>
    <t>Стоимость фрахта</t>
  </si>
  <si>
    <t>АВИА/ ЖД</t>
  </si>
  <si>
    <t>Логистика Китай EXW/FOB/FCA</t>
  </si>
  <si>
    <t>Китай</t>
  </si>
  <si>
    <t>Стоимость фрахта+локальные расходы</t>
  </si>
  <si>
    <t>Страховка до РФ</t>
  </si>
  <si>
    <t xml:space="preserve">Таможенное оформление </t>
  </si>
  <si>
    <t>РФ</t>
  </si>
  <si>
    <t>Таможенный сбор</t>
  </si>
  <si>
    <t>Таможенная пошлина</t>
  </si>
  <si>
    <t>Доставка на склад НВБС</t>
  </si>
  <si>
    <t>ВЭД/ОЗиЛ</t>
  </si>
  <si>
    <t>Доставка на склад Заказчика</t>
  </si>
  <si>
    <t>Страховка по РФ</t>
  </si>
  <si>
    <t>Сертификация</t>
  </si>
  <si>
    <t>Включая ССЭ для 16000М</t>
  </si>
  <si>
    <t xml:space="preserve">Сертификат соответствия ЕАС </t>
  </si>
  <si>
    <t>Декларация о соответствии ТРТС</t>
  </si>
  <si>
    <t>Нотификация</t>
  </si>
  <si>
    <t>РП/Инициатор</t>
  </si>
  <si>
    <t>Перевод доверенности</t>
  </si>
  <si>
    <t>Сертификация МинСвязи</t>
  </si>
  <si>
    <t>Финансовое обслуживание</t>
  </si>
  <si>
    <t>Покупка валюты 1</t>
  </si>
  <si>
    <t>Покупка валюты 2</t>
  </si>
  <si>
    <t xml:space="preserve"> Комиссия за проведение платежа</t>
  </si>
  <si>
    <t>Комиссия за размещение валюты</t>
  </si>
  <si>
    <t>Банковская  гарантия</t>
  </si>
  <si>
    <t>Хэджирование</t>
  </si>
  <si>
    <t>Оплата НДС на таможне, данные для информации</t>
  </si>
  <si>
    <t>Финансирование</t>
  </si>
  <si>
    <t>Предоплата Поставщику перед производством</t>
  </si>
  <si>
    <t>Логистика до РФ</t>
  </si>
  <si>
    <t>Логистика по РФ</t>
  </si>
  <si>
    <t>Таможеные платежи</t>
  </si>
  <si>
    <t>НДС на таможне</t>
  </si>
  <si>
    <t>Покупка валюты</t>
  </si>
  <si>
    <t>Комиссия за проведение платежа</t>
  </si>
  <si>
    <t>Тестирование</t>
  </si>
  <si>
    <t>Стоимость тестового комплекта</t>
  </si>
  <si>
    <t>Стоимость тестирования у заказчика</t>
  </si>
  <si>
    <t>Стоимость работ подрядчика</t>
  </si>
  <si>
    <t>ФОТ сотрудников, привлекаемых под проект</t>
  </si>
  <si>
    <t>Для квартального заказа (1/4 года)</t>
  </si>
  <si>
    <t>ДРП</t>
  </si>
  <si>
    <t>ФОТ РП с НДФЛ и СВ</t>
  </si>
  <si>
    <t>ФОТ Сотрудник 1 с НДФЛ и СВ</t>
  </si>
  <si>
    <t>ФОТ Сотрудник 2 с НДФЛ и СВ</t>
  </si>
  <si>
    <t>Стоимость услуг Подрядчик 1</t>
  </si>
  <si>
    <t>Стоимость услуг Подрядчик 2</t>
  </si>
  <si>
    <t>Стоимость услуг Подрядчик 3</t>
  </si>
  <si>
    <t>Обучение</t>
  </si>
  <si>
    <t>Обучение заказчика</t>
  </si>
  <si>
    <t>Обучение сотрудников компании</t>
  </si>
  <si>
    <t>Гарантийная и Техническая поддержка</t>
  </si>
  <si>
    <t>ЗИП и  услуги от Н3С</t>
  </si>
  <si>
    <t>1 Линия</t>
  </si>
  <si>
    <t>Интеграционные услуги на тестировании (10% HW+SW)</t>
  </si>
  <si>
    <t>10% HW+SW</t>
  </si>
  <si>
    <t>HLD/LLD Report Service (10% HW+SW)</t>
  </si>
  <si>
    <t>Прочие затраты</t>
  </si>
  <si>
    <t>ре-брендинг, валютный коридор</t>
  </si>
  <si>
    <t>Ре-брендинг (ТЕСКА, ЭНЕЛТ)</t>
  </si>
  <si>
    <t>60000р на корпус</t>
  </si>
  <si>
    <t>Инииатор</t>
  </si>
  <si>
    <t>Валютная оговорка</t>
  </si>
  <si>
    <t>Штрафы (сроки/по контракту и т.д.)</t>
  </si>
  <si>
    <t>СУММА ЗАТРАТ</t>
  </si>
  <si>
    <t xml:space="preserve"> </t>
  </si>
  <si>
    <t>Mark UP</t>
  </si>
  <si>
    <t>Коэфф Цена заказчика / Входная цена</t>
  </si>
  <si>
    <t>СУММА ПРОДАЖИ БЕЗ НДС</t>
  </si>
  <si>
    <t>Торговая наценка</t>
  </si>
  <si>
    <t>ВАЛОВАЯ ПРИБЫЛЬ, %</t>
  </si>
  <si>
    <t>ВАЛОВАЯ ПРИБЫЛЬ</t>
  </si>
  <si>
    <t xml:space="preserve">Риски </t>
  </si>
  <si>
    <t>Разновидности</t>
  </si>
  <si>
    <t xml:space="preserve">Решение </t>
  </si>
  <si>
    <t>Сроки производства</t>
  </si>
  <si>
    <t>переложить на Поставщика</t>
  </si>
  <si>
    <t>Сроки поставки (логистика)</t>
  </si>
  <si>
    <t>Переложить на брокера/логиста</t>
  </si>
  <si>
    <t>Риск непрохождения денег ДС</t>
  </si>
  <si>
    <t>Учесть в договоре как форс-мажор</t>
  </si>
  <si>
    <t>Валютные риски</t>
  </si>
  <si>
    <t>частичная оплата/изменение курса</t>
  </si>
  <si>
    <t>привязка курса оплаты у поставщика и заказчика к разным датам</t>
  </si>
  <si>
    <t>согласовать в договоре к одной дате (на момент азмещения/поставки/оплаты)</t>
  </si>
  <si>
    <t>Риск потери денег</t>
  </si>
  <si>
    <t>несвоевременная оплата КА</t>
  </si>
  <si>
    <t>недобросовестность поставщика</t>
  </si>
  <si>
    <t>Риск отсутствия ДС на предоплату</t>
  </si>
  <si>
    <t>Техническое несоответствие</t>
  </si>
  <si>
    <t>прописать в договоре с заказчиком и поставщиком соответствие ТЗ и отзеркалировать штрафы</t>
  </si>
  <si>
    <t>Несоответствие complaence</t>
  </si>
  <si>
    <t>Риск потери/смены подрядчика</t>
  </si>
  <si>
    <t>Риск получения штрафов</t>
  </si>
  <si>
    <t>№</t>
  </si>
  <si>
    <t>Описание риска</t>
  </si>
  <si>
    <t>Влияние</t>
  </si>
  <si>
    <t>Вероятность риска</t>
  </si>
  <si>
    <t>Стратегия реагирования</t>
  </si>
  <si>
    <t>Способ закрытия риска</t>
  </si>
  <si>
    <t>Финансовая оценка (руб.)</t>
  </si>
  <si>
    <t>Изменение сроков (р.д.)</t>
  </si>
  <si>
    <t>Среднее</t>
  </si>
  <si>
    <t>Высокое</t>
  </si>
  <si>
    <t>Низкое</t>
  </si>
  <si>
    <t>Итого:</t>
  </si>
  <si>
    <t>Стратегии реагирования на риски</t>
  </si>
  <si>
    <t>Меры до рискового события</t>
  </si>
  <si>
    <t>Меры после рискового события</t>
  </si>
  <si>
    <t>Когда применяется</t>
  </si>
  <si>
    <t xml:space="preserve">Формат реализации (пример) </t>
  </si>
  <si>
    <t>НЕГАТИВНЫЕ РИСКИ</t>
  </si>
  <si>
    <t>Уклонение</t>
  </si>
  <si>
    <t>+</t>
  </si>
  <si>
    <t>- Последствия риска велики;</t>
  </si>
  <si>
    <t>- Альтернативный сценарий реализации проекта</t>
  </si>
  <si>
    <t>- Вероятность риска велика, и он имеет значительные последствия;</t>
  </si>
  <si>
    <t>- Уточнение условий на стадии инициации и планирования с целью уничтожения вероятности рискового события</t>
  </si>
  <si>
    <t xml:space="preserve">- Условия реализации риска вне зоны контроля менеджера проекта </t>
  </si>
  <si>
    <t>Передача</t>
  </si>
  <si>
    <t>Есть возможность оценить величину последствий, и есть участники готовые разделить риск или условия по передаче рисков</t>
  </si>
  <si>
    <t>Условия в договоре</t>
  </si>
  <si>
    <t>Снижение</t>
  </si>
  <si>
    <t>- Возможно выделение ресурсов на дополнительные мероприятия</t>
  </si>
  <si>
    <t>- Проведение дополнительных мер, направленных на снижение риска</t>
  </si>
  <si>
    <t>- Возможно ужесточение требований</t>
  </si>
  <si>
    <t>- Ужесточение условий выбора поставщиков и подрядчиков</t>
  </si>
  <si>
    <t>- Ужесточение требований</t>
  </si>
  <si>
    <t>ПОЗИТИВНЫЕ РИСКИ</t>
  </si>
  <si>
    <t>Использование</t>
  </si>
  <si>
    <t>Есть возможность привлечения дополнительных ресурсов для увеличения вероятности позитивного риска</t>
  </si>
  <si>
    <t>- Привлечение дополнительного персонала для уменьшения сроков</t>
  </si>
  <si>
    <t>- Выбор альтернативных путей, позволяющих улучшить качество продукта, снизить издержки проекта</t>
  </si>
  <si>
    <t>Совместное использование</t>
  </si>
  <si>
    <t>Есть возможность привлечения партнеров для улучшения качества сервиса/проекта</t>
  </si>
  <si>
    <t>Партнерство</t>
  </si>
  <si>
    <t>Усиление</t>
  </si>
  <si>
    <t>Есть причины, приводящие к позитивным рискам</t>
  </si>
  <si>
    <t>Выделение работ на усиление причин в плане проекта</t>
  </si>
  <si>
    <t>ОБЩАЯ СТРАТЕГИЯ</t>
  </si>
  <si>
    <t>Принятие</t>
  </si>
  <si>
    <t>- Вероятность риска очень низкая;</t>
  </si>
  <si>
    <t>Создание резервов ресурсов</t>
  </si>
  <si>
    <t xml:space="preserve"> - Последствия риска очень низкие, дешевле принять риск, нежели разрабатывать меры;</t>
  </si>
  <si>
    <t>- Нет путей избегания риска, и/или последствия риска очень велики</t>
  </si>
  <si>
    <t>Протокол встречи Управляющего комитета (УК)</t>
  </si>
  <si>
    <t>по проекту</t>
  </si>
  <si>
    <t>Пресейл-менеджер</t>
  </si>
  <si>
    <t>Решение УК</t>
  </si>
  <si>
    <t>согласовано</t>
  </si>
  <si>
    <t xml:space="preserve">Дата </t>
  </si>
  <si>
    <t>ВАЛОВАЯ ПРИБЫЛЬ %</t>
  </si>
  <si>
    <t>ВАЛОВАЯ РИБЫЛЬ, руб.</t>
  </si>
  <si>
    <t>ВЫРУЧКА, руб.</t>
  </si>
  <si>
    <t>Себестоимость, руб.</t>
  </si>
  <si>
    <t>ОПЕРАЦИОННАЯ ПРИБЫЛЬ, %</t>
  </si>
  <si>
    <t>Планируемая</t>
  </si>
  <si>
    <t>Согласованный дисконт на понижение</t>
  </si>
  <si>
    <t>Список участников</t>
  </si>
  <si>
    <t>Дирекция</t>
  </si>
  <si>
    <t>Контакты</t>
  </si>
  <si>
    <t>Явка</t>
  </si>
  <si>
    <t>Принятые решения/задачи к выполнению</t>
  </si>
  <si>
    <t>Проблема/вопрос</t>
  </si>
  <si>
    <t>Решение/Задача</t>
  </si>
  <si>
    <t>Ответственный</t>
  </si>
  <si>
    <t>Статус</t>
  </si>
  <si>
    <t>*</t>
  </si>
  <si>
    <r>
      <t xml:space="preserve">Услуги сторонних организаций  </t>
    </r>
    <r>
      <rPr>
        <b/>
        <sz val="11"/>
        <color theme="1"/>
        <rFont val="Calibri"/>
        <family val="2"/>
        <charset val="204"/>
        <scheme val="minor"/>
      </rPr>
      <t>* ответственная за экспертизу дирекция</t>
    </r>
  </si>
  <si>
    <t>*иное (при необходимости)</t>
  </si>
  <si>
    <t>ЗИП, %</t>
  </si>
  <si>
    <t>Если по итогу участия в тендере мы выиграли часть объема, указанного в кейсе, или произошли изменения маржинальности, то по факту получения от Заказчика информации о нашей победе необходимо обновить БК:
a. В БК добавить новую вкладку «Кейс по итогу торгов». При этом лист со старым кейсом не удалять, оставить его без изменения.
b. Выслать УК обновленный БК.
c. В карточку проекта в 1С необходимо сохранить обновленный БК.</t>
  </si>
  <si>
    <t>Получение заказа</t>
  </si>
  <si>
    <t>Контакты технического представителя в заказчике</t>
  </si>
  <si>
    <t>Текущий этап проекта (RFI/RFP/RFQ)</t>
  </si>
  <si>
    <t>Как получена информация?</t>
  </si>
  <si>
    <t>Ссылка на тендер</t>
  </si>
  <si>
    <t>Срок подачи на площадку</t>
  </si>
  <si>
    <t>Срок реализации проекта</t>
  </si>
  <si>
    <t>Срок размещения заказа</t>
  </si>
  <si>
    <t>Наименование работы/услуги/товара (тип оборудования)</t>
  </si>
  <si>
    <t>Необходимость ТП/SLA?</t>
  </si>
  <si>
    <t>Необходимость СМР/НПР?</t>
  </si>
  <si>
    <t>Необходимость гарантийного периода (1год/2 года/3 года/5 лет) ?</t>
  </si>
  <si>
    <t>Возможна ли поставка аналога?</t>
  </si>
  <si>
    <t>Возможность участия в одном или нескольких лотах?</t>
  </si>
  <si>
    <t>Возможные конкуренты (вендоры)?</t>
  </si>
  <si>
    <t>Наличие ТЗ (Да/Нет)?</t>
  </si>
  <si>
    <t>Необходимость тестирования (Да/Нет)?</t>
  </si>
  <si>
    <t>География установки оборудования</t>
  </si>
  <si>
    <t>Количество оборудования (шт.)</t>
  </si>
  <si>
    <t>Рамка/единоразовая закупка?</t>
  </si>
  <si>
    <t>Наличие шаблона договора</t>
  </si>
  <si>
    <t>Ориентировочный бюджет проекта</t>
  </si>
  <si>
    <t>Ориентировочная доля НВБС</t>
  </si>
  <si>
    <t>Наличие информации о целевой стоимости решения</t>
  </si>
  <si>
    <t>карточка проекта</t>
  </si>
  <si>
    <t>кнопка (согласовано ТД)-дальнейшая работа</t>
  </si>
  <si>
    <t>Автор документа</t>
  </si>
  <si>
    <t>Дата документа</t>
  </si>
  <si>
    <t>Почта телефон контактного лица</t>
  </si>
  <si>
    <t>Просто сделать реквизиты с типом строка</t>
  </si>
  <si>
    <t>Данные контрагента</t>
  </si>
  <si>
    <t>Сделать закладку с названием страницы и просто вывести тестом это</t>
  </si>
  <si>
    <t>Валюта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</si>
</sst>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₽&quot;;[Red]\-#,##0.00\ &quot;₽&quot;"/>
    <numFmt numFmtId="43" formatCode="_-* #,##0.00\ _₽_-;\-* #,##0.00\ _₽_-;_-* &quot;-&quot;??\ _₽_-;_-@_-"/>
    <numFmt numFmtId="164" formatCode="[$$-409]#,##0"/>
    <numFmt numFmtId="165" formatCode="_-* #,##0\ _₽_-;\-* #,##0\ _₽_-;_-* &quot;-&quot;??\ _₽_-;_-@_-"/>
    <numFmt numFmtId="166" formatCode="[$$-409]#,##0.00"/>
    <numFmt numFmtId="167" formatCode="0.0%"/>
    <numFmt numFmtId="168" formatCode="_-* #,##0.000\ _₽_-;\-* #,##0.000\ _₽_-;_-* &quot;-&quot;??\ _₽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2"/>
      <charset val="204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3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F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D1C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29">
    <xf numFmtId="0" fontId="0" fillId="0" borderId="0" xfId="0"/>
    <xf numFmtId="0" fontId="0" fillId="0" borderId="0" xfId="0" applyFill="1"/>
    <xf numFmtId="0" fontId="0" fillId="0" borderId="0" xfId="0" applyProtection="1"/>
    <xf numFmtId="0" fontId="0" fillId="6" borderId="0" xfId="0" applyFill="1" applyAlignment="1">
      <alignment horizontal="center" vertical="center" wrapText="1"/>
    </xf>
    <xf numFmtId="0" fontId="0" fillId="6" borderId="0" xfId="0" applyFill="1"/>
    <xf numFmtId="0" fontId="11" fillId="5" borderId="1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0" fillId="6" borderId="0" xfId="0" applyFont="1" applyFill="1"/>
    <xf numFmtId="0" fontId="14" fillId="6" borderId="0" xfId="0" applyFont="1" applyFill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1" applyNumberFormat="1" applyFont="1" applyBorder="1" applyAlignment="1">
      <alignment horizontal="center" vertical="center" wrapText="1"/>
    </xf>
    <xf numFmtId="164" fontId="14" fillId="8" borderId="16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/>
    <xf numFmtId="4" fontId="14" fillId="6" borderId="16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4" fontId="13" fillId="6" borderId="16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vertical="center" wrapText="1"/>
    </xf>
    <xf numFmtId="165" fontId="3" fillId="6" borderId="0" xfId="1" applyNumberFormat="1" applyFont="1" applyFill="1" applyAlignment="1">
      <alignment vertical="center" wrapText="1"/>
    </xf>
    <xf numFmtId="165" fontId="10" fillId="6" borderId="0" xfId="1" applyNumberFormat="1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3" fillId="6" borderId="0" xfId="0" applyFont="1" applyFill="1" applyBorder="1"/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/>
    <xf numFmtId="0" fontId="15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center" vertical="center" wrapText="1"/>
    </xf>
    <xf numFmtId="165" fontId="19" fillId="5" borderId="16" xfId="1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wrapText="1"/>
    </xf>
    <xf numFmtId="0" fontId="17" fillId="6" borderId="16" xfId="0" applyFont="1" applyFill="1" applyBorder="1" applyAlignment="1">
      <alignment horizontal="right" wrapText="1"/>
    </xf>
    <xf numFmtId="0" fontId="20" fillId="6" borderId="0" xfId="0" applyFont="1" applyFill="1" applyAlignment="1">
      <alignment horizontal="center" vertical="center" wrapText="1"/>
    </xf>
    <xf numFmtId="165" fontId="17" fillId="6" borderId="16" xfId="1" applyNumberFormat="1" applyFont="1" applyFill="1" applyBorder="1" applyAlignment="1">
      <alignment horizontal="right" wrapText="1"/>
    </xf>
    <xf numFmtId="1" fontId="17" fillId="6" borderId="16" xfId="0" applyNumberFormat="1" applyFont="1" applyFill="1" applyBorder="1" applyAlignment="1">
      <alignment horizontal="right" wrapText="1"/>
    </xf>
    <xf numFmtId="0" fontId="17" fillId="6" borderId="16" xfId="0" applyFont="1" applyFill="1" applyBorder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/>
    <xf numFmtId="0" fontId="17" fillId="6" borderId="0" xfId="0" applyFont="1" applyFill="1"/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right" vertical="center" wrapText="1"/>
    </xf>
    <xf numFmtId="165" fontId="17" fillId="0" borderId="16" xfId="1" applyNumberFormat="1" applyFont="1" applyBorder="1" applyAlignment="1">
      <alignment horizontal="right" vertical="center" wrapText="1"/>
    </xf>
    <xf numFmtId="165" fontId="17" fillId="6" borderId="16" xfId="1" applyNumberFormat="1" applyFont="1" applyFill="1" applyBorder="1" applyAlignment="1">
      <alignment vertical="center" wrapText="1"/>
    </xf>
    <xf numFmtId="165" fontId="17" fillId="6" borderId="16" xfId="1" applyNumberFormat="1" applyFont="1" applyFill="1" applyBorder="1" applyAlignment="1">
      <alignment horizontal="right" vertical="center" wrapText="1"/>
    </xf>
    <xf numFmtId="165" fontId="3" fillId="0" borderId="16" xfId="1" applyNumberFormat="1" applyFont="1" applyBorder="1" applyAlignment="1">
      <alignment horizontal="right" vertical="center" wrapText="1"/>
    </xf>
    <xf numFmtId="165" fontId="10" fillId="6" borderId="16" xfId="1" applyNumberFormat="1" applyFont="1" applyFill="1" applyBorder="1" applyAlignment="1">
      <alignment horizontal="right" vertical="center" wrapText="1"/>
    </xf>
    <xf numFmtId="4" fontId="11" fillId="5" borderId="16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right" vertical="center" wrapText="1"/>
    </xf>
    <xf numFmtId="14" fontId="15" fillId="7" borderId="16" xfId="0" applyNumberFormat="1" applyFont="1" applyFill="1" applyBorder="1" applyAlignment="1">
      <alignment horizontal="right" vertical="center" wrapText="1"/>
    </xf>
    <xf numFmtId="14" fontId="3" fillId="6" borderId="16" xfId="0" applyNumberFormat="1" applyFont="1" applyFill="1" applyBorder="1" applyAlignment="1">
      <alignment horizontal="right" vertical="center" wrapText="1"/>
    </xf>
    <xf numFmtId="165" fontId="17" fillId="6" borderId="17" xfId="1" applyNumberFormat="1" applyFont="1" applyFill="1" applyBorder="1" applyAlignment="1">
      <alignment horizontal="left" vertical="center" wrapText="1"/>
    </xf>
    <xf numFmtId="165" fontId="17" fillId="6" borderId="8" xfId="1" applyNumberFormat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65" fontId="3" fillId="5" borderId="16" xfId="1" applyNumberFormat="1" applyFont="1" applyFill="1" applyBorder="1" applyAlignment="1">
      <alignment horizontal="right" vertical="center" wrapText="1"/>
    </xf>
    <xf numFmtId="165" fontId="10" fillId="5" borderId="16" xfId="1" applyNumberFormat="1" applyFont="1" applyFill="1" applyBorder="1" applyAlignment="1">
      <alignment horizontal="right" vertical="center" wrapText="1"/>
    </xf>
    <xf numFmtId="0" fontId="11" fillId="5" borderId="16" xfId="0" applyFont="1" applyFill="1" applyBorder="1" applyAlignment="1">
      <alignment horizontal="right" vertical="center" wrapText="1"/>
    </xf>
    <xf numFmtId="0" fontId="19" fillId="5" borderId="16" xfId="0" applyFont="1" applyFill="1" applyBorder="1" applyAlignment="1">
      <alignment horizontal="right" vertical="center" wrapText="1"/>
    </xf>
    <xf numFmtId="165" fontId="19" fillId="5" borderId="16" xfId="1" applyNumberFormat="1" applyFont="1" applyFill="1" applyBorder="1" applyAlignment="1">
      <alignment horizontal="right" vertical="center" wrapText="1"/>
    </xf>
    <xf numFmtId="9" fontId="15" fillId="7" borderId="16" xfId="0" applyNumberFormat="1" applyFont="1" applyFill="1" applyBorder="1" applyAlignment="1">
      <alignment horizontal="right" vertical="center" wrapText="1"/>
    </xf>
    <xf numFmtId="165" fontId="10" fillId="6" borderId="16" xfId="1" applyNumberFormat="1" applyFont="1" applyFill="1" applyBorder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0" fontId="22" fillId="6" borderId="0" xfId="0" applyFont="1" applyFill="1" applyBorder="1"/>
    <xf numFmtId="0" fontId="3" fillId="5" borderId="16" xfId="0" applyFont="1" applyFill="1" applyBorder="1" applyAlignment="1">
      <alignment vertical="center" wrapText="1"/>
    </xf>
    <xf numFmtId="166" fontId="11" fillId="5" borderId="16" xfId="0" applyNumberFormat="1" applyFont="1" applyFill="1" applyBorder="1" applyAlignment="1">
      <alignment horizontal="center" vertical="center" wrapText="1"/>
    </xf>
    <xf numFmtId="165" fontId="11" fillId="5" borderId="16" xfId="1" applyNumberFormat="1" applyFont="1" applyFill="1" applyBorder="1" applyAlignment="1">
      <alignment horizontal="center" vertical="center" wrapText="1"/>
    </xf>
    <xf numFmtId="167" fontId="15" fillId="6" borderId="0" xfId="2" applyNumberFormat="1" applyFont="1" applyFill="1" applyAlignment="1">
      <alignment horizontal="center" vertical="center" wrapText="1"/>
    </xf>
    <xf numFmtId="3" fontId="15" fillId="7" borderId="16" xfId="1" applyNumberFormat="1" applyFont="1" applyFill="1" applyBorder="1" applyAlignment="1">
      <alignment horizontal="right" vertical="center" wrapText="1"/>
    </xf>
    <xf numFmtId="165" fontId="15" fillId="7" borderId="16" xfId="1" applyNumberFormat="1" applyFont="1" applyFill="1" applyBorder="1" applyAlignment="1">
      <alignment horizontal="right" vertical="center" wrapText="1"/>
    </xf>
    <xf numFmtId="165" fontId="11" fillId="5" borderId="16" xfId="1" applyNumberFormat="1" applyFont="1" applyFill="1" applyBorder="1" applyAlignment="1">
      <alignment horizontal="right" vertical="center" wrapText="1"/>
    </xf>
    <xf numFmtId="3" fontId="11" fillId="5" borderId="16" xfId="1" applyNumberFormat="1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right" vertical="center" wrapText="1"/>
    </xf>
    <xf numFmtId="165" fontId="3" fillId="6" borderId="16" xfId="1" applyNumberFormat="1" applyFont="1" applyFill="1" applyBorder="1" applyAlignment="1">
      <alignment horizontal="right" vertical="center" wrapText="1"/>
    </xf>
    <xf numFmtId="165" fontId="20" fillId="6" borderId="16" xfId="1" applyNumberFormat="1" applyFont="1" applyFill="1" applyBorder="1" applyAlignment="1">
      <alignment horizontal="right" vertical="center" wrapText="1"/>
    </xf>
    <xf numFmtId="10" fontId="15" fillId="7" borderId="16" xfId="0" applyNumberFormat="1" applyFont="1" applyFill="1" applyBorder="1" applyAlignment="1">
      <alignment horizontal="right" vertical="center" wrapText="1"/>
    </xf>
    <xf numFmtId="3" fontId="17" fillId="6" borderId="16" xfId="1" applyNumberFormat="1" applyFont="1" applyFill="1" applyBorder="1" applyAlignment="1">
      <alignment horizontal="right" vertical="center" wrapText="1"/>
    </xf>
    <xf numFmtId="167" fontId="15" fillId="7" borderId="16" xfId="0" applyNumberFormat="1" applyFont="1" applyFill="1" applyBorder="1" applyAlignment="1">
      <alignment horizontal="right" vertical="center" wrapText="1"/>
    </xf>
    <xf numFmtId="9" fontId="11" fillId="5" borderId="16" xfId="0" applyNumberFormat="1" applyFont="1" applyFill="1" applyBorder="1" applyAlignment="1">
      <alignment horizontal="right" vertical="center" wrapText="1"/>
    </xf>
    <xf numFmtId="166" fontId="11" fillId="5" borderId="16" xfId="1" applyNumberFormat="1" applyFont="1" applyFill="1" applyBorder="1" applyAlignment="1">
      <alignment horizontal="right" vertical="center" wrapText="1"/>
    </xf>
    <xf numFmtId="165" fontId="11" fillId="5" borderId="16" xfId="1" applyNumberFormat="1" applyFont="1" applyFill="1" applyBorder="1" applyAlignment="1">
      <alignment vertical="center" wrapText="1"/>
    </xf>
    <xf numFmtId="166" fontId="3" fillId="6" borderId="16" xfId="1" applyNumberFormat="1" applyFont="1" applyFill="1" applyBorder="1" applyAlignment="1">
      <alignment horizontal="right" vertical="center" wrapText="1"/>
    </xf>
    <xf numFmtId="0" fontId="11" fillId="5" borderId="16" xfId="0" applyFont="1" applyFill="1" applyBorder="1" applyAlignment="1">
      <alignment horizontal="left" vertical="center" wrapText="1"/>
    </xf>
    <xf numFmtId="166" fontId="11" fillId="5" borderId="16" xfId="1" applyNumberFormat="1" applyFont="1" applyFill="1" applyBorder="1" applyAlignment="1">
      <alignment vertical="center" wrapText="1"/>
    </xf>
    <xf numFmtId="166" fontId="17" fillId="6" borderId="16" xfId="1" applyNumberFormat="1" applyFont="1" applyFill="1" applyBorder="1" applyAlignment="1">
      <alignment horizontal="right" vertical="center" wrapText="1"/>
    </xf>
    <xf numFmtId="10" fontId="15" fillId="6" borderId="16" xfId="0" applyNumberFormat="1" applyFont="1" applyFill="1" applyBorder="1" applyAlignment="1">
      <alignment horizontal="right" vertical="center" wrapText="1"/>
    </xf>
    <xf numFmtId="167" fontId="11" fillId="5" borderId="16" xfId="0" applyNumberFormat="1" applyFont="1" applyFill="1" applyBorder="1" applyAlignment="1">
      <alignment horizontal="right" vertical="center" wrapText="1"/>
    </xf>
    <xf numFmtId="9" fontId="15" fillId="6" borderId="16" xfId="0" applyNumberFormat="1" applyFont="1" applyFill="1" applyBorder="1" applyAlignment="1">
      <alignment horizontal="right" vertical="center" wrapText="1"/>
    </xf>
    <xf numFmtId="9" fontId="15" fillId="7" borderId="16" xfId="2" applyFont="1" applyFill="1" applyBorder="1" applyAlignment="1">
      <alignment horizontal="right" vertical="center" wrapText="1"/>
    </xf>
    <xf numFmtId="166" fontId="15" fillId="7" borderId="16" xfId="1" applyNumberFormat="1" applyFont="1" applyFill="1" applyBorder="1" applyAlignment="1">
      <alignment horizontal="right" vertical="center" wrapText="1"/>
    </xf>
    <xf numFmtId="165" fontId="11" fillId="5" borderId="16" xfId="1" quotePrefix="1" applyNumberFormat="1" applyFont="1" applyFill="1" applyBorder="1" applyAlignment="1">
      <alignment horizontal="right" vertical="center" wrapText="1"/>
    </xf>
    <xf numFmtId="9" fontId="15" fillId="6" borderId="0" xfId="0" applyNumberFormat="1" applyFont="1" applyFill="1" applyAlignment="1">
      <alignment horizontal="center" vertical="center" wrapText="1"/>
    </xf>
    <xf numFmtId="0" fontId="11" fillId="6" borderId="16" xfId="0" applyFont="1" applyFill="1" applyBorder="1" applyAlignment="1">
      <alignment horizontal="left" vertical="center" wrapText="1"/>
    </xf>
    <xf numFmtId="167" fontId="15" fillId="7" borderId="16" xfId="2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43" fontId="15" fillId="6" borderId="0" xfId="0" applyNumberFormat="1" applyFont="1" applyFill="1" applyAlignment="1">
      <alignment horizontal="center" vertical="center" wrapText="1"/>
    </xf>
    <xf numFmtId="165" fontId="11" fillId="6" borderId="16" xfId="1" applyNumberFormat="1" applyFont="1" applyFill="1" applyBorder="1" applyAlignment="1">
      <alignment horizontal="right" vertical="center" wrapText="1"/>
    </xf>
    <xf numFmtId="168" fontId="15" fillId="7" borderId="16" xfId="1" applyNumberFormat="1" applyFont="1" applyFill="1" applyBorder="1" applyAlignment="1">
      <alignment horizontal="right" vertical="center" wrapText="1"/>
    </xf>
    <xf numFmtId="165" fontId="15" fillId="5" borderId="16" xfId="1" applyNumberFormat="1" applyFont="1" applyFill="1" applyBorder="1" applyAlignment="1">
      <alignment horizontal="right" vertical="center" wrapText="1"/>
    </xf>
    <xf numFmtId="9" fontId="11" fillId="5" borderId="16" xfId="2" applyFont="1" applyFill="1" applyBorder="1" applyAlignment="1">
      <alignment horizontal="right" vertical="center" wrapText="1"/>
    </xf>
    <xf numFmtId="167" fontId="11" fillId="5" borderId="16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/>
    <xf numFmtId="0" fontId="23" fillId="6" borderId="0" xfId="0" applyFont="1" applyFill="1"/>
    <xf numFmtId="0" fontId="16" fillId="5" borderId="17" xfId="0" applyFont="1" applyFill="1" applyBorder="1" applyAlignment="1">
      <alignment horizontal="center" vertical="center"/>
    </xf>
    <xf numFmtId="0" fontId="23" fillId="0" borderId="0" xfId="0" applyFont="1"/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24" fillId="2" borderId="18" xfId="0" applyFont="1" applyFill="1" applyBorder="1" applyAlignment="1">
      <alignment horizontal="center" vertical="center" wrapText="1" readingOrder="1"/>
    </xf>
    <xf numFmtId="0" fontId="24" fillId="2" borderId="19" xfId="0" applyFont="1" applyFill="1" applyBorder="1" applyAlignment="1">
      <alignment horizontal="center" vertical="center" wrapText="1" readingOrder="1"/>
    </xf>
    <xf numFmtId="0" fontId="24" fillId="2" borderId="20" xfId="0" applyFont="1" applyFill="1" applyBorder="1" applyAlignment="1">
      <alignment horizontal="center" vertical="center" wrapText="1" readingOrder="1"/>
    </xf>
    <xf numFmtId="0" fontId="25" fillId="0" borderId="23" xfId="0" applyFont="1" applyBorder="1" applyAlignment="1">
      <alignment horizontal="left" vertical="top" wrapText="1" readingOrder="1"/>
    </xf>
    <xf numFmtId="0" fontId="26" fillId="0" borderId="24" xfId="0" applyFont="1" applyBorder="1" applyAlignment="1">
      <alignment horizontal="left" vertical="top" wrapText="1" readingOrder="1"/>
    </xf>
    <xf numFmtId="0" fontId="25" fillId="8" borderId="24" xfId="0" applyFont="1" applyFill="1" applyBorder="1" applyAlignment="1">
      <alignment horizontal="left" vertical="top" wrapText="1" readingOrder="1"/>
    </xf>
    <xf numFmtId="0" fontId="25" fillId="6" borderId="25" xfId="0" applyFont="1" applyFill="1" applyBorder="1" applyAlignment="1">
      <alignment horizontal="left" vertical="top" wrapText="1" readingOrder="1"/>
    </xf>
    <xf numFmtId="0" fontId="25" fillId="0" borderId="24" xfId="0" applyFont="1" applyBorder="1" applyAlignment="1">
      <alignment horizontal="left" vertical="top" wrapText="1" readingOrder="1"/>
    </xf>
    <xf numFmtId="0" fontId="25" fillId="2" borderId="24" xfId="0" applyFont="1" applyFill="1" applyBorder="1" applyAlignment="1">
      <alignment horizontal="left" vertical="top" wrapText="1" readingOrder="1"/>
    </xf>
    <xf numFmtId="0" fontId="25" fillId="0" borderId="27" xfId="0" applyFont="1" applyBorder="1" applyAlignment="1">
      <alignment horizontal="left" vertical="top" wrapText="1" readingOrder="1"/>
    </xf>
    <xf numFmtId="0" fontId="26" fillId="0" borderId="28" xfId="0" applyFont="1" applyBorder="1" applyAlignment="1">
      <alignment horizontal="left" vertical="top" wrapText="1" readingOrder="1"/>
    </xf>
    <xf numFmtId="0" fontId="25" fillId="4" borderId="28" xfId="0" applyFont="1" applyFill="1" applyBorder="1" applyAlignment="1">
      <alignment horizontal="left" wrapText="1" readingOrder="1"/>
    </xf>
    <xf numFmtId="0" fontId="25" fillId="6" borderId="29" xfId="0" applyFont="1" applyFill="1" applyBorder="1" applyAlignment="1">
      <alignment horizontal="left" wrapText="1" readingOrder="1"/>
    </xf>
    <xf numFmtId="0" fontId="27" fillId="0" borderId="28" xfId="0" applyFont="1" applyBorder="1" applyAlignment="1">
      <alignment horizontal="left" vertical="top" wrapText="1" readingOrder="1"/>
    </xf>
    <xf numFmtId="0" fontId="25" fillId="0" borderId="28" xfId="0" applyFont="1" applyBorder="1" applyAlignment="1">
      <alignment horizontal="left" vertical="top" wrapText="1" readingOrder="1"/>
    </xf>
    <xf numFmtId="0" fontId="28" fillId="6" borderId="31" xfId="0" applyFont="1" applyFill="1" applyBorder="1" applyAlignment="1">
      <alignment wrapText="1"/>
    </xf>
    <xf numFmtId="0" fontId="28" fillId="6" borderId="31" xfId="0" applyFont="1" applyFill="1" applyBorder="1" applyAlignment="1">
      <alignment horizontal="center" wrapText="1"/>
    </xf>
    <xf numFmtId="0" fontId="27" fillId="0" borderId="32" xfId="0" applyFont="1" applyBorder="1" applyAlignment="1">
      <alignment horizontal="left" vertical="top" wrapText="1" readingOrder="1"/>
    </xf>
    <xf numFmtId="8" fontId="27" fillId="0" borderId="33" xfId="0" applyNumberFormat="1" applyFont="1" applyBorder="1" applyAlignment="1">
      <alignment horizontal="center" vertical="top" wrapText="1" readingOrder="1"/>
    </xf>
    <xf numFmtId="0" fontId="3" fillId="6" borderId="0" xfId="0" applyFont="1" applyFill="1" applyAlignment="1">
      <alignment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0" fontId="32" fillId="0" borderId="41" xfId="0" applyFont="1" applyBorder="1" applyAlignment="1">
      <alignment vertical="center" wrapText="1"/>
    </xf>
    <xf numFmtId="0" fontId="0" fillId="0" borderId="41" xfId="0" applyBorder="1" applyAlignment="1">
      <alignment vertical="top" wrapText="1"/>
    </xf>
    <xf numFmtId="0" fontId="30" fillId="0" borderId="4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3" fillId="0" borderId="0" xfId="0" applyFont="1"/>
    <xf numFmtId="0" fontId="0" fillId="11" borderId="17" xfId="0" applyFill="1" applyBorder="1"/>
    <xf numFmtId="0" fontId="0" fillId="11" borderId="7" xfId="0" applyFill="1" applyBorder="1"/>
    <xf numFmtId="0" fontId="0" fillId="11" borderId="8" xfId="0" applyFill="1" applyBorder="1"/>
    <xf numFmtId="0" fontId="0" fillId="0" borderId="0" xfId="0" applyBorder="1"/>
    <xf numFmtId="0" fontId="0" fillId="12" borderId="16" xfId="0" applyFill="1" applyBorder="1" applyAlignment="1">
      <alignment horizontal="center"/>
    </xf>
    <xf numFmtId="0" fontId="0" fillId="0" borderId="17" xfId="0" applyBorder="1"/>
    <xf numFmtId="0" fontId="0" fillId="0" borderId="8" xfId="0" applyBorder="1"/>
    <xf numFmtId="0" fontId="11" fillId="0" borderId="0" xfId="0" applyFont="1"/>
    <xf numFmtId="0" fontId="0" fillId="12" borderId="16" xfId="0" applyFill="1" applyBorder="1" applyAlignment="1">
      <alignment horizontal="center" vertical="center"/>
    </xf>
    <xf numFmtId="14" fontId="0" fillId="0" borderId="16" xfId="0" applyNumberFormat="1" applyBorder="1"/>
    <xf numFmtId="14" fontId="0" fillId="0" borderId="0" xfId="0" applyNumberFormat="1" applyBorder="1" applyAlignment="1">
      <alignment horizontal="center" vertical="center"/>
    </xf>
    <xf numFmtId="0" fontId="0" fillId="0" borderId="16" xfId="0" applyBorder="1"/>
    <xf numFmtId="0" fontId="0" fillId="6" borderId="0" xfId="0" applyFill="1" applyBorder="1" applyAlignment="1">
      <alignment horizontal="center" vertical="center"/>
    </xf>
    <xf numFmtId="0" fontId="0" fillId="13" borderId="16" xfId="0" applyFill="1" applyBorder="1"/>
    <xf numFmtId="0" fontId="0" fillId="14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14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14" fontId="0" fillId="0" borderId="16" xfId="0" applyNumberFormat="1" applyBorder="1" applyAlignment="1">
      <alignment horizontal="left" vertical="top"/>
    </xf>
    <xf numFmtId="0" fontId="0" fillId="0" borderId="16" xfId="0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165" fontId="2" fillId="0" borderId="16" xfId="1" applyNumberFormat="1" applyFont="1" applyBorder="1" applyAlignment="1">
      <alignment horizontal="right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37" xfId="0" applyBorder="1"/>
    <xf numFmtId="0" fontId="0" fillId="15" borderId="53" xfId="0" applyFill="1" applyBorder="1"/>
    <xf numFmtId="0" fontId="0" fillId="0" borderId="52" xfId="0" applyBorder="1"/>
    <xf numFmtId="0" fontId="0" fillId="15" borderId="8" xfId="0" applyFill="1" applyBorder="1"/>
    <xf numFmtId="0" fontId="0" fillId="0" borderId="4" xfId="0" applyBorder="1"/>
    <xf numFmtId="0" fontId="0" fillId="4" borderId="4" xfId="0" applyFill="1" applyBorder="1"/>
    <xf numFmtId="0" fontId="0" fillId="15" borderId="54" xfId="0" applyFill="1" applyBorder="1"/>
    <xf numFmtId="0" fontId="0" fillId="4" borderId="6" xfId="0" applyFill="1" applyBorder="1"/>
    <xf numFmtId="0" fontId="0" fillId="15" borderId="10" xfId="0" applyFill="1" applyBorder="1"/>
    <xf numFmtId="0" fontId="0" fillId="4" borderId="45" xfId="0" applyFill="1" applyBorder="1"/>
    <xf numFmtId="0" fontId="0" fillId="15" borderId="3" xfId="0" applyFill="1" applyBorder="1"/>
    <xf numFmtId="0" fontId="0" fillId="15" borderId="5" xfId="0" applyFill="1" applyBorder="1"/>
    <xf numFmtId="0" fontId="0" fillId="15" borderId="1" xfId="0" applyFill="1" applyBorder="1"/>
    <xf numFmtId="0" fontId="0" fillId="0" borderId="45" xfId="0" applyBorder="1"/>
    <xf numFmtId="0" fontId="0" fillId="0" borderId="0" xfId="0" applyFill="1" applyProtection="1"/>
    <xf numFmtId="0" fontId="0" fillId="15" borderId="9" xfId="0" applyFill="1" applyBorder="1"/>
    <xf numFmtId="0" fontId="0" fillId="0" borderId="12" xfId="0" applyBorder="1"/>
    <xf numFmtId="0" fontId="0" fillId="3" borderId="1" xfId="0" applyFill="1" applyBorder="1"/>
    <xf numFmtId="0" fontId="0" fillId="3" borderId="57" xfId="0" applyFill="1" applyBorder="1"/>
    <xf numFmtId="0" fontId="0" fillId="4" borderId="2" xfId="0" applyFill="1" applyBorder="1"/>
    <xf numFmtId="0" fontId="0" fillId="3" borderId="3" xfId="0" applyFill="1" applyBorder="1"/>
    <xf numFmtId="0" fontId="0" fillId="3" borderId="16" xfId="0" applyFill="1" applyBorder="1"/>
    <xf numFmtId="0" fontId="0" fillId="3" borderId="5" xfId="0" applyFill="1" applyBorder="1"/>
    <xf numFmtId="0" fontId="0" fillId="3" borderId="44" xfId="0" applyFill="1" applyBorder="1"/>
    <xf numFmtId="0" fontId="0" fillId="0" borderId="0" xfId="0" applyFont="1" applyAlignment="1">
      <alignment vertical="center"/>
    </xf>
    <xf numFmtId="0" fontId="3" fillId="6" borderId="1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 wrapText="1"/>
    </xf>
    <xf numFmtId="0" fontId="3" fillId="7" borderId="1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8" fillId="3" borderId="48" xfId="0" applyFont="1" applyFill="1" applyBorder="1" applyAlignment="1" applyProtection="1">
      <alignment horizontal="right" vertical="center" wrapText="1"/>
    </xf>
    <xf numFmtId="0" fontId="8" fillId="3" borderId="53" xfId="0" applyFont="1" applyFill="1" applyBorder="1" applyAlignment="1" applyProtection="1">
      <alignment horizontal="right" vertical="center" wrapText="1"/>
    </xf>
    <xf numFmtId="0" fontId="8" fillId="3" borderId="47" xfId="0" applyFont="1" applyFill="1" applyBorder="1" applyAlignment="1" applyProtection="1">
      <alignment horizontal="right" vertical="center" wrapText="1"/>
    </xf>
    <xf numFmtId="0" fontId="8" fillId="3" borderId="54" xfId="0" applyFont="1" applyFill="1" applyBorder="1" applyAlignment="1" applyProtection="1">
      <alignment horizontal="right" vertical="center" wrapText="1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4" fillId="0" borderId="8" xfId="1" applyNumberFormat="1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horizontal="left" vertical="center" wrapText="1"/>
    </xf>
    <xf numFmtId="165" fontId="17" fillId="6" borderId="17" xfId="1" applyNumberFormat="1" applyFont="1" applyFill="1" applyBorder="1" applyAlignment="1">
      <alignment horizontal="left" vertical="center" wrapText="1"/>
    </xf>
    <xf numFmtId="165" fontId="17" fillId="6" borderId="8" xfId="1" applyNumberFormat="1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 wrapText="1"/>
    </xf>
    <xf numFmtId="165" fontId="11" fillId="5" borderId="17" xfId="1" applyNumberFormat="1" applyFont="1" applyFill="1" applyBorder="1" applyAlignment="1">
      <alignment horizontal="center" vertical="center" wrapText="1"/>
    </xf>
    <xf numFmtId="165" fontId="11" fillId="5" borderId="8" xfId="1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2" fontId="15" fillId="7" borderId="16" xfId="0" applyNumberFormat="1" applyFont="1" applyFill="1" applyBorder="1" applyAlignment="1">
      <alignment horizontal="left" vertical="center" wrapText="1"/>
    </xf>
    <xf numFmtId="1" fontId="15" fillId="7" borderId="16" xfId="0" applyNumberFormat="1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1" fillId="0" borderId="37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2" fillId="0" borderId="37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29" fillId="10" borderId="13" xfId="0" applyFont="1" applyFill="1" applyBorder="1" applyAlignment="1">
      <alignment horizontal="center" vertical="center"/>
    </xf>
    <xf numFmtId="0" fontId="29" fillId="10" borderId="35" xfId="0" applyFont="1" applyFill="1" applyBorder="1" applyAlignment="1">
      <alignment horizontal="center" vertical="center"/>
    </xf>
    <xf numFmtId="0" fontId="29" fillId="10" borderId="36" xfId="0" applyFont="1" applyFill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25" fillId="9" borderId="29" xfId="0" applyFont="1" applyFill="1" applyBorder="1" applyAlignment="1">
      <alignment horizontal="left" wrapText="1" readingOrder="1"/>
    </xf>
    <xf numFmtId="0" fontId="25" fillId="9" borderId="30" xfId="0" applyFont="1" applyFill="1" applyBorder="1" applyAlignment="1">
      <alignment horizontal="left" wrapText="1" readingOrder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 readingOrder="1"/>
    </xf>
    <xf numFmtId="0" fontId="24" fillId="2" borderId="22" xfId="0" applyFont="1" applyFill="1" applyBorder="1" applyAlignment="1">
      <alignment horizontal="center" vertical="center" wrapText="1" readingOrder="1"/>
    </xf>
    <xf numFmtId="0" fontId="25" fillId="9" borderId="25" xfId="0" applyFont="1" applyFill="1" applyBorder="1" applyAlignment="1">
      <alignment horizontal="left" vertical="top" wrapText="1" readingOrder="1"/>
    </xf>
    <xf numFmtId="0" fontId="25" fillId="9" borderId="26" xfId="0" applyFont="1" applyFill="1" applyBorder="1" applyAlignment="1">
      <alignment horizontal="left" vertical="top" wrapText="1" readingOrder="1"/>
    </xf>
    <xf numFmtId="0" fontId="3" fillId="0" borderId="16" xfId="0" applyFont="1" applyBorder="1" applyAlignment="1">
      <alignment horizontal="left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/>
    <xf numFmtId="0" fontId="11" fillId="13" borderId="8" xfId="0" applyFont="1" applyFill="1" applyBorder="1" applyAlignment="1"/>
    <xf numFmtId="0" fontId="0" fillId="0" borderId="17" xfId="0" applyBorder="1" applyAlignment="1"/>
    <xf numFmtId="0" fontId="0" fillId="0" borderId="8" xfId="0" applyBorder="1" applyAlignment="1"/>
    <xf numFmtId="0" fontId="0" fillId="13" borderId="16" xfId="0" applyFill="1" applyBorder="1" applyAlignment="1"/>
    <xf numFmtId="0" fontId="0" fillId="0" borderId="16" xfId="0" applyBorder="1" applyAlignment="1"/>
    <xf numFmtId="0" fontId="11" fillId="13" borderId="42" xfId="0" applyFont="1" applyFill="1" applyBorder="1" applyAlignment="1">
      <alignment horizontal="left" wrapText="1"/>
    </xf>
    <xf numFmtId="0" fontId="11" fillId="13" borderId="43" xfId="0" applyFont="1" applyFill="1" applyBorder="1" applyAlignment="1">
      <alignment horizontal="left" wrapText="1"/>
    </xf>
    <xf numFmtId="0" fontId="11" fillId="8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3" xr:uid="{6AC1168D-345F-4113-BA38-0E09EE268760}"/>
    <cellStyle name="Процентный" xfId="2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file-server%20&#1050;&#1044;%202.%20&#1057;&#1054;&#1055;&#1056;&#1054;&#1042;&#1054;&#1046;&#1044;&#1045;&#1053;&#1048;&#1045;%20&#1044;&#1054;&#1043;&#1054;&#1042;&#1054;&#1056;&#1053;&#1054;&#1049;%20&#1044;&#1045;&#1071;&#1058;&#1045;&#1051;&#1068;&#1053;&#1054;&#1057;&#1058;&#1048;%20&#1041;&#1055;%20&#1048;&#1085;&#1080;&#1094;&#1080;&#1072;&#1094;&#1080;&#1103;%20&#1076;&#1086;&#1093;&#1086;&#1076;&#1085;&#1086;&#1075;&#1086;%20&#1087;&#1088;&#1086;&#1077;&#1082;&#1090;&#1072;%20&#1080;&#1079;%20&#1055;&#1055;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25374B-6C5E-4112-87DE-982ECF09FD6F}" name="Таблица1" displayName="Таблица1" ref="B3:B7" totalsRowShown="0">
  <autoFilter ref="B3:B7" xr:uid="{F123B3F2-CEDE-4CE5-92D4-177BD7B4435C}"/>
  <tableColumns count="1">
    <tableColumn id="1" xr3:uid="{0F15A311-B0CC-4F85-8480-67B2A3CA912F}" name="Статус Клиент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9F4659-8323-468C-90F1-417034DB828D}" name="Таблица3" displayName="Таблица3" ref="B10:B15" totalsRowShown="0">
  <autoFilter ref="B10:B15" xr:uid="{E8AF331D-5FF8-44D8-8A0B-590B51E58B74}"/>
  <tableColumns count="1">
    <tableColumn id="1" xr3:uid="{E24DE138-1853-4311-BA53-BC3167EC3EB7}" name="Этап проекта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574E07-6D65-4E2B-B888-D6518EEAF603}" name="Таблица4" displayName="Таблица4" ref="B18:B21" totalsRowShown="0">
  <autoFilter ref="B18:B21" xr:uid="{DC9EE611-1A5C-4B0E-A2CA-5C127CAA4FE2}"/>
  <tableColumns count="1">
    <tableColumn id="1" xr3:uid="{26D3C594-1BC0-4A76-BCEC-DF92654C501C}" name="Формат получения информации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H3:H9" totalsRowShown="0">
  <autoFilter ref="H3:H9" xr:uid="{00000000-0009-0000-0100-000002000000}"/>
  <tableColumns count="1">
    <tableColumn id="1" xr3:uid="{00000000-0010-0000-0000-000001000000}" name="Направление деятельност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valkovskiy@nvbs.ru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CDFC-27B2-4F82-BC97-4DD3F7CF801D}">
  <dimension ref="A1:S18"/>
  <sheetViews>
    <sheetView zoomScale="70" zoomScaleNormal="70" workbookViewId="0">
      <selection activeCell="G8" sqref="G8"/>
    </sheetView>
  </sheetViews>
  <sheetFormatPr defaultRowHeight="15" x14ac:dyDescent="0.25"/>
  <cols>
    <col min="1" max="1" width="3" style="3" customWidth="1"/>
    <col min="2" max="4" width="25.140625" style="3" customWidth="1"/>
    <col min="5" max="5" width="61.28515625" style="3" customWidth="1"/>
    <col min="6" max="6" width="6.140625" style="3" customWidth="1"/>
    <col min="7" max="7" width="63" style="3" customWidth="1"/>
    <col min="8" max="8" width="8.7109375" style="3"/>
    <col min="9" max="9" width="24" style="3" customWidth="1"/>
    <col min="10" max="15" width="24" style="4" customWidth="1"/>
    <col min="16" max="19" width="8.7109375" style="4"/>
  </cols>
  <sheetData>
    <row r="1" spans="1:9" s="4" customFormat="1" ht="24" customHeight="1" x14ac:dyDescent="0.25">
      <c r="A1" s="217" t="s">
        <v>52</v>
      </c>
      <c r="B1" s="217"/>
      <c r="C1" s="217"/>
      <c r="D1" s="217"/>
      <c r="E1" s="217"/>
      <c r="F1" s="3"/>
      <c r="G1" s="3"/>
      <c r="H1" s="3"/>
      <c r="I1" s="3"/>
    </row>
    <row r="2" spans="1:9" s="4" customFormat="1" ht="65.25" customHeight="1" x14ac:dyDescent="0.25">
      <c r="A2" s="5">
        <v>1</v>
      </c>
      <c r="B2" s="218" t="s">
        <v>53</v>
      </c>
      <c r="C2" s="218"/>
      <c r="D2" s="218"/>
      <c r="E2" s="218"/>
      <c r="F2" s="3"/>
      <c r="G2" s="3" t="s">
        <v>383</v>
      </c>
      <c r="H2" s="3"/>
      <c r="I2" s="3"/>
    </row>
    <row r="3" spans="1:9" ht="55.9" customHeight="1" x14ac:dyDescent="0.25">
      <c r="A3" s="5">
        <v>2</v>
      </c>
      <c r="B3" s="218" t="s">
        <v>54</v>
      </c>
      <c r="C3" s="216"/>
      <c r="D3" s="216"/>
      <c r="E3" s="216"/>
    </row>
    <row r="4" spans="1:9" ht="25.15" customHeight="1" x14ac:dyDescent="0.25">
      <c r="A4" s="5">
        <v>3</v>
      </c>
      <c r="B4" s="219" t="s">
        <v>55</v>
      </c>
      <c r="C4" s="219"/>
      <c r="D4" s="219"/>
      <c r="E4" s="219"/>
    </row>
    <row r="5" spans="1:9" ht="22.9" customHeight="1" x14ac:dyDescent="0.25">
      <c r="A5" s="5">
        <v>4</v>
      </c>
      <c r="B5" s="210" t="s">
        <v>56</v>
      </c>
      <c r="C5" s="211"/>
      <c r="D5" s="211"/>
      <c r="E5" s="212"/>
    </row>
    <row r="6" spans="1:9" ht="22.9" customHeight="1" x14ac:dyDescent="0.25">
      <c r="A6" s="5">
        <v>5</v>
      </c>
      <c r="B6" s="210" t="s">
        <v>57</v>
      </c>
      <c r="C6" s="211"/>
      <c r="D6" s="211"/>
      <c r="E6" s="212"/>
    </row>
    <row r="7" spans="1:9" ht="26.25" customHeight="1" x14ac:dyDescent="0.25">
      <c r="A7" s="5">
        <v>6</v>
      </c>
      <c r="B7" s="210" t="s">
        <v>58</v>
      </c>
      <c r="C7" s="211"/>
      <c r="D7" s="211"/>
      <c r="E7" s="212"/>
    </row>
    <row r="8" spans="1:9" ht="22.9" customHeight="1" x14ac:dyDescent="0.25">
      <c r="A8" s="5">
        <v>7</v>
      </c>
      <c r="B8" s="220" t="s">
        <v>59</v>
      </c>
      <c r="C8" s="221"/>
      <c r="D8" s="221"/>
      <c r="E8" s="222"/>
    </row>
    <row r="9" spans="1:9" ht="22.9" customHeight="1" x14ac:dyDescent="0.25">
      <c r="A9" s="5">
        <v>8</v>
      </c>
      <c r="B9" s="210" t="s">
        <v>60</v>
      </c>
      <c r="C9" s="211"/>
      <c r="D9" s="211"/>
      <c r="E9" s="212"/>
    </row>
    <row r="10" spans="1:9" ht="22.9" customHeight="1" x14ac:dyDescent="0.25">
      <c r="A10" s="5">
        <v>9</v>
      </c>
      <c r="B10" s="210" t="s">
        <v>61</v>
      </c>
      <c r="C10" s="211"/>
      <c r="D10" s="211"/>
      <c r="E10" s="212"/>
    </row>
    <row r="11" spans="1:9" ht="22.9" customHeight="1" x14ac:dyDescent="0.25">
      <c r="A11" s="5">
        <v>10</v>
      </c>
      <c r="B11" s="210" t="s">
        <v>62</v>
      </c>
      <c r="C11" s="211"/>
      <c r="D11" s="211"/>
      <c r="E11" s="212"/>
    </row>
    <row r="12" spans="1:9" ht="22.9" customHeight="1" x14ac:dyDescent="0.25">
      <c r="A12" s="5">
        <v>11</v>
      </c>
      <c r="B12" s="210" t="s">
        <v>63</v>
      </c>
      <c r="C12" s="211"/>
      <c r="D12" s="211"/>
      <c r="E12" s="212"/>
    </row>
    <row r="13" spans="1:9" ht="94.5" customHeight="1" x14ac:dyDescent="0.25">
      <c r="A13" s="5">
        <v>12</v>
      </c>
      <c r="B13" s="210" t="s">
        <v>64</v>
      </c>
      <c r="C13" s="211"/>
      <c r="D13" s="211"/>
      <c r="E13" s="212"/>
    </row>
    <row r="14" spans="1:9" ht="98.25" customHeight="1" x14ac:dyDescent="0.25">
      <c r="A14" s="5">
        <v>13</v>
      </c>
      <c r="B14" s="213" t="s">
        <v>65</v>
      </c>
      <c r="C14" s="214"/>
      <c r="D14" s="214"/>
      <c r="E14" s="215"/>
    </row>
    <row r="15" spans="1:9" ht="108.75" customHeight="1" x14ac:dyDescent="0.25">
      <c r="A15" s="5">
        <v>14</v>
      </c>
      <c r="B15" s="213" t="s">
        <v>66</v>
      </c>
      <c r="C15" s="214"/>
      <c r="D15" s="214"/>
      <c r="E15" s="215"/>
    </row>
    <row r="16" spans="1:9" ht="17.45" customHeight="1" x14ac:dyDescent="0.25">
      <c r="A16" s="5">
        <v>15</v>
      </c>
      <c r="B16" s="213" t="s">
        <v>67</v>
      </c>
      <c r="C16" s="214"/>
      <c r="D16" s="214"/>
      <c r="E16" s="215"/>
    </row>
    <row r="17" spans="1:5" ht="108.6" customHeight="1" x14ac:dyDescent="0.25">
      <c r="A17" s="182">
        <v>16</v>
      </c>
      <c r="B17" s="213" t="s">
        <v>351</v>
      </c>
      <c r="C17" s="214"/>
      <c r="D17" s="214"/>
      <c r="E17" s="215"/>
    </row>
    <row r="18" spans="1:5" ht="17.45" customHeight="1" x14ac:dyDescent="0.25">
      <c r="A18" s="182">
        <v>17</v>
      </c>
      <c r="B18" s="216"/>
      <c r="C18" s="216"/>
      <c r="D18" s="216"/>
      <c r="E18" s="216"/>
    </row>
  </sheetData>
  <mergeCells count="18">
    <mergeCell ref="B12:E12"/>
    <mergeCell ref="A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3:E13"/>
    <mergeCell ref="B14:E14"/>
    <mergeCell ref="B15:E15"/>
    <mergeCell ref="B16:E16"/>
    <mergeCell ref="B18:E18"/>
    <mergeCell ref="B17:E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8EFF-F0E4-4EF2-8D31-CC669D84E1BF}">
  <dimension ref="B3:B21"/>
  <sheetViews>
    <sheetView workbookViewId="0">
      <selection activeCell="B11" sqref="B11"/>
    </sheetView>
  </sheetViews>
  <sheetFormatPr defaultRowHeight="15" x14ac:dyDescent="0.25"/>
  <cols>
    <col min="2" max="2" width="31.5703125" customWidth="1"/>
  </cols>
  <sheetData>
    <row r="3" spans="2:2" x14ac:dyDescent="0.25">
      <c r="B3" t="s">
        <v>30</v>
      </c>
    </row>
    <row r="4" spans="2:2" x14ac:dyDescent="0.25">
      <c r="B4" t="s">
        <v>26</v>
      </c>
    </row>
    <row r="5" spans="2:2" x14ac:dyDescent="0.25">
      <c r="B5" t="s">
        <v>27</v>
      </c>
    </row>
    <row r="6" spans="2:2" x14ac:dyDescent="0.25">
      <c r="B6" t="s">
        <v>28</v>
      </c>
    </row>
    <row r="7" spans="2:2" x14ac:dyDescent="0.25">
      <c r="B7" t="s">
        <v>29</v>
      </c>
    </row>
    <row r="10" spans="2:2" x14ac:dyDescent="0.25">
      <c r="B10" t="s">
        <v>33</v>
      </c>
    </row>
    <row r="11" spans="2:2" x14ac:dyDescent="0.25">
      <c r="B11" t="s">
        <v>34</v>
      </c>
    </row>
    <row r="12" spans="2:2" x14ac:dyDescent="0.25">
      <c r="B12" t="s">
        <v>35</v>
      </c>
    </row>
    <row r="13" spans="2:2" x14ac:dyDescent="0.25">
      <c r="B13" t="s">
        <v>36</v>
      </c>
    </row>
    <row r="14" spans="2:2" x14ac:dyDescent="0.25">
      <c r="B14" t="s">
        <v>37</v>
      </c>
    </row>
    <row r="15" spans="2:2" x14ac:dyDescent="0.25">
      <c r="B15" t="s">
        <v>38</v>
      </c>
    </row>
    <row r="18" spans="2:2" x14ac:dyDescent="0.25">
      <c r="B18" t="s">
        <v>39</v>
      </c>
    </row>
    <row r="19" spans="2:2" x14ac:dyDescent="0.25">
      <c r="B19" t="s">
        <v>40</v>
      </c>
    </row>
    <row r="20" spans="2:2" x14ac:dyDescent="0.25">
      <c r="B20" t="s">
        <v>41</v>
      </c>
    </row>
    <row r="21" spans="2:2" x14ac:dyDescent="0.25">
      <c r="B21" t="s">
        <v>42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workbookViewId="0">
      <selection activeCell="A22" sqref="A22"/>
    </sheetView>
  </sheetViews>
  <sheetFormatPr defaultRowHeight="15" x14ac:dyDescent="0.25"/>
  <cols>
    <col min="1" max="1" width="32.28515625" customWidth="1"/>
  </cols>
  <sheetData>
    <row r="1" spans="1:1" x14ac:dyDescent="0.25">
      <c r="A1" s="1" t="s">
        <v>12</v>
      </c>
    </row>
    <row r="2" spans="1:1" x14ac:dyDescent="0.25">
      <c r="A2" s="1" t="s">
        <v>13</v>
      </c>
    </row>
    <row r="3" spans="1:1" x14ac:dyDescent="0.25">
      <c r="A3" s="1" t="s">
        <v>18</v>
      </c>
    </row>
    <row r="4" spans="1:1" x14ac:dyDescent="0.25">
      <c r="A4" s="1"/>
    </row>
    <row r="5" spans="1:1" x14ac:dyDescent="0.25">
      <c r="A5" s="1" t="s">
        <v>14</v>
      </c>
    </row>
    <row r="6" spans="1:1" x14ac:dyDescent="0.25">
      <c r="A6" s="1" t="s">
        <v>15</v>
      </c>
    </row>
    <row r="7" spans="1:1" x14ac:dyDescent="0.25">
      <c r="A7" s="1" t="s">
        <v>19</v>
      </c>
    </row>
    <row r="8" spans="1:1" x14ac:dyDescent="0.25">
      <c r="A8" s="1"/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H3:H9"/>
  <sheetViews>
    <sheetView workbookViewId="0">
      <selection activeCell="H21" sqref="H21"/>
    </sheetView>
  </sheetViews>
  <sheetFormatPr defaultRowHeight="15" x14ac:dyDescent="0.25"/>
  <cols>
    <col min="8" max="8" width="25.140625" customWidth="1"/>
  </cols>
  <sheetData>
    <row r="3" spans="8:8" x14ac:dyDescent="0.25">
      <c r="H3" t="s">
        <v>11</v>
      </c>
    </row>
    <row r="4" spans="8:8" x14ac:dyDescent="0.25">
      <c r="H4" t="s">
        <v>5</v>
      </c>
    </row>
    <row r="5" spans="8:8" x14ac:dyDescent="0.25">
      <c r="H5" t="s">
        <v>6</v>
      </c>
    </row>
    <row r="6" spans="8:8" x14ac:dyDescent="0.25">
      <c r="H6" t="s">
        <v>7</v>
      </c>
    </row>
    <row r="7" spans="8:8" x14ac:dyDescent="0.25">
      <c r="H7" t="s">
        <v>8</v>
      </c>
    </row>
    <row r="8" spans="8:8" x14ac:dyDescent="0.25">
      <c r="H8" t="s">
        <v>9</v>
      </c>
    </row>
    <row r="9" spans="8:8" x14ac:dyDescent="0.25">
      <c r="H9" t="s">
        <v>10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B6C5-EC3F-4F74-92A3-EB4D0ED61C50}">
  <dimension ref="B1:F43"/>
  <sheetViews>
    <sheetView zoomScaleNormal="100" workbookViewId="0">
      <selection activeCell="J7" sqref="J7"/>
    </sheetView>
  </sheetViews>
  <sheetFormatPr defaultColWidth="8.7109375" defaultRowHeight="15" x14ac:dyDescent="0.25"/>
  <cols>
    <col min="1" max="1" width="2.28515625" style="2" customWidth="1"/>
    <col min="2" max="2" width="28.7109375" customWidth="1"/>
    <col min="3" max="3" width="64.42578125" customWidth="1"/>
    <col min="4" max="4" width="17.140625" customWidth="1"/>
    <col min="5" max="5" width="9.85546875" style="2" customWidth="1"/>
    <col min="6" max="6" width="33.7109375" style="2" customWidth="1"/>
    <col min="7" max="16384" width="8.7109375" style="2"/>
  </cols>
  <sheetData>
    <row r="1" spans="2:6" ht="9.75" customHeight="1" thickBot="1" x14ac:dyDescent="0.3"/>
    <row r="2" spans="2:6" ht="16.5" thickBot="1" x14ac:dyDescent="0.3">
      <c r="B2" s="229" t="s">
        <v>17</v>
      </c>
      <c r="C2" s="230"/>
      <c r="D2" s="231"/>
      <c r="F2" s="325" t="s">
        <v>172</v>
      </c>
    </row>
    <row r="3" spans="2:6" x14ac:dyDescent="0.25">
      <c r="B3" s="232" t="s">
        <v>0</v>
      </c>
      <c r="C3" s="233"/>
      <c r="D3" s="183"/>
      <c r="F3" s="2" t="s">
        <v>378</v>
      </c>
    </row>
    <row r="4" spans="2:6" ht="15.75" thickBot="1" x14ac:dyDescent="0.3">
      <c r="B4" s="234" t="s">
        <v>43</v>
      </c>
      <c r="C4" s="235"/>
      <c r="D4" s="184"/>
      <c r="F4" s="2" t="s">
        <v>379</v>
      </c>
    </row>
    <row r="5" spans="2:6" ht="16.5" thickBot="1" x14ac:dyDescent="0.3">
      <c r="B5" s="236" t="s">
        <v>16</v>
      </c>
      <c r="C5" s="237"/>
      <c r="D5" s="238"/>
    </row>
    <row r="6" spans="2:6" ht="15.75" thickBot="1" x14ac:dyDescent="0.3">
      <c r="B6" s="239" t="s">
        <v>50</v>
      </c>
      <c r="C6" s="240"/>
      <c r="D6" s="185"/>
    </row>
    <row r="7" spans="2:6" x14ac:dyDescent="0.25">
      <c r="B7" s="223" t="s">
        <v>23</v>
      </c>
      <c r="C7" s="186" t="s">
        <v>24</v>
      </c>
      <c r="D7" s="187"/>
      <c r="F7" s="326" t="s">
        <v>382</v>
      </c>
    </row>
    <row r="8" spans="2:6" x14ac:dyDescent="0.25">
      <c r="B8" s="224"/>
      <c r="C8" s="188" t="s">
        <v>25</v>
      </c>
      <c r="D8" s="189"/>
      <c r="F8" s="326"/>
    </row>
    <row r="9" spans="2:6" x14ac:dyDescent="0.25">
      <c r="B9" s="224"/>
      <c r="C9" s="188" t="s">
        <v>44</v>
      </c>
      <c r="D9" s="190"/>
      <c r="F9" s="326"/>
    </row>
    <row r="10" spans="2:6" ht="16.149999999999999" customHeight="1" thickBot="1" x14ac:dyDescent="0.3">
      <c r="B10" s="225"/>
      <c r="C10" s="191" t="s">
        <v>353</v>
      </c>
      <c r="D10" s="192"/>
      <c r="F10" s="2" t="s">
        <v>380</v>
      </c>
    </row>
    <row r="11" spans="2:6" ht="15" customHeight="1" x14ac:dyDescent="0.25">
      <c r="B11" s="223" t="s">
        <v>32</v>
      </c>
      <c r="C11" s="193" t="s">
        <v>2</v>
      </c>
      <c r="D11" s="194"/>
      <c r="F11" s="327" t="s">
        <v>381</v>
      </c>
    </row>
    <row r="12" spans="2:6" x14ac:dyDescent="0.25">
      <c r="B12" s="224"/>
      <c r="C12" s="195" t="s">
        <v>354</v>
      </c>
      <c r="D12" s="190"/>
      <c r="F12" s="327"/>
    </row>
    <row r="13" spans="2:6" x14ac:dyDescent="0.25">
      <c r="B13" s="224"/>
      <c r="C13" s="195" t="s">
        <v>355</v>
      </c>
      <c r="D13" s="190"/>
      <c r="F13" s="327"/>
    </row>
    <row r="14" spans="2:6" ht="15.75" thickBot="1" x14ac:dyDescent="0.3">
      <c r="B14" s="225"/>
      <c r="C14" s="196" t="s">
        <v>356</v>
      </c>
      <c r="D14" s="192"/>
      <c r="F14" s="327"/>
    </row>
    <row r="15" spans="2:6" x14ac:dyDescent="0.25">
      <c r="B15" s="226" t="s">
        <v>47</v>
      </c>
      <c r="C15" s="197" t="s">
        <v>357</v>
      </c>
      <c r="D15" s="183"/>
      <c r="F15" s="327"/>
    </row>
    <row r="16" spans="2:6" x14ac:dyDescent="0.25">
      <c r="B16" s="227"/>
      <c r="C16" s="195" t="s">
        <v>358</v>
      </c>
      <c r="D16" s="189"/>
      <c r="F16" s="327"/>
    </row>
    <row r="17" spans="2:6" x14ac:dyDescent="0.25">
      <c r="B17" s="227"/>
      <c r="C17" s="195" t="s">
        <v>46</v>
      </c>
      <c r="D17" s="189"/>
      <c r="F17" s="327"/>
    </row>
    <row r="18" spans="2:6" ht="15.75" thickBot="1" x14ac:dyDescent="0.3">
      <c r="B18" s="228"/>
      <c r="C18" s="196" t="s">
        <v>359</v>
      </c>
      <c r="D18" s="184"/>
      <c r="F18" s="327"/>
    </row>
    <row r="19" spans="2:6" x14ac:dyDescent="0.25">
      <c r="B19" s="226" t="s">
        <v>31</v>
      </c>
      <c r="C19" s="193" t="s">
        <v>360</v>
      </c>
      <c r="D19" s="198"/>
      <c r="F19" s="327"/>
    </row>
    <row r="20" spans="2:6" x14ac:dyDescent="0.25">
      <c r="B20" s="227"/>
      <c r="C20" s="195" t="s">
        <v>361</v>
      </c>
      <c r="D20" s="189"/>
      <c r="F20" s="327"/>
    </row>
    <row r="21" spans="2:6" x14ac:dyDescent="0.25">
      <c r="B21" s="227"/>
      <c r="C21" s="195" t="s">
        <v>362</v>
      </c>
      <c r="D21" s="189"/>
      <c r="F21" s="327"/>
    </row>
    <row r="22" spans="2:6" x14ac:dyDescent="0.25">
      <c r="B22" s="227"/>
      <c r="C22" s="195" t="s">
        <v>363</v>
      </c>
      <c r="D22" s="189"/>
      <c r="F22" s="327"/>
    </row>
    <row r="23" spans="2:6" x14ac:dyDescent="0.25">
      <c r="B23" s="227"/>
      <c r="C23" s="195" t="s">
        <v>364</v>
      </c>
      <c r="D23" s="189"/>
      <c r="E23" s="199"/>
      <c r="F23" s="327"/>
    </row>
    <row r="24" spans="2:6" x14ac:dyDescent="0.25">
      <c r="B24" s="227"/>
      <c r="C24" s="195" t="s">
        <v>365</v>
      </c>
      <c r="D24" s="189"/>
      <c r="E24" s="199"/>
      <c r="F24" s="327"/>
    </row>
    <row r="25" spans="2:6" x14ac:dyDescent="0.25">
      <c r="B25" s="227"/>
      <c r="C25" s="195" t="s">
        <v>366</v>
      </c>
      <c r="D25" s="189"/>
      <c r="F25" s="327"/>
    </row>
    <row r="26" spans="2:6" x14ac:dyDescent="0.25">
      <c r="B26" s="227"/>
      <c r="C26" s="195" t="s">
        <v>367</v>
      </c>
      <c r="D26" s="189"/>
      <c r="F26" s="327"/>
    </row>
    <row r="27" spans="2:6" ht="25.9" customHeight="1" x14ac:dyDescent="0.25">
      <c r="B27" s="227"/>
      <c r="C27" s="195" t="s">
        <v>368</v>
      </c>
      <c r="D27" s="189"/>
      <c r="F27" s="327"/>
    </row>
    <row r="28" spans="2:6" x14ac:dyDescent="0.25">
      <c r="B28" s="227"/>
      <c r="C28" s="195" t="s">
        <v>369</v>
      </c>
      <c r="D28" s="189"/>
      <c r="F28" s="327"/>
    </row>
    <row r="29" spans="2:6" x14ac:dyDescent="0.25">
      <c r="B29" s="227"/>
      <c r="C29" s="195" t="s">
        <v>370</v>
      </c>
      <c r="D29" s="189"/>
      <c r="F29" s="327"/>
    </row>
    <row r="30" spans="2:6" x14ac:dyDescent="0.25">
      <c r="B30" s="227"/>
      <c r="C30" s="195" t="s">
        <v>371</v>
      </c>
      <c r="D30" s="189"/>
      <c r="F30" s="327"/>
    </row>
    <row r="31" spans="2:6" x14ac:dyDescent="0.25">
      <c r="B31" s="227"/>
      <c r="C31" s="195" t="s">
        <v>372</v>
      </c>
      <c r="D31" s="189"/>
      <c r="F31" s="327"/>
    </row>
    <row r="32" spans="2:6" ht="28.15" customHeight="1" thickBot="1" x14ac:dyDescent="0.3">
      <c r="B32" s="227"/>
      <c r="C32" s="196" t="s">
        <v>51</v>
      </c>
      <c r="D32" s="184"/>
      <c r="F32" s="327"/>
    </row>
    <row r="33" spans="2:6" x14ac:dyDescent="0.25">
      <c r="B33" s="223" t="s">
        <v>45</v>
      </c>
      <c r="C33" s="195" t="s">
        <v>373</v>
      </c>
      <c r="D33" s="189"/>
      <c r="F33" s="327"/>
    </row>
    <row r="34" spans="2:6" x14ac:dyDescent="0.25">
      <c r="B34" s="224"/>
      <c r="C34" s="195" t="s">
        <v>374</v>
      </c>
      <c r="D34" s="189"/>
      <c r="F34" s="327"/>
    </row>
    <row r="35" spans="2:6" ht="15.75" thickBot="1" x14ac:dyDescent="0.3">
      <c r="B35" s="225"/>
      <c r="C35" s="200" t="s">
        <v>375</v>
      </c>
      <c r="D35" s="201"/>
      <c r="F35" s="327"/>
    </row>
    <row r="36" spans="2:6" x14ac:dyDescent="0.25">
      <c r="B36" s="202" t="s">
        <v>3</v>
      </c>
      <c r="C36" s="203"/>
      <c r="D36" s="204"/>
      <c r="F36" s="327"/>
    </row>
    <row r="37" spans="2:6" x14ac:dyDescent="0.25">
      <c r="B37" s="205" t="s">
        <v>4</v>
      </c>
      <c r="C37" s="206"/>
      <c r="D37" s="190"/>
      <c r="F37" s="327"/>
    </row>
    <row r="38" spans="2:6" x14ac:dyDescent="0.25">
      <c r="B38" s="205" t="s">
        <v>48</v>
      </c>
      <c r="C38" s="206"/>
      <c r="D38" s="190"/>
      <c r="F38" s="327"/>
    </row>
    <row r="39" spans="2:6" ht="15.75" thickBot="1" x14ac:dyDescent="0.3">
      <c r="B39" s="207" t="s">
        <v>49</v>
      </c>
      <c r="C39" s="208"/>
      <c r="D39" s="192"/>
      <c r="F39" s="327"/>
    </row>
    <row r="42" spans="2:6" x14ac:dyDescent="0.25">
      <c r="C42" s="209" t="s">
        <v>376</v>
      </c>
    </row>
    <row r="43" spans="2:6" x14ac:dyDescent="0.25">
      <c r="C43" s="209" t="s">
        <v>377</v>
      </c>
    </row>
  </sheetData>
  <dataConsolidate/>
  <mergeCells count="12">
    <mergeCell ref="F11:F39"/>
    <mergeCell ref="F7:F9"/>
    <mergeCell ref="B11:B14"/>
    <mergeCell ref="B15:B18"/>
    <mergeCell ref="B19:B32"/>
    <mergeCell ref="B33:B35"/>
    <mergeCell ref="B2:D2"/>
    <mergeCell ref="B3:C3"/>
    <mergeCell ref="B4:C4"/>
    <mergeCell ref="B5:D5"/>
    <mergeCell ref="B6:C6"/>
    <mergeCell ref="B7:B10"/>
  </mergeCells>
  <dataValidations count="8">
    <dataValidation type="list" allowBlank="1" showInputMessage="1" showErrorMessage="1" sqref="D19" xr:uid="{45FD2CDB-7C51-498A-97C8-28390970779D}">
      <formula1>"СХД и серверы, Серверы, Ноутбуки, Коммутаторы, Маршрутизаторы, GPON(ONT/ONU), GPON(OLT), ИБП, Алюмин. Кабели, БС, РРЛ, Антенны, Спутниковые модемы, FTTb Роутеры"</formula1>
    </dataValidation>
    <dataValidation type="list" allowBlank="1" showInputMessage="1" showErrorMessage="1" sqref="D20:D21 D23 D26:D27" xr:uid="{2A2E2891-DC9B-4E3F-9693-EB03586D3D0C}">
      <formula1>"Да, Нет,"</formula1>
    </dataValidation>
    <dataValidation type="list" allowBlank="1" showInputMessage="1" showErrorMessage="1" sqref="D13" xr:uid="{C3BAB071-9E71-41FF-97DB-6C205FCE8B60}">
      <formula1>"напрямую от заказчика, с ЭТП,"</formula1>
    </dataValidation>
    <dataValidation type="list" allowBlank="1" showInputMessage="1" showErrorMessage="1" sqref="D12" xr:uid="{8352D4B6-4009-41CA-9309-1957FBB46992}">
      <formula1>"RFI, RFP, RFQ, Запрос бюджетных цен"</formula1>
    </dataValidation>
    <dataValidation type="list" allowBlank="1" showInputMessage="1" showErrorMessage="1" sqref="D22" xr:uid="{D8BF0650-7F17-49DE-BA24-D8E57341FBE0}">
      <formula1>"1год, 2 года, 3 года, 5 лет, 7 лет, 10 лет,"</formula1>
    </dataValidation>
    <dataValidation type="list" allowBlank="1" showInputMessage="1" showErrorMessage="1" sqref="D24" xr:uid="{254E8163-0759-46EF-AB81-647F2136E26A}">
      <formula1>"ЛОТ-1, ЛОТ-2, ЛОТ-3, ЛОТ-4, ЛОТ-5, ЛОТ-6, Во всех лотах,"</formula1>
    </dataValidation>
    <dataValidation type="list" allowBlank="1" showInputMessage="1" showErrorMessage="1" sqref="D30" xr:uid="{EC6749C4-BECD-4920-B75B-AA298FACDBBF}">
      <formula1>"Рамка, Единоразовая закупка,"</formula1>
    </dataValidation>
    <dataValidation type="list" allowBlank="1" showInputMessage="1" showErrorMessage="1" sqref="D31" xr:uid="{44BD2424-75A1-46C5-9F9E-46135EE788E2}">
      <formula1>"Есть, Нет,"</formula1>
    </dataValidation>
  </dataValidations>
  <hyperlinks>
    <hyperlink ref="D7" r:id="rId1" display="avalkovskiy@nvbs.ru" xr:uid="{C61CFFC7-B4F1-4F94-91B6-F419D7615051}"/>
  </hyperlink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E55B-D9DF-4574-AA8D-78DD5396688D}">
  <dimension ref="A1:AK105"/>
  <sheetViews>
    <sheetView zoomScale="85" zoomScaleNormal="85" workbookViewId="0">
      <selection activeCell="F3" sqref="F3"/>
    </sheetView>
  </sheetViews>
  <sheetFormatPr defaultColWidth="8.85546875" defaultRowHeight="15.75" x14ac:dyDescent="0.25"/>
  <cols>
    <col min="1" max="1" width="4.42578125" style="7" customWidth="1"/>
    <col min="2" max="2" width="11.42578125" style="16" customWidth="1"/>
    <col min="3" max="3" width="23.7109375" style="16" customWidth="1"/>
    <col min="4" max="4" width="27.7109375" style="16" customWidth="1"/>
    <col min="5" max="5" width="25.5703125" style="16" customWidth="1"/>
    <col min="6" max="6" width="23.5703125" style="16" customWidth="1"/>
    <col min="7" max="7" width="18.85546875" style="16" customWidth="1"/>
    <col min="8" max="10" width="8.85546875" style="6"/>
    <col min="11" max="11" width="8.85546875" style="7"/>
    <col min="12" max="15" width="31.28515625" style="7" customWidth="1"/>
    <col min="16" max="37" width="8.85546875" style="7"/>
    <col min="38" max="16384" width="8.85546875" style="17"/>
  </cols>
  <sheetData>
    <row r="1" spans="2:10" s="7" customFormat="1" ht="7.9" customHeight="1" x14ac:dyDescent="0.25">
      <c r="B1" s="6"/>
      <c r="C1" s="6"/>
      <c r="D1" s="6"/>
      <c r="E1" s="6"/>
      <c r="F1" s="6"/>
      <c r="G1" s="6"/>
      <c r="H1" s="6"/>
      <c r="I1" s="6"/>
      <c r="J1" s="6"/>
    </row>
    <row r="2" spans="2:10" s="7" customFormat="1" ht="6.6" customHeight="1" x14ac:dyDescent="0.25">
      <c r="B2" s="6"/>
      <c r="C2" s="8"/>
      <c r="D2" s="6"/>
      <c r="E2" s="6"/>
      <c r="F2" s="6"/>
      <c r="G2" s="6"/>
      <c r="H2" s="6"/>
      <c r="I2" s="6"/>
      <c r="J2" s="6"/>
    </row>
    <row r="3" spans="2:10" s="7" customFormat="1" ht="22.15" customHeight="1" x14ac:dyDescent="0.25">
      <c r="B3" s="241" t="s">
        <v>68</v>
      </c>
      <c r="C3" s="241"/>
      <c r="D3" s="9" t="s">
        <v>69</v>
      </c>
      <c r="E3" s="6" t="s">
        <v>384</v>
      </c>
      <c r="F3" s="6"/>
      <c r="G3" s="6"/>
      <c r="H3" s="6"/>
      <c r="I3" s="6"/>
      <c r="J3" s="6"/>
    </row>
    <row r="4" spans="2:10" s="7" customFormat="1" ht="8.4499999999999993" customHeight="1" x14ac:dyDescent="0.25">
      <c r="B4" s="6"/>
      <c r="C4" s="6"/>
      <c r="D4" s="6"/>
      <c r="E4" s="6"/>
      <c r="F4" s="6"/>
      <c r="G4" s="6"/>
      <c r="H4" s="6"/>
      <c r="I4" s="6"/>
      <c r="J4" s="6"/>
    </row>
    <row r="5" spans="2:10" ht="21" customHeight="1" x14ac:dyDescent="0.25">
      <c r="B5" s="242" t="s">
        <v>70</v>
      </c>
      <c r="C5" s="243"/>
      <c r="D5" s="243"/>
      <c r="E5" s="243"/>
      <c r="F5" s="243"/>
      <c r="G5" s="244"/>
    </row>
    <row r="6" spans="2:10" ht="16.899999999999999" customHeight="1" x14ac:dyDescent="0.25">
      <c r="B6" s="6"/>
      <c r="C6" s="6"/>
      <c r="D6" s="10" t="s">
        <v>71</v>
      </c>
      <c r="E6" s="6"/>
      <c r="F6" s="6"/>
      <c r="G6" s="6"/>
    </row>
    <row r="7" spans="2:10" ht="43.15" customHeight="1" x14ac:dyDescent="0.25">
      <c r="B7" s="11" t="s">
        <v>72</v>
      </c>
      <c r="C7" s="11" t="s">
        <v>73</v>
      </c>
      <c r="D7" s="11" t="s">
        <v>74</v>
      </c>
      <c r="E7" s="11" t="s">
        <v>75</v>
      </c>
      <c r="F7" s="12"/>
      <c r="G7" s="12"/>
    </row>
    <row r="8" spans="2:10" ht="20.45" customHeight="1" x14ac:dyDescent="0.25">
      <c r="B8" s="13"/>
      <c r="C8" s="13"/>
      <c r="D8" s="13"/>
      <c r="E8" s="12" t="s">
        <v>76</v>
      </c>
      <c r="F8" s="12" t="s">
        <v>77</v>
      </c>
      <c r="G8" s="12" t="s">
        <v>78</v>
      </c>
    </row>
    <row r="9" spans="2:10" x14ac:dyDescent="0.25">
      <c r="B9" s="13" t="s">
        <v>79</v>
      </c>
      <c r="C9" s="13" t="s">
        <v>80</v>
      </c>
      <c r="D9" s="13" t="s">
        <v>81</v>
      </c>
      <c r="E9" s="14">
        <v>437146.21799999999</v>
      </c>
      <c r="F9" s="14">
        <v>0</v>
      </c>
      <c r="G9" s="14">
        <v>0</v>
      </c>
    </row>
    <row r="10" spans="2:10" x14ac:dyDescent="0.25">
      <c r="B10" s="13" t="s">
        <v>79</v>
      </c>
      <c r="C10" s="13" t="s">
        <v>82</v>
      </c>
      <c r="D10" s="13" t="s">
        <v>83</v>
      </c>
      <c r="E10" s="14">
        <v>358626.79799999995</v>
      </c>
      <c r="F10" s="14">
        <v>0</v>
      </c>
      <c r="G10" s="14">
        <v>0</v>
      </c>
    </row>
    <row r="11" spans="2:10" x14ac:dyDescent="0.25">
      <c r="B11" s="13" t="s">
        <v>84</v>
      </c>
      <c r="C11" s="13" t="s">
        <v>85</v>
      </c>
      <c r="D11" s="13" t="s">
        <v>86</v>
      </c>
      <c r="E11" s="14">
        <v>88571.6</v>
      </c>
      <c r="F11" s="14">
        <v>0</v>
      </c>
      <c r="G11" s="14">
        <v>0</v>
      </c>
    </row>
    <row r="12" spans="2:10" ht="20.45" customHeight="1" x14ac:dyDescent="0.25">
      <c r="B12" s="245"/>
      <c r="C12" s="246"/>
      <c r="D12" s="247"/>
      <c r="E12" s="15">
        <f>SUM(E9:E11)</f>
        <v>884344.61599999992</v>
      </c>
      <c r="F12" s="248"/>
      <c r="G12" s="249"/>
      <c r="H12" s="8"/>
      <c r="I12" s="8"/>
      <c r="J12" s="8"/>
    </row>
    <row r="13" spans="2:10" s="7" customFormat="1" ht="16.899999999999999" customHeight="1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6"/>
      <c r="C14" s="6"/>
      <c r="D14" s="6"/>
      <c r="E14" s="6"/>
      <c r="F14" s="6"/>
      <c r="G14" s="6"/>
    </row>
    <row r="15" spans="2:10" x14ac:dyDescent="0.25">
      <c r="B15" s="6"/>
      <c r="C15" s="6"/>
      <c r="D15" s="6"/>
      <c r="E15" s="6"/>
      <c r="F15" s="6"/>
      <c r="G15" s="6"/>
    </row>
    <row r="16" spans="2:10" x14ac:dyDescent="0.25">
      <c r="B16" s="6"/>
      <c r="C16" s="6"/>
      <c r="D16" s="6"/>
      <c r="E16" s="6"/>
      <c r="F16" s="6"/>
      <c r="G16" s="6"/>
    </row>
    <row r="17" spans="2:10" x14ac:dyDescent="0.25">
      <c r="B17" s="6"/>
      <c r="C17" s="6"/>
      <c r="D17" s="6"/>
      <c r="E17" s="6"/>
      <c r="F17" s="6"/>
      <c r="G17" s="6"/>
    </row>
    <row r="18" spans="2:10" x14ac:dyDescent="0.25">
      <c r="B18" s="6"/>
      <c r="C18" s="6"/>
      <c r="D18" s="6"/>
      <c r="E18" s="6"/>
      <c r="F18" s="6"/>
      <c r="G18" s="6"/>
    </row>
    <row r="19" spans="2:10" x14ac:dyDescent="0.25">
      <c r="B19" s="6"/>
      <c r="C19" s="6"/>
      <c r="D19" s="6"/>
      <c r="E19" s="6"/>
      <c r="F19" s="6"/>
      <c r="G19" s="6"/>
    </row>
    <row r="20" spans="2:10" x14ac:dyDescent="0.25">
      <c r="B20" s="6"/>
      <c r="C20" s="6"/>
      <c r="D20" s="6"/>
      <c r="E20" s="6"/>
      <c r="F20" s="6"/>
      <c r="G20" s="6"/>
    </row>
    <row r="21" spans="2:10" x14ac:dyDescent="0.25">
      <c r="B21" s="6"/>
      <c r="C21" s="6"/>
      <c r="D21" s="6"/>
      <c r="E21" s="6"/>
      <c r="F21" s="6"/>
      <c r="G21" s="6"/>
    </row>
    <row r="22" spans="2:10" x14ac:dyDescent="0.25">
      <c r="B22" s="6"/>
      <c r="C22" s="6"/>
      <c r="D22" s="6"/>
      <c r="E22" s="6"/>
      <c r="F22" s="6"/>
      <c r="G22" s="6"/>
    </row>
    <row r="23" spans="2:10" x14ac:dyDescent="0.25">
      <c r="B23" s="6"/>
      <c r="C23" s="6"/>
      <c r="D23" s="6"/>
      <c r="E23" s="6"/>
      <c r="F23" s="6"/>
      <c r="G23" s="6"/>
    </row>
    <row r="24" spans="2:10" x14ac:dyDescent="0.25">
      <c r="B24" s="6"/>
      <c r="C24" s="6"/>
      <c r="D24" s="6"/>
      <c r="E24" s="6"/>
      <c r="F24" s="6"/>
      <c r="G24" s="6"/>
    </row>
    <row r="25" spans="2:10" s="7" customFormat="1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2:10" s="7" customFormat="1" x14ac:dyDescent="0.25">
      <c r="B26" s="6"/>
      <c r="C26" s="6"/>
      <c r="D26" s="6"/>
      <c r="E26" s="6"/>
      <c r="F26" s="6"/>
      <c r="G26" s="6"/>
      <c r="H26" s="6"/>
      <c r="I26" s="6"/>
      <c r="J26" s="6"/>
    </row>
    <row r="27" spans="2:10" s="7" customFormat="1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2:10" s="7" customFormat="1" x14ac:dyDescent="0.25">
      <c r="B28" s="6"/>
      <c r="C28" s="6"/>
      <c r="D28" s="6"/>
      <c r="E28" s="6"/>
      <c r="F28" s="6"/>
      <c r="G28" s="6"/>
      <c r="H28" s="6"/>
      <c r="I28" s="6"/>
      <c r="J28" s="6"/>
    </row>
    <row r="29" spans="2:10" s="7" customFormat="1" x14ac:dyDescent="0.25">
      <c r="B29" s="6"/>
      <c r="C29" s="6"/>
      <c r="D29" s="6"/>
      <c r="E29" s="6"/>
      <c r="F29" s="6"/>
      <c r="G29" s="6"/>
      <c r="H29" s="6"/>
      <c r="I29" s="6"/>
      <c r="J29" s="6"/>
    </row>
    <row r="30" spans="2:10" s="7" customFormat="1" x14ac:dyDescent="0.25">
      <c r="B30" s="6"/>
      <c r="C30" s="6"/>
      <c r="D30" s="6"/>
      <c r="E30" s="6"/>
      <c r="F30" s="6"/>
      <c r="G30" s="6"/>
      <c r="H30" s="6"/>
      <c r="I30" s="6"/>
      <c r="J30" s="6"/>
    </row>
    <row r="31" spans="2:10" s="7" customFormat="1" x14ac:dyDescent="0.25">
      <c r="B31" s="6"/>
      <c r="C31" s="6"/>
      <c r="D31" s="6"/>
      <c r="E31" s="6"/>
      <c r="F31" s="6"/>
      <c r="G31" s="6"/>
      <c r="H31" s="6"/>
      <c r="I31" s="6"/>
      <c r="J31" s="6"/>
    </row>
    <row r="32" spans="2:10" s="7" customFormat="1" x14ac:dyDescent="0.25">
      <c r="B32" s="6"/>
      <c r="C32" s="6"/>
      <c r="D32" s="6"/>
      <c r="E32" s="6"/>
      <c r="F32" s="6"/>
      <c r="G32" s="6"/>
      <c r="H32" s="6"/>
      <c r="I32" s="6"/>
      <c r="J32" s="6"/>
    </row>
    <row r="33" spans="2:10" s="7" customFormat="1" x14ac:dyDescent="0.25">
      <c r="B33" s="6"/>
      <c r="C33" s="6"/>
      <c r="D33" s="6"/>
      <c r="E33" s="6"/>
      <c r="F33" s="6"/>
      <c r="G33" s="6"/>
      <c r="H33" s="6"/>
      <c r="I33" s="6"/>
      <c r="J33" s="6"/>
    </row>
    <row r="34" spans="2:10" s="7" customFormat="1" x14ac:dyDescent="0.25">
      <c r="B34" s="6"/>
      <c r="C34" s="6"/>
      <c r="D34" s="6"/>
      <c r="E34" s="6"/>
      <c r="F34" s="6"/>
      <c r="G34" s="6"/>
      <c r="H34" s="6"/>
      <c r="I34" s="6"/>
      <c r="J34" s="6"/>
    </row>
    <row r="35" spans="2:10" s="7" customFormat="1" x14ac:dyDescent="0.25">
      <c r="B35" s="6"/>
      <c r="C35" s="6"/>
      <c r="D35" s="6"/>
      <c r="E35" s="6"/>
      <c r="F35" s="6"/>
      <c r="G35" s="6"/>
      <c r="H35" s="6"/>
      <c r="I35" s="6"/>
      <c r="J35" s="6"/>
    </row>
    <row r="36" spans="2:10" s="7" customFormat="1" x14ac:dyDescent="0.25">
      <c r="B36" s="6"/>
      <c r="C36" s="6"/>
      <c r="D36" s="6"/>
      <c r="E36" s="6"/>
      <c r="F36" s="6"/>
      <c r="G36" s="6"/>
      <c r="H36" s="6"/>
      <c r="I36" s="6"/>
      <c r="J36" s="6"/>
    </row>
    <row r="37" spans="2:10" s="7" customFormat="1" ht="138" customHeight="1" x14ac:dyDescent="0.25">
      <c r="B37" s="6"/>
      <c r="C37" s="6"/>
      <c r="D37" s="6"/>
      <c r="E37" s="6"/>
      <c r="F37" s="6"/>
      <c r="G37" s="6"/>
      <c r="H37" s="6"/>
      <c r="I37" s="6"/>
      <c r="J37" s="6"/>
    </row>
    <row r="38" spans="2:10" s="7" customFormat="1" ht="138" customHeight="1" x14ac:dyDescent="0.25">
      <c r="B38" s="6"/>
      <c r="C38" s="6"/>
      <c r="D38" s="6"/>
      <c r="E38" s="6"/>
      <c r="F38" s="6"/>
      <c r="G38" s="6"/>
      <c r="H38" s="6"/>
      <c r="I38" s="6"/>
      <c r="J38" s="6"/>
    </row>
    <row r="39" spans="2:10" s="7" customFormat="1" ht="138" customHeight="1" x14ac:dyDescent="0.25">
      <c r="B39" s="6"/>
      <c r="C39" s="6"/>
      <c r="D39" s="6"/>
      <c r="E39" s="6"/>
      <c r="F39" s="6"/>
      <c r="G39" s="6"/>
      <c r="H39" s="6"/>
      <c r="I39" s="6"/>
      <c r="J39" s="6"/>
    </row>
    <row r="40" spans="2:10" s="7" customFormat="1" ht="138" customHeight="1" x14ac:dyDescent="0.25">
      <c r="B40" s="6"/>
      <c r="C40" s="6"/>
      <c r="D40" s="6"/>
      <c r="E40" s="6"/>
      <c r="F40" s="6"/>
      <c r="G40" s="6"/>
      <c r="H40" s="6"/>
      <c r="I40" s="6"/>
      <c r="J40" s="6"/>
    </row>
    <row r="41" spans="2:10" s="7" customFormat="1" ht="138" customHeight="1" x14ac:dyDescent="0.25">
      <c r="B41" s="6"/>
      <c r="C41" s="6"/>
      <c r="D41" s="6"/>
      <c r="E41" s="6"/>
      <c r="F41" s="6"/>
      <c r="G41" s="6"/>
      <c r="H41" s="6"/>
      <c r="I41" s="6"/>
      <c r="J41" s="6"/>
    </row>
    <row r="42" spans="2:10" s="7" customFormat="1" ht="138" customHeight="1" x14ac:dyDescent="0.25">
      <c r="B42" s="6"/>
      <c r="C42" s="6"/>
      <c r="D42" s="6"/>
      <c r="E42" s="6"/>
      <c r="F42" s="6"/>
      <c r="G42" s="6"/>
      <c r="H42" s="6"/>
      <c r="I42" s="6"/>
      <c r="J42" s="6"/>
    </row>
    <row r="43" spans="2:10" s="7" customFormat="1" ht="138" customHeight="1" x14ac:dyDescent="0.25">
      <c r="B43" s="6"/>
      <c r="C43" s="6"/>
      <c r="D43" s="6"/>
      <c r="E43" s="6"/>
      <c r="F43" s="6"/>
      <c r="G43" s="6"/>
      <c r="H43" s="6"/>
      <c r="I43" s="6"/>
      <c r="J43" s="6"/>
    </row>
    <row r="44" spans="2:10" s="7" customFormat="1" ht="138" customHeight="1" x14ac:dyDescent="0.25">
      <c r="B44" s="6"/>
      <c r="C44" s="6"/>
      <c r="D44" s="6"/>
      <c r="E44" s="6"/>
      <c r="F44" s="6"/>
      <c r="G44" s="6"/>
      <c r="H44" s="6"/>
      <c r="I44" s="6"/>
      <c r="J44" s="6"/>
    </row>
    <row r="45" spans="2:10" s="7" customFormat="1" x14ac:dyDescent="0.25">
      <c r="B45" s="6"/>
      <c r="C45" s="6"/>
      <c r="D45" s="6"/>
      <c r="E45" s="6"/>
      <c r="F45" s="6"/>
      <c r="G45" s="6"/>
      <c r="H45" s="6"/>
      <c r="I45" s="6"/>
      <c r="J45" s="6"/>
    </row>
    <row r="46" spans="2:10" s="7" customFormat="1" x14ac:dyDescent="0.25">
      <c r="B46" s="6"/>
      <c r="C46" s="6"/>
      <c r="D46" s="6"/>
      <c r="E46" s="6"/>
      <c r="F46" s="6"/>
      <c r="G46" s="6"/>
      <c r="H46" s="6"/>
      <c r="I46" s="6"/>
      <c r="J46" s="6"/>
    </row>
    <row r="47" spans="2:10" s="7" customFormat="1" x14ac:dyDescent="0.25">
      <c r="B47" s="6"/>
      <c r="C47" s="6"/>
      <c r="D47" s="6"/>
      <c r="E47" s="6"/>
      <c r="F47" s="6"/>
      <c r="G47" s="6"/>
      <c r="H47" s="6"/>
      <c r="I47" s="6"/>
      <c r="J47" s="6"/>
    </row>
    <row r="48" spans="2:10" s="7" customFormat="1" x14ac:dyDescent="0.25">
      <c r="B48" s="6"/>
      <c r="C48" s="6"/>
      <c r="D48" s="6"/>
      <c r="E48" s="6"/>
      <c r="F48" s="6"/>
      <c r="G48" s="6"/>
      <c r="H48" s="6"/>
      <c r="I48" s="6"/>
      <c r="J48" s="6"/>
    </row>
    <row r="49" spans="2:10" s="7" customFormat="1" x14ac:dyDescent="0.25">
      <c r="B49" s="6"/>
      <c r="C49" s="6"/>
      <c r="D49" s="6"/>
      <c r="E49" s="6"/>
      <c r="F49" s="6"/>
      <c r="G49" s="6"/>
      <c r="H49" s="6"/>
      <c r="I49" s="6"/>
      <c r="J49" s="6"/>
    </row>
    <row r="50" spans="2:10" s="7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2:10" s="7" customFormat="1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2:10" s="7" customFormat="1" x14ac:dyDescent="0.25">
      <c r="B52" s="6"/>
      <c r="C52" s="6"/>
      <c r="D52" s="6"/>
      <c r="E52" s="6"/>
      <c r="F52" s="6"/>
      <c r="G52" s="6"/>
      <c r="H52" s="6"/>
      <c r="I52" s="6"/>
      <c r="J52" s="6"/>
    </row>
    <row r="53" spans="2:10" s="7" customFormat="1" x14ac:dyDescent="0.25">
      <c r="B53" s="6"/>
      <c r="C53" s="6"/>
      <c r="D53" s="6"/>
      <c r="E53" s="6"/>
      <c r="F53" s="6"/>
      <c r="G53" s="6"/>
      <c r="H53" s="6"/>
      <c r="I53" s="6"/>
      <c r="J53" s="6"/>
    </row>
    <row r="54" spans="2:10" s="7" customFormat="1" x14ac:dyDescent="0.25">
      <c r="B54" s="6"/>
      <c r="C54" s="6"/>
      <c r="D54" s="6"/>
      <c r="E54" s="6"/>
      <c r="F54" s="6"/>
      <c r="G54" s="6"/>
      <c r="H54" s="6"/>
      <c r="I54" s="6"/>
      <c r="J54" s="6"/>
    </row>
    <row r="55" spans="2:10" s="7" customFormat="1" x14ac:dyDescent="0.25">
      <c r="B55" s="6"/>
      <c r="C55" s="6"/>
      <c r="D55" s="6"/>
      <c r="E55" s="6"/>
      <c r="F55" s="6"/>
      <c r="G55" s="6"/>
      <c r="H55" s="6"/>
      <c r="I55" s="6"/>
      <c r="J55" s="6"/>
    </row>
    <row r="56" spans="2:10" s="7" customFormat="1" x14ac:dyDescent="0.25">
      <c r="B56" s="6"/>
      <c r="C56" s="6"/>
      <c r="D56" s="6"/>
      <c r="E56" s="6"/>
      <c r="F56" s="6"/>
      <c r="G56" s="6"/>
      <c r="H56" s="6"/>
      <c r="I56" s="6"/>
      <c r="J56" s="6"/>
    </row>
    <row r="57" spans="2:10" s="7" customFormat="1" x14ac:dyDescent="0.25">
      <c r="B57" s="6"/>
      <c r="C57" s="6"/>
      <c r="D57" s="6"/>
      <c r="E57" s="6"/>
      <c r="F57" s="6"/>
      <c r="G57" s="6"/>
      <c r="H57" s="6"/>
      <c r="I57" s="6"/>
      <c r="J57" s="6"/>
    </row>
    <row r="58" spans="2:10" s="7" customFormat="1" x14ac:dyDescent="0.25">
      <c r="B58" s="6"/>
      <c r="C58" s="6"/>
      <c r="D58" s="6"/>
      <c r="E58" s="6"/>
      <c r="F58" s="6"/>
      <c r="G58" s="6"/>
      <c r="H58" s="6"/>
      <c r="I58" s="6"/>
      <c r="J58" s="6"/>
    </row>
    <row r="59" spans="2:10" s="7" customFormat="1" x14ac:dyDescent="0.25">
      <c r="B59" s="6"/>
      <c r="C59" s="6"/>
      <c r="D59" s="6"/>
      <c r="E59" s="6"/>
      <c r="F59" s="6"/>
      <c r="G59" s="6"/>
      <c r="H59" s="6"/>
      <c r="I59" s="6"/>
      <c r="J59" s="6"/>
    </row>
    <row r="60" spans="2:10" s="7" customFormat="1" x14ac:dyDescent="0.25">
      <c r="B60" s="6"/>
      <c r="C60" s="6"/>
      <c r="D60" s="6"/>
      <c r="E60" s="6"/>
      <c r="F60" s="6"/>
      <c r="G60" s="6"/>
      <c r="H60" s="6"/>
      <c r="I60" s="6"/>
      <c r="J60" s="6"/>
    </row>
    <row r="61" spans="2:10" s="7" customFormat="1" x14ac:dyDescent="0.25">
      <c r="B61" s="6"/>
      <c r="C61" s="6"/>
      <c r="D61" s="6"/>
      <c r="E61" s="6"/>
      <c r="F61" s="6"/>
      <c r="G61" s="6"/>
      <c r="H61" s="6"/>
      <c r="I61" s="6"/>
      <c r="J61" s="6"/>
    </row>
    <row r="62" spans="2:10" s="7" customFormat="1" x14ac:dyDescent="0.25">
      <c r="B62" s="6"/>
      <c r="C62" s="6"/>
      <c r="D62" s="6"/>
      <c r="E62" s="6"/>
      <c r="F62" s="6"/>
      <c r="G62" s="6"/>
      <c r="H62" s="6"/>
      <c r="I62" s="6"/>
      <c r="J62" s="6"/>
    </row>
    <row r="63" spans="2:10" s="7" customFormat="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0" s="7" customFormat="1" x14ac:dyDescent="0.25">
      <c r="B64" s="6"/>
      <c r="C64" s="6"/>
      <c r="D64" s="6"/>
      <c r="E64" s="6"/>
      <c r="F64" s="6"/>
      <c r="G64" s="6"/>
      <c r="H64" s="6"/>
      <c r="I64" s="6"/>
      <c r="J64" s="6"/>
    </row>
    <row r="65" spans="2:10" s="7" customFormat="1" x14ac:dyDescent="0.25">
      <c r="B65" s="6"/>
      <c r="C65" s="6"/>
      <c r="D65" s="6"/>
      <c r="E65" s="6"/>
      <c r="F65" s="6"/>
      <c r="G65" s="6"/>
      <c r="H65" s="6"/>
      <c r="I65" s="6"/>
      <c r="J65" s="6"/>
    </row>
    <row r="66" spans="2:10" s="7" customFormat="1" x14ac:dyDescent="0.25">
      <c r="B66" s="6"/>
      <c r="C66" s="6"/>
      <c r="D66" s="6"/>
      <c r="E66" s="6"/>
      <c r="F66" s="6"/>
      <c r="G66" s="6"/>
      <c r="H66" s="6"/>
      <c r="I66" s="6"/>
      <c r="J66" s="6"/>
    </row>
    <row r="67" spans="2:10" s="7" customFormat="1" x14ac:dyDescent="0.25">
      <c r="B67" s="6"/>
      <c r="C67" s="6"/>
      <c r="D67" s="6"/>
      <c r="E67" s="6"/>
      <c r="F67" s="6"/>
      <c r="G67" s="6"/>
      <c r="H67" s="6"/>
      <c r="I67" s="6"/>
      <c r="J67" s="6"/>
    </row>
    <row r="68" spans="2:10" s="7" customFormat="1" x14ac:dyDescent="0.25">
      <c r="B68" s="6"/>
      <c r="C68" s="6"/>
      <c r="D68" s="6"/>
      <c r="E68" s="6"/>
      <c r="F68" s="6"/>
      <c r="G68" s="6"/>
      <c r="H68" s="6"/>
      <c r="I68" s="6"/>
      <c r="J68" s="6"/>
    </row>
    <row r="69" spans="2:10" s="7" customFormat="1" x14ac:dyDescent="0.25">
      <c r="B69" s="6"/>
      <c r="C69" s="6"/>
      <c r="D69" s="6"/>
      <c r="E69" s="6"/>
      <c r="F69" s="6"/>
      <c r="G69" s="6"/>
      <c r="H69" s="6"/>
      <c r="I69" s="6"/>
      <c r="J69" s="6"/>
    </row>
    <row r="70" spans="2:10" s="7" customFormat="1" x14ac:dyDescent="0.25">
      <c r="B70" s="6"/>
      <c r="C70" s="6"/>
      <c r="D70" s="6"/>
      <c r="E70" s="6"/>
      <c r="F70" s="6"/>
      <c r="G70" s="6"/>
      <c r="H70" s="6"/>
      <c r="I70" s="6"/>
      <c r="J70" s="6"/>
    </row>
    <row r="71" spans="2:10" s="7" customFormat="1" x14ac:dyDescent="0.25">
      <c r="B71" s="6"/>
      <c r="C71" s="6"/>
      <c r="D71" s="6"/>
      <c r="E71" s="6"/>
      <c r="F71" s="6"/>
      <c r="G71" s="6"/>
      <c r="H71" s="6"/>
      <c r="I71" s="6"/>
      <c r="J71" s="6"/>
    </row>
    <row r="72" spans="2:10" s="7" customFormat="1" x14ac:dyDescent="0.25">
      <c r="B72" s="6"/>
      <c r="C72" s="6"/>
      <c r="D72" s="6"/>
      <c r="E72" s="6"/>
      <c r="F72" s="6"/>
      <c r="G72" s="6"/>
      <c r="H72" s="6"/>
      <c r="I72" s="6"/>
      <c r="J72" s="6"/>
    </row>
    <row r="73" spans="2:10" s="7" customFormat="1" x14ac:dyDescent="0.25">
      <c r="B73" s="6"/>
      <c r="C73" s="6"/>
      <c r="D73" s="6"/>
      <c r="E73" s="6"/>
      <c r="F73" s="6"/>
      <c r="G73" s="6"/>
      <c r="H73" s="6"/>
      <c r="I73" s="6"/>
      <c r="J73" s="6"/>
    </row>
    <row r="74" spans="2:10" s="7" customFormat="1" x14ac:dyDescent="0.25">
      <c r="B74" s="6"/>
      <c r="C74" s="6"/>
      <c r="D74" s="6"/>
      <c r="E74" s="6"/>
      <c r="F74" s="6"/>
      <c r="G74" s="6"/>
      <c r="H74" s="6"/>
      <c r="I74" s="6"/>
      <c r="J74" s="6"/>
    </row>
    <row r="75" spans="2:10" s="7" customFormat="1" x14ac:dyDescent="0.25">
      <c r="B75" s="6"/>
      <c r="C75" s="6"/>
      <c r="D75" s="6"/>
      <c r="E75" s="6"/>
      <c r="F75" s="6"/>
      <c r="G75" s="6"/>
      <c r="H75" s="6"/>
      <c r="I75" s="6"/>
      <c r="J75" s="6"/>
    </row>
    <row r="76" spans="2:10" s="7" customFormat="1" x14ac:dyDescent="0.25">
      <c r="B76" s="6"/>
      <c r="C76" s="6"/>
      <c r="D76" s="6"/>
      <c r="E76" s="6"/>
      <c r="F76" s="6"/>
      <c r="G76" s="6"/>
      <c r="H76" s="6"/>
      <c r="I76" s="6"/>
      <c r="J76" s="6"/>
    </row>
    <row r="77" spans="2:10" s="7" customFormat="1" x14ac:dyDescent="0.25">
      <c r="B77" s="6"/>
      <c r="C77" s="6"/>
      <c r="D77" s="6"/>
      <c r="E77" s="6"/>
      <c r="F77" s="6"/>
      <c r="G77" s="6"/>
      <c r="H77" s="6"/>
      <c r="I77" s="6"/>
      <c r="J77" s="6"/>
    </row>
    <row r="78" spans="2:10" s="7" customFormat="1" x14ac:dyDescent="0.25">
      <c r="B78" s="6"/>
      <c r="C78" s="6"/>
      <c r="D78" s="6"/>
      <c r="E78" s="6"/>
      <c r="F78" s="6"/>
      <c r="G78" s="6"/>
      <c r="H78" s="6"/>
      <c r="I78" s="6"/>
      <c r="J78" s="6"/>
    </row>
    <row r="79" spans="2:10" s="7" customFormat="1" x14ac:dyDescent="0.25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5">
      <c r="B80" s="6"/>
      <c r="G80" s="6"/>
    </row>
    <row r="81" spans="2:7" x14ac:dyDescent="0.25">
      <c r="B81" s="6"/>
      <c r="G81" s="6"/>
    </row>
    <row r="82" spans="2:7" x14ac:dyDescent="0.25">
      <c r="B82" s="6"/>
      <c r="G82" s="6"/>
    </row>
    <row r="83" spans="2:7" x14ac:dyDescent="0.25">
      <c r="B83" s="6"/>
      <c r="G83" s="6"/>
    </row>
    <row r="84" spans="2:7" x14ac:dyDescent="0.25">
      <c r="B84" s="6"/>
      <c r="G84" s="6"/>
    </row>
    <row r="85" spans="2:7" x14ac:dyDescent="0.25">
      <c r="B85" s="6"/>
      <c r="G85" s="6"/>
    </row>
    <row r="86" spans="2:7" x14ac:dyDescent="0.25">
      <c r="B86" s="6"/>
      <c r="G86" s="6"/>
    </row>
    <row r="87" spans="2:7" x14ac:dyDescent="0.25">
      <c r="B87" s="6"/>
      <c r="G87" s="6"/>
    </row>
    <row r="88" spans="2:7" x14ac:dyDescent="0.25">
      <c r="B88" s="6"/>
      <c r="G88" s="6"/>
    </row>
    <row r="89" spans="2:7" x14ac:dyDescent="0.25">
      <c r="B89" s="6"/>
      <c r="G89" s="6"/>
    </row>
    <row r="90" spans="2:7" x14ac:dyDescent="0.25">
      <c r="B90" s="6"/>
      <c r="G90" s="6"/>
    </row>
    <row r="91" spans="2:7" x14ac:dyDescent="0.25">
      <c r="B91" s="6"/>
      <c r="G91" s="6"/>
    </row>
    <row r="92" spans="2:7" x14ac:dyDescent="0.25">
      <c r="B92" s="6"/>
      <c r="G92" s="6"/>
    </row>
    <row r="93" spans="2:7" x14ac:dyDescent="0.25">
      <c r="B93" s="6"/>
      <c r="G93" s="6"/>
    </row>
    <row r="94" spans="2:7" x14ac:dyDescent="0.25">
      <c r="B94" s="6"/>
      <c r="G94" s="6"/>
    </row>
    <row r="95" spans="2:7" x14ac:dyDescent="0.25">
      <c r="B95" s="6"/>
      <c r="G95" s="6"/>
    </row>
    <row r="96" spans="2:7" x14ac:dyDescent="0.25">
      <c r="G96" s="6"/>
    </row>
    <row r="97" spans="7:7" x14ac:dyDescent="0.25">
      <c r="G97" s="6"/>
    </row>
    <row r="98" spans="7:7" x14ac:dyDescent="0.25">
      <c r="G98" s="6"/>
    </row>
    <row r="99" spans="7:7" x14ac:dyDescent="0.25">
      <c r="G99" s="6"/>
    </row>
    <row r="100" spans="7:7" x14ac:dyDescent="0.25">
      <c r="G100" s="6"/>
    </row>
    <row r="101" spans="7:7" x14ac:dyDescent="0.25">
      <c r="G101" s="6"/>
    </row>
    <row r="102" spans="7:7" x14ac:dyDescent="0.25">
      <c r="G102" s="6"/>
    </row>
    <row r="103" spans="7:7" x14ac:dyDescent="0.25">
      <c r="G103" s="6"/>
    </row>
    <row r="104" spans="7:7" x14ac:dyDescent="0.25">
      <c r="G104" s="6"/>
    </row>
    <row r="105" spans="7:7" x14ac:dyDescent="0.25">
      <c r="G105" s="6"/>
    </row>
  </sheetData>
  <mergeCells count="4">
    <mergeCell ref="B3:C3"/>
    <mergeCell ref="B5:G5"/>
    <mergeCell ref="B12:D12"/>
    <mergeCell ref="F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3805-5182-44FC-891D-4F86953954C3}">
  <dimension ref="A1:AK57"/>
  <sheetViews>
    <sheetView workbookViewId="0">
      <selection activeCell="D24" sqref="D24"/>
    </sheetView>
  </sheetViews>
  <sheetFormatPr defaultRowHeight="15" x14ac:dyDescent="0.25"/>
  <cols>
    <col min="2" max="7" width="23.42578125" customWidth="1"/>
  </cols>
  <sheetData>
    <row r="1" spans="1:37" s="4" customFormat="1" x14ac:dyDescent="0.25"/>
    <row r="2" spans="1:37" s="4" customFormat="1" x14ac:dyDescent="0.25"/>
    <row r="3" spans="1:37" s="7" customFormat="1" ht="22.15" customHeight="1" x14ac:dyDescent="0.25">
      <c r="B3" s="253" t="s">
        <v>87</v>
      </c>
      <c r="C3" s="253"/>
      <c r="D3" s="253"/>
      <c r="E3" s="253"/>
      <c r="F3" s="253"/>
      <c r="G3" s="253"/>
      <c r="H3" s="6"/>
      <c r="I3" s="6"/>
      <c r="J3" s="6"/>
    </row>
    <row r="4" spans="1:37" s="7" customFormat="1" ht="19.149999999999999" customHeight="1" x14ac:dyDescent="0.25">
      <c r="B4" s="254" t="s">
        <v>88</v>
      </c>
      <c r="C4" s="255"/>
      <c r="D4" s="18">
        <v>952244</v>
      </c>
      <c r="E4" s="19"/>
      <c r="F4" s="19"/>
      <c r="G4" s="19"/>
      <c r="H4" s="6"/>
      <c r="I4" s="6"/>
      <c r="J4" s="6"/>
    </row>
    <row r="5" spans="1:37" s="17" customFormat="1" ht="15.75" x14ac:dyDescent="0.25">
      <c r="A5" s="7"/>
      <c r="B5" s="254" t="s">
        <v>89</v>
      </c>
      <c r="C5" s="255"/>
      <c r="D5" s="20"/>
      <c r="E5" s="11" t="s">
        <v>90</v>
      </c>
      <c r="F5" s="11" t="s">
        <v>91</v>
      </c>
      <c r="G5" s="19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17" customFormat="1" ht="63" x14ac:dyDescent="0.25">
      <c r="A6" s="7"/>
      <c r="B6" s="256" t="s">
        <v>92</v>
      </c>
      <c r="C6" s="256"/>
      <c r="D6" s="12" t="s">
        <v>93</v>
      </c>
      <c r="E6" s="12"/>
      <c r="F6" s="13"/>
      <c r="G6" s="19"/>
      <c r="H6" s="6"/>
      <c r="I6" s="6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17" customFormat="1" ht="15.75" x14ac:dyDescent="0.25">
      <c r="A7" s="21"/>
      <c r="B7" s="257" t="s">
        <v>94</v>
      </c>
      <c r="C7" s="257"/>
      <c r="D7" s="22">
        <v>171101.13333333342</v>
      </c>
      <c r="E7" s="22">
        <f>D4+D4*19%+20500+20500*19%</f>
        <v>1157565.3600000001</v>
      </c>
      <c r="F7" s="23">
        <v>1.18</v>
      </c>
      <c r="G7" s="19"/>
      <c r="H7" s="6"/>
      <c r="I7" s="6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17" customFormat="1" ht="15.75" x14ac:dyDescent="0.25">
      <c r="A8" s="7"/>
      <c r="B8" s="257" t="s">
        <v>95</v>
      </c>
      <c r="C8" s="257"/>
      <c r="D8" s="22">
        <v>204916.96666666676</v>
      </c>
      <c r="E8" s="22">
        <f>D4+D4*19%+54600+54600*19%</f>
        <v>1198144.3600000001</v>
      </c>
      <c r="F8" s="13">
        <v>1.22</v>
      </c>
      <c r="G8" s="19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7" customFormat="1" ht="15.75" x14ac:dyDescent="0.25">
      <c r="B9" s="250"/>
      <c r="C9" s="250"/>
      <c r="D9" s="19"/>
      <c r="E9" s="19"/>
      <c r="F9" s="19"/>
      <c r="G9" s="19"/>
      <c r="H9" s="6"/>
      <c r="I9" s="6"/>
      <c r="J9" s="6"/>
    </row>
    <row r="10" spans="1:37" s="17" customFormat="1" ht="63" x14ac:dyDescent="0.25">
      <c r="A10" s="7"/>
      <c r="B10" s="241" t="s">
        <v>96</v>
      </c>
      <c r="C10" s="241"/>
      <c r="D10" s="12" t="s">
        <v>97</v>
      </c>
      <c r="E10" s="9"/>
      <c r="F10" s="13"/>
      <c r="G10" s="19"/>
      <c r="H10" s="6"/>
      <c r="I10" s="6"/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17" customFormat="1" ht="21" customHeight="1" x14ac:dyDescent="0.25">
      <c r="A11" s="7"/>
      <c r="B11" s="251" t="s">
        <v>94</v>
      </c>
      <c r="C11" s="252"/>
      <c r="D11" s="22">
        <v>199971</v>
      </c>
      <c r="E11" s="24"/>
      <c r="F11" s="13">
        <v>1.21</v>
      </c>
      <c r="G11" s="19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17" customFormat="1" ht="21" customHeight="1" x14ac:dyDescent="0.25">
      <c r="A12" s="7"/>
      <c r="B12" s="251" t="s">
        <v>95</v>
      </c>
      <c r="C12" s="252"/>
      <c r="D12" s="22">
        <v>238060</v>
      </c>
      <c r="E12" s="24"/>
      <c r="F12" s="13">
        <v>1.25</v>
      </c>
      <c r="G12" s="19"/>
      <c r="H12" s="6"/>
      <c r="I12" s="6"/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7" customFormat="1" ht="15.75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37" s="4" customFormat="1" x14ac:dyDescent="0.25"/>
    <row r="15" spans="1:37" s="4" customFormat="1" x14ac:dyDescent="0.25"/>
    <row r="16" spans="1:37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</sheetData>
  <mergeCells count="10">
    <mergeCell ref="B9:C9"/>
    <mergeCell ref="B10:C10"/>
    <mergeCell ref="B11:C11"/>
    <mergeCell ref="B12:C12"/>
    <mergeCell ref="B3:G3"/>
    <mergeCell ref="B4:C4"/>
    <mergeCell ref="B5:C5"/>
    <mergeCell ref="B6:C6"/>
    <mergeCell ref="B7:C7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0441-14F2-4A1E-9006-4AF812C9A6B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767E-2539-4D77-A520-AAB121E06C53}">
  <dimension ref="A1:AE131"/>
  <sheetViews>
    <sheetView topLeftCell="A40" zoomScale="70" zoomScaleNormal="70" workbookViewId="0">
      <selection activeCell="I49" sqref="I49"/>
    </sheetView>
  </sheetViews>
  <sheetFormatPr defaultColWidth="8.85546875" defaultRowHeight="15" outlineLevelRow="1" x14ac:dyDescent="0.25"/>
  <cols>
    <col min="1" max="2" width="16.42578125" style="110" customWidth="1"/>
    <col min="3" max="3" width="45.28515625" style="110" customWidth="1"/>
    <col min="4" max="4" width="15.28515625" style="110" customWidth="1"/>
    <col min="5" max="5" width="29" style="111" customWidth="1"/>
    <col min="6" max="6" width="34.85546875" style="112" customWidth="1"/>
    <col min="7" max="7" width="25.42578125" style="113" customWidth="1"/>
    <col min="8" max="8" width="15.28515625" style="114" bestFit="1" customWidth="1"/>
    <col min="9" max="9" width="13.7109375" style="30" customWidth="1"/>
    <col min="10" max="12" width="8.85546875" style="31"/>
    <col min="13" max="15" width="29.85546875" style="31" customWidth="1"/>
    <col min="16" max="21" width="29.85546875" style="32" customWidth="1"/>
    <col min="22" max="31" width="8.85546875" style="32"/>
    <col min="32" max="16384" width="8.85546875" style="115"/>
  </cols>
  <sheetData>
    <row r="1" spans="1:15" s="30" customFormat="1" ht="30" customHeight="1" x14ac:dyDescent="0.25">
      <c r="A1" s="261" t="s">
        <v>98</v>
      </c>
      <c r="B1" s="261"/>
      <c r="C1" s="261"/>
      <c r="D1" s="273"/>
      <c r="E1" s="274"/>
      <c r="F1" s="274"/>
      <c r="G1" s="275"/>
      <c r="H1" s="33"/>
      <c r="J1" s="34"/>
      <c r="K1" s="34"/>
      <c r="L1" s="34"/>
      <c r="M1" s="34"/>
      <c r="N1" s="34"/>
      <c r="O1" s="34"/>
    </row>
    <row r="2" spans="1:15" s="30" customFormat="1" ht="24" customHeight="1" x14ac:dyDescent="0.25">
      <c r="A2" s="35" t="s">
        <v>99</v>
      </c>
      <c r="B2" s="36" t="s">
        <v>100</v>
      </c>
      <c r="C2" s="36" t="s">
        <v>101</v>
      </c>
      <c r="D2" s="270"/>
      <c r="E2" s="270"/>
      <c r="F2" s="270"/>
      <c r="G2" s="270"/>
      <c r="H2" s="33"/>
      <c r="J2" s="34"/>
      <c r="K2" s="34"/>
      <c r="L2" s="34"/>
      <c r="M2" s="34"/>
      <c r="N2" s="34"/>
      <c r="O2" s="34"/>
    </row>
    <row r="3" spans="1:15" ht="19.149999999999999" customHeight="1" x14ac:dyDescent="0.25">
      <c r="A3" s="35" t="s">
        <v>99</v>
      </c>
      <c r="B3" s="36" t="s">
        <v>100</v>
      </c>
      <c r="C3" s="37" t="s">
        <v>102</v>
      </c>
      <c r="D3" s="270"/>
      <c r="E3" s="270"/>
      <c r="F3" s="270"/>
      <c r="G3" s="270"/>
      <c r="H3" s="29"/>
    </row>
    <row r="4" spans="1:15" ht="19.149999999999999" customHeight="1" x14ac:dyDescent="0.25">
      <c r="A4" s="35" t="s">
        <v>99</v>
      </c>
      <c r="B4" s="36" t="s">
        <v>100</v>
      </c>
      <c r="C4" s="37" t="s">
        <v>103</v>
      </c>
      <c r="D4" s="270"/>
      <c r="E4" s="270"/>
      <c r="F4" s="270"/>
      <c r="G4" s="270"/>
      <c r="H4" s="29"/>
    </row>
    <row r="5" spans="1:15" ht="19.149999999999999" customHeight="1" x14ac:dyDescent="0.25">
      <c r="A5" s="35" t="s">
        <v>104</v>
      </c>
      <c r="B5" s="35" t="s">
        <v>104</v>
      </c>
      <c r="C5" s="37" t="s">
        <v>105</v>
      </c>
      <c r="D5" s="270"/>
      <c r="E5" s="270"/>
      <c r="F5" s="270"/>
      <c r="G5" s="270"/>
      <c r="H5" s="29"/>
    </row>
    <row r="6" spans="1:15" ht="19.149999999999999" customHeight="1" x14ac:dyDescent="0.25">
      <c r="A6" s="35" t="s">
        <v>104</v>
      </c>
      <c r="B6" s="35" t="s">
        <v>104</v>
      </c>
      <c r="C6" s="37" t="s">
        <v>106</v>
      </c>
      <c r="D6" s="270"/>
      <c r="E6" s="270"/>
      <c r="F6" s="270"/>
      <c r="G6" s="270"/>
      <c r="H6" s="29"/>
    </row>
    <row r="7" spans="1:15" ht="19.149999999999999" customHeight="1" x14ac:dyDescent="0.25">
      <c r="A7" s="35" t="s">
        <v>99</v>
      </c>
      <c r="B7" s="35" t="s">
        <v>107</v>
      </c>
      <c r="C7" s="37" t="s">
        <v>108</v>
      </c>
      <c r="D7" s="270"/>
      <c r="E7" s="270"/>
      <c r="F7" s="270"/>
      <c r="G7" s="270"/>
      <c r="H7" s="29"/>
    </row>
    <row r="8" spans="1:15" ht="19.149999999999999" customHeight="1" x14ac:dyDescent="0.25">
      <c r="A8" s="35" t="s">
        <v>99</v>
      </c>
      <c r="B8" s="35" t="s">
        <v>107</v>
      </c>
      <c r="C8" s="37" t="s">
        <v>109</v>
      </c>
      <c r="D8" s="271"/>
      <c r="E8" s="271"/>
      <c r="F8" s="271"/>
      <c r="G8" s="271"/>
      <c r="H8" s="29"/>
    </row>
    <row r="9" spans="1:15" ht="28.15" customHeight="1" x14ac:dyDescent="0.25">
      <c r="A9" s="35" t="s">
        <v>99</v>
      </c>
      <c r="B9" s="35" t="s">
        <v>107</v>
      </c>
      <c r="C9" s="37" t="s">
        <v>110</v>
      </c>
      <c r="D9" s="271"/>
      <c r="E9" s="271"/>
      <c r="F9" s="271"/>
      <c r="G9" s="271"/>
      <c r="H9" s="29"/>
    </row>
    <row r="10" spans="1:15" ht="19.899999999999999" customHeight="1" x14ac:dyDescent="0.25">
      <c r="A10" s="35" t="s">
        <v>99</v>
      </c>
      <c r="B10" s="35" t="s">
        <v>99</v>
      </c>
      <c r="C10" s="37" t="s">
        <v>111</v>
      </c>
      <c r="D10" s="272"/>
      <c r="E10" s="272"/>
      <c r="F10" s="272"/>
      <c r="G10" s="272"/>
      <c r="H10" s="29"/>
    </row>
    <row r="11" spans="1:15" ht="36" customHeight="1" x14ac:dyDescent="0.25">
      <c r="A11" s="35" t="s">
        <v>104</v>
      </c>
      <c r="B11" s="35" t="s">
        <v>104</v>
      </c>
      <c r="C11" s="37" t="s">
        <v>112</v>
      </c>
      <c r="D11" s="272"/>
      <c r="E11" s="272"/>
      <c r="F11" s="272"/>
      <c r="G11" s="272"/>
      <c r="H11" s="29"/>
    </row>
    <row r="12" spans="1:15" ht="31.15" customHeight="1" x14ac:dyDescent="0.25">
      <c r="A12" s="267" t="s">
        <v>113</v>
      </c>
      <c r="B12" s="267"/>
      <c r="C12" s="267"/>
      <c r="D12" s="38"/>
      <c r="E12" s="38"/>
      <c r="F12" s="39"/>
      <c r="G12" s="39"/>
      <c r="H12" s="29"/>
    </row>
    <row r="13" spans="1:15" s="32" customFormat="1" x14ac:dyDescent="0.25">
      <c r="A13" s="35" t="s">
        <v>104</v>
      </c>
      <c r="B13" s="37" t="s">
        <v>99</v>
      </c>
      <c r="C13" s="40" t="s">
        <v>114</v>
      </c>
      <c r="D13" s="41" t="s">
        <v>115</v>
      </c>
      <c r="E13" s="41" t="s">
        <v>116</v>
      </c>
      <c r="F13" s="41" t="s">
        <v>117</v>
      </c>
      <c r="G13" s="41" t="s">
        <v>118</v>
      </c>
      <c r="H13" s="42"/>
      <c r="I13" s="30"/>
      <c r="J13" s="31"/>
      <c r="K13" s="31"/>
      <c r="L13" s="31"/>
      <c r="M13" s="31"/>
      <c r="N13" s="31"/>
      <c r="O13" s="31"/>
    </row>
    <row r="14" spans="1:15" s="32" customFormat="1" x14ac:dyDescent="0.25">
      <c r="A14" s="35" t="s">
        <v>104</v>
      </c>
      <c r="B14" s="37" t="s">
        <v>99</v>
      </c>
      <c r="C14" s="40"/>
      <c r="D14" s="41"/>
      <c r="E14" s="41"/>
      <c r="F14" s="43"/>
      <c r="G14" s="43"/>
      <c r="H14" s="42"/>
      <c r="I14" s="30"/>
      <c r="J14" s="31"/>
      <c r="K14" s="31"/>
      <c r="L14" s="31"/>
      <c r="M14" s="31"/>
      <c r="N14" s="31"/>
      <c r="O14" s="31"/>
    </row>
    <row r="15" spans="1:15" s="48" customFormat="1" x14ac:dyDescent="0.25">
      <c r="A15" s="35" t="s">
        <v>104</v>
      </c>
      <c r="B15" s="37" t="s">
        <v>99</v>
      </c>
      <c r="C15" s="40"/>
      <c r="D15" s="44"/>
      <c r="E15" s="44"/>
      <c r="F15" s="45"/>
      <c r="G15" s="44"/>
      <c r="H15" s="46"/>
      <c r="I15" s="47"/>
      <c r="J15" s="46"/>
      <c r="K15" s="46"/>
      <c r="L15" s="46"/>
      <c r="M15" s="46"/>
      <c r="N15" s="46"/>
      <c r="O15" s="46"/>
    </row>
    <row r="16" spans="1:15" ht="31.15" customHeight="1" x14ac:dyDescent="0.25">
      <c r="A16" s="267" t="s">
        <v>119</v>
      </c>
      <c r="B16" s="267"/>
      <c r="C16" s="267"/>
      <c r="D16" s="38" t="s">
        <v>120</v>
      </c>
      <c r="E16" s="38" t="s">
        <v>121</v>
      </c>
      <c r="F16" s="39" t="s">
        <v>122</v>
      </c>
      <c r="G16" s="39" t="s">
        <v>123</v>
      </c>
      <c r="H16" s="29"/>
    </row>
    <row r="17" spans="1:8" ht="25.5" customHeight="1" outlineLevel="1" x14ac:dyDescent="0.25">
      <c r="A17" s="35" t="s">
        <v>99</v>
      </c>
      <c r="B17" s="35" t="s">
        <v>124</v>
      </c>
      <c r="C17" s="49"/>
      <c r="D17" s="50" t="s">
        <v>125</v>
      </c>
      <c r="E17" s="50" t="s">
        <v>126</v>
      </c>
      <c r="F17" s="51" t="s">
        <v>127</v>
      </c>
      <c r="G17" s="52"/>
      <c r="H17" s="29"/>
    </row>
    <row r="18" spans="1:8" ht="19.149999999999999" customHeight="1" outlineLevel="1" x14ac:dyDescent="0.25">
      <c r="A18" s="35" t="s">
        <v>99</v>
      </c>
      <c r="B18" s="35" t="s">
        <v>124</v>
      </c>
      <c r="C18" s="49"/>
      <c r="D18" s="50" t="s">
        <v>128</v>
      </c>
      <c r="E18" s="50" t="s">
        <v>126</v>
      </c>
      <c r="F18" s="51"/>
      <c r="G18" s="53"/>
      <c r="H18" s="29"/>
    </row>
    <row r="19" spans="1:8" ht="19.149999999999999" customHeight="1" outlineLevel="1" x14ac:dyDescent="0.25">
      <c r="A19" s="35" t="s">
        <v>99</v>
      </c>
      <c r="B19" s="35" t="s">
        <v>124</v>
      </c>
      <c r="C19" s="49"/>
      <c r="D19" s="50" t="s">
        <v>125</v>
      </c>
      <c r="E19" s="50" t="s">
        <v>126</v>
      </c>
      <c r="F19" s="51" t="s">
        <v>129</v>
      </c>
      <c r="G19" s="53"/>
      <c r="H19" s="29"/>
    </row>
    <row r="20" spans="1:8" ht="19.149999999999999" customHeight="1" outlineLevel="1" x14ac:dyDescent="0.25">
      <c r="A20" s="35" t="s">
        <v>99</v>
      </c>
      <c r="B20" s="35" t="s">
        <v>124</v>
      </c>
      <c r="C20" s="49"/>
      <c r="D20" s="50" t="s">
        <v>125</v>
      </c>
      <c r="E20" s="50" t="s">
        <v>130</v>
      </c>
      <c r="F20" s="54"/>
      <c r="G20" s="55"/>
      <c r="H20" s="29"/>
    </row>
    <row r="21" spans="1:8" ht="28.9" customHeight="1" x14ac:dyDescent="0.25">
      <c r="A21" s="267" t="s">
        <v>131</v>
      </c>
      <c r="B21" s="267"/>
      <c r="C21" s="267"/>
      <c r="D21" s="56" t="s">
        <v>132</v>
      </c>
      <c r="E21" s="5" t="s">
        <v>133</v>
      </c>
      <c r="F21" s="268" t="s">
        <v>134</v>
      </c>
      <c r="G21" s="269"/>
      <c r="H21" s="29"/>
    </row>
    <row r="22" spans="1:8" ht="22.15" customHeight="1" outlineLevel="1" x14ac:dyDescent="0.25">
      <c r="A22" s="35" t="s">
        <v>99</v>
      </c>
      <c r="B22" s="35" t="s">
        <v>99</v>
      </c>
      <c r="C22" s="328" t="s">
        <v>352</v>
      </c>
      <c r="D22" s="57">
        <v>0</v>
      </c>
      <c r="E22" s="58">
        <v>44593</v>
      </c>
      <c r="F22" s="262"/>
      <c r="G22" s="263"/>
      <c r="H22" s="29"/>
    </row>
    <row r="23" spans="1:8" ht="22.15" customHeight="1" outlineLevel="1" x14ac:dyDescent="0.25">
      <c r="A23" s="35" t="s">
        <v>99</v>
      </c>
      <c r="B23" s="35" t="s">
        <v>99</v>
      </c>
      <c r="C23" s="35" t="s">
        <v>135</v>
      </c>
      <c r="D23" s="57">
        <v>5</v>
      </c>
      <c r="E23" s="59">
        <f>E22+D23</f>
        <v>44598</v>
      </c>
      <c r="F23" s="262"/>
      <c r="G23" s="263"/>
      <c r="H23" s="29"/>
    </row>
    <row r="24" spans="1:8" ht="22.15" customHeight="1" outlineLevel="1" x14ac:dyDescent="0.25">
      <c r="A24" s="35" t="s">
        <v>99</v>
      </c>
      <c r="B24" s="35" t="s">
        <v>136</v>
      </c>
      <c r="C24" s="35" t="s">
        <v>137</v>
      </c>
      <c r="D24" s="57"/>
      <c r="E24" s="59"/>
      <c r="F24" s="60"/>
      <c r="G24" s="61"/>
      <c r="H24" s="29"/>
    </row>
    <row r="25" spans="1:8" ht="22.15" customHeight="1" outlineLevel="1" x14ac:dyDescent="0.25">
      <c r="A25" s="35" t="s">
        <v>104</v>
      </c>
      <c r="B25" s="35" t="s">
        <v>104</v>
      </c>
      <c r="C25" s="35" t="s">
        <v>138</v>
      </c>
      <c r="D25" s="57">
        <v>5</v>
      </c>
      <c r="E25" s="59">
        <f>E23+D25</f>
        <v>44603</v>
      </c>
      <c r="F25" s="262"/>
      <c r="G25" s="263"/>
      <c r="H25" s="29"/>
    </row>
    <row r="26" spans="1:8" ht="22.15" customHeight="1" outlineLevel="1" x14ac:dyDescent="0.25">
      <c r="A26" s="35" t="s">
        <v>104</v>
      </c>
      <c r="B26" s="35" t="s">
        <v>139</v>
      </c>
      <c r="C26" s="35" t="s">
        <v>140</v>
      </c>
      <c r="D26" s="57">
        <v>5</v>
      </c>
      <c r="E26" s="59">
        <f t="shared" ref="E26:E34" si="0">E25+D26</f>
        <v>44608</v>
      </c>
      <c r="F26" s="262"/>
      <c r="G26" s="263"/>
      <c r="H26" s="29"/>
    </row>
    <row r="27" spans="1:8" ht="22.15" customHeight="1" outlineLevel="1" x14ac:dyDescent="0.25">
      <c r="A27" s="35" t="s">
        <v>104</v>
      </c>
      <c r="B27" s="35" t="s">
        <v>104</v>
      </c>
      <c r="C27" s="35" t="s">
        <v>141</v>
      </c>
      <c r="D27" s="57">
        <v>60</v>
      </c>
      <c r="E27" s="59">
        <f t="shared" si="0"/>
        <v>44668</v>
      </c>
      <c r="F27" s="262"/>
      <c r="G27" s="263"/>
      <c r="H27" s="29"/>
    </row>
    <row r="28" spans="1:8" ht="22.15" customHeight="1" outlineLevel="1" x14ac:dyDescent="0.25">
      <c r="A28" s="35" t="s">
        <v>104</v>
      </c>
      <c r="B28" s="35" t="s">
        <v>142</v>
      </c>
      <c r="C28" s="35" t="s">
        <v>143</v>
      </c>
      <c r="D28" s="57">
        <v>1</v>
      </c>
      <c r="E28" s="59">
        <f t="shared" si="0"/>
        <v>44669</v>
      </c>
      <c r="F28" s="262"/>
      <c r="G28" s="263"/>
      <c r="H28" s="29"/>
    </row>
    <row r="29" spans="1:8" ht="22.15" customHeight="1" outlineLevel="1" x14ac:dyDescent="0.25">
      <c r="A29" s="35" t="s">
        <v>104</v>
      </c>
      <c r="B29" s="35" t="s">
        <v>142</v>
      </c>
      <c r="C29" s="35" t="s">
        <v>144</v>
      </c>
      <c r="D29" s="57">
        <v>14</v>
      </c>
      <c r="E29" s="59">
        <f t="shared" si="0"/>
        <v>44683</v>
      </c>
      <c r="F29" s="262"/>
      <c r="G29" s="263"/>
      <c r="H29" s="29"/>
    </row>
    <row r="30" spans="1:8" ht="30" outlineLevel="1" x14ac:dyDescent="0.25">
      <c r="A30" s="35" t="s">
        <v>104</v>
      </c>
      <c r="B30" s="35" t="s">
        <v>142</v>
      </c>
      <c r="C30" s="35" t="s">
        <v>145</v>
      </c>
      <c r="D30" s="57">
        <v>3</v>
      </c>
      <c r="E30" s="59">
        <f t="shared" si="0"/>
        <v>44686</v>
      </c>
      <c r="F30" s="262"/>
      <c r="G30" s="263"/>
      <c r="H30" s="29"/>
    </row>
    <row r="31" spans="1:8" ht="22.15" customHeight="1" outlineLevel="1" x14ac:dyDescent="0.25">
      <c r="A31" s="35" t="s">
        <v>104</v>
      </c>
      <c r="B31" s="35" t="s">
        <v>146</v>
      </c>
      <c r="C31" s="35" t="s">
        <v>147</v>
      </c>
      <c r="D31" s="57">
        <v>5</v>
      </c>
      <c r="E31" s="59">
        <f t="shared" si="0"/>
        <v>44691</v>
      </c>
      <c r="F31" s="262"/>
      <c r="G31" s="263"/>
      <c r="H31" s="29"/>
    </row>
    <row r="32" spans="1:8" ht="22.15" customHeight="1" outlineLevel="1" x14ac:dyDescent="0.25">
      <c r="A32" s="35" t="s">
        <v>104</v>
      </c>
      <c r="B32" s="35" t="s">
        <v>148</v>
      </c>
      <c r="C32" s="35" t="s">
        <v>149</v>
      </c>
      <c r="D32" s="57">
        <v>2</v>
      </c>
      <c r="E32" s="59">
        <f t="shared" si="0"/>
        <v>44693</v>
      </c>
      <c r="F32" s="262"/>
      <c r="G32" s="263"/>
      <c r="H32" s="29"/>
    </row>
    <row r="33" spans="1:9" ht="30" outlineLevel="1" x14ac:dyDescent="0.25">
      <c r="A33" s="35" t="s">
        <v>99</v>
      </c>
      <c r="B33" s="35" t="s">
        <v>107</v>
      </c>
      <c r="C33" s="35" t="s">
        <v>150</v>
      </c>
      <c r="D33" s="57">
        <v>0</v>
      </c>
      <c r="E33" s="59">
        <f t="shared" si="0"/>
        <v>44693</v>
      </c>
      <c r="F33" s="262"/>
      <c r="G33" s="263"/>
      <c r="H33" s="29"/>
    </row>
    <row r="34" spans="1:9" ht="22.15" customHeight="1" outlineLevel="1" x14ac:dyDescent="0.25">
      <c r="A34" s="35" t="s">
        <v>99</v>
      </c>
      <c r="B34" s="35" t="s">
        <v>99</v>
      </c>
      <c r="C34" s="35" t="s">
        <v>151</v>
      </c>
      <c r="D34" s="57">
        <v>90</v>
      </c>
      <c r="E34" s="59">
        <f t="shared" si="0"/>
        <v>44783</v>
      </c>
      <c r="F34" s="262"/>
      <c r="G34" s="263"/>
      <c r="H34" s="29"/>
    </row>
    <row r="35" spans="1:9" ht="21" customHeight="1" x14ac:dyDescent="0.25">
      <c r="A35" s="264" t="s">
        <v>152</v>
      </c>
      <c r="B35" s="265"/>
      <c r="C35" s="266"/>
      <c r="D35" s="62">
        <f>SUM(D23:D34)</f>
        <v>190</v>
      </c>
      <c r="E35" s="63"/>
      <c r="F35" s="64"/>
      <c r="G35" s="65"/>
      <c r="H35" s="29"/>
    </row>
    <row r="36" spans="1:9" ht="27.6" customHeight="1" x14ac:dyDescent="0.25">
      <c r="A36" s="261" t="s">
        <v>153</v>
      </c>
      <c r="B36" s="261"/>
      <c r="C36" s="261"/>
      <c r="D36" s="66" t="s">
        <v>154</v>
      </c>
      <c r="E36" s="67" t="s">
        <v>155</v>
      </c>
      <c r="F36" s="68" t="s">
        <v>156</v>
      </c>
      <c r="G36" s="68" t="s">
        <v>157</v>
      </c>
      <c r="H36" s="29"/>
    </row>
    <row r="37" spans="1:9" ht="25.15" customHeight="1" outlineLevel="1" x14ac:dyDescent="0.25">
      <c r="A37" s="35" t="s">
        <v>99</v>
      </c>
      <c r="B37" s="35" t="s">
        <v>99</v>
      </c>
      <c r="C37" s="35" t="s">
        <v>158</v>
      </c>
      <c r="D37" s="69">
        <v>0</v>
      </c>
      <c r="E37" s="50"/>
      <c r="F37" s="51" t="s">
        <v>159</v>
      </c>
      <c r="G37" s="70"/>
      <c r="H37" s="29"/>
    </row>
    <row r="38" spans="1:9" ht="30" outlineLevel="1" x14ac:dyDescent="0.25">
      <c r="A38" s="35" t="s">
        <v>99</v>
      </c>
      <c r="B38" s="35" t="s">
        <v>99</v>
      </c>
      <c r="C38" s="35" t="s">
        <v>160</v>
      </c>
      <c r="D38" s="69">
        <v>1</v>
      </c>
      <c r="E38" s="50" t="s">
        <v>161</v>
      </c>
      <c r="F38" s="51" t="s">
        <v>159</v>
      </c>
      <c r="G38" s="70"/>
      <c r="H38" s="29"/>
    </row>
    <row r="39" spans="1:9" ht="26.45" customHeight="1" outlineLevel="1" x14ac:dyDescent="0.25">
      <c r="A39" s="35" t="s">
        <v>104</v>
      </c>
      <c r="B39" s="35" t="s">
        <v>104</v>
      </c>
      <c r="C39" s="35" t="s">
        <v>162</v>
      </c>
      <c r="D39" s="69">
        <v>0</v>
      </c>
      <c r="E39" s="50" t="s">
        <v>163</v>
      </c>
      <c r="F39" s="54" t="s">
        <v>164</v>
      </c>
      <c r="G39" s="70"/>
      <c r="H39" s="29"/>
    </row>
    <row r="40" spans="1:9" ht="37.15" customHeight="1" outlineLevel="1" x14ac:dyDescent="0.25">
      <c r="A40" s="35" t="s">
        <v>104</v>
      </c>
      <c r="B40" s="35" t="s">
        <v>104</v>
      </c>
      <c r="C40" s="35" t="s">
        <v>165</v>
      </c>
      <c r="D40" s="69">
        <v>1</v>
      </c>
      <c r="E40" s="50" t="s">
        <v>166</v>
      </c>
      <c r="F40" s="54" t="s">
        <v>164</v>
      </c>
      <c r="G40" s="70"/>
      <c r="H40" s="71"/>
      <c r="I40" s="72"/>
    </row>
    <row r="41" spans="1:9" ht="31.15" customHeight="1" x14ac:dyDescent="0.25">
      <c r="A41" s="261" t="s">
        <v>167</v>
      </c>
      <c r="B41" s="261"/>
      <c r="C41" s="73" t="s">
        <v>168</v>
      </c>
      <c r="D41" s="57" t="s">
        <v>169</v>
      </c>
      <c r="E41" s="74" t="s">
        <v>170</v>
      </c>
      <c r="F41" s="75" t="s">
        <v>171</v>
      </c>
      <c r="G41" s="75" t="s">
        <v>172</v>
      </c>
      <c r="H41" s="76"/>
    </row>
    <row r="42" spans="1:9" ht="21.6" customHeight="1" x14ac:dyDescent="0.25">
      <c r="A42" s="258" t="s">
        <v>173</v>
      </c>
      <c r="B42" s="259"/>
      <c r="C42" s="260"/>
      <c r="D42" s="66"/>
      <c r="E42" s="77">
        <v>534972.45774335996</v>
      </c>
      <c r="F42" s="78">
        <f>E42*D8</f>
        <v>0</v>
      </c>
      <c r="G42" s="79" t="s">
        <v>174</v>
      </c>
      <c r="H42" s="76">
        <f>E42/$E$110</f>
        <v>0.58823529411764708</v>
      </c>
    </row>
    <row r="43" spans="1:9" ht="30" x14ac:dyDescent="0.25">
      <c r="A43" s="258" t="s">
        <v>175</v>
      </c>
      <c r="B43" s="259"/>
      <c r="C43" s="260"/>
      <c r="D43" s="66"/>
      <c r="E43" s="80" t="e">
        <f>SUM(E44:E53)</f>
        <v>#DIV/0!</v>
      </c>
      <c r="F43" s="79" t="e">
        <f>SUM(F44:F53)</f>
        <v>#DIV/0!</v>
      </c>
      <c r="G43" s="79" t="s">
        <v>176</v>
      </c>
      <c r="H43" s="76" t="e">
        <f>E43/$E$110</f>
        <v>#DIV/0!</v>
      </c>
    </row>
    <row r="44" spans="1:9" ht="21.6" customHeight="1" outlineLevel="1" x14ac:dyDescent="0.25">
      <c r="A44" s="35" t="s">
        <v>104</v>
      </c>
      <c r="B44" s="35" t="s">
        <v>142</v>
      </c>
      <c r="C44" s="36" t="s">
        <v>177</v>
      </c>
      <c r="D44" s="81" t="s">
        <v>178</v>
      </c>
      <c r="E44" s="77">
        <v>0</v>
      </c>
      <c r="F44" s="77">
        <f>E44*$D$8</f>
        <v>0</v>
      </c>
      <c r="G44" s="82"/>
      <c r="H44" s="29"/>
    </row>
    <row r="45" spans="1:9" ht="21.6" customHeight="1" outlineLevel="1" x14ac:dyDescent="0.25">
      <c r="A45" s="35" t="s">
        <v>104</v>
      </c>
      <c r="B45" s="35" t="s">
        <v>142</v>
      </c>
      <c r="C45" s="36" t="s">
        <v>179</v>
      </c>
      <c r="D45" s="81" t="s">
        <v>180</v>
      </c>
      <c r="E45" s="77">
        <v>1200</v>
      </c>
      <c r="F45" s="77">
        <f t="shared" ref="F45:F48" si="1">E45*$D$8</f>
        <v>0</v>
      </c>
      <c r="G45" s="83"/>
      <c r="H45" s="29"/>
    </row>
    <row r="46" spans="1:9" ht="21.6" customHeight="1" outlineLevel="1" x14ac:dyDescent="0.25">
      <c r="A46" s="35" t="s">
        <v>104</v>
      </c>
      <c r="B46" s="35" t="s">
        <v>142</v>
      </c>
      <c r="C46" s="36" t="s">
        <v>181</v>
      </c>
      <c r="D46" s="81" t="s">
        <v>178</v>
      </c>
      <c r="E46" s="77">
        <v>20000</v>
      </c>
      <c r="F46" s="77">
        <f t="shared" si="1"/>
        <v>0</v>
      </c>
      <c r="G46" s="83"/>
      <c r="H46" s="29"/>
    </row>
    <row r="47" spans="1:9" ht="21.6" customHeight="1" outlineLevel="1" x14ac:dyDescent="0.25">
      <c r="A47" s="35" t="s">
        <v>104</v>
      </c>
      <c r="B47" s="35" t="s">
        <v>142</v>
      </c>
      <c r="C47" s="36" t="s">
        <v>182</v>
      </c>
      <c r="D47" s="84">
        <v>1.5E-3</v>
      </c>
      <c r="E47" s="77">
        <f>D47*E42</f>
        <v>802.45868661503994</v>
      </c>
      <c r="F47" s="77">
        <f t="shared" si="1"/>
        <v>0</v>
      </c>
      <c r="G47" s="83"/>
      <c r="H47" s="29"/>
    </row>
    <row r="48" spans="1:9" ht="21.6" customHeight="1" outlineLevel="1" x14ac:dyDescent="0.25">
      <c r="A48" s="35" t="s">
        <v>104</v>
      </c>
      <c r="B48" s="35" t="s">
        <v>142</v>
      </c>
      <c r="C48" s="36" t="s">
        <v>183</v>
      </c>
      <c r="D48" s="81" t="s">
        <v>184</v>
      </c>
      <c r="E48" s="85" t="e">
        <f>G48/$D$8</f>
        <v>#DIV/0!</v>
      </c>
      <c r="F48" s="85" t="e">
        <f t="shared" si="1"/>
        <v>#DIV/0!</v>
      </c>
      <c r="G48" s="83"/>
      <c r="H48" s="29"/>
    </row>
    <row r="49" spans="1:8" ht="21.6" customHeight="1" outlineLevel="1" x14ac:dyDescent="0.25">
      <c r="A49" s="35" t="s">
        <v>104</v>
      </c>
      <c r="B49" s="35" t="s">
        <v>142</v>
      </c>
      <c r="C49" s="36" t="s">
        <v>185</v>
      </c>
      <c r="D49" s="81" t="s">
        <v>184</v>
      </c>
      <c r="E49" s="85" t="e">
        <f>F49/$D$8</f>
        <v>#DIV/0!</v>
      </c>
      <c r="F49" s="78">
        <v>30000</v>
      </c>
      <c r="G49" s="83"/>
      <c r="H49" s="29"/>
    </row>
    <row r="50" spans="1:8" ht="21.6" customHeight="1" outlineLevel="1" x14ac:dyDescent="0.25">
      <c r="A50" s="35" t="s">
        <v>104</v>
      </c>
      <c r="B50" s="35" t="s">
        <v>142</v>
      </c>
      <c r="C50" s="36" t="s">
        <v>186</v>
      </c>
      <c r="D50" s="86">
        <v>0</v>
      </c>
      <c r="E50" s="85" t="e">
        <f>F50/$D$8</f>
        <v>#DIV/0!</v>
      </c>
      <c r="F50" s="78">
        <v>100000</v>
      </c>
      <c r="G50" s="83"/>
      <c r="H50" s="29"/>
    </row>
    <row r="51" spans="1:8" ht="21.6" customHeight="1" outlineLevel="1" x14ac:dyDescent="0.25">
      <c r="A51" s="178" t="s">
        <v>104</v>
      </c>
      <c r="B51" s="35" t="s">
        <v>142</v>
      </c>
      <c r="C51" s="36" t="s">
        <v>187</v>
      </c>
      <c r="D51" s="81" t="s">
        <v>184</v>
      </c>
      <c r="E51" s="85" t="e">
        <f>F51/$D$8</f>
        <v>#DIV/0!</v>
      </c>
      <c r="F51" s="78">
        <f>25000</f>
        <v>25000</v>
      </c>
      <c r="G51" s="83"/>
      <c r="H51" s="29"/>
    </row>
    <row r="52" spans="1:8" ht="21.6" customHeight="1" outlineLevel="1" x14ac:dyDescent="0.25">
      <c r="A52" s="35" t="s">
        <v>99</v>
      </c>
      <c r="B52" s="178" t="s">
        <v>188</v>
      </c>
      <c r="C52" s="36" t="s">
        <v>189</v>
      </c>
      <c r="D52" s="81" t="s">
        <v>184</v>
      </c>
      <c r="E52" s="85" t="e">
        <f>F52/$D$8</f>
        <v>#DIV/0!</v>
      </c>
      <c r="F52" s="78">
        <v>26756.586900000002</v>
      </c>
      <c r="G52" s="83"/>
      <c r="H52" s="29"/>
    </row>
    <row r="53" spans="1:8" ht="21.6" customHeight="1" outlineLevel="1" x14ac:dyDescent="0.25">
      <c r="A53" s="35" t="s">
        <v>99</v>
      </c>
      <c r="B53" s="178" t="s">
        <v>188</v>
      </c>
      <c r="C53" s="36" t="s">
        <v>190</v>
      </c>
      <c r="D53" s="81" t="s">
        <v>184</v>
      </c>
      <c r="E53" s="85" t="e">
        <f>F53/$D$8</f>
        <v>#DIV/0!</v>
      </c>
      <c r="F53" s="78">
        <v>18000</v>
      </c>
      <c r="G53" s="83"/>
      <c r="H53" s="29"/>
    </row>
    <row r="54" spans="1:8" ht="28.9" customHeight="1" x14ac:dyDescent="0.25">
      <c r="A54" s="258" t="s">
        <v>191</v>
      </c>
      <c r="B54" s="259"/>
      <c r="C54" s="260"/>
      <c r="D54" s="87"/>
      <c r="E54" s="88" t="e">
        <f>SUM(E55:E59)</f>
        <v>#DIV/0!</v>
      </c>
      <c r="F54" s="89">
        <f>SUM(F55:F59)</f>
        <v>1076500</v>
      </c>
      <c r="G54" s="79" t="s">
        <v>192</v>
      </c>
      <c r="H54" s="76" t="e">
        <f>E54/$E$110</f>
        <v>#DIV/0!</v>
      </c>
    </row>
    <row r="55" spans="1:8" ht="21.6" customHeight="1" outlineLevel="1" x14ac:dyDescent="0.25">
      <c r="A55" s="35" t="s">
        <v>104</v>
      </c>
      <c r="B55" s="35" t="s">
        <v>142</v>
      </c>
      <c r="C55" s="36" t="s">
        <v>193</v>
      </c>
      <c r="D55" s="81"/>
      <c r="E55" s="90" t="e">
        <f>F55/$D$8</f>
        <v>#DIV/0!</v>
      </c>
      <c r="F55" s="78">
        <v>30000</v>
      </c>
      <c r="G55" s="83"/>
      <c r="H55" s="29"/>
    </row>
    <row r="56" spans="1:8" ht="21.6" customHeight="1" outlineLevel="1" x14ac:dyDescent="0.25">
      <c r="A56" s="35" t="s">
        <v>104</v>
      </c>
      <c r="B56" s="35" t="s">
        <v>142</v>
      </c>
      <c r="C56" s="36" t="s">
        <v>194</v>
      </c>
      <c r="D56" s="81"/>
      <c r="E56" s="90" t="e">
        <f>F56/$D$8</f>
        <v>#DIV/0!</v>
      </c>
      <c r="F56" s="78">
        <v>20000</v>
      </c>
      <c r="G56" s="83"/>
      <c r="H56" s="29"/>
    </row>
    <row r="57" spans="1:8" ht="21.6" customHeight="1" outlineLevel="1" x14ac:dyDescent="0.25">
      <c r="A57" s="35" t="s">
        <v>104</v>
      </c>
      <c r="B57" s="35" t="s">
        <v>142</v>
      </c>
      <c r="C57" s="36" t="s">
        <v>195</v>
      </c>
      <c r="D57" s="81"/>
      <c r="E57" s="90" t="e">
        <f>F57/$D$8</f>
        <v>#DIV/0!</v>
      </c>
      <c r="F57" s="78">
        <v>25000</v>
      </c>
      <c r="G57" s="83"/>
      <c r="H57" s="29"/>
    </row>
    <row r="58" spans="1:8" ht="21.6" customHeight="1" outlineLevel="1" x14ac:dyDescent="0.25">
      <c r="A58" s="35" t="s">
        <v>104</v>
      </c>
      <c r="B58" s="35" t="s">
        <v>196</v>
      </c>
      <c r="C58" s="36" t="s">
        <v>197</v>
      </c>
      <c r="D58" s="81"/>
      <c r="E58" s="90" t="e">
        <f>F58/$D$8</f>
        <v>#DIV/0!</v>
      </c>
      <c r="F58" s="78">
        <v>1500</v>
      </c>
      <c r="G58" s="83"/>
      <c r="H58" s="29"/>
    </row>
    <row r="59" spans="1:8" ht="21.6" customHeight="1" outlineLevel="1" x14ac:dyDescent="0.25">
      <c r="A59" s="35" t="s">
        <v>104</v>
      </c>
      <c r="B59" s="35" t="s">
        <v>142</v>
      </c>
      <c r="C59" s="36" t="s">
        <v>198</v>
      </c>
      <c r="D59" s="81"/>
      <c r="E59" s="90" t="e">
        <f>F59/$D$8</f>
        <v>#DIV/0!</v>
      </c>
      <c r="F59" s="78">
        <v>1000000</v>
      </c>
      <c r="G59" s="83"/>
      <c r="H59" s="29"/>
    </row>
    <row r="60" spans="1:8" ht="27" customHeight="1" x14ac:dyDescent="0.25">
      <c r="A60" s="261" t="s">
        <v>199</v>
      </c>
      <c r="B60" s="261"/>
      <c r="C60" s="261"/>
      <c r="D60" s="91"/>
      <c r="E60" s="92" t="e">
        <f>SUM(E61:E66)</f>
        <v>#DIV/0!</v>
      </c>
      <c r="F60" s="89" t="e">
        <f>SUM(F61:F66)</f>
        <v>#DIV/0!</v>
      </c>
      <c r="G60" s="89"/>
      <c r="H60" s="76" t="e">
        <f>E60/$E$110</f>
        <v>#DIV/0!</v>
      </c>
    </row>
    <row r="61" spans="1:8" ht="21.6" customHeight="1" outlineLevel="1" x14ac:dyDescent="0.25">
      <c r="A61" s="35" t="s">
        <v>99</v>
      </c>
      <c r="B61" s="35" t="s">
        <v>107</v>
      </c>
      <c r="C61" s="36" t="s">
        <v>200</v>
      </c>
      <c r="D61" s="84">
        <v>1.4999999999999999E-2</v>
      </c>
      <c r="E61" s="93">
        <f>D61*E42</f>
        <v>8024.5868661503991</v>
      </c>
      <c r="F61" s="53">
        <f>E61*$D$8</f>
        <v>0</v>
      </c>
      <c r="G61" s="54"/>
      <c r="H61" s="29"/>
    </row>
    <row r="62" spans="1:8" ht="21.6" customHeight="1" outlineLevel="1" x14ac:dyDescent="0.25">
      <c r="A62" s="35" t="s">
        <v>99</v>
      </c>
      <c r="B62" s="35" t="s">
        <v>107</v>
      </c>
      <c r="C62" s="36" t="s">
        <v>201</v>
      </c>
      <c r="D62" s="94"/>
      <c r="E62" s="93"/>
      <c r="F62" s="53"/>
      <c r="G62" s="54"/>
      <c r="H62" s="29"/>
    </row>
    <row r="63" spans="1:8" ht="21.6" customHeight="1" outlineLevel="1" x14ac:dyDescent="0.25">
      <c r="A63" s="35" t="s">
        <v>99</v>
      </c>
      <c r="B63" s="35" t="s">
        <v>107</v>
      </c>
      <c r="C63" s="36" t="s">
        <v>202</v>
      </c>
      <c r="D63" s="84">
        <v>1.4E-3</v>
      </c>
      <c r="E63" s="93">
        <f>D63*E42</f>
        <v>748.96144084070397</v>
      </c>
      <c r="F63" s="53">
        <f>E63*$D$8</f>
        <v>0</v>
      </c>
      <c r="G63" s="54"/>
      <c r="H63" s="29"/>
    </row>
    <row r="64" spans="1:8" ht="21.6" customHeight="1" outlineLevel="1" x14ac:dyDescent="0.25">
      <c r="A64" s="35" t="s">
        <v>99</v>
      </c>
      <c r="B64" s="35" t="s">
        <v>107</v>
      </c>
      <c r="C64" s="36" t="s">
        <v>203</v>
      </c>
      <c r="D64" s="84">
        <v>4.4999999999999997E-3</v>
      </c>
      <c r="E64" s="93">
        <f>D64*$D$68*E42*SUM($D$27:$D$34)/365</f>
        <v>126.96435384114673</v>
      </c>
      <c r="F64" s="53">
        <f>E64*$D$8</f>
        <v>0</v>
      </c>
      <c r="G64" s="54"/>
      <c r="H64" s="29"/>
    </row>
    <row r="65" spans="1:8" outlineLevel="1" x14ac:dyDescent="0.25">
      <c r="A65" s="35" t="s">
        <v>99</v>
      </c>
      <c r="B65" s="35" t="s">
        <v>107</v>
      </c>
      <c r="C65" s="36" t="s">
        <v>204</v>
      </c>
      <c r="D65" s="69">
        <v>0.04</v>
      </c>
      <c r="E65" s="90" t="e">
        <f>D65*(E42+E43)*SUM($D$26:$D$34)/365</f>
        <v>#DIV/0!</v>
      </c>
      <c r="F65" s="53" t="e">
        <f>E65*$D$8</f>
        <v>#DIV/0!</v>
      </c>
      <c r="G65" s="82"/>
      <c r="H65" s="29"/>
    </row>
    <row r="66" spans="1:8" outlineLevel="1" x14ac:dyDescent="0.25">
      <c r="A66" s="35" t="s">
        <v>99</v>
      </c>
      <c r="B66" s="35" t="s">
        <v>107</v>
      </c>
      <c r="C66" s="36" t="s">
        <v>205</v>
      </c>
      <c r="D66" s="69">
        <v>0.02</v>
      </c>
      <c r="E66" s="90" t="e">
        <f>D66*(E42+E43)*SUM($D$26:$D$34)/365</f>
        <v>#DIV/0!</v>
      </c>
      <c r="F66" s="53" t="e">
        <f>E66*$D$8</f>
        <v>#DIV/0!</v>
      </c>
      <c r="G66" s="82"/>
      <c r="H66" s="29"/>
    </row>
    <row r="67" spans="1:8" ht="32.450000000000003" customHeight="1" x14ac:dyDescent="0.25">
      <c r="A67" s="261" t="s">
        <v>206</v>
      </c>
      <c r="B67" s="261"/>
      <c r="C67" s="261"/>
      <c r="D67" s="95">
        <v>0.2</v>
      </c>
      <c r="E67" s="88" t="e">
        <f>(E42+E43)*D67</f>
        <v>#DIV/0!</v>
      </c>
      <c r="F67" s="79" t="e">
        <f>(F42+F43)*D67</f>
        <v>#DIV/0!</v>
      </c>
      <c r="G67" s="79"/>
      <c r="H67" s="76" t="e">
        <f>E67/$E$110</f>
        <v>#DIV/0!</v>
      </c>
    </row>
    <row r="68" spans="1:8" ht="26.45" customHeight="1" x14ac:dyDescent="0.25">
      <c r="A68" s="261" t="s">
        <v>207</v>
      </c>
      <c r="B68" s="261"/>
      <c r="C68" s="261"/>
      <c r="D68" s="86">
        <v>0.11</v>
      </c>
      <c r="E68" s="88" t="e">
        <f>SUM(E69:E79)</f>
        <v>#DIV/0!</v>
      </c>
      <c r="F68" s="79" t="e">
        <f>SUM(F69:F79)</f>
        <v>#DIV/0!</v>
      </c>
      <c r="G68" s="79"/>
      <c r="H68" s="76" t="e">
        <f>E68/$E$110</f>
        <v>#DIV/0!</v>
      </c>
    </row>
    <row r="69" spans="1:8" ht="21.6" customHeight="1" outlineLevel="1" x14ac:dyDescent="0.25">
      <c r="A69" s="35" t="s">
        <v>99</v>
      </c>
      <c r="B69" s="35" t="s">
        <v>107</v>
      </c>
      <c r="C69" s="36" t="s">
        <v>208</v>
      </c>
      <c r="D69" s="69">
        <v>0.3</v>
      </c>
      <c r="E69" s="93">
        <f>D69*$D$68*E42*SUM($D$26:$D$34)/365</f>
        <v>8706.1271205357752</v>
      </c>
      <c r="F69" s="53">
        <f>E69*$D$8</f>
        <v>0</v>
      </c>
      <c r="G69" s="54"/>
      <c r="H69" s="29"/>
    </row>
    <row r="70" spans="1:8" ht="36" customHeight="1" outlineLevel="1" x14ac:dyDescent="0.25">
      <c r="A70" s="35" t="s">
        <v>99</v>
      </c>
      <c r="B70" s="35" t="s">
        <v>107</v>
      </c>
      <c r="C70" s="36" t="s">
        <v>150</v>
      </c>
      <c r="D70" s="69">
        <v>0.7</v>
      </c>
      <c r="E70" s="93">
        <f>D70*$D$68*E42*SUM($D$34-15)/365</f>
        <v>8464.2902560764469</v>
      </c>
      <c r="F70" s="53">
        <f t="shared" ref="F70:F79" si="2">E70*$D$8</f>
        <v>0</v>
      </c>
      <c r="G70" s="54"/>
      <c r="H70" s="29"/>
    </row>
    <row r="71" spans="1:8" ht="21.6" customHeight="1" outlineLevel="1" x14ac:dyDescent="0.25">
      <c r="A71" s="35" t="s">
        <v>99</v>
      </c>
      <c r="B71" s="35" t="s">
        <v>107</v>
      </c>
      <c r="C71" s="36" t="s">
        <v>209</v>
      </c>
      <c r="D71" s="96"/>
      <c r="E71" s="93">
        <f>$D$68*SUM(E44:E47)*SUM($D$29:$D$34)/365</f>
        <v>755.92008747986995</v>
      </c>
      <c r="F71" s="53">
        <f t="shared" si="2"/>
        <v>0</v>
      </c>
      <c r="G71" s="54"/>
      <c r="H71" s="29"/>
    </row>
    <row r="72" spans="1:8" ht="21.6" customHeight="1" outlineLevel="1" x14ac:dyDescent="0.25">
      <c r="A72" s="35" t="s">
        <v>99</v>
      </c>
      <c r="B72" s="35" t="s">
        <v>107</v>
      </c>
      <c r="C72" s="36" t="s">
        <v>210</v>
      </c>
      <c r="D72" s="96"/>
      <c r="E72" s="93" t="e">
        <f>$D$68*SUM(E51:E53)*SUM($D$32:$D$34)/365</f>
        <v>#DIV/0!</v>
      </c>
      <c r="F72" s="53" t="e">
        <f t="shared" si="2"/>
        <v>#DIV/0!</v>
      </c>
      <c r="G72" s="54"/>
      <c r="H72" s="29"/>
    </row>
    <row r="73" spans="1:8" ht="21.6" customHeight="1" outlineLevel="1" x14ac:dyDescent="0.25">
      <c r="A73" s="35" t="s">
        <v>99</v>
      </c>
      <c r="B73" s="35" t="s">
        <v>107</v>
      </c>
      <c r="C73" s="36" t="s">
        <v>211</v>
      </c>
      <c r="D73" s="96"/>
      <c r="E73" s="93" t="e">
        <f>$D$68*SUM(E48:E50)*SUM($D$30:$D$34)/365</f>
        <v>#DIV/0!</v>
      </c>
      <c r="F73" s="53" t="e">
        <f t="shared" si="2"/>
        <v>#DIV/0!</v>
      </c>
      <c r="G73" s="54"/>
      <c r="H73" s="29"/>
    </row>
    <row r="74" spans="1:8" ht="21.6" customHeight="1" outlineLevel="1" x14ac:dyDescent="0.25">
      <c r="A74" s="35" t="s">
        <v>99</v>
      </c>
      <c r="B74" s="35" t="s">
        <v>107</v>
      </c>
      <c r="C74" s="36" t="s">
        <v>212</v>
      </c>
      <c r="D74" s="96"/>
      <c r="E74" s="93" t="e">
        <f>$D$68*E67*SUM($D$30:$D$34)/365</f>
        <v>#DIV/0!</v>
      </c>
      <c r="F74" s="53" t="e">
        <f t="shared" si="2"/>
        <v>#DIV/0!</v>
      </c>
      <c r="G74" s="54"/>
      <c r="H74" s="29"/>
    </row>
    <row r="75" spans="1:8" ht="21.6" customHeight="1" outlineLevel="1" x14ac:dyDescent="0.25">
      <c r="A75" s="35" t="s">
        <v>99</v>
      </c>
      <c r="B75" s="35" t="s">
        <v>107</v>
      </c>
      <c r="C75" s="36" t="s">
        <v>213</v>
      </c>
      <c r="D75" s="96"/>
      <c r="E75" s="93">
        <f>$D$68*SUM(E61:E62)*SUM($D$27:$D$34)/365</f>
        <v>423.21451280382246</v>
      </c>
      <c r="F75" s="53">
        <f t="shared" si="2"/>
        <v>0</v>
      </c>
      <c r="G75" s="54"/>
      <c r="H75" s="29"/>
    </row>
    <row r="76" spans="1:8" ht="21.6" customHeight="1" outlineLevel="1" x14ac:dyDescent="0.25">
      <c r="A76" s="35" t="s">
        <v>99</v>
      </c>
      <c r="B76" s="35" t="s">
        <v>107</v>
      </c>
      <c r="C76" s="36" t="s">
        <v>214</v>
      </c>
      <c r="D76" s="96"/>
      <c r="E76" s="93">
        <f>$D$68*E63*SUM($D$27:$D$34)/365</f>
        <v>39.500021195023429</v>
      </c>
      <c r="F76" s="53">
        <f t="shared" si="2"/>
        <v>0</v>
      </c>
      <c r="G76" s="54"/>
      <c r="H76" s="29"/>
    </row>
    <row r="77" spans="1:8" ht="21.6" customHeight="1" outlineLevel="1" x14ac:dyDescent="0.25">
      <c r="A77" s="35" t="s">
        <v>99</v>
      </c>
      <c r="B77" s="35" t="s">
        <v>107</v>
      </c>
      <c r="C77" s="36" t="s">
        <v>203</v>
      </c>
      <c r="D77" s="96"/>
      <c r="E77" s="93">
        <f>$D$68*E64*SUM($D$27:$D$34)/365</f>
        <v>6.696065236827601</v>
      </c>
      <c r="F77" s="53">
        <f t="shared" si="2"/>
        <v>0</v>
      </c>
      <c r="G77" s="54"/>
      <c r="H77" s="29"/>
    </row>
    <row r="78" spans="1:8" ht="21.6" customHeight="1" outlineLevel="1" x14ac:dyDescent="0.25">
      <c r="A78" s="35" t="s">
        <v>99</v>
      </c>
      <c r="B78" s="35" t="s">
        <v>107</v>
      </c>
      <c r="C78" s="36" t="s">
        <v>205</v>
      </c>
      <c r="D78" s="96"/>
      <c r="E78" s="93" t="e">
        <f>E66*D68*SUM($D$26:$D$34)/365</f>
        <v>#DIV/0!</v>
      </c>
      <c r="F78" s="53" t="e">
        <f t="shared" si="2"/>
        <v>#DIV/0!</v>
      </c>
      <c r="G78" s="54"/>
      <c r="H78" s="29"/>
    </row>
    <row r="79" spans="1:8" ht="21.6" customHeight="1" outlineLevel="1" x14ac:dyDescent="0.25">
      <c r="A79" s="35" t="s">
        <v>99</v>
      </c>
      <c r="B79" s="35" t="s">
        <v>107</v>
      </c>
      <c r="C79" s="36" t="s">
        <v>204</v>
      </c>
      <c r="D79" s="96"/>
      <c r="E79" s="93" t="e">
        <f>E65*D68*SUM($D$26:$D$34)/365</f>
        <v>#DIV/0!</v>
      </c>
      <c r="F79" s="53" t="e">
        <f t="shared" si="2"/>
        <v>#DIV/0!</v>
      </c>
      <c r="G79" s="54"/>
      <c r="H79" s="29"/>
    </row>
    <row r="80" spans="1:8" ht="27" customHeight="1" x14ac:dyDescent="0.25">
      <c r="A80" s="261" t="s">
        <v>215</v>
      </c>
      <c r="B80" s="261"/>
      <c r="C80" s="261"/>
      <c r="D80" s="63"/>
      <c r="E80" s="88">
        <f>SUM(E81:E83)</f>
        <v>26000</v>
      </c>
      <c r="F80" s="79">
        <f>SUM(F81:F83)</f>
        <v>0</v>
      </c>
      <c r="G80" s="64"/>
      <c r="H80" s="76">
        <f>E80/$E$110</f>
        <v>2.8588607554813232E-2</v>
      </c>
    </row>
    <row r="81" spans="1:8" ht="21.6" customHeight="1" outlineLevel="1" x14ac:dyDescent="0.25">
      <c r="A81" s="35" t="s">
        <v>104</v>
      </c>
      <c r="B81" s="35" t="s">
        <v>104</v>
      </c>
      <c r="C81" s="36" t="s">
        <v>216</v>
      </c>
      <c r="D81" s="81"/>
      <c r="E81" s="77">
        <v>20000</v>
      </c>
      <c r="F81" s="82">
        <f t="shared" ref="F81:F83" si="3">E81*$D$8</f>
        <v>0</v>
      </c>
      <c r="G81" s="54"/>
      <c r="H81" s="76"/>
    </row>
    <row r="82" spans="1:8" ht="21.6" customHeight="1" outlineLevel="1" x14ac:dyDescent="0.25">
      <c r="A82" s="35" t="s">
        <v>104</v>
      </c>
      <c r="B82" s="35" t="s">
        <v>104</v>
      </c>
      <c r="C82" s="36" t="s">
        <v>217</v>
      </c>
      <c r="D82" s="81"/>
      <c r="E82" s="77">
        <v>5000</v>
      </c>
      <c r="F82" s="82">
        <f t="shared" si="3"/>
        <v>0</v>
      </c>
      <c r="G82" s="54"/>
      <c r="H82" s="76"/>
    </row>
    <row r="83" spans="1:8" ht="21.6" customHeight="1" outlineLevel="1" x14ac:dyDescent="0.25">
      <c r="A83" s="35" t="s">
        <v>104</v>
      </c>
      <c r="B83" s="35" t="s">
        <v>104</v>
      </c>
      <c r="C83" s="36" t="s">
        <v>218</v>
      </c>
      <c r="D83" s="81"/>
      <c r="E83" s="77">
        <v>1000</v>
      </c>
      <c r="F83" s="82">
        <f t="shared" si="3"/>
        <v>0</v>
      </c>
      <c r="G83" s="54"/>
      <c r="H83" s="76"/>
    </row>
    <row r="84" spans="1:8" ht="32.450000000000003" customHeight="1" x14ac:dyDescent="0.25">
      <c r="A84" s="258" t="s">
        <v>219</v>
      </c>
      <c r="B84" s="259"/>
      <c r="C84" s="260"/>
      <c r="D84" s="63"/>
      <c r="E84" s="88" t="e">
        <f>SUM(E85:E87)</f>
        <v>#DIV/0!</v>
      </c>
      <c r="F84" s="79">
        <f>SUM(F85:F87)</f>
        <v>78120</v>
      </c>
      <c r="G84" s="79" t="s">
        <v>220</v>
      </c>
      <c r="H84" s="76" t="e">
        <f>E84/$E$110</f>
        <v>#DIV/0!</v>
      </c>
    </row>
    <row r="85" spans="1:8" ht="21.6" customHeight="1" outlineLevel="1" x14ac:dyDescent="0.25">
      <c r="A85" s="35" t="s">
        <v>99</v>
      </c>
      <c r="B85" s="35" t="s">
        <v>221</v>
      </c>
      <c r="C85" s="36" t="s">
        <v>222</v>
      </c>
      <c r="D85" s="57">
        <v>0.5</v>
      </c>
      <c r="E85" s="90" t="e">
        <f>F85/$D$8</f>
        <v>#DIV/0!</v>
      </c>
      <c r="F85" s="54">
        <f>G85*D85</f>
        <v>78120</v>
      </c>
      <c r="G85" s="51">
        <f>120000*1.302</f>
        <v>156240</v>
      </c>
      <c r="H85" s="76"/>
    </row>
    <row r="86" spans="1:8" ht="21.6" customHeight="1" outlineLevel="1" x14ac:dyDescent="0.25">
      <c r="A86" s="35" t="s">
        <v>99</v>
      </c>
      <c r="B86" s="35" t="s">
        <v>221</v>
      </c>
      <c r="C86" s="36" t="s">
        <v>223</v>
      </c>
      <c r="D86" s="57">
        <v>0</v>
      </c>
      <c r="E86" s="90" t="e">
        <f>F86/$D$8</f>
        <v>#DIV/0!</v>
      </c>
      <c r="F86" s="54">
        <f>G86*D86</f>
        <v>0</v>
      </c>
      <c r="G86" s="51">
        <f>120000*1.302</f>
        <v>156240</v>
      </c>
      <c r="H86" s="76"/>
    </row>
    <row r="87" spans="1:8" ht="21.6" customHeight="1" outlineLevel="1" x14ac:dyDescent="0.25">
      <c r="A87" s="35" t="s">
        <v>99</v>
      </c>
      <c r="B87" s="35" t="s">
        <v>221</v>
      </c>
      <c r="C87" s="36" t="s">
        <v>224</v>
      </c>
      <c r="D87" s="57">
        <v>0</v>
      </c>
      <c r="E87" s="90" t="e">
        <f>F87/$D$8</f>
        <v>#DIV/0!</v>
      </c>
      <c r="F87" s="54">
        <f>G87*D87</f>
        <v>0</v>
      </c>
      <c r="G87" s="51">
        <f>120000*1.302</f>
        <v>156240</v>
      </c>
      <c r="H87" s="76"/>
    </row>
    <row r="88" spans="1:8" ht="39" customHeight="1" x14ac:dyDescent="0.25">
      <c r="A88" s="258" t="s">
        <v>348</v>
      </c>
      <c r="B88" s="259"/>
      <c r="C88" s="260"/>
      <c r="D88" s="63"/>
      <c r="E88" s="88" t="e">
        <f>SUM(E89:E91)</f>
        <v>#DIV/0!</v>
      </c>
      <c r="F88" s="79">
        <f>SUM(F89:F91)</f>
        <v>0</v>
      </c>
      <c r="G88" s="64"/>
      <c r="H88" s="76" t="e">
        <f>E88/$E$110</f>
        <v>#DIV/0!</v>
      </c>
    </row>
    <row r="89" spans="1:8" ht="21.6" customHeight="1" outlineLevel="1" x14ac:dyDescent="0.25">
      <c r="A89" s="177" t="s">
        <v>104</v>
      </c>
      <c r="B89" s="178" t="s">
        <v>347</v>
      </c>
      <c r="C89" s="36" t="s">
        <v>225</v>
      </c>
      <c r="D89" s="81"/>
      <c r="E89" s="90" t="e">
        <f>F89/$D$8</f>
        <v>#DIV/0!</v>
      </c>
      <c r="F89" s="78">
        <f>G110*D8</f>
        <v>0</v>
      </c>
      <c r="G89" s="54"/>
      <c r="H89" s="29"/>
    </row>
    <row r="90" spans="1:8" ht="21.6" customHeight="1" outlineLevel="1" x14ac:dyDescent="0.25">
      <c r="A90" s="177" t="s">
        <v>104</v>
      </c>
      <c r="B90" s="178" t="s">
        <v>347</v>
      </c>
      <c r="C90" s="36" t="s">
        <v>226</v>
      </c>
      <c r="D90" s="81"/>
      <c r="E90" s="90"/>
      <c r="F90" s="82"/>
      <c r="G90" s="54"/>
      <c r="H90" s="29"/>
    </row>
    <row r="91" spans="1:8" ht="21.6" customHeight="1" outlineLevel="1" x14ac:dyDescent="0.25">
      <c r="A91" s="177" t="s">
        <v>104</v>
      </c>
      <c r="B91" s="178" t="s">
        <v>347</v>
      </c>
      <c r="C91" s="36" t="s">
        <v>227</v>
      </c>
      <c r="D91" s="81"/>
      <c r="E91" s="90"/>
      <c r="F91" s="82"/>
      <c r="G91" s="54"/>
      <c r="H91" s="29"/>
    </row>
    <row r="92" spans="1:8" ht="26.45" customHeight="1" x14ac:dyDescent="0.25">
      <c r="A92" s="258" t="s">
        <v>228</v>
      </c>
      <c r="B92" s="259"/>
      <c r="C92" s="260"/>
      <c r="D92" s="63"/>
      <c r="E92" s="88" t="e">
        <f>SUM(E93:E96)</f>
        <v>#DIV/0!</v>
      </c>
      <c r="F92" s="88">
        <f>SUM(F93:F96)</f>
        <v>300000</v>
      </c>
      <c r="G92" s="64"/>
      <c r="H92" s="76" t="e">
        <f>E92/$E$110</f>
        <v>#DIV/0!</v>
      </c>
    </row>
    <row r="93" spans="1:8" ht="21.6" customHeight="1" outlineLevel="1" x14ac:dyDescent="0.25">
      <c r="A93" s="35" t="s">
        <v>104</v>
      </c>
      <c r="B93" s="35" t="s">
        <v>146</v>
      </c>
      <c r="C93" s="36" t="s">
        <v>229</v>
      </c>
      <c r="D93" s="81"/>
      <c r="E93" s="90" t="e">
        <f>F93/$D$8</f>
        <v>#DIV/0!</v>
      </c>
      <c r="F93" s="78">
        <v>100000</v>
      </c>
      <c r="G93" s="81"/>
      <c r="H93" s="76"/>
    </row>
    <row r="94" spans="1:8" ht="21.6" customHeight="1" outlineLevel="1" x14ac:dyDescent="0.25">
      <c r="A94" s="35" t="s">
        <v>104</v>
      </c>
      <c r="B94" s="35" t="s">
        <v>146</v>
      </c>
      <c r="C94" s="36" t="s">
        <v>230</v>
      </c>
      <c r="D94" s="81"/>
      <c r="E94" s="90" t="e">
        <f>F94/$D$8</f>
        <v>#DIV/0!</v>
      </c>
      <c r="F94" s="78">
        <v>200000</v>
      </c>
      <c r="G94" s="81"/>
      <c r="H94" s="76"/>
    </row>
    <row r="95" spans="1:8" ht="21.6" customHeight="1" outlineLevel="1" x14ac:dyDescent="0.25">
      <c r="A95" s="35" t="s">
        <v>104</v>
      </c>
      <c r="B95" s="35" t="s">
        <v>146</v>
      </c>
      <c r="C95" s="36"/>
      <c r="D95" s="81"/>
      <c r="E95" s="81"/>
      <c r="F95" s="81"/>
      <c r="G95" s="81"/>
      <c r="H95" s="76"/>
    </row>
    <row r="96" spans="1:8" ht="21.6" customHeight="1" outlineLevel="1" x14ac:dyDescent="0.25">
      <c r="A96" s="35" t="s">
        <v>104</v>
      </c>
      <c r="B96" s="35" t="s">
        <v>146</v>
      </c>
      <c r="C96" s="36"/>
      <c r="D96" s="81"/>
      <c r="E96" s="90"/>
      <c r="F96" s="82"/>
      <c r="G96" s="54"/>
      <c r="H96" s="29"/>
    </row>
    <row r="97" spans="1:8" ht="28.9" customHeight="1" x14ac:dyDescent="0.25">
      <c r="A97" s="258" t="s">
        <v>231</v>
      </c>
      <c r="B97" s="259"/>
      <c r="C97" s="260"/>
      <c r="D97" s="63"/>
      <c r="E97" s="88">
        <f>SUM(E98:E101)</f>
        <v>76748.622887167992</v>
      </c>
      <c r="F97" s="79">
        <f>SUM(F98:F101)</f>
        <v>0</v>
      </c>
      <c r="G97" s="79" t="s">
        <v>232</v>
      </c>
      <c r="H97" s="76">
        <f>E97/$E$110</f>
        <v>8.4389856157446264E-2</v>
      </c>
    </row>
    <row r="98" spans="1:8" ht="21.6" customHeight="1" outlineLevel="1" x14ac:dyDescent="0.25">
      <c r="A98" s="35" t="s">
        <v>104</v>
      </c>
      <c r="B98" s="35" t="s">
        <v>104</v>
      </c>
      <c r="C98" s="179" t="s">
        <v>350</v>
      </c>
      <c r="D98" s="97">
        <v>0.05</v>
      </c>
      <c r="E98" s="90">
        <f>D98*E42</f>
        <v>26748.622887168</v>
      </c>
      <c r="F98" s="82">
        <f>E98*$D$8</f>
        <v>0</v>
      </c>
      <c r="G98" s="181" t="s">
        <v>350</v>
      </c>
      <c r="H98" s="29"/>
    </row>
    <row r="99" spans="1:8" ht="21.6" customHeight="1" outlineLevel="1" x14ac:dyDescent="0.25">
      <c r="A99" s="35" t="s">
        <v>104</v>
      </c>
      <c r="B99" s="35" t="s">
        <v>104</v>
      </c>
      <c r="C99" s="36" t="s">
        <v>233</v>
      </c>
      <c r="D99" s="81"/>
      <c r="E99" s="98">
        <v>20000</v>
      </c>
      <c r="F99" s="82">
        <f>E99*$D$8</f>
        <v>0</v>
      </c>
      <c r="G99" s="54"/>
      <c r="H99" s="29"/>
    </row>
    <row r="100" spans="1:8" ht="32.450000000000003" customHeight="1" outlineLevel="1" x14ac:dyDescent="0.25">
      <c r="A100" s="35" t="s">
        <v>104</v>
      </c>
      <c r="B100" s="35" t="s">
        <v>104</v>
      </c>
      <c r="C100" s="36" t="s">
        <v>234</v>
      </c>
      <c r="D100" s="81"/>
      <c r="E100" s="98">
        <v>20000</v>
      </c>
      <c r="F100" s="82">
        <f t="shared" ref="F100:F101" si="4">E100*$D$8</f>
        <v>0</v>
      </c>
      <c r="G100" s="54" t="s">
        <v>235</v>
      </c>
      <c r="H100" s="29"/>
    </row>
    <row r="101" spans="1:8" ht="21.6" customHeight="1" outlineLevel="1" x14ac:dyDescent="0.25">
      <c r="A101" s="35" t="s">
        <v>104</v>
      </c>
      <c r="B101" s="35" t="s">
        <v>104</v>
      </c>
      <c r="C101" s="36" t="s">
        <v>236</v>
      </c>
      <c r="D101" s="81"/>
      <c r="E101" s="98">
        <v>10000</v>
      </c>
      <c r="F101" s="82">
        <f t="shared" si="4"/>
        <v>0</v>
      </c>
      <c r="G101" s="54" t="s">
        <v>235</v>
      </c>
      <c r="H101" s="29"/>
    </row>
    <row r="102" spans="1:8" ht="28.9" customHeight="1" x14ac:dyDescent="0.25">
      <c r="A102" s="258" t="s">
        <v>237</v>
      </c>
      <c r="B102" s="259"/>
      <c r="C102" s="260"/>
      <c r="D102" s="63"/>
      <c r="E102" s="88" t="e">
        <f>SUM(E103:E105)</f>
        <v>#DIV/0!</v>
      </c>
      <c r="F102" s="79">
        <f>SUM(F103:F105)</f>
        <v>240000</v>
      </c>
      <c r="G102" s="99" t="s">
        <v>238</v>
      </c>
      <c r="H102" s="76" t="e">
        <f>E102/$E$110</f>
        <v>#DIV/0!</v>
      </c>
    </row>
    <row r="103" spans="1:8" ht="21.6" customHeight="1" outlineLevel="1" x14ac:dyDescent="0.25">
      <c r="A103" s="35" t="s">
        <v>99</v>
      </c>
      <c r="B103" s="35" t="s">
        <v>104</v>
      </c>
      <c r="C103" s="36" t="s">
        <v>239</v>
      </c>
      <c r="D103" s="81"/>
      <c r="E103" s="90" t="e">
        <f>F103/D8</f>
        <v>#DIV/0!</v>
      </c>
      <c r="F103" s="78">
        <f>4*60000</f>
        <v>240000</v>
      </c>
      <c r="G103" s="54" t="s">
        <v>240</v>
      </c>
      <c r="H103" s="29"/>
    </row>
    <row r="104" spans="1:8" ht="21.6" customHeight="1" outlineLevel="1" x14ac:dyDescent="0.25">
      <c r="A104" s="35" t="s">
        <v>99</v>
      </c>
      <c r="B104" s="35" t="s">
        <v>241</v>
      </c>
      <c r="C104" s="36" t="s">
        <v>242</v>
      </c>
      <c r="D104" s="69">
        <v>0.05</v>
      </c>
      <c r="E104" s="90">
        <f>E110*D104</f>
        <v>45472.6589081856</v>
      </c>
      <c r="F104" s="78">
        <f>F110*D104</f>
        <v>0</v>
      </c>
      <c r="G104" s="81" t="s">
        <v>242</v>
      </c>
      <c r="H104" s="100"/>
    </row>
    <row r="105" spans="1:8" ht="21.6" customHeight="1" outlineLevel="1" x14ac:dyDescent="0.25">
      <c r="A105" s="35" t="s">
        <v>99</v>
      </c>
      <c r="B105" s="35" t="s">
        <v>241</v>
      </c>
      <c r="C105" s="101" t="s">
        <v>243</v>
      </c>
      <c r="D105" s="102">
        <v>5.0000000000000001E-3</v>
      </c>
      <c r="E105" s="103"/>
      <c r="F105" s="54"/>
      <c r="G105" s="54"/>
      <c r="H105" s="29"/>
    </row>
    <row r="106" spans="1:8" ht="21.6" customHeight="1" outlineLevel="1" x14ac:dyDescent="0.25">
      <c r="A106" s="177"/>
      <c r="B106" s="177"/>
      <c r="C106" s="180" t="s">
        <v>349</v>
      </c>
      <c r="D106" s="102"/>
      <c r="E106" s="103"/>
      <c r="F106" s="54"/>
      <c r="G106" s="54"/>
      <c r="H106" s="29"/>
    </row>
    <row r="107" spans="1:8" ht="21.6" customHeight="1" x14ac:dyDescent="0.25">
      <c r="A107" s="258" t="s">
        <v>244</v>
      </c>
      <c r="B107" s="259"/>
      <c r="C107" s="260"/>
      <c r="D107" s="63"/>
      <c r="E107" s="88" t="e">
        <f>E102+E97+E92+E88+E84+E80+E68+E60+E54+E43+E42</f>
        <v>#DIV/0!</v>
      </c>
      <c r="F107" s="79" t="e">
        <f>F102+F97+F92+F88+F84+F80+F68+F60+F54+F43+F42</f>
        <v>#DIV/0!</v>
      </c>
      <c r="G107" s="64"/>
      <c r="H107" s="104" t="e">
        <f>E107*$D$8-F107</f>
        <v>#DIV/0!</v>
      </c>
    </row>
    <row r="108" spans="1:8" ht="21.6" customHeight="1" x14ac:dyDescent="0.25">
      <c r="A108" s="36"/>
      <c r="B108" s="36"/>
      <c r="C108" s="101"/>
      <c r="D108" s="81" t="s">
        <v>245</v>
      </c>
      <c r="E108" s="105"/>
      <c r="F108" s="105"/>
      <c r="G108" s="82"/>
      <c r="H108" s="29"/>
    </row>
    <row r="109" spans="1:8" ht="29.45" customHeight="1" x14ac:dyDescent="0.25">
      <c r="A109" s="258" t="s">
        <v>246</v>
      </c>
      <c r="B109" s="259"/>
      <c r="C109" s="260"/>
      <c r="D109" s="66"/>
      <c r="E109" s="106">
        <v>1.7</v>
      </c>
      <c r="F109" s="107"/>
      <c r="G109" s="79" t="s">
        <v>247</v>
      </c>
      <c r="H109" s="29"/>
    </row>
    <row r="110" spans="1:8" ht="21.6" customHeight="1" x14ac:dyDescent="0.25">
      <c r="A110" s="258" t="s">
        <v>248</v>
      </c>
      <c r="B110" s="259"/>
      <c r="C110" s="260"/>
      <c r="D110" s="63"/>
      <c r="E110" s="88">
        <f>E109*E42</f>
        <v>909453.17816371191</v>
      </c>
      <c r="F110" s="79">
        <f>E110*$D$8</f>
        <v>0</v>
      </c>
      <c r="G110" s="68">
        <f>E110*0.05</f>
        <v>45472.6589081856</v>
      </c>
      <c r="H110" s="104"/>
    </row>
    <row r="111" spans="1:8" ht="21.6" customHeight="1" x14ac:dyDescent="0.25">
      <c r="A111" s="258" t="s">
        <v>249</v>
      </c>
      <c r="B111" s="259"/>
      <c r="C111" s="260"/>
      <c r="D111" s="66"/>
      <c r="E111" s="108" t="e">
        <f>(E110-E107)/E107</f>
        <v>#DIV/0!</v>
      </c>
      <c r="F111" s="79"/>
      <c r="G111" s="79"/>
      <c r="H111" s="29"/>
    </row>
    <row r="112" spans="1:8" ht="21.6" customHeight="1" x14ac:dyDescent="0.25">
      <c r="A112" s="258" t="s">
        <v>250</v>
      </c>
      <c r="B112" s="259"/>
      <c r="C112" s="260"/>
      <c r="D112" s="63"/>
      <c r="E112" s="109" t="e">
        <f>(E110-E107)/E110</f>
        <v>#DIV/0!</v>
      </c>
      <c r="F112" s="79" t="e">
        <f>(F110-F107)/F110</f>
        <v>#DIV/0!</v>
      </c>
      <c r="G112" s="65"/>
      <c r="H112" s="76"/>
    </row>
    <row r="113" spans="1:15" ht="21.6" customHeight="1" x14ac:dyDescent="0.25">
      <c r="A113" s="258" t="s">
        <v>251</v>
      </c>
      <c r="B113" s="259"/>
      <c r="C113" s="260"/>
      <c r="D113" s="63"/>
      <c r="E113" s="88" t="e">
        <f>(E110-E107)</f>
        <v>#DIV/0!</v>
      </c>
      <c r="F113" s="79" t="e">
        <f>(F110-F107)</f>
        <v>#DIV/0!</v>
      </c>
      <c r="G113" s="65"/>
      <c r="H113" s="29"/>
    </row>
    <row r="114" spans="1:15" s="32" customFormat="1" x14ac:dyDescent="0.25">
      <c r="A114" s="25"/>
      <c r="B114" s="25"/>
      <c r="C114" s="25"/>
      <c r="D114" s="25"/>
      <c r="E114" s="26"/>
      <c r="F114" s="27"/>
      <c r="G114" s="28"/>
      <c r="H114" s="29"/>
      <c r="I114" s="30"/>
      <c r="J114" s="31"/>
      <c r="K114" s="31"/>
      <c r="L114" s="31"/>
      <c r="M114" s="31"/>
      <c r="N114" s="31"/>
      <c r="O114" s="31"/>
    </row>
    <row r="115" spans="1:15" s="32" customFormat="1" x14ac:dyDescent="0.25">
      <c r="A115" s="25"/>
      <c r="B115" s="25"/>
      <c r="C115" s="25"/>
      <c r="D115" s="25"/>
      <c r="E115" s="26"/>
      <c r="F115" s="27"/>
      <c r="G115" s="28"/>
      <c r="H115" s="29"/>
      <c r="I115" s="30"/>
      <c r="J115" s="31"/>
      <c r="K115" s="31"/>
      <c r="L115" s="31"/>
      <c r="M115" s="31"/>
      <c r="N115" s="31"/>
      <c r="O115" s="31"/>
    </row>
    <row r="116" spans="1:15" s="32" customFormat="1" x14ac:dyDescent="0.25">
      <c r="A116" s="25"/>
      <c r="B116" s="25"/>
      <c r="C116" s="25"/>
      <c r="D116" s="25"/>
      <c r="E116" s="26"/>
      <c r="F116" s="27"/>
      <c r="G116" s="28"/>
      <c r="H116" s="29"/>
      <c r="I116" s="30"/>
      <c r="J116" s="31"/>
      <c r="K116" s="31"/>
      <c r="L116" s="31"/>
      <c r="M116" s="31"/>
      <c r="N116" s="31"/>
      <c r="O116" s="31"/>
    </row>
    <row r="117" spans="1:15" s="32" customFormat="1" x14ac:dyDescent="0.25">
      <c r="A117" s="25"/>
      <c r="B117" s="25"/>
      <c r="C117" s="25"/>
      <c r="D117" s="25"/>
      <c r="E117" s="26"/>
      <c r="F117" s="27"/>
      <c r="G117" s="28"/>
      <c r="H117" s="29"/>
      <c r="I117" s="30"/>
      <c r="J117" s="31"/>
      <c r="K117" s="31"/>
      <c r="L117" s="31"/>
      <c r="M117" s="31"/>
      <c r="N117" s="31"/>
      <c r="O117" s="31"/>
    </row>
    <row r="118" spans="1:15" s="32" customFormat="1" x14ac:dyDescent="0.25">
      <c r="A118" s="25"/>
      <c r="B118" s="25"/>
      <c r="C118" s="25"/>
      <c r="D118" s="25"/>
      <c r="E118" s="26"/>
      <c r="F118" s="27"/>
      <c r="G118" s="28"/>
      <c r="H118" s="29"/>
      <c r="I118" s="30"/>
      <c r="J118" s="31"/>
      <c r="K118" s="31"/>
      <c r="L118" s="31"/>
      <c r="M118" s="31"/>
      <c r="N118" s="31"/>
      <c r="O118" s="31"/>
    </row>
    <row r="119" spans="1:15" s="32" customFormat="1" x14ac:dyDescent="0.25">
      <c r="A119" s="25"/>
      <c r="B119" s="25"/>
      <c r="C119" s="25"/>
      <c r="D119" s="25"/>
      <c r="E119" s="26"/>
      <c r="F119" s="27"/>
      <c r="G119" s="28"/>
      <c r="H119" s="29"/>
      <c r="I119" s="30"/>
      <c r="J119" s="31"/>
      <c r="K119" s="31"/>
      <c r="L119" s="31"/>
      <c r="M119" s="31"/>
      <c r="N119" s="31"/>
      <c r="O119" s="31"/>
    </row>
    <row r="120" spans="1:15" s="32" customFormat="1" x14ac:dyDescent="0.25">
      <c r="A120" s="25"/>
      <c r="B120" s="25"/>
      <c r="C120" s="25"/>
      <c r="D120" s="25"/>
      <c r="E120" s="26"/>
      <c r="F120" s="27"/>
      <c r="G120" s="28"/>
      <c r="H120" s="29"/>
      <c r="I120" s="30"/>
      <c r="J120" s="31"/>
      <c r="K120" s="31"/>
      <c r="L120" s="31"/>
      <c r="M120" s="31"/>
      <c r="N120" s="31"/>
      <c r="O120" s="31"/>
    </row>
    <row r="121" spans="1:15" s="32" customFormat="1" ht="146.44999999999999" customHeight="1" x14ac:dyDescent="0.25">
      <c r="A121" s="25"/>
      <c r="B121" s="25"/>
      <c r="C121" s="25"/>
      <c r="D121" s="25"/>
      <c r="E121" s="26"/>
      <c r="F121" s="27"/>
      <c r="G121" s="28"/>
      <c r="H121" s="29"/>
      <c r="I121" s="30"/>
      <c r="J121" s="31"/>
      <c r="K121" s="31"/>
      <c r="L121" s="31"/>
      <c r="M121" s="31"/>
      <c r="N121" s="31"/>
      <c r="O121" s="31"/>
    </row>
    <row r="122" spans="1:15" s="32" customFormat="1" ht="146.44999999999999" customHeight="1" x14ac:dyDescent="0.25">
      <c r="A122" s="25"/>
      <c r="B122" s="25"/>
      <c r="C122" s="25"/>
      <c r="D122" s="25"/>
      <c r="E122" s="26"/>
      <c r="F122" s="27"/>
      <c r="G122" s="28"/>
      <c r="H122" s="29"/>
      <c r="I122" s="30"/>
      <c r="J122" s="31"/>
      <c r="K122" s="31"/>
      <c r="L122" s="31"/>
      <c r="M122" s="31"/>
      <c r="N122" s="31"/>
      <c r="O122" s="31"/>
    </row>
    <row r="123" spans="1:15" s="32" customFormat="1" ht="146.44999999999999" customHeight="1" x14ac:dyDescent="0.25">
      <c r="A123" s="25"/>
      <c r="B123" s="25"/>
      <c r="C123" s="25"/>
      <c r="D123" s="25"/>
      <c r="E123" s="26"/>
      <c r="F123" s="27"/>
      <c r="G123" s="28"/>
      <c r="H123" s="29"/>
      <c r="I123" s="30"/>
      <c r="J123" s="31"/>
      <c r="K123" s="31"/>
      <c r="L123" s="31"/>
      <c r="M123" s="31"/>
      <c r="N123" s="31"/>
      <c r="O123" s="31"/>
    </row>
    <row r="124" spans="1:15" s="32" customFormat="1" ht="146.44999999999999" customHeight="1" x14ac:dyDescent="0.25">
      <c r="A124" s="25"/>
      <c r="B124" s="25"/>
      <c r="C124" s="25"/>
      <c r="D124" s="25"/>
      <c r="E124" s="26"/>
      <c r="F124" s="27"/>
      <c r="G124" s="28"/>
      <c r="H124" s="29"/>
      <c r="I124" s="30"/>
      <c r="J124" s="31"/>
      <c r="K124" s="31"/>
      <c r="L124" s="31"/>
      <c r="M124" s="31"/>
      <c r="N124" s="31"/>
      <c r="O124" s="31"/>
    </row>
    <row r="125" spans="1:15" s="32" customFormat="1" ht="146.44999999999999" customHeight="1" x14ac:dyDescent="0.25">
      <c r="A125" s="25"/>
      <c r="B125" s="25"/>
      <c r="C125" s="25"/>
      <c r="D125" s="25"/>
      <c r="E125" s="26"/>
      <c r="F125" s="27"/>
      <c r="G125" s="28"/>
      <c r="H125" s="29"/>
      <c r="I125" s="30"/>
      <c r="J125" s="31"/>
      <c r="K125" s="31"/>
      <c r="L125" s="31"/>
      <c r="M125" s="31"/>
      <c r="N125" s="31"/>
      <c r="O125" s="31"/>
    </row>
    <row r="126" spans="1:15" s="32" customFormat="1" ht="146.44999999999999" customHeight="1" x14ac:dyDescent="0.25">
      <c r="A126" s="25"/>
      <c r="B126" s="25"/>
      <c r="C126" s="25"/>
      <c r="D126" s="25"/>
      <c r="E126" s="26"/>
      <c r="F126" s="27"/>
      <c r="G126" s="28"/>
      <c r="H126" s="29"/>
      <c r="I126" s="30"/>
      <c r="J126" s="31"/>
      <c r="K126" s="31"/>
      <c r="L126" s="31"/>
      <c r="M126" s="31"/>
      <c r="N126" s="31"/>
      <c r="O126" s="31"/>
    </row>
    <row r="127" spans="1:15" s="32" customFormat="1" ht="146.44999999999999" customHeight="1" x14ac:dyDescent="0.25">
      <c r="A127" s="25"/>
      <c r="B127" s="25"/>
      <c r="C127" s="25"/>
      <c r="D127" s="25"/>
      <c r="E127" s="26"/>
      <c r="F127" s="27"/>
      <c r="G127" s="28"/>
      <c r="H127" s="29"/>
      <c r="I127" s="30"/>
      <c r="J127" s="31"/>
      <c r="K127" s="31"/>
      <c r="L127" s="31"/>
      <c r="M127" s="31"/>
      <c r="N127" s="31"/>
      <c r="O127" s="31"/>
    </row>
    <row r="128" spans="1:15" s="32" customFormat="1" ht="146.44999999999999" customHeight="1" x14ac:dyDescent="0.25">
      <c r="A128" s="25"/>
      <c r="B128" s="25"/>
      <c r="C128" s="25"/>
      <c r="D128" s="25"/>
      <c r="E128" s="26"/>
      <c r="F128" s="27"/>
      <c r="G128" s="28"/>
      <c r="H128" s="29"/>
      <c r="I128" s="30"/>
      <c r="J128" s="31"/>
      <c r="K128" s="31"/>
      <c r="L128" s="31"/>
      <c r="M128" s="31"/>
      <c r="N128" s="31"/>
      <c r="O128" s="31"/>
    </row>
    <row r="129" spans="1:15" s="32" customFormat="1" ht="146.44999999999999" customHeight="1" x14ac:dyDescent="0.25">
      <c r="A129" s="25"/>
      <c r="B129" s="25"/>
      <c r="C129" s="25"/>
      <c r="D129" s="25"/>
      <c r="E129" s="26"/>
      <c r="F129" s="27"/>
      <c r="G129" s="28"/>
      <c r="H129" s="29"/>
      <c r="I129" s="30"/>
      <c r="J129" s="31"/>
      <c r="K129" s="31"/>
      <c r="L129" s="31"/>
      <c r="M129" s="31"/>
      <c r="N129" s="31"/>
      <c r="O129" s="31"/>
    </row>
    <row r="130" spans="1:15" s="32" customFormat="1" ht="146.44999999999999" customHeight="1" x14ac:dyDescent="0.25">
      <c r="A130" s="25"/>
      <c r="B130" s="25"/>
      <c r="C130" s="25"/>
      <c r="D130" s="25"/>
      <c r="E130" s="26"/>
      <c r="F130" s="27"/>
      <c r="G130" s="28"/>
      <c r="H130" s="29"/>
      <c r="I130" s="30"/>
      <c r="J130" s="31"/>
      <c r="K130" s="31"/>
      <c r="L130" s="31"/>
      <c r="M130" s="31"/>
      <c r="N130" s="31"/>
      <c r="O130" s="31"/>
    </row>
    <row r="131" spans="1:15" ht="146.44999999999999" customHeight="1" x14ac:dyDescent="0.25"/>
  </sheetData>
  <mergeCells count="49">
    <mergeCell ref="D5:G5"/>
    <mergeCell ref="A1:C1"/>
    <mergeCell ref="D1:G1"/>
    <mergeCell ref="D2:G2"/>
    <mergeCell ref="D3:G3"/>
    <mergeCell ref="D4:G4"/>
    <mergeCell ref="F23:G23"/>
    <mergeCell ref="D6:G6"/>
    <mergeCell ref="D7:G7"/>
    <mergeCell ref="D8:G8"/>
    <mergeCell ref="D9:G9"/>
    <mergeCell ref="D10:G10"/>
    <mergeCell ref="D11:G11"/>
    <mergeCell ref="A12:C12"/>
    <mergeCell ref="A16:C16"/>
    <mergeCell ref="A21:C21"/>
    <mergeCell ref="F21:G21"/>
    <mergeCell ref="F22:G22"/>
    <mergeCell ref="A36:C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A35:C35"/>
    <mergeCell ref="A97:C97"/>
    <mergeCell ref="A41:B41"/>
    <mergeCell ref="A42:C42"/>
    <mergeCell ref="A43:C43"/>
    <mergeCell ref="A54:C54"/>
    <mergeCell ref="A60:C60"/>
    <mergeCell ref="A67:C67"/>
    <mergeCell ref="A68:C68"/>
    <mergeCell ref="A80:C80"/>
    <mergeCell ref="A84:C84"/>
    <mergeCell ref="A88:C88"/>
    <mergeCell ref="A92:C92"/>
    <mergeCell ref="A113:C113"/>
    <mergeCell ref="A102:C102"/>
    <mergeCell ref="A107:C107"/>
    <mergeCell ref="A109:C109"/>
    <mergeCell ref="A110:C110"/>
    <mergeCell ref="A111:C111"/>
    <mergeCell ref="A112:C112"/>
  </mergeCells>
  <pageMargins left="0.23622047244094491" right="0.23622047244094491" top="0.74803149606299213" bottom="0.74803149606299213" header="0.31496062992125984" footer="0.31496062992125984"/>
  <pageSetup paperSize="9" scale="5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FB39-F2A4-48A6-9C50-4DE71D2A29BB}">
  <dimension ref="A1:AG129"/>
  <sheetViews>
    <sheetView topLeftCell="A34" zoomScaleNormal="100" workbookViewId="0">
      <selection activeCell="I25" sqref="I25"/>
    </sheetView>
  </sheetViews>
  <sheetFormatPr defaultColWidth="8.85546875" defaultRowHeight="15" x14ac:dyDescent="0.25"/>
  <cols>
    <col min="1" max="1" width="2.7109375" style="32" customWidth="1"/>
    <col min="2" max="2" width="6.42578125" style="115" customWidth="1"/>
    <col min="3" max="3" width="27.5703125" style="148" customWidth="1"/>
    <col min="4" max="4" width="28.85546875" style="148" customWidth="1"/>
    <col min="5" max="6" width="27.5703125" style="115" customWidth="1"/>
    <col min="7" max="7" width="28" style="148" customWidth="1"/>
    <col min="8" max="8" width="25.7109375" style="115" customWidth="1"/>
    <col min="9" max="10" width="21.5703125" style="148" customWidth="1"/>
    <col min="11" max="11" width="21.42578125" style="115" customWidth="1"/>
    <col min="12" max="12" width="18.28515625" style="115" customWidth="1"/>
    <col min="13" max="13" width="15.7109375" style="115" customWidth="1"/>
    <col min="14" max="33" width="8.85546875" style="32"/>
    <col min="34" max="16384" width="8.85546875" style="115"/>
  </cols>
  <sheetData>
    <row r="1" spans="1:33" s="118" customFormat="1" ht="31.15" customHeight="1" x14ac:dyDescent="0.25">
      <c r="A1" s="116"/>
      <c r="B1" s="312" t="s">
        <v>252</v>
      </c>
      <c r="C1" s="312"/>
      <c r="D1" s="117"/>
      <c r="E1" s="313" t="s">
        <v>253</v>
      </c>
      <c r="F1" s="314"/>
      <c r="G1" s="314"/>
      <c r="H1" s="315"/>
      <c r="I1" s="316" t="s">
        <v>254</v>
      </c>
      <c r="J1" s="316"/>
      <c r="K1" s="3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</row>
    <row r="2" spans="1:33" ht="16.899999999999999" customHeight="1" x14ac:dyDescent="0.25">
      <c r="B2" s="299" t="s">
        <v>255</v>
      </c>
      <c r="C2" s="299"/>
      <c r="D2" s="119"/>
      <c r="E2" s="304"/>
      <c r="F2" s="305"/>
      <c r="G2" s="305"/>
      <c r="H2" s="306"/>
      <c r="I2" s="303" t="s">
        <v>256</v>
      </c>
      <c r="J2" s="303"/>
      <c r="K2" s="303"/>
      <c r="L2" s="32"/>
      <c r="M2" s="32"/>
    </row>
    <row r="3" spans="1:33" ht="16.899999999999999" customHeight="1" x14ac:dyDescent="0.25">
      <c r="B3" s="299" t="s">
        <v>257</v>
      </c>
      <c r="C3" s="299"/>
      <c r="D3" s="119"/>
      <c r="E3" s="304"/>
      <c r="F3" s="305"/>
      <c r="G3" s="305"/>
      <c r="H3" s="306"/>
      <c r="I3" s="303" t="s">
        <v>258</v>
      </c>
      <c r="J3" s="303"/>
      <c r="K3" s="303"/>
      <c r="L3" s="32"/>
      <c r="M3" s="32"/>
    </row>
    <row r="4" spans="1:33" ht="16.899999999999999" customHeight="1" x14ac:dyDescent="0.25">
      <c r="B4" s="299" t="s">
        <v>259</v>
      </c>
      <c r="C4" s="299"/>
      <c r="D4" s="119"/>
      <c r="E4" s="304"/>
      <c r="F4" s="305"/>
      <c r="G4" s="305"/>
      <c r="H4" s="306"/>
      <c r="I4" s="303" t="s">
        <v>260</v>
      </c>
      <c r="J4" s="303"/>
      <c r="K4" s="303"/>
      <c r="L4" s="32"/>
      <c r="M4" s="32"/>
    </row>
    <row r="5" spans="1:33" ht="16.899999999999999" customHeight="1" x14ac:dyDescent="0.25">
      <c r="B5" s="299" t="s">
        <v>261</v>
      </c>
      <c r="C5" s="299"/>
      <c r="D5" s="119"/>
      <c r="E5" s="300" t="s">
        <v>262</v>
      </c>
      <c r="F5" s="301"/>
      <c r="G5" s="301"/>
      <c r="H5" s="302"/>
      <c r="I5" s="303"/>
      <c r="J5" s="303"/>
      <c r="K5" s="303"/>
      <c r="L5" s="32"/>
      <c r="M5" s="32"/>
    </row>
    <row r="6" spans="1:33" ht="36.6" customHeight="1" x14ac:dyDescent="0.25">
      <c r="B6" s="299"/>
      <c r="C6" s="299"/>
      <c r="D6" s="119"/>
      <c r="E6" s="300" t="s">
        <v>263</v>
      </c>
      <c r="F6" s="301"/>
      <c r="G6" s="301"/>
      <c r="H6" s="302"/>
      <c r="I6" s="303" t="s">
        <v>264</v>
      </c>
      <c r="J6" s="303"/>
      <c r="K6" s="303"/>
      <c r="L6" s="32"/>
      <c r="M6" s="32"/>
    </row>
    <row r="7" spans="1:33" ht="16.899999999999999" customHeight="1" x14ac:dyDescent="0.25">
      <c r="B7" s="311" t="s">
        <v>265</v>
      </c>
      <c r="C7" s="311"/>
      <c r="D7" s="120"/>
      <c r="E7" s="300" t="s">
        <v>266</v>
      </c>
      <c r="F7" s="301"/>
      <c r="G7" s="301"/>
      <c r="H7" s="302"/>
      <c r="I7" s="303"/>
      <c r="J7" s="303"/>
      <c r="K7" s="303"/>
      <c r="L7" s="32"/>
      <c r="M7" s="32"/>
    </row>
    <row r="8" spans="1:33" ht="16.899999999999999" customHeight="1" x14ac:dyDescent="0.25">
      <c r="B8" s="311"/>
      <c r="C8" s="311"/>
      <c r="D8" s="120"/>
      <c r="E8" s="300" t="s">
        <v>267</v>
      </c>
      <c r="F8" s="301"/>
      <c r="G8" s="301"/>
      <c r="H8" s="302"/>
      <c r="I8" s="303"/>
      <c r="J8" s="303"/>
      <c r="K8" s="303"/>
      <c r="L8" s="32"/>
      <c r="M8" s="32"/>
    </row>
    <row r="9" spans="1:33" ht="16.899999999999999" customHeight="1" x14ac:dyDescent="0.25">
      <c r="B9" s="299" t="s">
        <v>268</v>
      </c>
      <c r="C9" s="299"/>
      <c r="D9" s="119"/>
      <c r="E9" s="300"/>
      <c r="F9" s="301"/>
      <c r="G9" s="301"/>
      <c r="H9" s="302"/>
      <c r="I9" s="303"/>
      <c r="J9" s="303"/>
      <c r="K9" s="303"/>
      <c r="L9" s="32"/>
      <c r="M9" s="32"/>
    </row>
    <row r="10" spans="1:33" ht="31.15" customHeight="1" x14ac:dyDescent="0.25">
      <c r="B10" s="299" t="s">
        <v>269</v>
      </c>
      <c r="C10" s="299"/>
      <c r="D10" s="119"/>
      <c r="E10" s="300"/>
      <c r="F10" s="301"/>
      <c r="G10" s="301"/>
      <c r="H10" s="302"/>
      <c r="I10" s="303" t="s">
        <v>270</v>
      </c>
      <c r="J10" s="303"/>
      <c r="K10" s="303"/>
      <c r="L10" s="32"/>
      <c r="M10" s="32"/>
    </row>
    <row r="11" spans="1:33" ht="16.899999999999999" customHeight="1" x14ac:dyDescent="0.25">
      <c r="B11" s="299" t="s">
        <v>271</v>
      </c>
      <c r="C11" s="299"/>
      <c r="D11" s="119"/>
      <c r="E11" s="300"/>
      <c r="F11" s="301"/>
      <c r="G11" s="301"/>
      <c r="H11" s="302"/>
      <c r="I11" s="303"/>
      <c r="J11" s="303"/>
      <c r="K11" s="303"/>
      <c r="L11" s="32"/>
      <c r="M11" s="32"/>
    </row>
    <row r="12" spans="1:33" ht="16.899999999999999" customHeight="1" x14ac:dyDescent="0.25">
      <c r="B12" s="299" t="s">
        <v>272</v>
      </c>
      <c r="C12" s="299"/>
      <c r="D12" s="119"/>
      <c r="E12" s="300"/>
      <c r="F12" s="301"/>
      <c r="G12" s="301"/>
      <c r="H12" s="302"/>
      <c r="I12" s="303"/>
      <c r="J12" s="303"/>
      <c r="K12" s="303"/>
      <c r="L12" s="32"/>
      <c r="M12" s="32"/>
    </row>
    <row r="13" spans="1:33" ht="11.45" customHeight="1" x14ac:dyDescent="0.25">
      <c r="B13" s="299" t="s">
        <v>273</v>
      </c>
      <c r="C13" s="299"/>
      <c r="D13" s="119"/>
      <c r="E13" s="300"/>
      <c r="F13" s="301"/>
      <c r="G13" s="301"/>
      <c r="H13" s="302"/>
      <c r="I13" s="303"/>
      <c r="J13" s="303"/>
      <c r="K13" s="303"/>
      <c r="L13" s="32"/>
      <c r="M13" s="32"/>
    </row>
    <row r="14" spans="1:33" ht="11.45" customHeight="1" x14ac:dyDescent="0.25">
      <c r="B14" s="299"/>
      <c r="C14" s="299"/>
      <c r="D14" s="119"/>
      <c r="E14" s="300"/>
      <c r="F14" s="301"/>
      <c r="G14" s="301"/>
      <c r="H14" s="302"/>
      <c r="I14" s="303"/>
      <c r="J14" s="303"/>
      <c r="K14" s="303"/>
      <c r="L14" s="32"/>
      <c r="M14" s="32"/>
    </row>
    <row r="15" spans="1:33" ht="11.45" customHeight="1" x14ac:dyDescent="0.25">
      <c r="B15" s="299"/>
      <c r="C15" s="299"/>
      <c r="D15" s="119"/>
      <c r="E15" s="304"/>
      <c r="F15" s="305"/>
      <c r="G15" s="305"/>
      <c r="H15" s="306"/>
      <c r="I15" s="303"/>
      <c r="J15" s="303"/>
      <c r="K15" s="303"/>
      <c r="L15" s="32"/>
      <c r="M15" s="32"/>
    </row>
    <row r="16" spans="1:33" ht="31.5" x14ac:dyDescent="0.25">
      <c r="B16" s="121" t="s">
        <v>274</v>
      </c>
      <c r="C16" s="122" t="s">
        <v>275</v>
      </c>
      <c r="D16" s="122" t="s">
        <v>276</v>
      </c>
      <c r="E16" s="122" t="s">
        <v>277</v>
      </c>
      <c r="F16" s="123" t="s">
        <v>278</v>
      </c>
      <c r="G16" s="307" t="s">
        <v>279</v>
      </c>
      <c r="H16" s="308"/>
      <c r="I16" s="122" t="s">
        <v>280</v>
      </c>
      <c r="J16" s="122" t="s">
        <v>281</v>
      </c>
      <c r="K16" s="32"/>
      <c r="L16" s="32"/>
      <c r="M16" s="32"/>
      <c r="AD16" s="115"/>
      <c r="AE16" s="115"/>
      <c r="AF16" s="115"/>
      <c r="AG16" s="115"/>
    </row>
    <row r="17" spans="2:33" ht="15.75" x14ac:dyDescent="0.25">
      <c r="B17" s="124">
        <v>1</v>
      </c>
      <c r="C17" s="125"/>
      <c r="D17" s="125" t="s">
        <v>282</v>
      </c>
      <c r="E17" s="126"/>
      <c r="F17" s="127"/>
      <c r="G17" s="309"/>
      <c r="H17" s="310"/>
      <c r="I17" s="128"/>
      <c r="J17" s="128"/>
      <c r="K17" s="32"/>
      <c r="L17" s="32"/>
      <c r="M17" s="32"/>
      <c r="AD17" s="115"/>
      <c r="AE17" s="115"/>
      <c r="AF17" s="115"/>
      <c r="AG17" s="115"/>
    </row>
    <row r="18" spans="2:33" ht="15.75" x14ac:dyDescent="0.25">
      <c r="B18" s="124">
        <v>2</v>
      </c>
      <c r="C18" s="125"/>
      <c r="D18" s="125" t="s">
        <v>283</v>
      </c>
      <c r="E18" s="129"/>
      <c r="F18" s="127"/>
      <c r="G18" s="309"/>
      <c r="H18" s="310"/>
      <c r="I18" s="128"/>
      <c r="J18" s="128"/>
      <c r="K18" s="32"/>
      <c r="L18" s="32"/>
      <c r="M18" s="32"/>
      <c r="AD18" s="115"/>
      <c r="AE18" s="115"/>
      <c r="AF18" s="115"/>
      <c r="AG18" s="115"/>
    </row>
    <row r="19" spans="2:33" ht="15.75" x14ac:dyDescent="0.25">
      <c r="B19" s="124">
        <v>3</v>
      </c>
      <c r="C19" s="125"/>
      <c r="D19" s="125" t="s">
        <v>283</v>
      </c>
      <c r="E19" s="129"/>
      <c r="F19" s="127"/>
      <c r="G19" s="309"/>
      <c r="H19" s="310"/>
      <c r="I19" s="128"/>
      <c r="J19" s="128"/>
      <c r="K19" s="32"/>
      <c r="L19" s="32"/>
      <c r="M19" s="32"/>
      <c r="AD19" s="115"/>
      <c r="AE19" s="115"/>
      <c r="AF19" s="115"/>
      <c r="AG19" s="115"/>
    </row>
    <row r="20" spans="2:33" ht="15.75" x14ac:dyDescent="0.25">
      <c r="B20" s="124">
        <v>4</v>
      </c>
      <c r="C20" s="125"/>
      <c r="D20" s="125" t="s">
        <v>283</v>
      </c>
      <c r="E20" s="129"/>
      <c r="F20" s="127"/>
      <c r="G20" s="309"/>
      <c r="H20" s="310"/>
      <c r="I20" s="128"/>
      <c r="J20" s="128"/>
      <c r="K20" s="32"/>
      <c r="L20" s="32"/>
      <c r="M20" s="32"/>
      <c r="AD20" s="115"/>
      <c r="AE20" s="115"/>
      <c r="AF20" s="115"/>
      <c r="AG20" s="115"/>
    </row>
    <row r="21" spans="2:33" ht="16.5" thickBot="1" x14ac:dyDescent="0.3">
      <c r="B21" s="130">
        <v>5</v>
      </c>
      <c r="C21" s="131"/>
      <c r="D21" s="131" t="s">
        <v>284</v>
      </c>
      <c r="E21" s="132"/>
      <c r="F21" s="133"/>
      <c r="G21" s="297"/>
      <c r="H21" s="298"/>
      <c r="I21" s="134"/>
      <c r="J21" s="135"/>
      <c r="K21" s="32"/>
      <c r="L21" s="32"/>
      <c r="M21" s="32"/>
      <c r="AD21" s="115"/>
      <c r="AE21" s="115"/>
      <c r="AF21" s="115"/>
      <c r="AG21" s="115"/>
    </row>
    <row r="22" spans="2:33" ht="24" thickBot="1" x14ac:dyDescent="0.4">
      <c r="B22" s="136"/>
      <c r="C22" s="137"/>
      <c r="D22" s="137"/>
      <c r="E22" s="136"/>
      <c r="F22" s="136"/>
      <c r="G22" s="137"/>
      <c r="H22" s="138" t="s">
        <v>285</v>
      </c>
      <c r="I22" s="139">
        <v>0</v>
      </c>
      <c r="J22" s="140"/>
      <c r="K22" s="32"/>
      <c r="L22" s="32"/>
      <c r="M22" s="32"/>
      <c r="AE22" s="115"/>
      <c r="AF22" s="115"/>
      <c r="AG22" s="115"/>
    </row>
    <row r="23" spans="2:33" s="32" customFormat="1" x14ac:dyDescent="0.25">
      <c r="C23" s="140"/>
      <c r="D23" s="140"/>
      <c r="G23" s="140"/>
      <c r="I23" s="140"/>
      <c r="J23" s="140"/>
    </row>
    <row r="24" spans="2:33" s="32" customFormat="1" ht="15.75" thickBot="1" x14ac:dyDescent="0.3">
      <c r="C24" s="140"/>
      <c r="D24" s="140"/>
      <c r="G24" s="140"/>
      <c r="I24" s="140"/>
      <c r="J24" s="140"/>
    </row>
    <row r="25" spans="2:33" s="32" customFormat="1" ht="30.75" thickBot="1" x14ac:dyDescent="0.3">
      <c r="C25" s="141" t="s">
        <v>286</v>
      </c>
      <c r="D25" s="142" t="s">
        <v>287</v>
      </c>
      <c r="E25" s="142" t="s">
        <v>288</v>
      </c>
      <c r="F25" s="142" t="s">
        <v>289</v>
      </c>
      <c r="G25" s="142" t="s">
        <v>290</v>
      </c>
      <c r="I25" s="140"/>
      <c r="J25" s="140"/>
    </row>
    <row r="26" spans="2:33" s="32" customFormat="1" ht="15.75" thickBot="1" x14ac:dyDescent="0.3">
      <c r="C26" s="293" t="s">
        <v>291</v>
      </c>
      <c r="D26" s="294"/>
      <c r="E26" s="294"/>
      <c r="F26" s="294"/>
      <c r="G26" s="295"/>
      <c r="I26" s="140"/>
      <c r="J26" s="140"/>
    </row>
    <row r="27" spans="2:33" s="32" customFormat="1" ht="28.9" customHeight="1" x14ac:dyDescent="0.25">
      <c r="C27" s="291" t="s">
        <v>292</v>
      </c>
      <c r="D27" s="282" t="s">
        <v>293</v>
      </c>
      <c r="E27" s="282"/>
      <c r="F27" s="143" t="s">
        <v>294</v>
      </c>
      <c r="G27" s="143" t="s">
        <v>295</v>
      </c>
      <c r="I27" s="140"/>
      <c r="J27" s="140"/>
    </row>
    <row r="28" spans="2:33" s="32" customFormat="1" ht="75" x14ac:dyDescent="0.25">
      <c r="C28" s="296"/>
      <c r="D28" s="283"/>
      <c r="E28" s="283"/>
      <c r="F28" s="143" t="s">
        <v>296</v>
      </c>
      <c r="G28" s="143" t="s">
        <v>297</v>
      </c>
      <c r="I28" s="140"/>
      <c r="J28" s="140"/>
    </row>
    <row r="29" spans="2:33" s="32" customFormat="1" ht="43.9" customHeight="1" thickBot="1" x14ac:dyDescent="0.3">
      <c r="C29" s="292"/>
      <c r="D29" s="284"/>
      <c r="E29" s="284"/>
      <c r="F29" s="144" t="s">
        <v>298</v>
      </c>
      <c r="G29" s="145"/>
      <c r="I29" s="140"/>
      <c r="J29" s="140"/>
    </row>
    <row r="30" spans="2:33" s="32" customFormat="1" ht="75.75" thickBot="1" x14ac:dyDescent="0.3">
      <c r="C30" s="146" t="s">
        <v>299</v>
      </c>
      <c r="D30" s="147" t="s">
        <v>293</v>
      </c>
      <c r="E30" s="147"/>
      <c r="F30" s="144" t="s">
        <v>300</v>
      </c>
      <c r="G30" s="144" t="s">
        <v>301</v>
      </c>
      <c r="I30" s="140"/>
      <c r="J30" s="140"/>
    </row>
    <row r="31" spans="2:33" s="32" customFormat="1" ht="60" x14ac:dyDescent="0.25">
      <c r="C31" s="291" t="s">
        <v>302</v>
      </c>
      <c r="D31" s="282" t="s">
        <v>293</v>
      </c>
      <c r="E31" s="282"/>
      <c r="F31" s="143" t="s">
        <v>303</v>
      </c>
      <c r="G31" s="143" t="s">
        <v>304</v>
      </c>
      <c r="I31" s="140"/>
      <c r="J31" s="140"/>
    </row>
    <row r="32" spans="2:33" s="32" customFormat="1" ht="43.5" customHeight="1" x14ac:dyDescent="0.25">
      <c r="C32" s="296"/>
      <c r="D32" s="283"/>
      <c r="E32" s="283"/>
      <c r="F32" s="143" t="s">
        <v>305</v>
      </c>
      <c r="G32" s="143" t="s">
        <v>306</v>
      </c>
      <c r="I32" s="140"/>
      <c r="J32" s="140"/>
    </row>
    <row r="33" spans="3:13" s="32" customFormat="1" ht="15" customHeight="1" thickBot="1" x14ac:dyDescent="0.3">
      <c r="C33" s="292"/>
      <c r="D33" s="284"/>
      <c r="E33" s="284"/>
      <c r="F33" s="145"/>
      <c r="G33" s="144" t="s">
        <v>307</v>
      </c>
      <c r="I33" s="140"/>
      <c r="J33" s="140"/>
    </row>
    <row r="34" spans="3:13" s="32" customFormat="1" ht="15.75" thickBot="1" x14ac:dyDescent="0.3">
      <c r="C34" s="288" t="s">
        <v>308</v>
      </c>
      <c r="D34" s="289"/>
      <c r="E34" s="289"/>
      <c r="F34" s="289"/>
      <c r="G34" s="290"/>
      <c r="I34" s="140"/>
      <c r="J34" s="140"/>
    </row>
    <row r="35" spans="3:13" s="32" customFormat="1" ht="43.5" customHeight="1" x14ac:dyDescent="0.25">
      <c r="C35" s="291" t="s">
        <v>309</v>
      </c>
      <c r="D35" s="282" t="s">
        <v>293</v>
      </c>
      <c r="E35" s="282" t="s">
        <v>293</v>
      </c>
      <c r="F35" s="285" t="s">
        <v>310</v>
      </c>
      <c r="G35" s="143" t="s">
        <v>311</v>
      </c>
      <c r="I35" s="140"/>
      <c r="J35" s="140"/>
    </row>
    <row r="36" spans="3:13" s="32" customFormat="1" ht="75.75" thickBot="1" x14ac:dyDescent="0.3">
      <c r="C36" s="292"/>
      <c r="D36" s="284"/>
      <c r="E36" s="284"/>
      <c r="F36" s="287"/>
      <c r="G36" s="144" t="s">
        <v>312</v>
      </c>
      <c r="I36" s="140"/>
      <c r="J36" s="140"/>
    </row>
    <row r="37" spans="3:13" s="32" customFormat="1" ht="60.75" thickBot="1" x14ac:dyDescent="0.3">
      <c r="C37" s="146" t="s">
        <v>313</v>
      </c>
      <c r="D37" s="147" t="s">
        <v>293</v>
      </c>
      <c r="E37" s="147" t="s">
        <v>293</v>
      </c>
      <c r="F37" s="144" t="s">
        <v>314</v>
      </c>
      <c r="G37" s="144" t="s">
        <v>315</v>
      </c>
      <c r="I37" s="140"/>
      <c r="J37" s="140"/>
    </row>
    <row r="38" spans="3:13" s="32" customFormat="1" ht="47.25" thickBot="1" x14ac:dyDescent="0.3">
      <c r="C38" s="146" t="s">
        <v>316</v>
      </c>
      <c r="D38" s="147" t="s">
        <v>293</v>
      </c>
      <c r="E38" s="147" t="s">
        <v>293</v>
      </c>
      <c r="F38" s="144" t="s">
        <v>317</v>
      </c>
      <c r="G38" s="144" t="s">
        <v>318</v>
      </c>
      <c r="I38" s="140"/>
      <c r="J38" s="140"/>
    </row>
    <row r="39" spans="3:13" s="32" customFormat="1" ht="15.75" thickBot="1" x14ac:dyDescent="0.3">
      <c r="C39" s="293" t="s">
        <v>319</v>
      </c>
      <c r="D39" s="294"/>
      <c r="E39" s="294"/>
      <c r="F39" s="294"/>
      <c r="G39" s="295"/>
      <c r="I39" s="140"/>
      <c r="J39" s="140"/>
    </row>
    <row r="40" spans="3:13" s="32" customFormat="1" ht="28.9" customHeight="1" x14ac:dyDescent="0.25">
      <c r="C40" s="276" t="s">
        <v>320</v>
      </c>
      <c r="D40" s="279"/>
      <c r="E40" s="282" t="s">
        <v>293</v>
      </c>
      <c r="F40" s="143" t="s">
        <v>321</v>
      </c>
      <c r="G40" s="285" t="s">
        <v>322</v>
      </c>
      <c r="I40" s="140"/>
      <c r="J40" s="140"/>
    </row>
    <row r="41" spans="3:13" s="32" customFormat="1" ht="60" x14ac:dyDescent="0.25">
      <c r="C41" s="277"/>
      <c r="D41" s="280"/>
      <c r="E41" s="283"/>
      <c r="F41" s="143" t="s">
        <v>323</v>
      </c>
      <c r="G41" s="286"/>
      <c r="I41" s="140"/>
      <c r="J41" s="140"/>
    </row>
    <row r="42" spans="3:13" ht="43.9" customHeight="1" thickBot="1" x14ac:dyDescent="0.3">
      <c r="C42" s="278"/>
      <c r="D42" s="281"/>
      <c r="E42" s="284"/>
      <c r="F42" s="144" t="s">
        <v>324</v>
      </c>
      <c r="G42" s="287"/>
      <c r="H42" s="32"/>
      <c r="I42" s="140"/>
      <c r="J42" s="140"/>
      <c r="K42" s="32"/>
      <c r="L42" s="32"/>
      <c r="M42" s="32"/>
    </row>
    <row r="43" spans="3:13" s="32" customFormat="1" x14ac:dyDescent="0.25">
      <c r="C43" s="140"/>
      <c r="D43" s="140"/>
      <c r="G43" s="140"/>
      <c r="I43" s="140"/>
      <c r="J43" s="140"/>
    </row>
    <row r="44" spans="3:13" s="32" customFormat="1" x14ac:dyDescent="0.25">
      <c r="C44" s="140"/>
      <c r="D44" s="140"/>
      <c r="G44" s="140"/>
      <c r="I44" s="140"/>
      <c r="J44" s="140"/>
    </row>
    <row r="45" spans="3:13" s="32" customFormat="1" x14ac:dyDescent="0.25">
      <c r="C45" s="140"/>
      <c r="D45" s="140"/>
      <c r="G45" s="140"/>
      <c r="I45" s="140"/>
      <c r="J45" s="140"/>
    </row>
    <row r="46" spans="3:13" s="32" customFormat="1" x14ac:dyDescent="0.25">
      <c r="C46" s="140"/>
      <c r="D46" s="140"/>
      <c r="G46" s="140"/>
      <c r="I46" s="140"/>
      <c r="J46" s="140"/>
    </row>
    <row r="47" spans="3:13" s="32" customFormat="1" x14ac:dyDescent="0.25">
      <c r="C47" s="140"/>
      <c r="D47" s="140"/>
      <c r="G47" s="140"/>
      <c r="I47" s="140"/>
      <c r="J47" s="140"/>
    </row>
    <row r="48" spans="3:13" s="32" customFormat="1" x14ac:dyDescent="0.25">
      <c r="C48" s="140"/>
      <c r="D48" s="140"/>
      <c r="G48" s="140"/>
      <c r="I48" s="140"/>
      <c r="J48" s="140"/>
    </row>
    <row r="49" spans="3:10" s="32" customFormat="1" x14ac:dyDescent="0.25">
      <c r="C49" s="140"/>
      <c r="D49" s="140"/>
      <c r="G49" s="140"/>
      <c r="I49" s="140"/>
      <c r="J49" s="140"/>
    </row>
    <row r="50" spans="3:10" s="32" customFormat="1" x14ac:dyDescent="0.25">
      <c r="C50" s="140"/>
      <c r="D50" s="140"/>
      <c r="G50" s="140"/>
      <c r="I50" s="140"/>
      <c r="J50" s="140"/>
    </row>
    <row r="51" spans="3:10" s="32" customFormat="1" x14ac:dyDescent="0.25">
      <c r="C51" s="140"/>
      <c r="D51" s="140"/>
      <c r="G51" s="140"/>
      <c r="I51" s="140"/>
      <c r="J51" s="140"/>
    </row>
    <row r="52" spans="3:10" s="32" customFormat="1" x14ac:dyDescent="0.25">
      <c r="C52" s="140"/>
      <c r="D52" s="140"/>
      <c r="G52" s="140"/>
      <c r="I52" s="140"/>
      <c r="J52" s="140"/>
    </row>
    <row r="53" spans="3:10" s="32" customFormat="1" x14ac:dyDescent="0.25">
      <c r="C53" s="140"/>
      <c r="D53" s="140"/>
      <c r="G53" s="140"/>
      <c r="I53" s="140"/>
      <c r="J53" s="140"/>
    </row>
    <row r="54" spans="3:10" s="32" customFormat="1" x14ac:dyDescent="0.25">
      <c r="C54" s="140"/>
      <c r="D54" s="140"/>
      <c r="G54" s="140"/>
      <c r="I54" s="140"/>
      <c r="J54" s="140"/>
    </row>
    <row r="55" spans="3:10" s="32" customFormat="1" x14ac:dyDescent="0.25">
      <c r="C55" s="140"/>
      <c r="D55" s="140"/>
      <c r="G55" s="140"/>
      <c r="I55" s="140"/>
      <c r="J55" s="140"/>
    </row>
    <row r="56" spans="3:10" s="32" customFormat="1" x14ac:dyDescent="0.25">
      <c r="C56" s="140"/>
      <c r="D56" s="140"/>
      <c r="G56" s="140"/>
      <c r="I56" s="140"/>
      <c r="J56" s="140"/>
    </row>
    <row r="57" spans="3:10" s="32" customFormat="1" x14ac:dyDescent="0.25">
      <c r="C57" s="140"/>
      <c r="D57" s="140"/>
      <c r="G57" s="140"/>
      <c r="I57" s="140"/>
      <c r="J57" s="140"/>
    </row>
    <row r="58" spans="3:10" s="32" customFormat="1" x14ac:dyDescent="0.25">
      <c r="C58" s="140"/>
      <c r="D58" s="140"/>
      <c r="G58" s="140"/>
      <c r="I58" s="140"/>
      <c r="J58" s="140"/>
    </row>
    <row r="59" spans="3:10" s="32" customFormat="1" x14ac:dyDescent="0.25">
      <c r="C59" s="140"/>
      <c r="D59" s="140"/>
      <c r="G59" s="140"/>
      <c r="I59" s="140"/>
      <c r="J59" s="140"/>
    </row>
    <row r="60" spans="3:10" s="32" customFormat="1" x14ac:dyDescent="0.25">
      <c r="C60" s="140"/>
      <c r="D60" s="140"/>
      <c r="G60" s="140"/>
      <c r="I60" s="140"/>
      <c r="J60" s="140"/>
    </row>
    <row r="61" spans="3:10" s="32" customFormat="1" x14ac:dyDescent="0.25">
      <c r="C61" s="140"/>
      <c r="D61" s="140"/>
      <c r="G61" s="140"/>
      <c r="I61" s="140"/>
      <c r="J61" s="140"/>
    </row>
    <row r="62" spans="3:10" s="32" customFormat="1" x14ac:dyDescent="0.25">
      <c r="C62" s="140"/>
      <c r="D62" s="140"/>
      <c r="G62" s="140"/>
      <c r="I62" s="140"/>
      <c r="J62" s="140"/>
    </row>
    <row r="63" spans="3:10" s="32" customFormat="1" x14ac:dyDescent="0.25">
      <c r="C63" s="140"/>
      <c r="D63" s="140"/>
      <c r="G63" s="140"/>
      <c r="I63" s="140"/>
      <c r="J63" s="140"/>
    </row>
    <row r="64" spans="3:10" s="32" customFormat="1" x14ac:dyDescent="0.25">
      <c r="C64" s="140"/>
      <c r="D64" s="140"/>
      <c r="G64" s="140"/>
      <c r="I64" s="140"/>
      <c r="J64" s="140"/>
    </row>
    <row r="65" spans="3:10" s="32" customFormat="1" x14ac:dyDescent="0.25">
      <c r="C65" s="140"/>
      <c r="D65" s="140"/>
      <c r="G65" s="140"/>
      <c r="I65" s="140"/>
      <c r="J65" s="140"/>
    </row>
    <row r="66" spans="3:10" s="32" customFormat="1" x14ac:dyDescent="0.25">
      <c r="C66" s="140"/>
      <c r="D66" s="140"/>
      <c r="G66" s="140"/>
      <c r="I66" s="140"/>
      <c r="J66" s="140"/>
    </row>
    <row r="67" spans="3:10" s="32" customFormat="1" x14ac:dyDescent="0.25">
      <c r="C67" s="140"/>
      <c r="D67" s="140"/>
      <c r="G67" s="140"/>
      <c r="I67" s="140"/>
      <c r="J67" s="140"/>
    </row>
    <row r="68" spans="3:10" s="32" customFormat="1" x14ac:dyDescent="0.25">
      <c r="C68" s="140"/>
      <c r="D68" s="140"/>
      <c r="G68" s="140"/>
      <c r="I68" s="140"/>
      <c r="J68" s="140"/>
    </row>
    <row r="69" spans="3:10" s="32" customFormat="1" x14ac:dyDescent="0.25">
      <c r="C69" s="140"/>
      <c r="D69" s="140"/>
      <c r="G69" s="140"/>
      <c r="I69" s="140"/>
      <c r="J69" s="140"/>
    </row>
    <row r="70" spans="3:10" s="32" customFormat="1" x14ac:dyDescent="0.25">
      <c r="C70" s="140"/>
      <c r="D70" s="140"/>
      <c r="G70" s="140"/>
      <c r="I70" s="140"/>
      <c r="J70" s="140"/>
    </row>
    <row r="71" spans="3:10" s="32" customFormat="1" x14ac:dyDescent="0.25">
      <c r="C71" s="140"/>
      <c r="D71" s="140"/>
      <c r="G71" s="140"/>
      <c r="I71" s="140"/>
      <c r="J71" s="140"/>
    </row>
    <row r="72" spans="3:10" s="32" customFormat="1" x14ac:dyDescent="0.25">
      <c r="C72" s="140"/>
      <c r="D72" s="140"/>
      <c r="G72" s="140"/>
      <c r="I72" s="140"/>
      <c r="J72" s="140"/>
    </row>
    <row r="73" spans="3:10" s="32" customFormat="1" x14ac:dyDescent="0.25">
      <c r="C73" s="140"/>
      <c r="D73" s="140"/>
      <c r="G73" s="140"/>
      <c r="I73" s="140"/>
      <c r="J73" s="140"/>
    </row>
    <row r="74" spans="3:10" s="32" customFormat="1" x14ac:dyDescent="0.25">
      <c r="C74" s="140"/>
      <c r="D74" s="140"/>
      <c r="G74" s="140"/>
      <c r="I74" s="140"/>
      <c r="J74" s="140"/>
    </row>
    <row r="75" spans="3:10" s="32" customFormat="1" x14ac:dyDescent="0.25">
      <c r="C75" s="140"/>
      <c r="D75" s="140"/>
      <c r="G75" s="140"/>
      <c r="I75" s="140"/>
      <c r="J75" s="140"/>
    </row>
    <row r="76" spans="3:10" s="32" customFormat="1" x14ac:dyDescent="0.25">
      <c r="C76" s="140"/>
      <c r="D76" s="140"/>
      <c r="G76" s="140"/>
      <c r="I76" s="140"/>
      <c r="J76" s="140"/>
    </row>
    <row r="77" spans="3:10" s="32" customFormat="1" x14ac:dyDescent="0.25">
      <c r="C77" s="140"/>
      <c r="D77" s="140"/>
      <c r="G77" s="140"/>
      <c r="I77" s="140"/>
      <c r="J77" s="140"/>
    </row>
    <row r="78" spans="3:10" s="32" customFormat="1" x14ac:dyDescent="0.25">
      <c r="C78" s="140"/>
      <c r="D78" s="140"/>
      <c r="G78" s="140"/>
      <c r="I78" s="140"/>
      <c r="J78" s="140"/>
    </row>
    <row r="79" spans="3:10" s="32" customFormat="1" x14ac:dyDescent="0.25">
      <c r="C79" s="140"/>
      <c r="D79" s="140"/>
      <c r="G79" s="140"/>
      <c r="I79" s="140"/>
      <c r="J79" s="140"/>
    </row>
    <row r="80" spans="3:10" s="32" customFormat="1" x14ac:dyDescent="0.25">
      <c r="C80" s="140"/>
      <c r="D80" s="140"/>
      <c r="G80" s="140"/>
      <c r="I80" s="140"/>
      <c r="J80" s="140"/>
    </row>
    <row r="81" spans="3:10" s="32" customFormat="1" x14ac:dyDescent="0.25">
      <c r="C81" s="140"/>
      <c r="D81" s="140"/>
      <c r="G81" s="140"/>
      <c r="I81" s="140"/>
      <c r="J81" s="140"/>
    </row>
    <row r="82" spans="3:10" s="32" customFormat="1" x14ac:dyDescent="0.25">
      <c r="C82" s="140"/>
      <c r="D82" s="140"/>
      <c r="G82" s="140"/>
      <c r="I82" s="140"/>
      <c r="J82" s="140"/>
    </row>
    <row r="83" spans="3:10" s="32" customFormat="1" x14ac:dyDescent="0.25">
      <c r="C83" s="140"/>
      <c r="D83" s="140"/>
      <c r="G83" s="140"/>
      <c r="I83" s="140"/>
      <c r="J83" s="140"/>
    </row>
    <row r="84" spans="3:10" s="32" customFormat="1" x14ac:dyDescent="0.25">
      <c r="C84" s="140"/>
      <c r="D84" s="140"/>
      <c r="G84" s="140"/>
      <c r="I84" s="140"/>
      <c r="J84" s="140"/>
    </row>
    <row r="85" spans="3:10" s="32" customFormat="1" x14ac:dyDescent="0.25">
      <c r="C85" s="140"/>
      <c r="D85" s="140"/>
      <c r="G85" s="140"/>
      <c r="I85" s="140"/>
      <c r="J85" s="140"/>
    </row>
    <row r="86" spans="3:10" s="32" customFormat="1" x14ac:dyDescent="0.25">
      <c r="C86" s="140"/>
      <c r="D86" s="140"/>
      <c r="G86" s="140"/>
      <c r="I86" s="140"/>
      <c r="J86" s="140"/>
    </row>
    <row r="87" spans="3:10" s="32" customFormat="1" x14ac:dyDescent="0.25">
      <c r="C87" s="140"/>
      <c r="D87" s="140"/>
      <c r="G87" s="140"/>
      <c r="I87" s="140"/>
      <c r="J87" s="140"/>
    </row>
    <row r="88" spans="3:10" s="32" customFormat="1" x14ac:dyDescent="0.25">
      <c r="C88" s="140"/>
      <c r="D88" s="140"/>
      <c r="G88" s="140"/>
      <c r="I88" s="140"/>
      <c r="J88" s="140"/>
    </row>
    <row r="89" spans="3:10" s="32" customFormat="1" x14ac:dyDescent="0.25">
      <c r="C89" s="140"/>
      <c r="D89" s="140"/>
      <c r="G89" s="140"/>
      <c r="I89" s="140"/>
      <c r="J89" s="140"/>
    </row>
    <row r="90" spans="3:10" s="32" customFormat="1" x14ac:dyDescent="0.25">
      <c r="C90" s="140"/>
      <c r="D90" s="140"/>
      <c r="G90" s="140"/>
      <c r="I90" s="140"/>
      <c r="J90" s="140"/>
    </row>
    <row r="91" spans="3:10" s="32" customFormat="1" x14ac:dyDescent="0.25">
      <c r="C91" s="140"/>
      <c r="D91" s="140"/>
      <c r="G91" s="140"/>
      <c r="I91" s="140"/>
      <c r="J91" s="140"/>
    </row>
    <row r="92" spans="3:10" s="32" customFormat="1" x14ac:dyDescent="0.25">
      <c r="C92" s="140"/>
      <c r="D92" s="140"/>
      <c r="G92" s="140"/>
      <c r="I92" s="140"/>
      <c r="J92" s="140"/>
    </row>
    <row r="93" spans="3:10" s="32" customFormat="1" x14ac:dyDescent="0.25">
      <c r="C93" s="140"/>
      <c r="D93" s="140"/>
      <c r="G93" s="140"/>
      <c r="I93" s="140"/>
      <c r="J93" s="140"/>
    </row>
    <row r="94" spans="3:10" s="32" customFormat="1" x14ac:dyDescent="0.25">
      <c r="C94" s="140"/>
      <c r="D94" s="140"/>
      <c r="G94" s="140"/>
      <c r="I94" s="140"/>
      <c r="J94" s="140"/>
    </row>
    <row r="95" spans="3:10" s="32" customFormat="1" x14ac:dyDescent="0.25">
      <c r="C95" s="140"/>
      <c r="D95" s="140"/>
      <c r="G95" s="140"/>
      <c r="I95" s="140"/>
      <c r="J95" s="140"/>
    </row>
    <row r="96" spans="3:10" s="32" customFormat="1" x14ac:dyDescent="0.25">
      <c r="C96" s="140"/>
      <c r="D96" s="140"/>
      <c r="G96" s="140"/>
      <c r="I96" s="140"/>
      <c r="J96" s="140"/>
    </row>
    <row r="97" spans="3:10" s="32" customFormat="1" x14ac:dyDescent="0.25">
      <c r="C97" s="140"/>
      <c r="D97" s="140"/>
      <c r="G97" s="140"/>
      <c r="I97" s="140"/>
      <c r="J97" s="140"/>
    </row>
    <row r="98" spans="3:10" s="32" customFormat="1" x14ac:dyDescent="0.25">
      <c r="C98" s="140"/>
      <c r="D98" s="140"/>
      <c r="G98" s="140"/>
      <c r="I98" s="140"/>
      <c r="J98" s="140"/>
    </row>
    <row r="99" spans="3:10" s="32" customFormat="1" x14ac:dyDescent="0.25">
      <c r="C99" s="140"/>
      <c r="D99" s="140"/>
      <c r="G99" s="140"/>
      <c r="I99" s="140"/>
      <c r="J99" s="140"/>
    </row>
    <row r="100" spans="3:10" s="32" customFormat="1" x14ac:dyDescent="0.25">
      <c r="C100" s="140"/>
      <c r="D100" s="140"/>
      <c r="G100" s="140"/>
      <c r="I100" s="140"/>
      <c r="J100" s="140"/>
    </row>
    <row r="101" spans="3:10" s="32" customFormat="1" x14ac:dyDescent="0.25">
      <c r="C101" s="140"/>
      <c r="D101" s="140"/>
      <c r="G101" s="140"/>
      <c r="I101" s="140"/>
      <c r="J101" s="140"/>
    </row>
    <row r="102" spans="3:10" s="32" customFormat="1" x14ac:dyDescent="0.25">
      <c r="C102" s="140"/>
      <c r="D102" s="140"/>
      <c r="G102" s="140"/>
      <c r="I102" s="140"/>
      <c r="J102" s="140"/>
    </row>
    <row r="103" spans="3:10" s="32" customFormat="1" x14ac:dyDescent="0.25">
      <c r="C103" s="140"/>
      <c r="D103" s="140"/>
      <c r="G103" s="140"/>
      <c r="I103" s="140"/>
      <c r="J103" s="140"/>
    </row>
    <row r="104" spans="3:10" s="32" customFormat="1" x14ac:dyDescent="0.25">
      <c r="C104" s="140"/>
      <c r="D104" s="140"/>
      <c r="G104" s="140"/>
      <c r="I104" s="140"/>
      <c r="J104" s="140"/>
    </row>
    <row r="105" spans="3:10" s="32" customFormat="1" x14ac:dyDescent="0.25">
      <c r="C105" s="140"/>
      <c r="D105" s="140"/>
      <c r="G105" s="140"/>
      <c r="I105" s="140"/>
      <c r="J105" s="140"/>
    </row>
    <row r="106" spans="3:10" s="32" customFormat="1" x14ac:dyDescent="0.25">
      <c r="C106" s="140"/>
      <c r="D106" s="140"/>
      <c r="G106" s="140"/>
      <c r="I106" s="140"/>
      <c r="J106" s="140"/>
    </row>
    <row r="107" spans="3:10" s="32" customFormat="1" x14ac:dyDescent="0.25">
      <c r="C107" s="140"/>
      <c r="D107" s="140"/>
      <c r="G107" s="140"/>
      <c r="I107" s="140"/>
      <c r="J107" s="140"/>
    </row>
    <row r="108" spans="3:10" s="32" customFormat="1" x14ac:dyDescent="0.25">
      <c r="C108" s="140"/>
      <c r="D108" s="140"/>
      <c r="G108" s="140"/>
      <c r="I108" s="140"/>
      <c r="J108" s="140"/>
    </row>
    <row r="109" spans="3:10" s="32" customFormat="1" x14ac:dyDescent="0.25">
      <c r="C109" s="140"/>
      <c r="D109" s="140"/>
      <c r="G109" s="140"/>
      <c r="I109" s="140"/>
      <c r="J109" s="140"/>
    </row>
    <row r="110" spans="3:10" s="32" customFormat="1" x14ac:dyDescent="0.25">
      <c r="C110" s="140"/>
      <c r="D110" s="140"/>
      <c r="G110" s="140"/>
      <c r="I110" s="140"/>
      <c r="J110" s="140"/>
    </row>
    <row r="111" spans="3:10" s="32" customFormat="1" x14ac:dyDescent="0.25">
      <c r="C111" s="140"/>
      <c r="D111" s="140"/>
      <c r="G111" s="140"/>
      <c r="I111" s="140"/>
      <c r="J111" s="140"/>
    </row>
    <row r="112" spans="3:10" s="32" customFormat="1" x14ac:dyDescent="0.25">
      <c r="C112" s="140"/>
      <c r="D112" s="140"/>
      <c r="G112" s="140"/>
      <c r="I112" s="140"/>
      <c r="J112" s="140"/>
    </row>
    <row r="113" spans="3:10" s="32" customFormat="1" x14ac:dyDescent="0.25">
      <c r="C113" s="140"/>
      <c r="D113" s="140"/>
      <c r="G113" s="140"/>
      <c r="I113" s="140"/>
      <c r="J113" s="140"/>
    </row>
    <row r="114" spans="3:10" s="32" customFormat="1" x14ac:dyDescent="0.25">
      <c r="C114" s="140"/>
      <c r="D114" s="140"/>
      <c r="G114" s="140"/>
      <c r="I114" s="140"/>
      <c r="J114" s="140"/>
    </row>
    <row r="115" spans="3:10" s="32" customFormat="1" x14ac:dyDescent="0.25">
      <c r="C115" s="140"/>
      <c r="D115" s="140"/>
      <c r="G115" s="140"/>
      <c r="I115" s="140"/>
      <c r="J115" s="140"/>
    </row>
    <row r="116" spans="3:10" s="32" customFormat="1" x14ac:dyDescent="0.25">
      <c r="C116" s="140"/>
      <c r="D116" s="140"/>
      <c r="G116" s="140"/>
      <c r="I116" s="140"/>
      <c r="J116" s="140"/>
    </row>
    <row r="117" spans="3:10" s="32" customFormat="1" x14ac:dyDescent="0.25">
      <c r="C117" s="140"/>
      <c r="D117" s="140"/>
      <c r="G117" s="140"/>
      <c r="I117" s="140"/>
      <c r="J117" s="140"/>
    </row>
    <row r="118" spans="3:10" s="32" customFormat="1" x14ac:dyDescent="0.25">
      <c r="C118" s="140"/>
      <c r="D118" s="140"/>
      <c r="G118" s="140"/>
      <c r="I118" s="140"/>
      <c r="J118" s="140"/>
    </row>
    <row r="119" spans="3:10" s="32" customFormat="1" x14ac:dyDescent="0.25">
      <c r="C119" s="140"/>
      <c r="D119" s="140"/>
      <c r="G119" s="140"/>
      <c r="I119" s="140"/>
      <c r="J119" s="140"/>
    </row>
    <row r="120" spans="3:10" s="32" customFormat="1" x14ac:dyDescent="0.25">
      <c r="C120" s="140"/>
      <c r="D120" s="140"/>
      <c r="G120" s="140"/>
      <c r="I120" s="140"/>
      <c r="J120" s="140"/>
    </row>
    <row r="121" spans="3:10" s="32" customFormat="1" x14ac:dyDescent="0.25">
      <c r="C121" s="140"/>
      <c r="D121" s="140"/>
      <c r="G121" s="140"/>
      <c r="I121" s="140"/>
      <c r="J121" s="140"/>
    </row>
    <row r="122" spans="3:10" s="32" customFormat="1" x14ac:dyDescent="0.25">
      <c r="C122" s="140"/>
      <c r="D122" s="140"/>
      <c r="G122" s="140"/>
      <c r="I122" s="140"/>
      <c r="J122" s="140"/>
    </row>
    <row r="123" spans="3:10" s="32" customFormat="1" x14ac:dyDescent="0.25">
      <c r="C123" s="140"/>
      <c r="D123" s="140"/>
      <c r="G123" s="140"/>
      <c r="I123" s="140"/>
      <c r="J123" s="140"/>
    </row>
    <row r="124" spans="3:10" s="32" customFormat="1" x14ac:dyDescent="0.25">
      <c r="C124" s="140"/>
      <c r="D124" s="140"/>
      <c r="G124" s="140"/>
      <c r="I124" s="140"/>
      <c r="J124" s="140"/>
    </row>
    <row r="125" spans="3:10" s="32" customFormat="1" x14ac:dyDescent="0.25">
      <c r="C125" s="140"/>
      <c r="D125" s="140"/>
      <c r="G125" s="140"/>
      <c r="I125" s="140"/>
      <c r="J125" s="140"/>
    </row>
    <row r="126" spans="3:10" s="32" customFormat="1" x14ac:dyDescent="0.25">
      <c r="C126" s="140"/>
      <c r="D126" s="140"/>
      <c r="G126" s="140"/>
      <c r="I126" s="140"/>
      <c r="J126" s="140"/>
    </row>
    <row r="127" spans="3:10" s="32" customFormat="1" x14ac:dyDescent="0.25">
      <c r="C127" s="140"/>
      <c r="D127" s="140"/>
      <c r="G127" s="140"/>
      <c r="I127" s="140"/>
      <c r="J127" s="140"/>
    </row>
    <row r="128" spans="3:10" s="32" customFormat="1" x14ac:dyDescent="0.25">
      <c r="C128" s="140"/>
      <c r="D128" s="140"/>
      <c r="G128" s="140"/>
      <c r="I128" s="140"/>
      <c r="J128" s="140"/>
    </row>
    <row r="129" spans="3:10" s="32" customFormat="1" x14ac:dyDescent="0.25">
      <c r="C129" s="140"/>
      <c r="D129" s="140"/>
      <c r="G129" s="140"/>
      <c r="I129" s="140"/>
      <c r="J129" s="140"/>
    </row>
  </sheetData>
  <mergeCells count="67">
    <mergeCell ref="B1:C1"/>
    <mergeCell ref="E1:H1"/>
    <mergeCell ref="I1:K1"/>
    <mergeCell ref="B2:C2"/>
    <mergeCell ref="E2:H2"/>
    <mergeCell ref="I2:K2"/>
    <mergeCell ref="B3:C3"/>
    <mergeCell ref="E3:H3"/>
    <mergeCell ref="I3:K3"/>
    <mergeCell ref="B4:C4"/>
    <mergeCell ref="E4:H4"/>
    <mergeCell ref="I4:K4"/>
    <mergeCell ref="B9:C9"/>
    <mergeCell ref="E9:H9"/>
    <mergeCell ref="I9:K9"/>
    <mergeCell ref="B5:C5"/>
    <mergeCell ref="E5:H5"/>
    <mergeCell ref="I5:K5"/>
    <mergeCell ref="B6:C6"/>
    <mergeCell ref="E6:H6"/>
    <mergeCell ref="I6:K6"/>
    <mergeCell ref="B7:C8"/>
    <mergeCell ref="E7:H7"/>
    <mergeCell ref="I7:K7"/>
    <mergeCell ref="E8:H8"/>
    <mergeCell ref="I8:K8"/>
    <mergeCell ref="B10:C10"/>
    <mergeCell ref="E10:H10"/>
    <mergeCell ref="I10:K10"/>
    <mergeCell ref="B11:C11"/>
    <mergeCell ref="E11:H11"/>
    <mergeCell ref="I11:K11"/>
    <mergeCell ref="B12:C12"/>
    <mergeCell ref="E12:H12"/>
    <mergeCell ref="I12:K12"/>
    <mergeCell ref="B13:C13"/>
    <mergeCell ref="E13:H13"/>
    <mergeCell ref="I13:K13"/>
    <mergeCell ref="G21:H21"/>
    <mergeCell ref="B14:C14"/>
    <mergeCell ref="E14:H14"/>
    <mergeCell ref="I14:K14"/>
    <mergeCell ref="B15:C15"/>
    <mergeCell ref="E15:H15"/>
    <mergeCell ref="I15:K15"/>
    <mergeCell ref="G16:H16"/>
    <mergeCell ref="G17:H17"/>
    <mergeCell ref="G18:H18"/>
    <mergeCell ref="G19:H19"/>
    <mergeCell ref="G20:H20"/>
    <mergeCell ref="C26:G26"/>
    <mergeCell ref="C27:C29"/>
    <mergeCell ref="D27:D29"/>
    <mergeCell ref="E27:E29"/>
    <mergeCell ref="C31:C33"/>
    <mergeCell ref="D31:D33"/>
    <mergeCell ref="E31:E33"/>
    <mergeCell ref="C40:C42"/>
    <mergeCell ref="D40:D42"/>
    <mergeCell ref="E40:E42"/>
    <mergeCell ref="G40:G42"/>
    <mergeCell ref="C34:G34"/>
    <mergeCell ref="C35:C36"/>
    <mergeCell ref="D35:D36"/>
    <mergeCell ref="E35:E36"/>
    <mergeCell ref="F35:F36"/>
    <mergeCell ref="C39:G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A590-9E5B-42C1-A94F-3F676E793BEE}">
  <dimension ref="B2:I41"/>
  <sheetViews>
    <sheetView showGridLines="0" topLeftCell="A19" workbookViewId="0">
      <selection activeCell="G45" sqref="G45"/>
    </sheetView>
  </sheetViews>
  <sheetFormatPr defaultRowHeight="15" x14ac:dyDescent="0.25"/>
  <cols>
    <col min="1" max="1" width="2.7109375" customWidth="1"/>
    <col min="2" max="2" width="22.7109375" customWidth="1"/>
    <col min="3" max="3" width="2.42578125" customWidth="1"/>
    <col min="4" max="4" width="10.85546875" customWidth="1"/>
    <col min="5" max="5" width="33" customWidth="1"/>
    <col min="6" max="6" width="27.5703125" customWidth="1"/>
    <col min="7" max="7" width="25.5703125" customWidth="1"/>
    <col min="8" max="8" width="26.7109375" customWidth="1"/>
  </cols>
  <sheetData>
    <row r="2" spans="2:9" ht="21" x14ac:dyDescent="0.35">
      <c r="B2" s="149" t="s">
        <v>325</v>
      </c>
    </row>
    <row r="3" spans="2:9" ht="21" x14ac:dyDescent="0.35">
      <c r="B3" s="149" t="s">
        <v>326</v>
      </c>
      <c r="D3" s="150"/>
      <c r="E3" s="151"/>
      <c r="F3" s="151"/>
      <c r="G3" s="151"/>
      <c r="H3" s="152"/>
    </row>
    <row r="4" spans="2:9" x14ac:dyDescent="0.25">
      <c r="D4" s="153"/>
      <c r="E4" s="153"/>
      <c r="F4" s="153"/>
      <c r="G4" s="153"/>
      <c r="H4" s="153"/>
    </row>
    <row r="5" spans="2:9" x14ac:dyDescent="0.25">
      <c r="B5" s="154" t="s">
        <v>327</v>
      </c>
      <c r="D5" s="155"/>
      <c r="E5" s="156"/>
      <c r="G5" s="154" t="s">
        <v>328</v>
      </c>
      <c r="H5" s="157" t="s">
        <v>329</v>
      </c>
    </row>
    <row r="6" spans="2:9" ht="15.6" customHeight="1" x14ac:dyDescent="0.25"/>
    <row r="7" spans="2:9" x14ac:dyDescent="0.25">
      <c r="B7" s="158" t="s">
        <v>330</v>
      </c>
      <c r="D7" s="159">
        <v>44420</v>
      </c>
      <c r="E7" s="160"/>
      <c r="F7" s="321" t="s">
        <v>331</v>
      </c>
      <c r="G7" s="322"/>
      <c r="H7" s="161"/>
    </row>
    <row r="8" spans="2:9" x14ac:dyDescent="0.25">
      <c r="B8" s="162"/>
      <c r="E8" s="160"/>
      <c r="F8" s="321" t="s">
        <v>332</v>
      </c>
      <c r="G8" s="322"/>
      <c r="H8" s="161"/>
    </row>
    <row r="9" spans="2:9" x14ac:dyDescent="0.25">
      <c r="B9" s="162"/>
      <c r="E9" s="160"/>
      <c r="F9" s="321" t="s">
        <v>333</v>
      </c>
      <c r="G9" s="322"/>
      <c r="H9" s="161"/>
    </row>
    <row r="10" spans="2:9" x14ac:dyDescent="0.25">
      <c r="B10" s="162"/>
      <c r="E10" s="160"/>
      <c r="F10" s="321" t="s">
        <v>334</v>
      </c>
      <c r="G10" s="322"/>
      <c r="H10" s="161"/>
    </row>
    <row r="11" spans="2:9" x14ac:dyDescent="0.25">
      <c r="B11" s="162"/>
      <c r="E11" s="160"/>
    </row>
    <row r="12" spans="2:9" x14ac:dyDescent="0.25">
      <c r="B12" s="162"/>
      <c r="E12" s="160"/>
      <c r="F12" s="323" t="s">
        <v>335</v>
      </c>
      <c r="G12" s="163" t="s">
        <v>336</v>
      </c>
      <c r="H12" s="317" t="s">
        <v>337</v>
      </c>
      <c r="I12" s="318"/>
    </row>
    <row r="13" spans="2:9" x14ac:dyDescent="0.25">
      <c r="B13" s="162"/>
      <c r="E13" s="160"/>
      <c r="F13" s="324"/>
      <c r="G13" s="161"/>
      <c r="H13" s="319"/>
      <c r="I13" s="320"/>
    </row>
    <row r="14" spans="2:9" x14ac:dyDescent="0.25">
      <c r="B14" s="162"/>
      <c r="E14" s="160"/>
    </row>
    <row r="16" spans="2:9" x14ac:dyDescent="0.25">
      <c r="B16" s="164" t="s">
        <v>338</v>
      </c>
      <c r="D16" s="165" t="s">
        <v>274</v>
      </c>
      <c r="E16" s="165" t="s">
        <v>0</v>
      </c>
      <c r="F16" s="165" t="s">
        <v>339</v>
      </c>
      <c r="G16" s="165" t="s">
        <v>1</v>
      </c>
      <c r="H16" s="165" t="s">
        <v>340</v>
      </c>
      <c r="I16" s="166" t="s">
        <v>341</v>
      </c>
    </row>
    <row r="17" spans="2:9" x14ac:dyDescent="0.25">
      <c r="D17" s="166">
        <v>1</v>
      </c>
      <c r="E17" s="161"/>
      <c r="F17" s="161"/>
      <c r="G17" s="161"/>
      <c r="H17" s="161"/>
      <c r="I17" s="161"/>
    </row>
    <row r="18" spans="2:9" x14ac:dyDescent="0.25">
      <c r="D18" s="166">
        <v>2</v>
      </c>
      <c r="E18" s="161"/>
      <c r="F18" s="161"/>
      <c r="G18" s="161"/>
      <c r="H18" s="161"/>
      <c r="I18" s="161"/>
    </row>
    <row r="19" spans="2:9" x14ac:dyDescent="0.25">
      <c r="D19" s="166">
        <v>3</v>
      </c>
      <c r="E19" s="161"/>
      <c r="F19" s="161"/>
      <c r="G19" s="161"/>
      <c r="H19" s="161"/>
      <c r="I19" s="161"/>
    </row>
    <row r="20" spans="2:9" x14ac:dyDescent="0.25">
      <c r="D20" s="166">
        <v>4</v>
      </c>
      <c r="E20" s="161"/>
      <c r="F20" s="161"/>
      <c r="G20" s="161"/>
      <c r="H20" s="161"/>
      <c r="I20" s="161"/>
    </row>
    <row r="21" spans="2:9" x14ac:dyDescent="0.25">
      <c r="D21" s="166">
        <v>5</v>
      </c>
      <c r="E21" s="161"/>
      <c r="F21" s="161"/>
      <c r="G21" s="161"/>
      <c r="H21" s="161"/>
      <c r="I21" s="161"/>
    </row>
    <row r="22" spans="2:9" x14ac:dyDescent="0.25">
      <c r="D22" s="166">
        <v>6</v>
      </c>
      <c r="E22" s="161"/>
      <c r="F22" s="161"/>
      <c r="G22" s="161"/>
      <c r="H22" s="161"/>
      <c r="I22" s="161"/>
    </row>
    <row r="23" spans="2:9" x14ac:dyDescent="0.25">
      <c r="D23" s="166">
        <v>7</v>
      </c>
      <c r="E23" s="161"/>
      <c r="F23" s="161"/>
      <c r="G23" s="161"/>
      <c r="H23" s="161"/>
      <c r="I23" s="161"/>
    </row>
    <row r="26" spans="2:9" ht="45" x14ac:dyDescent="0.25">
      <c r="B26" s="167" t="s">
        <v>342</v>
      </c>
      <c r="D26" s="165" t="s">
        <v>274</v>
      </c>
      <c r="E26" s="165" t="s">
        <v>343</v>
      </c>
      <c r="F26" s="165" t="s">
        <v>344</v>
      </c>
      <c r="G26" s="165" t="s">
        <v>345</v>
      </c>
      <c r="H26" s="165" t="s">
        <v>169</v>
      </c>
      <c r="I26" s="165" t="s">
        <v>346</v>
      </c>
    </row>
    <row r="27" spans="2:9" x14ac:dyDescent="0.25">
      <c r="D27" s="168">
        <v>1</v>
      </c>
      <c r="E27" s="169"/>
      <c r="F27" s="169"/>
      <c r="G27" s="170"/>
      <c r="H27" s="171"/>
      <c r="I27" s="161"/>
    </row>
    <row r="28" spans="2:9" x14ac:dyDescent="0.25">
      <c r="D28" s="172">
        <v>2</v>
      </c>
      <c r="E28" s="173"/>
      <c r="F28" s="173"/>
      <c r="G28" s="174"/>
      <c r="H28" s="175"/>
      <c r="I28" s="174"/>
    </row>
    <row r="29" spans="2:9" x14ac:dyDescent="0.25">
      <c r="D29" s="172">
        <v>3</v>
      </c>
      <c r="E29" s="176"/>
      <c r="F29" s="176"/>
      <c r="G29" s="161"/>
      <c r="H29" s="161"/>
      <c r="I29" s="161"/>
    </row>
    <row r="30" spans="2:9" x14ac:dyDescent="0.25">
      <c r="D30" s="172">
        <v>4</v>
      </c>
      <c r="E30" s="173"/>
      <c r="F30" s="173"/>
      <c r="G30" s="174"/>
      <c r="H30" s="175"/>
      <c r="I30" s="174"/>
    </row>
    <row r="31" spans="2:9" x14ac:dyDescent="0.25">
      <c r="D31" s="172">
        <v>5</v>
      </c>
      <c r="E31" s="173"/>
      <c r="F31" s="173"/>
      <c r="G31" s="174"/>
      <c r="H31" s="174"/>
      <c r="I31" s="174"/>
    </row>
    <row r="32" spans="2:9" x14ac:dyDescent="0.25">
      <c r="D32" s="172">
        <v>6</v>
      </c>
      <c r="E32" s="173"/>
      <c r="F32" s="173"/>
      <c r="G32" s="174"/>
      <c r="H32" s="175"/>
      <c r="I32" s="174"/>
    </row>
    <row r="33" spans="4:9" x14ac:dyDescent="0.25">
      <c r="D33" s="172">
        <v>7</v>
      </c>
      <c r="E33" s="173"/>
      <c r="F33" s="173"/>
      <c r="G33" s="174"/>
      <c r="H33" s="175"/>
      <c r="I33" s="174"/>
    </row>
    <row r="34" spans="4:9" x14ac:dyDescent="0.25">
      <c r="D34" s="172">
        <v>8</v>
      </c>
      <c r="E34" s="173"/>
      <c r="F34" s="173"/>
      <c r="G34" s="174"/>
      <c r="H34" s="175"/>
      <c r="I34" s="174"/>
    </row>
    <row r="35" spans="4:9" x14ac:dyDescent="0.25">
      <c r="D35" s="166">
        <v>9</v>
      </c>
      <c r="E35" s="161"/>
      <c r="F35" s="161"/>
      <c r="G35" s="161"/>
      <c r="H35" s="161"/>
      <c r="I35" s="161"/>
    </row>
    <row r="36" spans="4:9" x14ac:dyDescent="0.25">
      <c r="D36" s="166">
        <v>10</v>
      </c>
      <c r="E36" s="161"/>
      <c r="F36" s="161"/>
      <c r="G36" s="161"/>
      <c r="H36" s="161"/>
      <c r="I36" s="161"/>
    </row>
    <row r="37" spans="4:9" x14ac:dyDescent="0.25">
      <c r="D37" s="166">
        <v>11</v>
      </c>
      <c r="E37" s="161"/>
      <c r="F37" s="161"/>
      <c r="G37" s="161"/>
      <c r="H37" s="161"/>
      <c r="I37" s="161"/>
    </row>
    <row r="38" spans="4:9" x14ac:dyDescent="0.25">
      <c r="D38" s="166">
        <v>12</v>
      </c>
      <c r="E38" s="161"/>
      <c r="F38" s="161"/>
      <c r="G38" s="161"/>
      <c r="H38" s="161"/>
      <c r="I38" s="161"/>
    </row>
    <row r="39" spans="4:9" x14ac:dyDescent="0.25">
      <c r="D39" s="166">
        <v>13</v>
      </c>
      <c r="E39" s="161"/>
      <c r="F39" s="161"/>
      <c r="G39" s="161"/>
      <c r="H39" s="161"/>
      <c r="I39" s="161"/>
    </row>
    <row r="40" spans="4:9" x14ac:dyDescent="0.25">
      <c r="D40" s="166">
        <v>14</v>
      </c>
      <c r="E40" s="161"/>
      <c r="F40" s="161"/>
      <c r="G40" s="161"/>
      <c r="H40" s="161"/>
      <c r="I40" s="161"/>
    </row>
    <row r="41" spans="4:9" x14ac:dyDescent="0.25">
      <c r="D41" s="166">
        <v>15</v>
      </c>
      <c r="E41" s="161"/>
      <c r="F41" s="161"/>
      <c r="G41" s="161"/>
      <c r="H41" s="161"/>
      <c r="I41" s="161"/>
    </row>
  </sheetData>
  <mergeCells count="7">
    <mergeCell ref="H12:I12"/>
    <mergeCell ref="H13:I13"/>
    <mergeCell ref="F7:G7"/>
    <mergeCell ref="F8:G8"/>
    <mergeCell ref="F9:G9"/>
    <mergeCell ref="F10:G10"/>
    <mergeCell ref="F12:F13"/>
  </mergeCells>
  <conditionalFormatting sqref="H5">
    <cfRule type="containsText" dxfId="2" priority="1" operator="containsText" text="не согласовано">
      <formula>NOT(ISERROR(SEARCH("не согласовано",H5)))</formula>
    </cfRule>
    <cfRule type="containsText" dxfId="1" priority="2" operator="containsText" text="согласовано">
      <formula>NOT(ISERROR(SEARCH("согласовано",H5)))</formula>
    </cfRule>
    <cfRule type="containsText" dxfId="0" priority="3" operator="containsText" text="не согласовано">
      <formula>NOT(ISERROR(SEARCH("не согласовано",H5)))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E64B2B-4E5D-4183-A7B3-F6BAA428E6DD}">
          <x14:formula1>
            <xm:f>'[Лист в   file-server КД 2. СОПРОВОЖДЕНИЕ ДОГОВОРНОЙ ДЕЯТЕЛЬНОСТИ БП Инициация доходного проекта из ПП.docx]данные'!#REF!</xm:f>
          </x14:formula1>
          <xm:sqref>H5</xm:sqref>
        </x14:dataValidation>
        <x14:dataValidation type="list" allowBlank="1" showInputMessage="1" showErrorMessage="1" xr:uid="{36D40569-131C-4431-A690-A42B298A4EA6}">
          <x14:formula1>
            <xm:f>'[Лист в   file-server КД 2. СОПРОВОЖДЕНИЕ ДОГОВОРНОЙ ДЕЯТЕЛЬНОСТИ БП Инициация доходного проекта из ПП.docx]данные'!#REF!</xm:f>
          </x14:formula1>
          <xm:sqref>I17:I23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FD48-E048-4A5B-AE99-A57B3F80156F}">
  <dimension ref="A1"/>
  <sheetViews>
    <sheetView tabSelected="1" workbookViewId="0">
      <selection activeCell="J28" sqref="J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Справка</vt:lpstr>
      <vt:lpstr>2.Заявка</vt:lpstr>
      <vt:lpstr>3 invoice + ТП</vt:lpstr>
      <vt:lpstr>4 ДЗиЛ ВЭД</vt:lpstr>
      <vt:lpstr>5 Оценка КА от СБ</vt:lpstr>
      <vt:lpstr>6 Кейс</vt:lpstr>
      <vt:lpstr>7 Риски</vt:lpstr>
      <vt:lpstr>8 Протокол УК</vt:lpstr>
      <vt:lpstr> 9 Доп. информация</vt:lpstr>
      <vt:lpstr>Доп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2024-03-13T09:30:06Z</dcterms:modified>
</cp:coreProperties>
</file>