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Лист1" sheetId="1" r:id="rId1"/>
    <sheet name="Лист2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 l="1"/>
  <c r="K16" i="1"/>
  <c r="L16" i="1"/>
  <c r="I16" i="1"/>
  <c r="H16" i="1"/>
  <c r="H14" i="1"/>
  <c r="H11" i="1"/>
  <c r="C11" i="1"/>
  <c r="Q18" i="1"/>
  <c r="Q19" i="1"/>
  <c r="Q20" i="1"/>
  <c r="Q21" i="1"/>
  <c r="Q22" i="1"/>
  <c r="R18" i="1" s="1"/>
  <c r="Q26" i="1"/>
  <c r="Q27" i="1"/>
  <c r="Q28" i="1"/>
  <c r="Q29" i="1"/>
  <c r="R21" i="1" l="1"/>
  <c r="Q30" i="1"/>
  <c r="R20" i="1"/>
  <c r="R19" i="1"/>
  <c r="T30" i="1"/>
  <c r="C69" i="2"/>
  <c r="C73" i="2" s="1"/>
  <c r="C70" i="2"/>
  <c r="C71" i="2"/>
  <c r="C72" i="2"/>
  <c r="C77" i="2"/>
  <c r="C78" i="2"/>
  <c r="C79" i="2"/>
  <c r="C80" i="2" s="1"/>
  <c r="C81" i="2" s="1"/>
  <c r="C86" i="2"/>
  <c r="C87" i="2"/>
  <c r="C89" i="2" s="1"/>
  <c r="C90" i="2" s="1"/>
  <c r="C88" i="2"/>
  <c r="C96" i="2"/>
  <c r="C97" i="2"/>
  <c r="C98" i="2"/>
  <c r="C99" i="2"/>
  <c r="C100" i="2" s="1"/>
  <c r="R28" i="1" l="1"/>
  <c r="R29" i="1"/>
  <c r="R26" i="1"/>
  <c r="R27" i="1"/>
  <c r="T28" i="1"/>
  <c r="T29" i="1" s="1"/>
  <c r="T27" i="1"/>
  <c r="T26" i="1"/>
  <c r="T20" i="1"/>
  <c r="T21" i="1" s="1"/>
  <c r="T22" i="1" s="1"/>
  <c r="T19" i="1"/>
  <c r="T18" i="1"/>
  <c r="C62" i="2"/>
  <c r="C29" i="2"/>
  <c r="C32" i="2"/>
  <c r="C33" i="2" s="1"/>
  <c r="C31" i="2"/>
  <c r="C30" i="2"/>
  <c r="C45" i="2"/>
  <c r="C46" i="2" s="1"/>
  <c r="E29" i="2"/>
  <c r="E33" i="2" s="1"/>
  <c r="E31" i="2"/>
  <c r="E32" i="2" s="1"/>
  <c r="E30" i="2"/>
  <c r="D29" i="2"/>
  <c r="D30" i="2"/>
  <c r="C37" i="2"/>
  <c r="D37" i="2"/>
  <c r="D39" i="2"/>
  <c r="D38" i="2"/>
  <c r="D31" i="2"/>
  <c r="D32" i="2" s="1"/>
  <c r="D33" i="2" s="1"/>
  <c r="C39" i="2"/>
  <c r="D40" i="2" l="1"/>
  <c r="C51" i="2"/>
  <c r="C52" i="2" s="1"/>
  <c r="C38" i="2"/>
  <c r="C40" i="2" s="1"/>
  <c r="C41" i="2" s="1"/>
</calcChain>
</file>

<file path=xl/sharedStrings.xml><?xml version="1.0" encoding="utf-8"?>
<sst xmlns="http://schemas.openxmlformats.org/spreadsheetml/2006/main" count="156" uniqueCount="65">
  <si>
    <t>Период</t>
  </si>
  <si>
    <t>НДС с продажи</t>
  </si>
  <si>
    <t>НДС на таможне</t>
  </si>
  <si>
    <t>Стоимость закупки</t>
  </si>
  <si>
    <t>Доп. Расходы</t>
  </si>
  <si>
    <t>Заказ клиента                            Поступление ДС</t>
  </si>
  <si>
    <t>Заказ клиента № 23 от 01.02.2024</t>
  </si>
  <si>
    <t>Поступление ДС № 23 от 01.02.2024</t>
  </si>
  <si>
    <t>Поступление ДС № 23 от 04.02.2024</t>
  </si>
  <si>
    <t>Заказ клиента № 24 от 01.02.2024</t>
  </si>
  <si>
    <t>Поступление ДС от11.02.2024</t>
  </si>
  <si>
    <t>Сумма поступления</t>
  </si>
  <si>
    <t>Логика отчета</t>
  </si>
  <si>
    <t>В отбор по периоду попадают поступление на счет, за данный период по заказам.</t>
  </si>
  <si>
    <t>Отложить</t>
  </si>
  <si>
    <t>Кейсы:</t>
  </si>
  <si>
    <t>Кейс 1</t>
  </si>
  <si>
    <t>Кейс 2</t>
  </si>
  <si>
    <t>Сумма заказа</t>
  </si>
  <si>
    <t>Сумма по позициям, которые надо заказывать (Действия: К обеспечению, Резервировать по мере поступления)</t>
  </si>
  <si>
    <t>Сумма по позициям, которые есть в наличии (Действия: Отгрузить, Резервировать на складе)</t>
  </si>
  <si>
    <t>Пришло 01.02.24</t>
  </si>
  <si>
    <t>Формулы</t>
  </si>
  <si>
    <t>(Сумма по позициям, которые есть в наличии - ((Сумма по позициям, которые есть в наличии / 2,1)*1,6))*20/120</t>
  </si>
  <si>
    <t>(Сумма по позициям, которые надо заказывать/2,1)*0,4</t>
  </si>
  <si>
    <t>(Сумма по позициям, которые надо заказывать/2,1)</t>
  </si>
  <si>
    <t>Доп расходы</t>
  </si>
  <si>
    <t>(Сумма по позициям, которые надо заказывать / 2,1)*1,6 - Стоимость закупки - НДС на таможне</t>
  </si>
  <si>
    <t>Доп расходы + Стоимость закупки + НДС на таможне + НДС с продажи</t>
  </si>
  <si>
    <t>ПРИМЕР</t>
  </si>
  <si>
    <t>откладываем все 30 000</t>
  </si>
  <si>
    <t>Логика</t>
  </si>
  <si>
    <t>Предлагаю следующую логику (вроде вы предлагаете тоже самое, но на всякий случай описываю): Есть заказ приходит оплата, система смотрит сколько надо откладывать на товар, который надо везти и с этой суммы считает поля отчета, сколько куда отложить. Далее приходит доплата, система смотрит и если предыдущей оплаты не хватило, то докидывает туда сумму, а остаток кидает на формулы, по окоторым будет считаться на товар, который везти не надо.
Пример: 
заказ 100
надо везти товару на сумму 60
предоплата 30
в поля отчета считаем данные по формулам для товара, который везти, с этих 30
пришла доплата 70
система видит, что было 30, считает 60-30=30, с оставшихся 30 считает данные в отчет по формулам, которые для товара, который везти, с оставшихся 40, считает в отче по формулам товара, который на складе есть.</t>
  </si>
  <si>
    <t>Согласно примеру выше, отложить на позиции, которые надо заказывать, надо с суммы 60 000:</t>
  </si>
  <si>
    <t>НДС с продажи (если товар везти надо)</t>
  </si>
  <si>
    <t>(Сумма по позициям, которые надо заказывать - ((Сумма по позициям, которые надо заказывать / 2,1)*1,6))*20/121</t>
  </si>
  <si>
    <t>у нас уже отложено с 30 000, надо отложить еще с 30 000</t>
  </si>
  <si>
    <t>Осталось после того, как отложили второй раз с 30 000, у нас остались не распределенные 10 000</t>
  </si>
  <si>
    <t>по формулам выше (для товара в наличии) откладываем НДС с продажи</t>
  </si>
  <si>
    <t>пришел остаток 20.02.2024</t>
  </si>
  <si>
    <t>пришло 10.02.2024</t>
  </si>
  <si>
    <t>система видит, что все закрыто, видит что уже были поступления 30+40 и со всей суммы считает по формуле для товара в наличии</t>
  </si>
  <si>
    <r>
      <t xml:space="preserve">по формулам выше (для товара, который надо везти) откладываем НДС с продажи. </t>
    </r>
    <r>
      <rPr>
        <b/>
        <sz val="14"/>
        <color rgb="FF00B0F0"/>
        <rFont val="Calibri"/>
        <family val="2"/>
        <charset val="204"/>
        <scheme val="minor"/>
      </rPr>
      <t>См. синим выделенное выше</t>
    </r>
  </si>
  <si>
    <t>Поступил остаток 10.02.2024</t>
  </si>
  <si>
    <t>Нам необходимо отложить 30</t>
  </si>
  <si>
    <t>Отложить 0</t>
  </si>
  <si>
    <t xml:space="preserve">60000 .        700000  - ндс </t>
  </si>
  <si>
    <t>Сумма заказа 100 тысяч</t>
  </si>
  <si>
    <t>Согласно примеру выше, отложить на позиции, которые надо заказывать, надо с суммы 30 000:</t>
  </si>
  <si>
    <t>Пришло 20.02.24</t>
  </si>
  <si>
    <t>Пришло 28.02.24</t>
  </si>
  <si>
    <t>Кейс 3</t>
  </si>
  <si>
    <t>Есть в наличие</t>
  </si>
  <si>
    <t xml:space="preserve">Надо заказать </t>
  </si>
  <si>
    <t>Формулы отложить из суммы</t>
  </si>
  <si>
    <t xml:space="preserve">Формулы отложить по товарам </t>
  </si>
  <si>
    <t>Отложить по оплате</t>
  </si>
  <si>
    <t>Отложить по заказу</t>
  </si>
  <si>
    <t>ИТОГО</t>
  </si>
  <si>
    <t>При формирование отчета, если есть оплата по заказу- по этому заказу высчитываем по формулам сколько нам нужно отложить денег -Отложить по заказу. Если сумма по данному заказу по столбцам "Отложить на оплату" больше, чем Сумма оплаты пришедшая, тогда рассчитывается столбец "Отложить по оплате", берется сумма оплаты и распределяется по статьям по коэффициентам из региста "Отложенные деньги коэффициенты"</t>
  </si>
  <si>
    <t>Проценты</t>
  </si>
  <si>
    <r>
      <t xml:space="preserve">Отложить . </t>
    </r>
    <r>
      <rPr>
        <b/>
        <sz val="11"/>
        <color theme="1"/>
        <rFont val="Calibri"/>
        <family val="2"/>
        <charset val="204"/>
        <scheme val="minor"/>
      </rPr>
      <t>Если сумма отложить по заказу &gt; отложить по оплате, тогда откладываем Отложить по оплате!</t>
    </r>
  </si>
  <si>
    <r>
      <t xml:space="preserve">Отложить. </t>
    </r>
    <r>
      <rPr>
        <b/>
        <sz val="11"/>
        <color theme="1"/>
        <rFont val="Calibri"/>
        <family val="2"/>
        <charset val="204"/>
        <scheme val="minor"/>
      </rPr>
      <t>Если сумма отложить по заказу &lt; Отложить по оплате , тогда откладываем "Отложить по заказу"!</t>
    </r>
  </si>
  <si>
    <t>(сумма оплаты/процент по статье из регистра*100)</t>
  </si>
  <si>
    <t>НДС с продажи (Надо вести)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</si>
</sst>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i/>
      <sz val="12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b/>
      <sz val="20"/>
      <color rgb="FFFF0000"/>
      <name val="Calibri"/>
      <family val="2"/>
      <charset val="204"/>
      <scheme val="minor"/>
    </font>
    <font>
      <sz val="8"/>
      <name val="Calibri"/>
      <family val="2"/>
      <scheme val="minor"/>
    </font>
    <font>
      <b/>
      <sz val="14"/>
      <color rgb="FF00B0F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14" fontId="1" fillId="0" borderId="0" xfId="0" applyNumberFormat="1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1" xfId="0" applyFont="1" applyBorder="1" applyAlignment="1">
      <alignment wrapText="1"/>
    </xf>
    <xf numFmtId="44" fontId="0" fillId="0" borderId="0" xfId="1" applyFont="1"/>
    <xf numFmtId="0" fontId="0" fillId="0" borderId="0" xfId="0" applyAlignment="1">
      <alignment wrapText="1"/>
    </xf>
    <xf numFmtId="44" fontId="0" fillId="2" borderId="0" xfId="1" applyFont="1" applyFill="1"/>
    <xf numFmtId="44" fontId="0" fillId="0" borderId="0" xfId="1" applyFont="1" applyFill="1"/>
    <xf numFmtId="0" fontId="0" fillId="3" borderId="0" xfId="0" applyFill="1"/>
    <xf numFmtId="44" fontId="11" fillId="0" borderId="0" xfId="0" applyNumberFormat="1" applyFont="1"/>
    <xf numFmtId="44" fontId="0" fillId="4" borderId="0" xfId="1" applyFont="1" applyFill="1"/>
    <xf numFmtId="0" fontId="6" fillId="0" borderId="0" xfId="0" applyFont="1" applyAlignment="1"/>
    <xf numFmtId="44" fontId="12" fillId="0" borderId="0" xfId="1" applyFont="1" applyFill="1"/>
    <xf numFmtId="0" fontId="1" fillId="2" borderId="0" xfId="0" applyFont="1" applyFill="1" applyAlignment="1">
      <alignment wrapText="1"/>
    </xf>
    <xf numFmtId="44" fontId="1" fillId="0" borderId="0" xfId="0" applyNumberFormat="1" applyFont="1" applyAlignment="1">
      <alignment wrapText="1"/>
    </xf>
    <xf numFmtId="9" fontId="1" fillId="0" borderId="0" xfId="2" applyFont="1" applyAlignment="1">
      <alignment wrapText="1"/>
    </xf>
    <xf numFmtId="9" fontId="0" fillId="0" borderId="0" xfId="2" applyFont="1"/>
    <xf numFmtId="0" fontId="0" fillId="0" borderId="1" xfId="0" applyBorder="1" applyAlignment="1">
      <alignment wrapText="1"/>
    </xf>
    <xf numFmtId="0" fontId="2" fillId="0" borderId="8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4" fillId="0" borderId="0" xfId="0" applyFont="1" applyFill="1" applyAlignment="1">
      <alignment wrapText="1"/>
    </xf>
    <xf numFmtId="0" fontId="2" fillId="0" borderId="0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7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right" vertical="top" wrapText="1"/>
    </xf>
    <xf numFmtId="0" fontId="2" fillId="0" borderId="12" xfId="0" applyFont="1" applyBorder="1" applyAlignment="1">
      <alignment horizontal="right" vertical="top" wrapText="1"/>
    </xf>
    <xf numFmtId="0" fontId="2" fillId="0" borderId="13" xfId="0" applyFont="1" applyBorder="1" applyAlignment="1">
      <alignment horizontal="right" vertical="top" wrapText="1"/>
    </xf>
  </cellXfs>
  <cellStyles count="3">
    <cellStyle name="Денежный" xfId="1" builtinId="4"/>
    <cellStyle name="Обычный" xfId="0" builtinId="0"/>
    <cellStyle name="Процентный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0"/>
  <sheetViews>
    <sheetView tabSelected="1" topLeftCell="A9" workbookViewId="0">
      <selection activeCell="J20" sqref="J20"/>
    </sheetView>
  </sheetViews>
  <sheetFormatPr defaultRowHeight="15" x14ac:dyDescent="0.2"/>
  <cols>
    <col min="1" max="1" width="23.85546875" style="1" customWidth="1"/>
    <col min="2" max="2" width="18.28515625" style="1" customWidth="1"/>
    <col min="3" max="3" width="12.7109375" style="1" bestFit="1" customWidth="1"/>
    <col min="4" max="4" width="12.7109375" style="1" customWidth="1"/>
    <col min="5" max="5" width="11.5703125" style="1" customWidth="1"/>
    <col min="6" max="7" width="14.5703125" style="1" customWidth="1"/>
    <col min="8" max="8" width="15.140625" style="1" customWidth="1"/>
    <col min="9" max="9" width="19.140625" style="1" customWidth="1"/>
    <col min="10" max="10" width="14.5703125" style="1" customWidth="1"/>
    <col min="11" max="11" width="13.7109375" style="1" customWidth="1"/>
    <col min="12" max="12" width="12" style="1" customWidth="1"/>
    <col min="13" max="14" width="9.140625" style="1"/>
    <col min="15" max="15" width="27.28515625" style="1" customWidth="1"/>
    <col min="16" max="16" width="114.28515625" style="1" customWidth="1"/>
    <col min="17" max="17" width="16.140625" style="1" customWidth="1"/>
    <col min="18" max="18" width="13.5703125" style="1" bestFit="1" customWidth="1"/>
    <col min="19" max="19" width="15.5703125" style="1" customWidth="1"/>
    <col min="20" max="20" width="15.42578125" style="1" customWidth="1"/>
    <col min="21" max="21" width="13.5703125" style="1" customWidth="1"/>
    <col min="22" max="16384" width="9.140625" style="1"/>
  </cols>
  <sheetData>
    <row r="2" spans="1:22" ht="24.75" customHeight="1" x14ac:dyDescent="0.25">
      <c r="A2" s="2" t="s">
        <v>0</v>
      </c>
      <c r="B2" s="3">
        <v>45333</v>
      </c>
      <c r="C2" s="3">
        <v>45340</v>
      </c>
      <c r="D2" s="3"/>
    </row>
    <row r="3" spans="1:22" ht="19.5" customHeight="1" x14ac:dyDescent="0.2"/>
    <row r="4" spans="1:22" ht="16.5" customHeight="1" x14ac:dyDescent="0.2"/>
    <row r="6" spans="1:22" ht="15" customHeight="1" x14ac:dyDescent="0.25">
      <c r="P6" s="2" t="s">
        <v>12</v>
      </c>
    </row>
    <row r="7" spans="1:22" ht="19.5" customHeight="1" x14ac:dyDescent="0.2">
      <c r="P7" s="1" t="s">
        <v>13</v>
      </c>
    </row>
    <row r="8" spans="1:22" ht="78" customHeight="1" thickBot="1" x14ac:dyDescent="0.3">
      <c r="P8" s="1" t="s">
        <v>59</v>
      </c>
      <c r="S8" s="27" t="s">
        <v>60</v>
      </c>
      <c r="T8" s="27"/>
    </row>
    <row r="9" spans="1:22" ht="78" customHeight="1" x14ac:dyDescent="0.25">
      <c r="A9" s="38" t="s">
        <v>5</v>
      </c>
      <c r="B9" s="39" t="s">
        <v>11</v>
      </c>
      <c r="C9" s="39" t="s">
        <v>56</v>
      </c>
      <c r="D9" s="39"/>
      <c r="E9" s="39"/>
      <c r="F9" s="39"/>
      <c r="G9" s="39"/>
      <c r="H9" s="39" t="s">
        <v>57</v>
      </c>
      <c r="I9" s="39"/>
      <c r="J9" s="39"/>
      <c r="K9" s="39"/>
      <c r="L9" s="40"/>
      <c r="S9" s="26"/>
      <c r="T9" s="26"/>
    </row>
    <row r="10" spans="1:22" ht="65.25" customHeight="1" x14ac:dyDescent="0.25">
      <c r="A10" s="41"/>
      <c r="B10" s="36"/>
      <c r="C10" s="37" t="s">
        <v>1</v>
      </c>
      <c r="D10" s="37" t="s">
        <v>64</v>
      </c>
      <c r="E10" s="37" t="s">
        <v>2</v>
      </c>
      <c r="F10" s="37" t="s">
        <v>3</v>
      </c>
      <c r="G10" s="37" t="s">
        <v>4</v>
      </c>
      <c r="H10" s="37" t="s">
        <v>1</v>
      </c>
      <c r="I10" s="37" t="s">
        <v>64</v>
      </c>
      <c r="J10" s="37" t="s">
        <v>2</v>
      </c>
      <c r="K10" s="37" t="s">
        <v>3</v>
      </c>
      <c r="L10" s="42" t="s">
        <v>4</v>
      </c>
      <c r="M10" s="35"/>
      <c r="N10" s="35"/>
      <c r="P10" s="34"/>
      <c r="S10" s="25" t="s">
        <v>34</v>
      </c>
      <c r="T10" s="4">
        <v>5</v>
      </c>
    </row>
    <row r="11" spans="1:22" ht="30.75" x14ac:dyDescent="0.25">
      <c r="A11" s="5" t="s">
        <v>6</v>
      </c>
      <c r="C11" s="43">
        <f>SUM(C12:G12)</f>
        <v>40000</v>
      </c>
      <c r="D11" s="44"/>
      <c r="E11" s="44"/>
      <c r="F11" s="44"/>
      <c r="G11" s="45"/>
      <c r="H11" s="43">
        <f>SUM(H12:L12)</f>
        <v>75000</v>
      </c>
      <c r="I11" s="44"/>
      <c r="J11" s="44"/>
      <c r="K11" s="44"/>
      <c r="L11" s="46"/>
      <c r="S11" s="25" t="s">
        <v>2</v>
      </c>
      <c r="T11" s="4">
        <v>24</v>
      </c>
    </row>
    <row r="12" spans="1:22" ht="30.75" x14ac:dyDescent="0.25">
      <c r="A12" s="10" t="s">
        <v>7</v>
      </c>
      <c r="B12" s="4">
        <v>100000</v>
      </c>
      <c r="C12" s="11">
        <v>2000</v>
      </c>
      <c r="D12" s="11">
        <v>3000</v>
      </c>
      <c r="E12" s="11">
        <v>2000</v>
      </c>
      <c r="F12" s="11">
        <v>10000</v>
      </c>
      <c r="G12" s="11">
        <v>23000</v>
      </c>
      <c r="H12" s="11">
        <v>5000</v>
      </c>
      <c r="I12" s="11">
        <v>23000</v>
      </c>
      <c r="J12" s="4">
        <v>12000</v>
      </c>
      <c r="K12" s="4">
        <v>23000</v>
      </c>
      <c r="L12" s="6">
        <v>12000</v>
      </c>
      <c r="S12" s="25" t="s">
        <v>3</v>
      </c>
      <c r="T12" s="4">
        <v>59</v>
      </c>
    </row>
    <row r="13" spans="1:22" ht="30.75" x14ac:dyDescent="0.25">
      <c r="A13" s="10" t="s">
        <v>8</v>
      </c>
      <c r="B13" s="11"/>
      <c r="C13" s="11"/>
      <c r="D13" s="11"/>
      <c r="E13" s="11"/>
      <c r="F13" s="11"/>
      <c r="G13" s="11"/>
      <c r="H13" s="11"/>
      <c r="I13" s="11"/>
      <c r="J13" s="4"/>
      <c r="K13" s="4"/>
      <c r="L13" s="6"/>
      <c r="P13" s="1" t="s">
        <v>15</v>
      </c>
      <c r="S13" s="25" t="s">
        <v>26</v>
      </c>
      <c r="T13" s="4">
        <v>12</v>
      </c>
    </row>
    <row r="14" spans="1:22" ht="30" x14ac:dyDescent="0.2">
      <c r="A14" s="5" t="s">
        <v>9</v>
      </c>
      <c r="B14" s="4"/>
      <c r="C14" s="4"/>
      <c r="D14" s="4"/>
      <c r="E14" s="4"/>
      <c r="F14" s="4"/>
      <c r="G14" s="4"/>
      <c r="H14" s="43">
        <f>SUM(H15:L15)</f>
        <v>76000</v>
      </c>
      <c r="I14" s="44"/>
      <c r="J14" s="44"/>
      <c r="K14" s="44"/>
      <c r="L14" s="46"/>
      <c r="P14" s="1" t="s">
        <v>47</v>
      </c>
    </row>
    <row r="15" spans="1:22" ht="30.75" x14ac:dyDescent="0.25">
      <c r="A15" s="10" t="s">
        <v>10</v>
      </c>
      <c r="B15" s="11"/>
      <c r="C15" s="11"/>
      <c r="D15" s="11"/>
      <c r="E15" s="11"/>
      <c r="F15" s="11"/>
      <c r="G15" s="11"/>
      <c r="H15" s="11">
        <v>5000</v>
      </c>
      <c r="I15" s="11">
        <v>24000</v>
      </c>
      <c r="J15" s="4">
        <v>12000</v>
      </c>
      <c r="K15" s="4">
        <v>23000</v>
      </c>
      <c r="L15" s="6">
        <v>12000</v>
      </c>
      <c r="P15" s="2" t="s">
        <v>16</v>
      </c>
      <c r="Q15" s="21" t="s">
        <v>56</v>
      </c>
      <c r="T15" s="21" t="s">
        <v>57</v>
      </c>
    </row>
    <row r="16" spans="1:22" ht="30.75" x14ac:dyDescent="0.25">
      <c r="A16" s="47" t="s">
        <v>58</v>
      </c>
      <c r="B16" s="48"/>
      <c r="C16" s="48"/>
      <c r="D16" s="48"/>
      <c r="E16" s="48"/>
      <c r="F16" s="48"/>
      <c r="G16" s="49"/>
      <c r="H16" s="37">
        <f>H15+C12</f>
        <v>7000</v>
      </c>
      <c r="I16" s="37">
        <f>I15+D12</f>
        <v>27000</v>
      </c>
      <c r="J16" s="37">
        <f>J15+E12</f>
        <v>14000</v>
      </c>
      <c r="K16" s="37">
        <f t="shared" ref="J16:L16" si="0">K15+F12</f>
        <v>33000</v>
      </c>
      <c r="L16" s="37">
        <f t="shared" si="0"/>
        <v>35000</v>
      </c>
      <c r="P16" t="s">
        <v>21</v>
      </c>
      <c r="Q16" s="12">
        <v>30000</v>
      </c>
      <c r="S16" s="1" t="s">
        <v>53</v>
      </c>
      <c r="T16" s="1">
        <v>60000</v>
      </c>
      <c r="U16" s="1" t="s">
        <v>52</v>
      </c>
      <c r="V16" s="1">
        <v>40000</v>
      </c>
    </row>
    <row r="17" spans="1:23" ht="15.75" x14ac:dyDescent="0.25">
      <c r="A17" s="5"/>
      <c r="B17" s="4"/>
      <c r="C17" s="4"/>
      <c r="D17" s="4"/>
      <c r="E17" s="4"/>
      <c r="F17" s="4"/>
      <c r="G17" s="4"/>
      <c r="H17" s="4"/>
      <c r="I17" s="4"/>
      <c r="J17" s="4"/>
      <c r="K17" s="4"/>
      <c r="L17" s="6"/>
      <c r="P17" s="13" t="s">
        <v>48</v>
      </c>
      <c r="Q17" s="20"/>
    </row>
    <row r="18" spans="1:23" ht="15.75" x14ac:dyDescent="0.25">
      <c r="A18" s="5"/>
      <c r="B18" s="4"/>
      <c r="C18" s="4"/>
      <c r="D18" s="4"/>
      <c r="E18" s="4"/>
      <c r="F18" s="4"/>
      <c r="G18" s="4"/>
      <c r="H18" s="4"/>
      <c r="I18" s="4"/>
      <c r="J18" s="4"/>
      <c r="K18" s="4"/>
      <c r="L18" s="6"/>
      <c r="P18" s="13" t="s">
        <v>34</v>
      </c>
      <c r="Q18" s="14">
        <f>T10*Q16/100</f>
        <v>1500</v>
      </c>
      <c r="R18" s="23">
        <f>Q18/$Q$22</f>
        <v>0.05</v>
      </c>
      <c r="T18" s="14">
        <f>(V16-((V16/2.1)*1.6))*20/120</f>
        <v>1587.3015873015877</v>
      </c>
    </row>
    <row r="19" spans="1:23" ht="16.5" thickBot="1" x14ac:dyDescent="0.3">
      <c r="A19" s="7"/>
      <c r="B19" s="8"/>
      <c r="C19" s="8"/>
      <c r="D19" s="8"/>
      <c r="E19" s="8"/>
      <c r="F19" s="8"/>
      <c r="G19" s="8"/>
      <c r="H19" s="8"/>
      <c r="I19" s="8"/>
      <c r="J19" s="8"/>
      <c r="K19" s="8"/>
      <c r="L19" s="9"/>
      <c r="P19" s="13" t="s">
        <v>2</v>
      </c>
      <c r="Q19" s="14">
        <f>T11*Q16/100</f>
        <v>7200</v>
      </c>
      <c r="R19" s="23">
        <f>Q19/$Q$22</f>
        <v>0.24</v>
      </c>
      <c r="T19" s="14">
        <f>(T16/2.1)*0.4</f>
        <v>11428.571428571428</v>
      </c>
    </row>
    <row r="20" spans="1:23" ht="15.75" x14ac:dyDescent="0.25">
      <c r="P20" s="13" t="s">
        <v>3</v>
      </c>
      <c r="Q20" s="14">
        <f>T12*Q16/100</f>
        <v>17700</v>
      </c>
      <c r="R20" s="23">
        <f t="shared" ref="R20:R21" si="1">Q20/$Q$22</f>
        <v>0.59</v>
      </c>
      <c r="T20" s="14">
        <f>T16/2.1</f>
        <v>28571.428571428569</v>
      </c>
    </row>
    <row r="21" spans="1:23" ht="15.75" x14ac:dyDescent="0.25">
      <c r="P21" s="13" t="s">
        <v>26</v>
      </c>
      <c r="Q21" s="14">
        <f>T13*Q16/100</f>
        <v>3600</v>
      </c>
      <c r="R21" s="23">
        <f t="shared" si="1"/>
        <v>0.12</v>
      </c>
      <c r="T21" s="14">
        <f>(T16/2.1)*1.6-T20-T19</f>
        <v>5714.2857142857138</v>
      </c>
    </row>
    <row r="22" spans="1:23" ht="15.75" x14ac:dyDescent="0.25">
      <c r="P22" s="13" t="s">
        <v>61</v>
      </c>
      <c r="Q22" s="18">
        <f>Q21+Q20+Q19+Q18</f>
        <v>30000</v>
      </c>
      <c r="T22" s="18">
        <f>T21+T20+T19+T18</f>
        <v>47301.5873015873</v>
      </c>
    </row>
    <row r="23" spans="1:23" ht="18.75" x14ac:dyDescent="0.3">
      <c r="A23" s="19" t="s">
        <v>54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</row>
    <row r="24" spans="1:23" ht="30.75" x14ac:dyDescent="0.25">
      <c r="A24" t="s">
        <v>1</v>
      </c>
      <c r="B24" s="12" t="s">
        <v>63</v>
      </c>
      <c r="C24"/>
      <c r="D24"/>
      <c r="E24"/>
      <c r="F24"/>
      <c r="G24"/>
      <c r="H24"/>
      <c r="I24"/>
      <c r="J24"/>
      <c r="K24"/>
      <c r="L24"/>
      <c r="M24"/>
      <c r="N24"/>
      <c r="O24"/>
      <c r="P24" t="s">
        <v>49</v>
      </c>
      <c r="Q24" s="12">
        <v>70000</v>
      </c>
      <c r="R24"/>
      <c r="S24" s="1" t="s">
        <v>53</v>
      </c>
      <c r="T24" s="1">
        <v>20000</v>
      </c>
      <c r="U24" s="1" t="s">
        <v>52</v>
      </c>
      <c r="V24" s="1">
        <v>80000</v>
      </c>
      <c r="W24"/>
    </row>
    <row r="25" spans="1:23" ht="30" x14ac:dyDescent="0.25">
      <c r="A25" s="13" t="s">
        <v>34</v>
      </c>
      <c r="B25" s="12" t="s">
        <v>63</v>
      </c>
      <c r="C25"/>
      <c r="D25"/>
      <c r="E25"/>
      <c r="F25"/>
      <c r="G25"/>
      <c r="H25"/>
      <c r="I25"/>
      <c r="J25"/>
      <c r="K25"/>
      <c r="L25"/>
      <c r="M25"/>
      <c r="N25"/>
      <c r="O25"/>
      <c r="P25" s="13" t="s">
        <v>48</v>
      </c>
      <c r="Q25" s="14"/>
      <c r="R25"/>
      <c r="S25"/>
      <c r="U25"/>
      <c r="V25"/>
      <c r="W25"/>
    </row>
    <row r="26" spans="1:23" ht="15.75" x14ac:dyDescent="0.25">
      <c r="A26" t="s">
        <v>2</v>
      </c>
      <c r="B26" s="12" t="s">
        <v>63</v>
      </c>
      <c r="C26"/>
      <c r="D26"/>
      <c r="E26"/>
      <c r="F26"/>
      <c r="G26"/>
      <c r="H26"/>
      <c r="I26"/>
      <c r="J26"/>
      <c r="K26"/>
      <c r="L26"/>
      <c r="M26"/>
      <c r="N26"/>
      <c r="O26"/>
      <c r="P26" s="13" t="s">
        <v>34</v>
      </c>
      <c r="Q26" s="14">
        <f>T10*Q24/100</f>
        <v>3500</v>
      </c>
      <c r="R26" s="24">
        <f>Q26/$Q$30</f>
        <v>0.05</v>
      </c>
      <c r="S26"/>
      <c r="T26" s="14">
        <f>(V24-((V24/2.1)*1.6))*20/120</f>
        <v>3174.6031746031754</v>
      </c>
      <c r="U26"/>
      <c r="V26"/>
      <c r="W26"/>
    </row>
    <row r="27" spans="1:23" ht="15.75" x14ac:dyDescent="0.25">
      <c r="A27" t="s">
        <v>3</v>
      </c>
      <c r="B27" s="12" t="s">
        <v>63</v>
      </c>
      <c r="C27"/>
      <c r="D27"/>
      <c r="E27"/>
      <c r="F27"/>
      <c r="G27"/>
      <c r="H27"/>
      <c r="I27"/>
      <c r="J27"/>
      <c r="K27"/>
      <c r="L27"/>
      <c r="M27"/>
      <c r="N27"/>
      <c r="O27"/>
      <c r="P27" s="13" t="s">
        <v>2</v>
      </c>
      <c r="Q27" s="14">
        <f>T11*Q24/100</f>
        <v>16800</v>
      </c>
      <c r="R27" s="24">
        <f t="shared" ref="R27:R29" si="2">Q27/$Q$30</f>
        <v>0.24</v>
      </c>
      <c r="S27"/>
      <c r="T27" s="14">
        <f>(T24/2.1)*0.4</f>
        <v>3809.5238095238092</v>
      </c>
      <c r="U27"/>
      <c r="V27"/>
      <c r="W27"/>
    </row>
    <row r="28" spans="1:23" ht="15.75" x14ac:dyDescent="0.25">
      <c r="A28" t="s">
        <v>26</v>
      </c>
      <c r="B28" s="12" t="s">
        <v>63</v>
      </c>
      <c r="C28"/>
      <c r="D28"/>
      <c r="E28"/>
      <c r="F28"/>
      <c r="G28"/>
      <c r="H28"/>
      <c r="I28"/>
      <c r="J28"/>
      <c r="K28"/>
      <c r="L28"/>
      <c r="M28"/>
      <c r="N28"/>
      <c r="O28"/>
      <c r="P28" s="13" t="s">
        <v>3</v>
      </c>
      <c r="Q28" s="14">
        <f>T12*Q24/100</f>
        <v>41300</v>
      </c>
      <c r="R28" s="24">
        <f t="shared" si="2"/>
        <v>0.59</v>
      </c>
      <c r="S28"/>
      <c r="T28" s="14">
        <f>T24/2.1</f>
        <v>9523.8095238095229</v>
      </c>
      <c r="U28"/>
      <c r="V28"/>
      <c r="W28"/>
    </row>
    <row r="29" spans="1:23" ht="15.75" x14ac:dyDescent="0.25">
      <c r="A29"/>
      <c r="B29" s="12"/>
      <c r="C29"/>
      <c r="D29"/>
      <c r="E29"/>
      <c r="F29"/>
      <c r="G29"/>
      <c r="H29"/>
      <c r="I29"/>
      <c r="J29"/>
      <c r="K29"/>
      <c r="L29"/>
      <c r="M29"/>
      <c r="N29"/>
      <c r="O29"/>
      <c r="P29" s="13" t="s">
        <v>26</v>
      </c>
      <c r="Q29" s="14">
        <f>T13*Q24/100</f>
        <v>8400</v>
      </c>
      <c r="R29" s="24">
        <f t="shared" si="2"/>
        <v>0.12</v>
      </c>
      <c r="S29"/>
      <c r="T29" s="14">
        <f>(T24/2.1)*1.6-T28-T27</f>
        <v>1904.7619047619046</v>
      </c>
      <c r="U29"/>
      <c r="V29"/>
      <c r="W29"/>
    </row>
    <row r="30" spans="1:23" ht="15.75" x14ac:dyDescent="0.25">
      <c r="A30"/>
      <c r="B30" s="12"/>
      <c r="C30"/>
      <c r="D30"/>
      <c r="E30"/>
      <c r="F30"/>
      <c r="G30"/>
      <c r="H30"/>
      <c r="I30"/>
      <c r="J30"/>
      <c r="K30"/>
      <c r="L30"/>
      <c r="M30"/>
      <c r="N30"/>
      <c r="O30"/>
      <c r="P30" s="13" t="s">
        <v>62</v>
      </c>
      <c r="Q30" s="18">
        <f>Q29+Q28+Q27+Q26</f>
        <v>70000</v>
      </c>
      <c r="R30"/>
      <c r="S30"/>
      <c r="T30" s="18">
        <f>T29+T28+T27+T26</f>
        <v>18412.698412698413</v>
      </c>
      <c r="U30"/>
      <c r="V30"/>
      <c r="W30"/>
    </row>
    <row r="32" spans="1:23" ht="18.75" x14ac:dyDescent="0.3">
      <c r="A32" s="19" t="s">
        <v>55</v>
      </c>
    </row>
    <row r="33" spans="1:4" ht="15.75" x14ac:dyDescent="0.25">
      <c r="A33" t="s">
        <v>1</v>
      </c>
      <c r="B33" s="12"/>
      <c r="C33" t="s">
        <v>23</v>
      </c>
      <c r="D33"/>
    </row>
    <row r="34" spans="1:4" ht="15.75" x14ac:dyDescent="0.25">
      <c r="A34" t="s">
        <v>34</v>
      </c>
      <c r="B34" s="12"/>
      <c r="C34" t="s">
        <v>35</v>
      </c>
      <c r="D34"/>
    </row>
    <row r="35" spans="1:4" ht="15.75" x14ac:dyDescent="0.25">
      <c r="A35" t="s">
        <v>2</v>
      </c>
      <c r="B35" s="12"/>
      <c r="C35" t="s">
        <v>24</v>
      </c>
      <c r="D35"/>
    </row>
    <row r="36" spans="1:4" ht="15.75" x14ac:dyDescent="0.25">
      <c r="A36" t="s">
        <v>3</v>
      </c>
      <c r="B36" s="12"/>
      <c r="C36" t="s">
        <v>25</v>
      </c>
      <c r="D36"/>
    </row>
    <row r="37" spans="1:4" ht="15.75" x14ac:dyDescent="0.25">
      <c r="A37" t="s">
        <v>26</v>
      </c>
      <c r="B37" s="12"/>
      <c r="C37" t="s">
        <v>27</v>
      </c>
      <c r="D37"/>
    </row>
    <row r="50" spans="19:19" x14ac:dyDescent="0.2">
      <c r="S50" s="22"/>
    </row>
  </sheetData>
  <mergeCells count="9">
    <mergeCell ref="C11:G11"/>
    <mergeCell ref="H11:L11"/>
    <mergeCell ref="H14:L14"/>
    <mergeCell ref="A16:G16"/>
    <mergeCell ref="S8:T8"/>
    <mergeCell ref="A9:A10"/>
    <mergeCell ref="B9:B10"/>
    <mergeCell ref="C9:G9"/>
    <mergeCell ref="H9:L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S109"/>
  <sheetViews>
    <sheetView topLeftCell="B1" workbookViewId="0">
      <selection activeCell="D12" sqref="D12"/>
    </sheetView>
  </sheetViews>
  <sheetFormatPr defaultRowHeight="15" x14ac:dyDescent="0.25"/>
  <cols>
    <col min="2" max="2" width="44.42578125" bestFit="1" customWidth="1"/>
    <col min="3" max="3" width="13.140625" bestFit="1" customWidth="1"/>
    <col min="4" max="4" width="157.7109375" bestFit="1" customWidth="1"/>
    <col min="5" max="5" width="12" bestFit="1" customWidth="1"/>
  </cols>
  <sheetData>
    <row r="4" spans="2:19" ht="26.25" x14ac:dyDescent="0.4">
      <c r="B4" s="31" t="s">
        <v>31</v>
      </c>
      <c r="C4" s="31"/>
      <c r="D4" s="31"/>
    </row>
    <row r="5" spans="2:19" x14ac:dyDescent="0.25">
      <c r="B5" s="32" t="s">
        <v>32</v>
      </c>
      <c r="C5" s="33"/>
      <c r="D5" s="33"/>
    </row>
    <row r="6" spans="2:19" x14ac:dyDescent="0.25">
      <c r="B6" s="33"/>
      <c r="C6" s="33"/>
      <c r="D6" s="33"/>
    </row>
    <row r="7" spans="2:19" ht="156" customHeight="1" x14ac:dyDescent="0.25">
      <c r="B7" s="33"/>
      <c r="C7" s="33"/>
      <c r="D7" s="33"/>
    </row>
    <row r="9" spans="2:19" x14ac:dyDescent="0.25">
      <c r="B9" s="30" t="s">
        <v>29</v>
      </c>
      <c r="C9" s="30"/>
    </row>
    <row r="10" spans="2:19" x14ac:dyDescent="0.25">
      <c r="B10" t="s">
        <v>18</v>
      </c>
      <c r="C10" s="12">
        <v>100000</v>
      </c>
    </row>
    <row r="11" spans="2:19" x14ac:dyDescent="0.25">
      <c r="C11" s="12"/>
      <c r="D11">
        <v>6000</v>
      </c>
    </row>
    <row r="12" spans="2:19" x14ac:dyDescent="0.25">
      <c r="C12" s="12"/>
    </row>
    <row r="13" spans="2:19" ht="45" x14ac:dyDescent="0.25">
      <c r="B13" s="13" t="s">
        <v>19</v>
      </c>
      <c r="C13" s="12">
        <v>60000</v>
      </c>
      <c r="D13">
        <v>40000</v>
      </c>
    </row>
    <row r="14" spans="2:19" ht="45" x14ac:dyDescent="0.25">
      <c r="B14" s="13" t="s">
        <v>20</v>
      </c>
      <c r="C14" s="12">
        <v>40000</v>
      </c>
      <c r="D14">
        <v>60000</v>
      </c>
    </row>
    <row r="15" spans="2:19" x14ac:dyDescent="0.25">
      <c r="C15" s="12"/>
    </row>
    <row r="16" spans="2:19" ht="18.75" x14ac:dyDescent="0.3">
      <c r="B16" s="29" t="s">
        <v>22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</row>
    <row r="17" spans="1:19" x14ac:dyDescent="0.25">
      <c r="B17" t="s">
        <v>1</v>
      </c>
      <c r="C17" s="12"/>
      <c r="D17" t="s">
        <v>23</v>
      </c>
    </row>
    <row r="18" spans="1:19" x14ac:dyDescent="0.25">
      <c r="B18" t="s">
        <v>34</v>
      </c>
      <c r="C18" s="12"/>
      <c r="D18" t="s">
        <v>35</v>
      </c>
    </row>
    <row r="19" spans="1:19" x14ac:dyDescent="0.25">
      <c r="B19" t="s">
        <v>2</v>
      </c>
      <c r="C19" s="12"/>
      <c r="D19" t="s">
        <v>24</v>
      </c>
    </row>
    <row r="20" spans="1:19" x14ac:dyDescent="0.25">
      <c r="B20" t="s">
        <v>3</v>
      </c>
      <c r="C20" s="12"/>
      <c r="D20" t="s">
        <v>25</v>
      </c>
    </row>
    <row r="21" spans="1:19" x14ac:dyDescent="0.25">
      <c r="B21" t="s">
        <v>26</v>
      </c>
      <c r="C21" s="12"/>
      <c r="D21" t="s">
        <v>27</v>
      </c>
    </row>
    <row r="22" spans="1:19" x14ac:dyDescent="0.25">
      <c r="C22" s="12"/>
    </row>
    <row r="23" spans="1:19" x14ac:dyDescent="0.25">
      <c r="B23" t="s">
        <v>14</v>
      </c>
      <c r="C23" s="12"/>
      <c r="D23" t="s">
        <v>28</v>
      </c>
    </row>
    <row r="24" spans="1:19" x14ac:dyDescent="0.25">
      <c r="C24" s="12"/>
    </row>
    <row r="25" spans="1:19" x14ac:dyDescent="0.25">
      <c r="C25" s="12"/>
    </row>
    <row r="26" spans="1:19" ht="21" x14ac:dyDescent="0.35">
      <c r="B26" s="28" t="s">
        <v>16</v>
      </c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</row>
    <row r="27" spans="1:19" x14ac:dyDescent="0.25">
      <c r="B27" t="s">
        <v>21</v>
      </c>
      <c r="C27" s="12">
        <v>30000</v>
      </c>
      <c r="D27" t="s">
        <v>46</v>
      </c>
    </row>
    <row r="28" spans="1:19" ht="45" x14ac:dyDescent="0.25">
      <c r="B28" s="13" t="s">
        <v>33</v>
      </c>
      <c r="C28" s="14"/>
      <c r="D28" t="s">
        <v>30</v>
      </c>
    </row>
    <row r="29" spans="1:19" x14ac:dyDescent="0.25">
      <c r="A29" s="16"/>
      <c r="B29" s="13" t="s">
        <v>34</v>
      </c>
      <c r="C29" s="14">
        <f>(C27-((C27/2.1)*1.6))*20/120</f>
        <v>1190.4761904761908</v>
      </c>
      <c r="D29" s="14">
        <f>(C14-((C14/2.1)*1.6))*20/120</f>
        <v>1587.3015873015877</v>
      </c>
      <c r="E29" s="14">
        <f>(D14-((D14/2.1)*1.6))*20/120</f>
        <v>2380.9523809523816</v>
      </c>
    </row>
    <row r="30" spans="1:19" x14ac:dyDescent="0.25">
      <c r="A30" s="16"/>
      <c r="B30" s="13" t="s">
        <v>2</v>
      </c>
      <c r="C30" s="14">
        <f>(C27/2.1)*0.4</f>
        <v>5714.2857142857138</v>
      </c>
      <c r="D30" s="14">
        <f>(C13/2.1)*0.4</f>
        <v>11428.571428571428</v>
      </c>
      <c r="E30" s="14">
        <f>(D13/2.1)*0.4</f>
        <v>7619.0476190476184</v>
      </c>
    </row>
    <row r="31" spans="1:19" x14ac:dyDescent="0.25">
      <c r="A31" s="16"/>
      <c r="B31" s="13" t="s">
        <v>3</v>
      </c>
      <c r="C31" s="14">
        <f>C27/2.1</f>
        <v>14285.714285714284</v>
      </c>
      <c r="D31" s="14">
        <f>C13/2.1</f>
        <v>28571.428571428569</v>
      </c>
      <c r="E31" s="14">
        <f>D13/2.1</f>
        <v>19047.619047619046</v>
      </c>
    </row>
    <row r="32" spans="1:19" x14ac:dyDescent="0.25">
      <c r="A32" s="16"/>
      <c r="B32" s="13" t="s">
        <v>26</v>
      </c>
      <c r="C32" s="14">
        <f>(C27/2.1)*1.6-C31-C30</f>
        <v>2857.1428571428569</v>
      </c>
      <c r="D32" s="14">
        <f>(C13/2.1)*1.6-D31-D30</f>
        <v>5714.2857142857138</v>
      </c>
      <c r="E32" s="14">
        <f>(D13/2.1)*1.6-E31-E30</f>
        <v>3809.5238095238092</v>
      </c>
    </row>
    <row r="33" spans="1:5" x14ac:dyDescent="0.25">
      <c r="A33" s="16"/>
      <c r="B33" s="13" t="s">
        <v>14</v>
      </c>
      <c r="C33" s="14">
        <f>C32+C31+C30+C29</f>
        <v>24047.619047619046</v>
      </c>
      <c r="D33" s="17">
        <f>D29+D30+D31+D32</f>
        <v>47301.587301587293</v>
      </c>
      <c r="E33" s="17">
        <f>E29+E30+E31+E32</f>
        <v>32857.142857142855</v>
      </c>
    </row>
    <row r="34" spans="1:5" x14ac:dyDescent="0.25">
      <c r="B34" s="13"/>
      <c r="C34" s="15"/>
      <c r="D34" t="s">
        <v>44</v>
      </c>
      <c r="E34">
        <v>2857.14</v>
      </c>
    </row>
    <row r="35" spans="1:5" x14ac:dyDescent="0.25">
      <c r="B35" t="s">
        <v>40</v>
      </c>
      <c r="C35" s="12">
        <v>40000</v>
      </c>
    </row>
    <row r="36" spans="1:5" ht="30" x14ac:dyDescent="0.25">
      <c r="B36" s="13" t="s">
        <v>36</v>
      </c>
      <c r="C36" s="14">
        <v>30000</v>
      </c>
      <c r="D36" s="14">
        <v>30000</v>
      </c>
    </row>
    <row r="37" spans="1:5" x14ac:dyDescent="0.25">
      <c r="A37" s="16"/>
      <c r="B37" s="13" t="s">
        <v>34</v>
      </c>
      <c r="C37" s="14">
        <f>(C36-((C36/2.1)*1.6))*20/120</f>
        <v>1190.4761904761908</v>
      </c>
      <c r="D37" s="14">
        <f>(C22-((C22/2.1)*1.6))*20/120</f>
        <v>0</v>
      </c>
    </row>
    <row r="38" spans="1:5" x14ac:dyDescent="0.25">
      <c r="A38" s="16"/>
      <c r="B38" s="13" t="s">
        <v>2</v>
      </c>
      <c r="C38" s="14">
        <f>(C36/2.1)*0.4</f>
        <v>5714.2857142857138</v>
      </c>
      <c r="D38" s="14">
        <f>(C21/2.1)*0.4</f>
        <v>0</v>
      </c>
    </row>
    <row r="39" spans="1:5" x14ac:dyDescent="0.25">
      <c r="A39" s="16"/>
      <c r="B39" s="13" t="s">
        <v>3</v>
      </c>
      <c r="C39" s="14">
        <f>C36/2.1</f>
        <v>14285.714285714284</v>
      </c>
      <c r="D39" s="14">
        <f>C21/2.1</f>
        <v>0</v>
      </c>
    </row>
    <row r="40" spans="1:5" x14ac:dyDescent="0.25">
      <c r="A40" s="16"/>
      <c r="B40" s="13" t="s">
        <v>26</v>
      </c>
      <c r="C40" s="14">
        <f>(C36/2.1)*1.6-C39-C38</f>
        <v>2857.1428571428569</v>
      </c>
      <c r="D40" s="14">
        <f>(C21/2.1)*1.6-D39-D38</f>
        <v>0</v>
      </c>
    </row>
    <row r="41" spans="1:5" x14ac:dyDescent="0.25">
      <c r="A41" s="16"/>
      <c r="B41" s="13" t="s">
        <v>14</v>
      </c>
      <c r="C41" s="14">
        <f>SUM(C37:C40)</f>
        <v>24047.619047619046</v>
      </c>
    </row>
    <row r="42" spans="1:5" x14ac:dyDescent="0.25">
      <c r="B42" s="13"/>
      <c r="C42" s="15"/>
    </row>
    <row r="43" spans="1:5" x14ac:dyDescent="0.25">
      <c r="B43" s="13"/>
      <c r="C43" s="15"/>
    </row>
    <row r="44" spans="1:5" ht="45" x14ac:dyDescent="0.25">
      <c r="B44" s="13" t="s">
        <v>37</v>
      </c>
      <c r="C44" s="12">
        <v>10000</v>
      </c>
    </row>
    <row r="45" spans="1:5" ht="30" x14ac:dyDescent="0.25">
      <c r="B45" s="13" t="s">
        <v>38</v>
      </c>
      <c r="C45" s="14">
        <f>(C44-((C44/2.1)*1.6))*20/120</f>
        <v>396.82539682539692</v>
      </c>
    </row>
    <row r="46" spans="1:5" x14ac:dyDescent="0.25">
      <c r="B46" s="13" t="s">
        <v>14</v>
      </c>
      <c r="C46" s="12">
        <f>C45</f>
        <v>396.82539682539692</v>
      </c>
      <c r="D46" t="s">
        <v>45</v>
      </c>
    </row>
    <row r="47" spans="1:5" x14ac:dyDescent="0.25">
      <c r="B47" s="13"/>
      <c r="C47" s="12"/>
    </row>
    <row r="48" spans="1:5" x14ac:dyDescent="0.25">
      <c r="B48" s="13"/>
      <c r="C48" s="12"/>
    </row>
    <row r="49" spans="2:4" x14ac:dyDescent="0.25">
      <c r="B49" s="13" t="s">
        <v>39</v>
      </c>
      <c r="C49" s="12">
        <v>30000</v>
      </c>
    </row>
    <row r="50" spans="2:4" ht="45" x14ac:dyDescent="0.25">
      <c r="B50" s="13" t="s">
        <v>41</v>
      </c>
      <c r="C50" s="12"/>
    </row>
    <row r="51" spans="2:4" ht="30" x14ac:dyDescent="0.25">
      <c r="B51" s="13" t="s">
        <v>38</v>
      </c>
      <c r="C51" s="14">
        <f>(C49-((C49/2.1)*1.6))*20/120</f>
        <v>1190.4761904761908</v>
      </c>
    </row>
    <row r="52" spans="2:4" x14ac:dyDescent="0.25">
      <c r="B52" s="13" t="s">
        <v>14</v>
      </c>
      <c r="C52" s="12">
        <f>C51</f>
        <v>1190.4761904761908</v>
      </c>
    </row>
    <row r="53" spans="2:4" x14ac:dyDescent="0.25">
      <c r="B53" s="13"/>
      <c r="C53" s="12"/>
    </row>
    <row r="54" spans="2:4" x14ac:dyDescent="0.25">
      <c r="C54" s="12"/>
    </row>
    <row r="55" spans="2:4" ht="21" x14ac:dyDescent="0.35">
      <c r="B55" s="28" t="s">
        <v>17</v>
      </c>
      <c r="C55" s="28"/>
      <c r="D55" s="28"/>
    </row>
    <row r="56" spans="2:4" x14ac:dyDescent="0.25">
      <c r="B56" t="s">
        <v>21</v>
      </c>
      <c r="C56" s="12">
        <v>70000</v>
      </c>
    </row>
    <row r="57" spans="2:4" ht="45" x14ac:dyDescent="0.25">
      <c r="B57" s="13" t="s">
        <v>33</v>
      </c>
      <c r="C57" s="12">
        <v>60000</v>
      </c>
    </row>
    <row r="58" spans="2:4" ht="48.75" x14ac:dyDescent="0.3">
      <c r="B58" s="13" t="s">
        <v>42</v>
      </c>
      <c r="C58" s="15"/>
    </row>
    <row r="59" spans="2:4" x14ac:dyDescent="0.25">
      <c r="B59" t="s">
        <v>14</v>
      </c>
      <c r="C59" s="15"/>
    </row>
    <row r="60" spans="2:4" x14ac:dyDescent="0.25">
      <c r="C60" s="12"/>
    </row>
    <row r="61" spans="2:4" x14ac:dyDescent="0.25">
      <c r="B61" t="s">
        <v>43</v>
      </c>
      <c r="C61" s="12">
        <v>30000</v>
      </c>
    </row>
    <row r="62" spans="2:4" ht="30" x14ac:dyDescent="0.25">
      <c r="B62" s="13" t="s">
        <v>38</v>
      </c>
      <c r="C62" s="12">
        <f>(C61-((C61/2.1)*1.6))*20/120</f>
        <v>1190.4761904761908</v>
      </c>
    </row>
    <row r="63" spans="2:4" x14ac:dyDescent="0.25">
      <c r="C63" s="12"/>
    </row>
    <row r="64" spans="2:4" x14ac:dyDescent="0.25">
      <c r="C64" s="12"/>
    </row>
    <row r="65" spans="2:3" x14ac:dyDescent="0.25">
      <c r="C65" s="12"/>
    </row>
    <row r="66" spans="2:3" ht="15.75" x14ac:dyDescent="0.25">
      <c r="B66" s="2" t="s">
        <v>17</v>
      </c>
      <c r="C66" s="1"/>
    </row>
    <row r="67" spans="2:3" x14ac:dyDescent="0.25">
      <c r="B67" t="s">
        <v>21</v>
      </c>
      <c r="C67" s="12">
        <v>30000</v>
      </c>
    </row>
    <row r="68" spans="2:3" ht="45" x14ac:dyDescent="0.25">
      <c r="B68" s="13" t="s">
        <v>48</v>
      </c>
      <c r="C68" s="14"/>
    </row>
    <row r="69" spans="2:3" x14ac:dyDescent="0.25">
      <c r="B69" s="13" t="s">
        <v>34</v>
      </c>
      <c r="C69" s="14">
        <f>(C67-((C67/2.1)*1.6))*20/120</f>
        <v>1190.4761904761908</v>
      </c>
    </row>
    <row r="70" spans="2:3" x14ac:dyDescent="0.25">
      <c r="B70" s="13" t="s">
        <v>2</v>
      </c>
      <c r="C70" s="14">
        <f>(C67/2.1)*0.4</f>
        <v>5714.2857142857138</v>
      </c>
    </row>
    <row r="71" spans="2:3" x14ac:dyDescent="0.25">
      <c r="B71" s="13" t="s">
        <v>3</v>
      </c>
      <c r="C71" s="14">
        <f>C67/2.1</f>
        <v>14285.714285714284</v>
      </c>
    </row>
    <row r="72" spans="2:3" x14ac:dyDescent="0.25">
      <c r="B72" s="13" t="s">
        <v>26</v>
      </c>
      <c r="C72" s="14">
        <f>(C67/2.1)*1.6-C71-C70</f>
        <v>2857.1428571428569</v>
      </c>
    </row>
    <row r="73" spans="2:3" x14ac:dyDescent="0.25">
      <c r="B73" s="13" t="s">
        <v>14</v>
      </c>
      <c r="C73" s="18">
        <f>C72+C71+C70+C69</f>
        <v>24047.619047619046</v>
      </c>
    </row>
    <row r="74" spans="2:3" ht="18.75" x14ac:dyDescent="0.3">
      <c r="B74" s="19"/>
      <c r="C74" s="19"/>
    </row>
    <row r="75" spans="2:3" x14ac:dyDescent="0.25">
      <c r="B75" t="s">
        <v>49</v>
      </c>
      <c r="C75" s="12">
        <v>10000</v>
      </c>
    </row>
    <row r="76" spans="2:3" ht="45" x14ac:dyDescent="0.25">
      <c r="B76" s="13" t="s">
        <v>48</v>
      </c>
      <c r="C76" s="14"/>
    </row>
    <row r="77" spans="2:3" x14ac:dyDescent="0.25">
      <c r="B77" s="13" t="s">
        <v>34</v>
      </c>
      <c r="C77" s="14">
        <f>(C75-((C75/2.1)*1.6))*20/120</f>
        <v>396.82539682539692</v>
      </c>
    </row>
    <row r="78" spans="2:3" x14ac:dyDescent="0.25">
      <c r="B78" s="13" t="s">
        <v>2</v>
      </c>
      <c r="C78" s="14">
        <f>(C75/2.1)*0.4</f>
        <v>1904.7619047619046</v>
      </c>
    </row>
    <row r="79" spans="2:3" x14ac:dyDescent="0.25">
      <c r="B79" s="13" t="s">
        <v>3</v>
      </c>
      <c r="C79" s="14">
        <f>C75/2.1</f>
        <v>4761.9047619047615</v>
      </c>
    </row>
    <row r="80" spans="2:3" x14ac:dyDescent="0.25">
      <c r="B80" s="13" t="s">
        <v>26</v>
      </c>
      <c r="C80" s="14">
        <f>(C75/2.1)*1.6-C79-C78</f>
        <v>952.38095238095229</v>
      </c>
    </row>
    <row r="81" spans="2:3" x14ac:dyDescent="0.25">
      <c r="B81" s="13" t="s">
        <v>14</v>
      </c>
      <c r="C81" s="18">
        <f>C80+C79+C78+C77</f>
        <v>8015.873015873015</v>
      </c>
    </row>
    <row r="82" spans="2:3" ht="15.75" x14ac:dyDescent="0.25">
      <c r="B82" s="1"/>
      <c r="C82" s="1"/>
    </row>
    <row r="83" spans="2:3" ht="15.75" x14ac:dyDescent="0.25">
      <c r="B83" s="1"/>
      <c r="C83" s="1"/>
    </row>
    <row r="84" spans="2:3" x14ac:dyDescent="0.25">
      <c r="B84" t="s">
        <v>50</v>
      </c>
      <c r="C84" s="12">
        <v>60000</v>
      </c>
    </row>
    <row r="85" spans="2:3" ht="45" x14ac:dyDescent="0.25">
      <c r="B85" s="13" t="s">
        <v>48</v>
      </c>
      <c r="C85" s="14"/>
    </row>
    <row r="86" spans="2:3" x14ac:dyDescent="0.25">
      <c r="B86" s="13" t="s">
        <v>34</v>
      </c>
      <c r="C86" s="14">
        <f>(C84-((C84/2.1)*1.6))*20/120</f>
        <v>2380.9523809523816</v>
      </c>
    </row>
    <row r="87" spans="2:3" x14ac:dyDescent="0.25">
      <c r="B87" s="13" t="s">
        <v>2</v>
      </c>
      <c r="C87" s="14">
        <f>(C84/2.1)*0.4</f>
        <v>11428.571428571428</v>
      </c>
    </row>
    <row r="88" spans="2:3" x14ac:dyDescent="0.25">
      <c r="B88" s="13" t="s">
        <v>3</v>
      </c>
      <c r="C88" s="14">
        <f>C84/2.1</f>
        <v>28571.428571428569</v>
      </c>
    </row>
    <row r="89" spans="2:3" x14ac:dyDescent="0.25">
      <c r="B89" s="13" t="s">
        <v>26</v>
      </c>
      <c r="C89" s="14">
        <f>(C84/2.1)*1.6-C88-C87</f>
        <v>5714.2857142857138</v>
      </c>
    </row>
    <row r="90" spans="2:3" x14ac:dyDescent="0.25">
      <c r="B90" s="13" t="s">
        <v>14</v>
      </c>
      <c r="C90" s="18">
        <f>C89+C88+C87+C86</f>
        <v>48095.238095238092</v>
      </c>
    </row>
    <row r="91" spans="2:3" ht="15.75" x14ac:dyDescent="0.25">
      <c r="B91" s="1"/>
      <c r="C91" s="1"/>
    </row>
    <row r="92" spans="2:3" ht="15.75" x14ac:dyDescent="0.25">
      <c r="B92" s="1"/>
      <c r="C92" s="1"/>
    </row>
    <row r="93" spans="2:3" ht="15.75" x14ac:dyDescent="0.25">
      <c r="B93" s="2" t="s">
        <v>51</v>
      </c>
      <c r="C93" s="1"/>
    </row>
    <row r="94" spans="2:3" x14ac:dyDescent="0.25">
      <c r="B94" t="s">
        <v>21</v>
      </c>
      <c r="C94" s="12">
        <v>100000</v>
      </c>
    </row>
    <row r="95" spans="2:3" ht="45" x14ac:dyDescent="0.25">
      <c r="B95" s="13" t="s">
        <v>48</v>
      </c>
      <c r="C95" s="14"/>
    </row>
    <row r="96" spans="2:3" x14ac:dyDescent="0.25">
      <c r="B96" s="13" t="s">
        <v>34</v>
      </c>
      <c r="C96" s="14">
        <f>(C94-((C94/2.1)*1.6))*20/120</f>
        <v>3968.2539682539668</v>
      </c>
    </row>
    <row r="97" spans="2:3" x14ac:dyDescent="0.25">
      <c r="B97" s="13" t="s">
        <v>2</v>
      </c>
      <c r="C97" s="14">
        <f>(C94/2.1)*0.4</f>
        <v>19047.61904761905</v>
      </c>
    </row>
    <row r="98" spans="2:3" x14ac:dyDescent="0.25">
      <c r="B98" s="13" t="s">
        <v>3</v>
      </c>
      <c r="C98" s="14">
        <f>C94/2.1</f>
        <v>47619.047619047618</v>
      </c>
    </row>
    <row r="99" spans="2:3" x14ac:dyDescent="0.25">
      <c r="B99" s="13" t="s">
        <v>26</v>
      </c>
      <c r="C99" s="14">
        <f>(C94/2.1)*1.6-C98-C97</f>
        <v>9523.8095238095302</v>
      </c>
    </row>
    <row r="100" spans="2:3" x14ac:dyDescent="0.25">
      <c r="B100" s="13" t="s">
        <v>14</v>
      </c>
      <c r="C100" s="18">
        <f>C99+C98+C97+C96</f>
        <v>80158.730158730163</v>
      </c>
    </row>
    <row r="101" spans="2:3" x14ac:dyDescent="0.25">
      <c r="C101" s="12"/>
    </row>
    <row r="102" spans="2:3" x14ac:dyDescent="0.25">
      <c r="C102" s="12"/>
    </row>
    <row r="103" spans="2:3" x14ac:dyDescent="0.25">
      <c r="C103" s="12"/>
    </row>
    <row r="104" spans="2:3" x14ac:dyDescent="0.25">
      <c r="C104" s="12"/>
    </row>
    <row r="105" spans="2:3" x14ac:dyDescent="0.25">
      <c r="C105" s="12"/>
    </row>
    <row r="106" spans="2:3" x14ac:dyDescent="0.25">
      <c r="C106" s="12"/>
    </row>
    <row r="107" spans="2:3" x14ac:dyDescent="0.25">
      <c r="C107" s="12"/>
    </row>
    <row r="108" spans="2:3" x14ac:dyDescent="0.25">
      <c r="C108" s="12"/>
    </row>
    <row r="109" spans="2:3" x14ac:dyDescent="0.25">
      <c r="C109" s="12"/>
    </row>
  </sheetData>
  <mergeCells count="6">
    <mergeCell ref="B26:S26"/>
    <mergeCell ref="B16:S16"/>
    <mergeCell ref="B9:C9"/>
    <mergeCell ref="B55:D55"/>
    <mergeCell ref="B4:D4"/>
    <mergeCell ref="B5:D7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2024-03-19T21:01:40Z</dcterms:modified>
</cp:coreProperties>
</file>